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mc:AlternateContent xmlns:mc="http://schemas.openxmlformats.org/markup-compatibility/2006">
    <mc:Choice Requires="x15">
      <x15ac:absPath xmlns:x15ac="http://schemas.microsoft.com/office/spreadsheetml/2010/11/ac" url="C:\Users\mattmin\Source\Workspaces\Online-Content\Courses\ENG\DAT222x - Essential Statistics for Data Analysis using Excel\Module 5\Module 5 Files\"/>
    </mc:Choice>
  </mc:AlternateContent>
  <bookViews>
    <workbookView xWindow="0" yWindow="0" windowWidth="28800" windowHeight="11978" firstSheet="11" activeTab="13"/>
  </bookViews>
  <sheets>
    <sheet name="Defining Hypotheses" sheetId="24" r:id="rId1"/>
    <sheet name="Null and Alt" sheetId="23" r:id="rId2"/>
    <sheet name="Upper 1 Sided Alternative" sheetId="22" r:id="rId3"/>
    <sheet name="Lower 1 Sided Alternative" sheetId="21" r:id="rId4"/>
    <sheet name="Two-Tailed Alternative" sheetId="20" r:id="rId5"/>
    <sheet name="One Tailed or 2" sheetId="19" r:id="rId6"/>
    <sheet name="Type I and Type II Error" sheetId="27" r:id="rId7"/>
    <sheet name="Critical Region" sheetId="26" r:id="rId8"/>
    <sheet name="One Sample Z Test" sheetId="29" r:id="rId9"/>
    <sheet name="P-Values" sheetId="28" r:id="rId10"/>
    <sheet name="T definition" sheetId="25" r:id="rId11"/>
    <sheet name="T and Normal" sheetId="1" r:id="rId12"/>
    <sheet name="T test" sheetId="2" r:id="rId13"/>
    <sheet name="One sample proportion" sheetId="3" r:id="rId14"/>
    <sheet name="Two Sample Z data" sheetId="12" r:id="rId15"/>
    <sheet name="Two Sample Z test" sheetId="9" r:id="rId16"/>
    <sheet name="F Test data" sheetId="13" r:id="rId17"/>
    <sheet name="F Test Equal Variances" sheetId="11" r:id="rId18"/>
    <sheet name="Testing Diff between Means" sheetId="30" r:id="rId19"/>
    <sheet name="Equal Var data" sheetId="14" r:id="rId20"/>
    <sheet name="T test Equal Variance" sheetId="5" r:id="rId21"/>
    <sheet name="Unequal var data" sheetId="15" r:id="rId22"/>
    <sheet name="T test Unequal Variance " sheetId="7" r:id="rId23"/>
    <sheet name="Examples of Pairing" sheetId="31" r:id="rId24"/>
    <sheet name="Matched Pair temp" sheetId="16" r:id="rId25"/>
    <sheet name="Matched Pairs" sheetId="8" r:id="rId26"/>
    <sheet name="Chi Square temp" sheetId="18" r:id="rId27"/>
    <sheet name="Chi Square" sheetId="10" r:id="rId28"/>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Lefttailedpvalue">'One sample proportion'!$E$12</definedName>
    <definedName name="LOWERCI" localSheetId="22">'T test Unequal Variance '!$D$8</definedName>
    <definedName name="LOWERCI">'T test Equal Variance'!$D$8</definedName>
    <definedName name="Pzero">'One sample proportion'!$B$5</definedName>
    <definedName name="Righttailedpvalue">'One sample proportion'!$E$6</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AMPLESIZE1" localSheetId="22">'T test Unequal Variance '!$D$4</definedName>
    <definedName name="SAMPLESIZE1">'T test Equal Variance'!$D$4</definedName>
    <definedName name="SAMPLESIZE2" localSheetId="22">'T test Unequal Variance '!$D$6</definedName>
    <definedName name="SAMPLESIZE2">'T test Equal Variance'!$D$6</definedName>
    <definedName name="SAMPLEVAR1" localSheetId="22">'T test Unequal Variance '!$D$3</definedName>
    <definedName name="SAMPLEVAR1">'T test Equal Variance'!$D$3</definedName>
    <definedName name="SAMPLEVAR2" localSheetId="22">'T test Unequal Variance '!$D$5</definedName>
    <definedName name="SAMPLEVAR2">'T test Equal Variance'!$D$5</definedName>
    <definedName name="successes">'One sample proportion'!$B$4</definedName>
    <definedName name="SVAR1OVERSVAR2" localSheetId="22">'T test Unequal Variance '!$D$7</definedName>
    <definedName name="SVAR1OVERSVAR2">'T test Equal Variance'!$D$7</definedName>
    <definedName name="Total" localSheetId="26">'Chi Square temp'!$I$17</definedName>
    <definedName name="Total">'Chi Square'!$I$17</definedName>
    <definedName name="trials">'One sample proportion'!$B$3</definedName>
    <definedName name="Twotailedpvalue">'One sample proportion'!$E$17</definedName>
    <definedName name="UPPERCI" localSheetId="22">'T test Unequal Variance '!$D$9</definedName>
    <definedName name="UPPERCI">'T test Equal Variance'!$D$9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6" l="1"/>
  <c r="H4" i="16"/>
  <c r="K7" i="15"/>
  <c r="J7" i="15"/>
  <c r="G2" i="15"/>
  <c r="F2" i="15"/>
  <c r="G1" i="15"/>
  <c r="F1" i="15"/>
  <c r="G3" i="15"/>
  <c r="F3" i="15"/>
  <c r="G1" i="14"/>
  <c r="F1" i="14"/>
  <c r="G2" i="14"/>
  <c r="F2" i="14"/>
  <c r="G3" i="14"/>
  <c r="F3" i="14"/>
  <c r="G4" i="14"/>
  <c r="F4" i="14"/>
  <c r="E3" i="12"/>
  <c r="D3" i="12"/>
  <c r="E1" i="12"/>
  <c r="D1" i="12"/>
  <c r="E2" i="12"/>
  <c r="D2" i="12"/>
  <c r="G1" i="13"/>
  <c r="F1" i="13"/>
  <c r="G3" i="13"/>
  <c r="F3" i="13"/>
  <c r="G2" i="13"/>
  <c r="F2" i="13"/>
  <c r="F17" i="3"/>
  <c r="F12" i="3"/>
  <c r="D29" i="18"/>
  <c r="I32" i="18"/>
  <c r="E19" i="18" l="1"/>
  <c r="E18" i="18"/>
  <c r="E17" i="18"/>
  <c r="E16" i="18"/>
  <c r="O9" i="18"/>
  <c r="N9" i="18"/>
  <c r="M9" i="18"/>
  <c r="L9" i="18"/>
  <c r="P8" i="18"/>
  <c r="P7" i="18"/>
  <c r="C10" i="7"/>
  <c r="C8" i="5"/>
  <c r="I8" i="11"/>
  <c r="F16" i="18"/>
  <c r="F17" i="18"/>
  <c r="F19" i="18"/>
  <c r="K8" i="11"/>
  <c r="J34" i="10"/>
  <c r="F18" i="18"/>
  <c r="L14" i="18" l="1"/>
  <c r="M14" i="18"/>
  <c r="N14" i="18"/>
  <c r="O14" i="18"/>
  <c r="L13" i="18"/>
  <c r="O13" i="18"/>
  <c r="I17" i="18"/>
  <c r="M13" i="18"/>
  <c r="N13" i="18"/>
  <c r="E17" i="10"/>
  <c r="E18" i="10"/>
  <c r="E19" i="10"/>
  <c r="E16" i="10"/>
  <c r="M14" i="10"/>
  <c r="N14" i="10"/>
  <c r="P14" i="10" s="1"/>
  <c r="O14" i="10"/>
  <c r="L14" i="10"/>
  <c r="M13" i="10"/>
  <c r="N13" i="10"/>
  <c r="O13" i="10"/>
  <c r="L13" i="10"/>
  <c r="M9" i="10"/>
  <c r="N9" i="10"/>
  <c r="O9" i="10"/>
  <c r="L9" i="10"/>
  <c r="P8" i="10"/>
  <c r="P7" i="10"/>
  <c r="I4" i="8"/>
  <c r="H4" i="8"/>
  <c r="I3" i="8"/>
  <c r="H3" i="8"/>
  <c r="F16" i="10"/>
  <c r="I30" i="10"/>
  <c r="F19" i="10"/>
  <c r="F18" i="10"/>
  <c r="F17" i="10"/>
  <c r="O20" i="18" l="1"/>
  <c r="O26" i="18" s="1"/>
  <c r="L19" i="18"/>
  <c r="N20" i="18"/>
  <c r="N26" i="18" s="1"/>
  <c r="L20" i="18"/>
  <c r="M19" i="18"/>
  <c r="M25" i="18" s="1"/>
  <c r="M20" i="18"/>
  <c r="M26" i="18" s="1"/>
  <c r="N19" i="18"/>
  <c r="N25" i="18" s="1"/>
  <c r="O19" i="18"/>
  <c r="O25" i="18" s="1"/>
  <c r="N15" i="10"/>
  <c r="O15" i="10"/>
  <c r="P13" i="18"/>
  <c r="P14" i="18"/>
  <c r="M20" i="10"/>
  <c r="M26" i="10" s="1"/>
  <c r="L15" i="10"/>
  <c r="N20" i="10"/>
  <c r="N26" i="10" s="1"/>
  <c r="I17" i="10"/>
  <c r="N19" i="10" s="1"/>
  <c r="N25" i="10" s="1"/>
  <c r="O19" i="10"/>
  <c r="O20" i="10"/>
  <c r="O26" i="10" s="1"/>
  <c r="M15" i="10"/>
  <c r="L20" i="10"/>
  <c r="L26" i="10" s="1"/>
  <c r="P13" i="10"/>
  <c r="H32" i="18" l="1"/>
  <c r="P19" i="18"/>
  <c r="L25" i="18"/>
  <c r="L26" i="18"/>
  <c r="P20" i="18"/>
  <c r="L19" i="10"/>
  <c r="O21" i="10"/>
  <c r="O25" i="10"/>
  <c r="P15" i="10"/>
  <c r="P20" i="10"/>
  <c r="L21" i="10"/>
  <c r="N21" i="10"/>
  <c r="M19" i="10"/>
  <c r="H28" i="18" l="1"/>
  <c r="C29" i="18" s="1"/>
  <c r="I34" i="10"/>
  <c r="L25" i="10"/>
  <c r="M21" i="10"/>
  <c r="M25" i="10"/>
  <c r="P19" i="10"/>
  <c r="H28" i="10" l="1"/>
  <c r="H30" i="10" s="1"/>
  <c r="E2" i="9"/>
  <c r="D2" i="9"/>
  <c r="G3" i="5"/>
  <c r="F3" i="5"/>
  <c r="G2" i="5"/>
  <c r="F2" i="5"/>
  <c r="F2" i="7" l="1"/>
  <c r="G2" i="7"/>
  <c r="G3" i="7"/>
  <c r="F3" i="7"/>
  <c r="E12" i="3" l="1"/>
  <c r="E6" i="3"/>
  <c r="F6" i="3"/>
  <c r="E17" i="3" l="1"/>
  <c r="E13" i="2"/>
  <c r="E12" i="2"/>
  <c r="E8" i="2"/>
  <c r="E9" i="2"/>
  <c r="E7" i="2"/>
  <c r="E6" i="2"/>
  <c r="G8" i="1"/>
  <c r="H8" i="1"/>
  <c r="I8" i="1"/>
  <c r="G9" i="1"/>
  <c r="H9" i="1"/>
  <c r="I9" i="1"/>
  <c r="G10" i="1"/>
  <c r="H10" i="1"/>
  <c r="I10" i="1"/>
  <c r="G11" i="1"/>
  <c r="H11" i="1"/>
  <c r="I11" i="1"/>
  <c r="G12" i="1"/>
  <c r="H12" i="1"/>
  <c r="I12" i="1"/>
  <c r="G13" i="1"/>
  <c r="H13" i="1"/>
  <c r="I13" i="1"/>
  <c r="G14" i="1"/>
  <c r="H14" i="1"/>
  <c r="I14" i="1"/>
  <c r="G15" i="1"/>
  <c r="H15" i="1"/>
  <c r="I15" i="1"/>
  <c r="G16" i="1"/>
  <c r="H16" i="1"/>
  <c r="I16" i="1"/>
  <c r="G17" i="1"/>
  <c r="H17" i="1"/>
  <c r="I17" i="1"/>
  <c r="G18" i="1"/>
  <c r="H18" i="1"/>
  <c r="I18" i="1"/>
  <c r="G19" i="1"/>
  <c r="H19" i="1"/>
  <c r="I19" i="1"/>
  <c r="G20" i="1"/>
  <c r="H20" i="1"/>
  <c r="I20" i="1"/>
  <c r="G21" i="1"/>
  <c r="H21" i="1"/>
  <c r="I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H49" i="1"/>
  <c r="I49" i="1"/>
  <c r="G50" i="1"/>
  <c r="H50" i="1"/>
  <c r="I50" i="1"/>
  <c r="G51" i="1"/>
  <c r="H51" i="1"/>
  <c r="I51" i="1"/>
  <c r="G52" i="1"/>
  <c r="H52" i="1"/>
  <c r="I52" i="1"/>
  <c r="G53" i="1"/>
  <c r="H53" i="1"/>
  <c r="I53" i="1"/>
  <c r="G54" i="1"/>
  <c r="H54" i="1"/>
  <c r="I54" i="1"/>
  <c r="G55" i="1"/>
  <c r="H55" i="1"/>
  <c r="I55" i="1"/>
  <c r="G56" i="1"/>
  <c r="H56" i="1"/>
  <c r="I56" i="1"/>
  <c r="G57" i="1"/>
  <c r="H57" i="1"/>
  <c r="I57" i="1"/>
  <c r="G58" i="1"/>
  <c r="H58" i="1"/>
  <c r="I58" i="1"/>
  <c r="G59" i="1"/>
  <c r="H59" i="1"/>
  <c r="I59" i="1"/>
  <c r="G60" i="1"/>
  <c r="H60" i="1"/>
  <c r="I60" i="1"/>
  <c r="G61" i="1"/>
  <c r="H61" i="1"/>
  <c r="I61" i="1"/>
  <c r="G62" i="1"/>
  <c r="H62" i="1"/>
  <c r="I62"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H75" i="1"/>
  <c r="I75" i="1"/>
  <c r="G76" i="1"/>
  <c r="H76" i="1"/>
  <c r="I76" i="1"/>
  <c r="G77" i="1"/>
  <c r="H77" i="1"/>
  <c r="I77" i="1"/>
  <c r="H7" i="1"/>
  <c r="I7" i="1"/>
  <c r="G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 i="1"/>
  <c r="F12" i="2"/>
  <c r="F7" i="2"/>
  <c r="F6" i="2"/>
  <c r="F13" i="2"/>
  <c r="F8" i="2"/>
  <c r="F9" i="2"/>
</calcChain>
</file>

<file path=xl/sharedStrings.xml><?xml version="1.0" encoding="utf-8"?>
<sst xmlns="http://schemas.openxmlformats.org/spreadsheetml/2006/main" count="453" uniqueCount="314">
  <si>
    <t>Normal</t>
  </si>
  <si>
    <t>T 5 df</t>
  </si>
  <si>
    <t>T 15 df</t>
  </si>
  <si>
    <t>T 30 df</t>
  </si>
  <si>
    <t>2.5 %ile 28 df</t>
  </si>
  <si>
    <t>97.5%ile 28 df</t>
  </si>
  <si>
    <t>0.5% ile 13 df</t>
  </si>
  <si>
    <t>99.5%ile 13 df</t>
  </si>
  <si>
    <t>Testing</t>
  </si>
  <si>
    <t>a Proportion</t>
  </si>
  <si>
    <t>trials</t>
  </si>
  <si>
    <t>Ho: p&lt;=p0</t>
  </si>
  <si>
    <t>successes</t>
  </si>
  <si>
    <t>Ha: p&gt;p0</t>
  </si>
  <si>
    <t>Pzero</t>
  </si>
  <si>
    <t>Righttailedpvalue</t>
  </si>
  <si>
    <t>Ho: p&gt;=p0</t>
  </si>
  <si>
    <t>Ha: p&lt;p0</t>
  </si>
  <si>
    <t>Lefttailedpvalue</t>
  </si>
  <si>
    <t>Ho: p=p0</t>
  </si>
  <si>
    <t>Twotailedpvalue</t>
  </si>
  <si>
    <t>Hybrid</t>
  </si>
  <si>
    <t>In Person</t>
  </si>
  <si>
    <t>Mean</t>
  </si>
  <si>
    <t>Variance</t>
  </si>
  <si>
    <t>Observations</t>
  </si>
  <si>
    <t>df</t>
  </si>
  <si>
    <t>TESTING IF VARIANCES OF TWO POPULATIONS ARE EQUAL</t>
  </si>
  <si>
    <t>Variances Equal</t>
  </si>
  <si>
    <r>
      <t>Test H</t>
    </r>
    <r>
      <rPr>
        <b/>
        <vertAlign val="subscript"/>
        <sz val="11"/>
        <color theme="1"/>
        <rFont val="Calibri"/>
        <family val="2"/>
        <scheme val="minor"/>
      </rPr>
      <t>0</t>
    </r>
    <r>
      <rPr>
        <b/>
        <sz val="11"/>
        <color theme="1"/>
        <rFont val="Calibri"/>
        <family val="2"/>
        <scheme val="minor"/>
      </rPr>
      <t>: MeanHybrid=Mean In Person</t>
    </r>
  </si>
  <si>
    <r>
      <t>Test Ha: MeanHybrid</t>
    </r>
    <r>
      <rPr>
        <b/>
        <sz val="11"/>
        <color theme="1"/>
        <rFont val="Calibri"/>
        <family val="2"/>
      </rPr>
      <t>≠</t>
    </r>
    <r>
      <rPr>
        <b/>
        <sz val="11"/>
        <color theme="1"/>
        <rFont val="Calibri"/>
        <family val="2"/>
        <scheme val="minor"/>
      </rPr>
      <t>Mean In Person</t>
    </r>
  </si>
  <si>
    <r>
      <t>Test H</t>
    </r>
    <r>
      <rPr>
        <b/>
        <vertAlign val="subscript"/>
        <sz val="11"/>
        <color theme="1"/>
        <rFont val="Calibri"/>
        <family val="2"/>
        <scheme val="minor"/>
      </rPr>
      <t>0</t>
    </r>
    <r>
      <rPr>
        <b/>
        <sz val="11"/>
        <color theme="1"/>
        <rFont val="Calibri"/>
        <family val="2"/>
        <scheme val="minor"/>
      </rPr>
      <t>: VarianceHybrid=Variance In Person</t>
    </r>
  </si>
  <si>
    <r>
      <t>Test Ha: VarianceHybrid</t>
    </r>
    <r>
      <rPr>
        <b/>
        <sz val="11"/>
        <color theme="1"/>
        <rFont val="Calibri"/>
        <family val="2"/>
      </rPr>
      <t>≠</t>
    </r>
    <r>
      <rPr>
        <b/>
        <sz val="11"/>
        <color theme="1"/>
        <rFont val="Calibri"/>
        <family val="2"/>
        <scheme val="minor"/>
      </rPr>
      <t>Variance In Person</t>
    </r>
  </si>
  <si>
    <r>
      <t>Accept H</t>
    </r>
    <r>
      <rPr>
        <b/>
        <vertAlign val="subscript"/>
        <sz val="11"/>
        <color theme="1"/>
        <rFont val="Calibri"/>
        <family val="2"/>
        <scheme val="minor"/>
      </rPr>
      <t>0</t>
    </r>
  </si>
  <si>
    <t>Now test mean difference using equal variance t test</t>
  </si>
  <si>
    <t>t-Test: Two-Sample Assuming Equal Variances</t>
  </si>
  <si>
    <t>Pooled Variance</t>
  </si>
  <si>
    <t>Hypothesized Mean Difference</t>
  </si>
  <si>
    <t>t Stat</t>
  </si>
  <si>
    <t>P(T&lt;=t) one-tail</t>
  </si>
  <si>
    <t>t Critical one-tail</t>
  </si>
  <si>
    <t>P(T&lt;=t) two-tail</t>
  </si>
  <si>
    <t>t Critical two-tail</t>
  </si>
  <si>
    <r>
      <t xml:space="preserve">for </t>
    </r>
    <r>
      <rPr>
        <b/>
        <sz val="11"/>
        <color theme="1"/>
        <rFont val="Calibri"/>
        <family val="2"/>
      </rPr>
      <t>α</t>
    </r>
    <r>
      <rPr>
        <b/>
        <sz val="16.5"/>
        <color theme="1"/>
        <rFont val="Calibri"/>
        <family val="2"/>
      </rPr>
      <t>=0.05</t>
    </r>
  </si>
  <si>
    <t xml:space="preserve">P-Value </t>
  </si>
  <si>
    <t>.175 for one tailed test</t>
  </si>
  <si>
    <t>and .35 for two tailed test</t>
  </si>
  <si>
    <t>SKEW</t>
  </si>
  <si>
    <t>KURT</t>
  </si>
  <si>
    <t>Placebo</t>
  </si>
  <si>
    <t>Drug</t>
  </si>
  <si>
    <t>Variances Not Equal</t>
  </si>
  <si>
    <r>
      <t>Test H</t>
    </r>
    <r>
      <rPr>
        <b/>
        <vertAlign val="subscript"/>
        <sz val="11"/>
        <color theme="1"/>
        <rFont val="Calibri"/>
        <family val="2"/>
        <scheme val="minor"/>
      </rPr>
      <t>0</t>
    </r>
    <r>
      <rPr>
        <b/>
        <sz val="11"/>
        <color theme="1"/>
        <rFont val="Calibri"/>
        <family val="2"/>
        <scheme val="minor"/>
      </rPr>
      <t>: VariancePlacebo=VarianceDrug</t>
    </r>
  </si>
  <si>
    <r>
      <t>Test Ha: VariancePlacebo</t>
    </r>
    <r>
      <rPr>
        <b/>
        <sz val="11"/>
        <color theme="1"/>
        <rFont val="Calibri"/>
        <family val="2"/>
      </rPr>
      <t>≠</t>
    </r>
    <r>
      <rPr>
        <b/>
        <sz val="11"/>
        <color theme="1"/>
        <rFont val="Calibri"/>
        <family val="2"/>
        <scheme val="minor"/>
      </rPr>
      <t>VarianceDrug</t>
    </r>
  </si>
  <si>
    <r>
      <t>Reject H</t>
    </r>
    <r>
      <rPr>
        <b/>
        <vertAlign val="subscript"/>
        <sz val="11"/>
        <color theme="1"/>
        <rFont val="Calibri"/>
        <family val="2"/>
        <scheme val="minor"/>
      </rPr>
      <t>0</t>
    </r>
  </si>
  <si>
    <t>Now test mean difference using Unequal variance t test</t>
  </si>
  <si>
    <r>
      <t>Test H</t>
    </r>
    <r>
      <rPr>
        <b/>
        <vertAlign val="subscript"/>
        <sz val="11"/>
        <color theme="1"/>
        <rFont val="Calibri"/>
        <family val="2"/>
        <scheme val="minor"/>
      </rPr>
      <t>0</t>
    </r>
    <r>
      <rPr>
        <b/>
        <sz val="11"/>
        <color theme="1"/>
        <rFont val="Calibri"/>
        <family val="2"/>
        <scheme val="minor"/>
      </rPr>
      <t>: MeanPlacebo=Mean Drug</t>
    </r>
  </si>
  <si>
    <t>t-Test: Two-Sample Assuming Unequal Variances</t>
  </si>
  <si>
    <r>
      <t>Test Ha: MeanPlacebo</t>
    </r>
    <r>
      <rPr>
        <b/>
        <sz val="11"/>
        <color theme="1"/>
        <rFont val="Calibri"/>
        <family val="2"/>
      </rPr>
      <t>&lt;</t>
    </r>
    <r>
      <rPr>
        <b/>
        <sz val="11"/>
        <color theme="1"/>
        <rFont val="Calibri"/>
        <family val="2"/>
        <scheme val="minor"/>
      </rPr>
      <t>MeanDrug</t>
    </r>
  </si>
  <si>
    <t>P-value one tailed</t>
  </si>
  <si>
    <t>is 4 in 10 million so reject null</t>
  </si>
  <si>
    <t>hypothesis and conclude</t>
  </si>
  <si>
    <t>drug is significantly</t>
  </si>
  <si>
    <t>at reducing cholesterol</t>
  </si>
  <si>
    <t>than placebo.</t>
  </si>
  <si>
    <t>Marketing</t>
  </si>
  <si>
    <t>Finance</t>
  </si>
  <si>
    <t>variance</t>
  </si>
  <si>
    <t>z-Test: Two Sample for Means</t>
  </si>
  <si>
    <t>Known Variance</t>
  </si>
  <si>
    <t>z</t>
  </si>
  <si>
    <t>P(Z&lt;=z) one-tail</t>
  </si>
  <si>
    <t>z Critical one-tail</t>
  </si>
  <si>
    <t>P(Z&lt;=z) two-tail</t>
  </si>
  <si>
    <t>z Critical two-tail</t>
  </si>
  <si>
    <t>P-Value =0 so reject null hypothesis</t>
  </si>
  <si>
    <t>and conclude significant difference</t>
  </si>
  <si>
    <t>between Average salary of marketing and finance majors</t>
  </si>
  <si>
    <r>
      <t>H</t>
    </r>
    <r>
      <rPr>
        <b/>
        <vertAlign val="subscript"/>
        <sz val="11"/>
        <color theme="1"/>
        <rFont val="Calibri"/>
        <family val="2"/>
        <scheme val="minor"/>
      </rPr>
      <t>0</t>
    </r>
    <r>
      <rPr>
        <b/>
        <sz val="11"/>
        <color theme="1"/>
        <rFont val="Calibri"/>
        <family val="2"/>
        <scheme val="minor"/>
      </rPr>
      <t>: Mean Marketing=Mean Finance</t>
    </r>
  </si>
  <si>
    <r>
      <t>H</t>
    </r>
    <r>
      <rPr>
        <b/>
        <vertAlign val="subscript"/>
        <sz val="11"/>
        <color theme="1"/>
        <rFont val="Calibri"/>
        <family val="2"/>
        <scheme val="minor"/>
      </rPr>
      <t>a</t>
    </r>
    <r>
      <rPr>
        <b/>
        <sz val="11"/>
        <color theme="1"/>
        <rFont val="Calibri"/>
        <family val="2"/>
        <scheme val="minor"/>
      </rPr>
      <t xml:space="preserve">: Mean Marketing </t>
    </r>
    <r>
      <rPr>
        <b/>
        <sz val="11"/>
        <color theme="1"/>
        <rFont val="Calibri"/>
        <family val="2"/>
      </rPr>
      <t>≠Mean Finance</t>
    </r>
  </si>
  <si>
    <t>Observation</t>
  </si>
  <si>
    <t>Old Insulation</t>
  </si>
  <si>
    <t>New Insulation</t>
  </si>
  <si>
    <t>t-Test: Paired Two Sample for Means</t>
  </si>
  <si>
    <t>Pearson Correlation</t>
  </si>
  <si>
    <t>skewness</t>
  </si>
  <si>
    <t>kurtosis</t>
  </si>
  <si>
    <t>Eye Color</t>
  </si>
  <si>
    <t>Total</t>
  </si>
  <si>
    <t>Gender</t>
  </si>
  <si>
    <t>Blue</t>
  </si>
  <si>
    <t>Brown</t>
  </si>
  <si>
    <t>Green</t>
  </si>
  <si>
    <t>Hazel</t>
  </si>
  <si>
    <t>Female</t>
  </si>
  <si>
    <t>Male</t>
  </si>
  <si>
    <t>Chance of eye color</t>
  </si>
  <si>
    <t>by Gender</t>
  </si>
  <si>
    <t>Cutoff</t>
  </si>
  <si>
    <t>Expected Values</t>
  </si>
  <si>
    <t>Test Statistic</t>
  </si>
  <si>
    <t>Chi Square Total</t>
  </si>
  <si>
    <t>P-Value for Equal Variances</t>
  </si>
  <si>
    <t>Skewness</t>
  </si>
  <si>
    <t>Kurtosis</t>
  </si>
  <si>
    <t>Defining Hypotheses</t>
  </si>
  <si>
    <t>Does a drug reduce blood pressure?</t>
  </si>
  <si>
    <t>Does reduced class size increase test scores?</t>
  </si>
  <si>
    <t>Is a person innocent or guilty of a crime?</t>
  </si>
  <si>
    <t>Null and Alternative Hypotheses</t>
  </si>
  <si>
    <t>Null Hypothesis is status quo: Defendant Innocent</t>
  </si>
  <si>
    <t>Assume that a batch of cell phone chips is satisfactory if at most 1% of the chips are defective.  After defining p = The (unknown) fraction of defectives in the batch our hypotheses would be as follows:</t>
  </si>
  <si>
    <t>To determine whether we should accept or reject or accept the null hypothesis we would take a sample of chips and look at phat = fraction of defective chips in the sample. If phat&lt;=.01 it is clear we should accept the null hypothesis, but what if phat = .03 or phat = .05?</t>
  </si>
  <si>
    <t>In this example our alternative hypothesis specifies that the population parameter is greater than the values specified in the null hypothesis. Such an alternative hypothesis is called an upper one-sided alternative hypothesis.</t>
  </si>
  <si>
    <r>
      <t>H</t>
    </r>
    <r>
      <rPr>
        <b/>
        <vertAlign val="subscript"/>
        <sz val="14"/>
        <color theme="1"/>
        <rFont val="Calibri"/>
        <family val="2"/>
        <scheme val="minor"/>
      </rPr>
      <t>0</t>
    </r>
    <r>
      <rPr>
        <b/>
        <sz val="14"/>
        <color theme="1"/>
        <rFont val="Calibri"/>
        <family val="2"/>
        <scheme val="minor"/>
      </rPr>
      <t>: p &lt;=.01 H</t>
    </r>
    <r>
      <rPr>
        <b/>
        <vertAlign val="subscript"/>
        <sz val="14"/>
        <color theme="1"/>
        <rFont val="Calibri"/>
        <family val="2"/>
        <scheme val="minor"/>
      </rPr>
      <t>a</t>
    </r>
    <r>
      <rPr>
        <b/>
        <sz val="14"/>
        <color theme="1"/>
        <rFont val="Calibri"/>
        <family val="2"/>
        <scheme val="minor"/>
      </rPr>
      <t>: p &gt;.01.</t>
    </r>
  </si>
  <si>
    <t>The average US family income in 2015 was $79,263. You are interested in knowing whether your Congressional District has a lower average income than the US as a whole. Define µ= Average family income in your Congressional District. Then our hypotheses are</t>
  </si>
  <si>
    <t>Our null hypothesis is that our district is no worse on income than the rest of the US.</t>
  </si>
  <si>
    <t>In this example our alternative hypothesis specifies that the population parameter is smaller than the values specified in the null hypothesis. Such an alternative hypothesis is called a lower one-sided alternative hypothesis.</t>
  </si>
  <si>
    <t>We would now take a simple random sample of families in our district  and calculate the sample mean  xbar.</t>
  </si>
  <si>
    <t>If xbar = $80,000, it is clear that we should accept the null hypothesis. However, if  xbar = $75,000, or xbar = $72,000</t>
  </si>
  <si>
    <t xml:space="preserve"> it is not clear whether we should accept or reject the null  hypothesis.</t>
  </si>
  <si>
    <t>Often we want to know if it is reasonable to assume that two populations have equal variance. When looking at annual investment returns, the standard deviation of annual percentage returns is referred to as volatility. In this situation our hypotheses are</t>
  </si>
  <si>
    <t>In this example our alternative hypothesis does not specify a particular direction for the deviation of variances from equality. Therefore, the alternative hypothesis is called a two-sided alternative hypothesis.</t>
  </si>
  <si>
    <t>One-Tailed or Two-Tailed Test</t>
  </si>
  <si>
    <t>There are two types of errors that can be made in hypothesis testing:</t>
  </si>
  <si>
    <t>Type I and Type II Error for Example 1</t>
  </si>
  <si>
    <t>Critical Region</t>
  </si>
  <si>
    <t>In Example 1 critical region will phat&gt;=something</t>
  </si>
  <si>
    <t>In Example 2 criticial region is xbar&lt;=something</t>
  </si>
  <si>
    <t>One Sample Z-Test</t>
  </si>
  <si>
    <t>Test hypothesis about</t>
  </si>
  <si>
    <t>Use when n&gt;=30</t>
  </si>
  <si>
    <t>because xbar will be normal by CLT.</t>
  </si>
  <si>
    <t>Critical Region for One Sample Z test</t>
  </si>
  <si>
    <r>
      <t>z</t>
    </r>
    <r>
      <rPr>
        <b/>
        <vertAlign val="subscript"/>
        <sz val="18"/>
        <color theme="1"/>
        <rFont val="Calibri"/>
        <family val="2"/>
        <scheme val="minor"/>
      </rPr>
      <t>.025</t>
    </r>
    <r>
      <rPr>
        <b/>
        <sz val="18"/>
        <color theme="1"/>
        <rFont val="Calibri"/>
        <family val="2"/>
        <scheme val="minor"/>
      </rPr>
      <t>= -1.96 z</t>
    </r>
    <r>
      <rPr>
        <b/>
        <vertAlign val="subscript"/>
        <sz val="18"/>
        <color theme="1"/>
        <rFont val="Calibri"/>
        <family val="2"/>
        <scheme val="minor"/>
      </rPr>
      <t>.05</t>
    </r>
    <r>
      <rPr>
        <b/>
        <sz val="18"/>
        <color theme="1"/>
        <rFont val="Calibri"/>
        <family val="2"/>
        <scheme val="minor"/>
      </rPr>
      <t>= -1.645</t>
    </r>
  </si>
  <si>
    <t>Example</t>
  </si>
  <si>
    <t>Cooley High</t>
  </si>
  <si>
    <t>There is no reason to believe that Cooley High is better or worse than the state so we will use a two-tailed test with</t>
  </si>
  <si>
    <r>
      <t>H</t>
    </r>
    <r>
      <rPr>
        <vertAlign val="subscript"/>
        <sz val="14"/>
        <color theme="1"/>
        <rFont val="Calibri"/>
        <family val="2"/>
        <scheme val="minor"/>
      </rPr>
      <t>0</t>
    </r>
    <r>
      <rPr>
        <sz val="14"/>
        <color theme="1"/>
        <rFont val="Calibri"/>
        <family val="2"/>
        <scheme val="minor"/>
      </rPr>
      <t>: µ=75 H</t>
    </r>
    <r>
      <rPr>
        <vertAlign val="subscript"/>
        <sz val="14"/>
        <color theme="1"/>
        <rFont val="Calibri"/>
        <family val="2"/>
        <scheme val="minor"/>
      </rPr>
      <t>a</t>
    </r>
    <r>
      <rPr>
        <sz val="14"/>
        <color theme="1"/>
        <rFont val="Calibri"/>
        <family val="2"/>
        <scheme val="minor"/>
      </rPr>
      <t>: µ≠75.</t>
    </r>
  </si>
  <si>
    <t xml:space="preserve"> = 4.2. </t>
  </si>
  <si>
    <t>Since this is false we accept the null hypothesis and conclude that the average Cooley High score does not differ from the State average.</t>
  </si>
  <si>
    <r>
      <t>Then we reject H</t>
    </r>
    <r>
      <rPr>
        <vertAlign val="subscript"/>
        <sz val="14"/>
        <color theme="1"/>
        <rFont val="Calibri"/>
        <family val="2"/>
        <scheme val="minor"/>
      </rPr>
      <t>0</t>
    </r>
    <r>
      <rPr>
        <sz val="14"/>
        <color theme="1"/>
        <rFont val="Calibri"/>
        <family val="2"/>
        <scheme val="minor"/>
      </rPr>
      <t xml:space="preserve"> if |79-75|&gt;=1.96*15/sqrt(49)</t>
    </r>
  </si>
  <si>
    <t xml:space="preserve"> and s = 15. For α= 0.05 would you conclude that Cooley High Students perform differently than the typical state student?</t>
  </si>
  <si>
    <t>µ = Cooley High mean score</t>
  </si>
  <si>
    <t>If we have reason to think Cooley High is better use a one-tailed test</t>
  </si>
  <si>
    <r>
      <t>H</t>
    </r>
    <r>
      <rPr>
        <vertAlign val="subscript"/>
        <sz val="15"/>
        <color theme="1"/>
        <rFont val="Calibri"/>
        <family val="2"/>
        <scheme val="minor"/>
      </rPr>
      <t>0</t>
    </r>
    <r>
      <rPr>
        <sz val="15"/>
        <color theme="1"/>
        <rFont val="Calibri"/>
        <family val="2"/>
        <scheme val="minor"/>
      </rPr>
      <t>: µ= 75 H</t>
    </r>
    <r>
      <rPr>
        <vertAlign val="subscript"/>
        <sz val="15"/>
        <color theme="1"/>
        <rFont val="Calibri"/>
        <family val="2"/>
        <scheme val="minor"/>
      </rPr>
      <t>a</t>
    </r>
    <r>
      <rPr>
        <sz val="15"/>
        <color theme="1"/>
        <rFont val="Calibri"/>
        <family val="2"/>
        <scheme val="minor"/>
      </rPr>
      <t>: µ&gt;75.</t>
    </r>
  </si>
  <si>
    <t>We will reject the null hypothesis if</t>
  </si>
  <si>
    <t>=78.525.</t>
  </si>
  <si>
    <r>
      <t xml:space="preserve"> 79&gt;=75 + (1.645*</t>
    </r>
    <r>
      <rPr>
        <sz val="14"/>
        <color theme="1"/>
        <rFont val="Calibri"/>
        <family val="2"/>
        <scheme val="minor"/>
      </rPr>
      <t>15)/sqrt(49)</t>
    </r>
  </si>
  <si>
    <t>So we reject for one-tailed test and accept with two-tailed test.</t>
  </si>
  <si>
    <r>
      <t xml:space="preserve">For same </t>
    </r>
    <r>
      <rPr>
        <b/>
        <sz val="18"/>
        <color theme="1"/>
        <rFont val="Calibri"/>
        <family val="2"/>
      </rPr>
      <t>α it takes more proof to reject  null for a two-tailed test.</t>
    </r>
  </si>
  <si>
    <r>
      <t>The level of significance chosen is rather arbitrary. For that reason, most statisticians use the concept of Probability values (</t>
    </r>
    <r>
      <rPr>
        <b/>
        <sz val="14"/>
        <color theme="1"/>
        <rFont val="Calibri"/>
        <family val="2"/>
        <scheme val="minor"/>
      </rPr>
      <t xml:space="preserve">P-values) </t>
    </r>
    <r>
      <rPr>
        <sz val="14"/>
        <color theme="1"/>
        <rFont val="Calibri"/>
        <family val="2"/>
        <scheme val="minor"/>
      </rPr>
      <t>to report the outcome of a hypothesis test. The P-value for a hypothesis test is the smallest value of α for which the data indicates rejection of H</t>
    </r>
    <r>
      <rPr>
        <vertAlign val="subscript"/>
        <sz val="14"/>
        <color theme="1"/>
        <rFont val="Calibri"/>
        <family val="2"/>
        <scheme val="minor"/>
      </rPr>
      <t>0</t>
    </r>
    <r>
      <rPr>
        <sz val="14"/>
        <color theme="1"/>
        <rFont val="Calibri"/>
        <family val="2"/>
        <scheme val="minor"/>
      </rPr>
      <t>. Thus</t>
    </r>
  </si>
  <si>
    <r>
      <t>P Value&lt;=α if and only if we reject H</t>
    </r>
    <r>
      <rPr>
        <vertAlign val="subscript"/>
        <sz val="14"/>
        <color theme="1"/>
        <rFont val="Calibri"/>
        <family val="2"/>
        <scheme val="minor"/>
      </rPr>
      <t>0</t>
    </r>
    <r>
      <rPr>
        <sz val="14"/>
        <color theme="1"/>
        <rFont val="Calibri"/>
        <family val="2"/>
        <scheme val="minor"/>
      </rPr>
      <t>.</t>
    </r>
  </si>
  <si>
    <r>
      <t>P-Value&gt;α if and only if we accept H</t>
    </r>
    <r>
      <rPr>
        <vertAlign val="subscript"/>
        <sz val="14"/>
        <color theme="1"/>
        <rFont val="Calibri"/>
        <family val="2"/>
        <scheme val="minor"/>
      </rPr>
      <t>0</t>
    </r>
    <r>
      <rPr>
        <sz val="14"/>
        <color theme="1"/>
        <rFont val="Calibri"/>
        <family val="2"/>
        <scheme val="minor"/>
      </rPr>
      <t>.</t>
    </r>
  </si>
  <si>
    <r>
      <t>The P-value may also be interpreted as the probability of observing (given H</t>
    </r>
    <r>
      <rPr>
        <vertAlign val="subscript"/>
        <sz val="14"/>
        <color theme="1"/>
        <rFont val="Calibri"/>
        <family val="2"/>
        <scheme val="minor"/>
      </rPr>
      <t>0</t>
    </r>
    <r>
      <rPr>
        <sz val="14"/>
        <color theme="1"/>
        <rFont val="Calibri"/>
        <family val="2"/>
        <scheme val="minor"/>
      </rPr>
      <t xml:space="preserve"> is true) a value of the test statistic at least as extreme as the observed value of the test statistic.</t>
    </r>
  </si>
  <si>
    <r>
      <t>All probabilities are computed under the assumption that H</t>
    </r>
    <r>
      <rPr>
        <b/>
        <vertAlign val="subscript"/>
        <sz val="14"/>
        <color theme="1"/>
        <rFont val="Calibri"/>
        <family val="2"/>
        <scheme val="minor"/>
      </rPr>
      <t>0</t>
    </r>
    <r>
      <rPr>
        <b/>
        <sz val="14"/>
        <color theme="1"/>
        <rFont val="Calibri"/>
        <family val="2"/>
        <scheme val="minor"/>
      </rPr>
      <t xml:space="preserve"> is true.</t>
    </r>
  </si>
  <si>
    <t>In our Cooley High example, the P-Value for the two-tailed test is</t>
  </si>
  <si>
    <r>
      <t>Since our P-Value of 0.06&gt;.05, for a two-tailed test we accept H</t>
    </r>
    <r>
      <rPr>
        <vertAlign val="subscript"/>
        <sz val="14"/>
        <color theme="1"/>
        <rFont val="Calibri"/>
        <family val="2"/>
        <scheme val="minor"/>
      </rPr>
      <t>0</t>
    </r>
    <r>
      <rPr>
        <sz val="14"/>
        <color theme="1"/>
        <rFont val="Calibri"/>
        <family val="2"/>
        <scheme val="minor"/>
      </rPr>
      <t xml:space="preserve">. </t>
    </r>
  </si>
  <si>
    <r>
      <t xml:space="preserve">Let </t>
    </r>
    <r>
      <rPr>
        <b/>
        <sz val="16"/>
        <color theme="1"/>
        <rFont val="Calibri"/>
        <family val="2"/>
        <scheme val="minor"/>
      </rPr>
      <t>XBAR</t>
    </r>
    <r>
      <rPr>
        <sz val="16"/>
        <color theme="1"/>
        <rFont val="Calibri"/>
        <family val="2"/>
        <scheme val="minor"/>
      </rPr>
      <t xml:space="preserve">  be the random variable for the sample mean under H</t>
    </r>
    <r>
      <rPr>
        <vertAlign val="subscript"/>
        <sz val="16"/>
        <color theme="1"/>
        <rFont val="Calibri"/>
        <family val="2"/>
        <scheme val="minor"/>
      </rPr>
      <t>0.</t>
    </r>
    <r>
      <rPr>
        <sz val="16"/>
        <color theme="1"/>
        <rFont val="Calibri"/>
        <family val="2"/>
        <scheme val="minor"/>
      </rPr>
      <t xml:space="preserve"> The level of significance chosen is rather arbitrary. For that reason, most statisticians use the concept of Probability values (P-values) to report the outcome of a hypothesis test. The P-value for a hypothesis test is the smallest value of α for which the data indicates rejection of H</t>
    </r>
    <r>
      <rPr>
        <vertAlign val="subscript"/>
        <sz val="16"/>
        <color theme="1"/>
        <rFont val="Calibri"/>
        <family val="2"/>
        <scheme val="minor"/>
      </rPr>
      <t>0</t>
    </r>
    <r>
      <rPr>
        <sz val="16"/>
        <color theme="1"/>
        <rFont val="Calibri"/>
        <family val="2"/>
        <scheme val="minor"/>
      </rPr>
      <t xml:space="preserve">Thus
P Value&lt;=α if and only if we reject H0.
P-Value&gt;α if and only if we accept H0.
The P-value may also be interpreted as the probability of observing (given H0 is true) a value of the test statistic at least as extreme as the observed value of the test statistic.
 </t>
    </r>
  </si>
  <si>
    <r>
      <t>If we let XBAR represent the random variable for the sample mean under H</t>
    </r>
    <r>
      <rPr>
        <vertAlign val="subscript"/>
        <sz val="14"/>
        <color theme="1"/>
        <rFont val="Calibri"/>
        <family val="2"/>
        <scheme val="minor"/>
      </rPr>
      <t>0</t>
    </r>
    <r>
      <rPr>
        <sz val="14"/>
        <color theme="1"/>
        <rFont val="Calibri"/>
        <family val="2"/>
        <scheme val="minor"/>
      </rPr>
      <t xml:space="preserve"> and x be the observed value of , then the P-Value for the one sample Z-test is computed as follows:</t>
    </r>
  </si>
  <si>
    <t>Prob(|XBAR-75|&gt;=4</t>
  </si>
  <si>
    <t>= 2*Prob(XBAR&gt;=79)</t>
  </si>
  <si>
    <t>which can be computed as</t>
  </si>
  <si>
    <t>2*(1-NORM.DIST(79,75,15/sqrt(49),True)</t>
  </si>
  <si>
    <t xml:space="preserve"> = 2*(0.030974) = 0.061948.</t>
  </si>
  <si>
    <t>The P-value for a one-tailed test is simply Prob(Xbar&gt;=79) =0.030974</t>
  </si>
  <si>
    <r>
      <t xml:space="preserve"> Since our P-value of 0.03&lt;.05 we reject H</t>
    </r>
    <r>
      <rPr>
        <vertAlign val="subscript"/>
        <sz val="14"/>
        <color theme="1"/>
        <rFont val="Calibri"/>
        <family val="2"/>
        <scheme val="minor"/>
      </rPr>
      <t>0</t>
    </r>
    <r>
      <rPr>
        <sz val="14"/>
        <color theme="1"/>
        <rFont val="Calibri"/>
        <family val="2"/>
        <scheme val="minor"/>
      </rPr>
      <t>.</t>
    </r>
  </si>
  <si>
    <t>and standard deviation is unknown then</t>
  </si>
  <si>
    <t>------------</t>
  </si>
  <si>
    <t>s/sqrt(n)</t>
  </si>
  <si>
    <t>s= sample standard deviation</t>
  </si>
  <si>
    <t>n = sample size</t>
  </si>
  <si>
    <t>follows a T random variable with n-1 degrees of freedom.</t>
  </si>
  <si>
    <t>Definition of T Random Variable</t>
  </si>
  <si>
    <t>One Sample Hypothesis for Mean: Small Sample, Normal Population, Variance Unknown</t>
  </si>
  <si>
    <t>Use T.INV to get percentiles of T  Random Variable</t>
  </si>
  <si>
    <t>Use T.DIST to get T probabilities</t>
  </si>
  <si>
    <t>Basically, One Sample t-tests look just like One Sample Z-tests with s replacing σ and the t percentiles replacing the Z percentiles.</t>
  </si>
  <si>
    <t>P-Values for T-Test</t>
  </si>
  <si>
    <t>t= observed value of T-statistic</t>
  </si>
  <si>
    <r>
      <t xml:space="preserve"> Using the function T.INV(0.025,24) We find t</t>
    </r>
    <r>
      <rPr>
        <vertAlign val="subscript"/>
        <sz val="14"/>
        <color theme="1"/>
        <rFont val="Calibri"/>
        <family val="2"/>
        <scheme val="minor"/>
      </rPr>
      <t>(..025,24)</t>
    </r>
    <r>
      <rPr>
        <sz val="14"/>
        <color theme="1"/>
        <rFont val="Calibri"/>
        <family val="2"/>
        <scheme val="minor"/>
      </rPr>
      <t xml:space="preserve"> = -2.06.</t>
    </r>
  </si>
  <si>
    <r>
      <t>We reject H</t>
    </r>
    <r>
      <rPr>
        <vertAlign val="subscript"/>
        <sz val="14"/>
        <color theme="1"/>
        <rFont val="Calibri"/>
        <family val="2"/>
        <scheme val="minor"/>
      </rPr>
      <t>0</t>
    </r>
    <r>
      <rPr>
        <sz val="14"/>
        <color theme="1"/>
        <rFont val="Calibri"/>
        <family val="2"/>
        <scheme val="minor"/>
      </rPr>
      <t xml:space="preserve"> if</t>
    </r>
  </si>
  <si>
    <t xml:space="preserve">= 6.18. </t>
  </si>
  <si>
    <r>
      <t>This is not true, so we accept H</t>
    </r>
    <r>
      <rPr>
        <vertAlign val="subscript"/>
        <sz val="14"/>
        <color theme="1"/>
        <rFont val="Calibri"/>
        <family val="2"/>
        <scheme val="minor"/>
      </rPr>
      <t>0</t>
    </r>
    <r>
      <rPr>
        <sz val="14"/>
        <color theme="1"/>
        <rFont val="Calibri"/>
        <family val="2"/>
        <scheme val="minor"/>
      </rPr>
      <t xml:space="preserve">. </t>
    </r>
  </si>
  <si>
    <r>
      <t>H</t>
    </r>
    <r>
      <rPr>
        <vertAlign val="subscript"/>
        <sz val="14"/>
        <color theme="1"/>
        <rFont val="Calibri"/>
        <family val="2"/>
        <scheme val="minor"/>
      </rPr>
      <t>0</t>
    </r>
    <r>
      <rPr>
        <sz val="14"/>
        <color theme="1"/>
        <rFont val="Calibri"/>
        <family val="2"/>
        <scheme val="minor"/>
      </rPr>
      <t>: µ= 75 H</t>
    </r>
    <r>
      <rPr>
        <vertAlign val="subscript"/>
        <sz val="14"/>
        <color theme="1"/>
        <rFont val="Calibri"/>
        <family val="2"/>
        <scheme val="minor"/>
      </rPr>
      <t>a</t>
    </r>
    <r>
      <rPr>
        <sz val="14"/>
        <color theme="1"/>
        <rFont val="Calibri"/>
        <family val="2"/>
        <scheme val="minor"/>
      </rPr>
      <t xml:space="preserve">: </t>
    </r>
    <r>
      <rPr>
        <sz val="14"/>
        <color theme="1"/>
        <rFont val="Calibri"/>
        <family val="2"/>
      </rPr>
      <t>µ≠75</t>
    </r>
  </si>
  <si>
    <t>|81-75|&gt;=2.06*15/sqrt(25)</t>
  </si>
  <si>
    <r>
      <t>The p-value for this test is 2*Prob(</t>
    </r>
    <r>
      <rPr>
        <b/>
        <sz val="14"/>
        <color theme="1"/>
        <rFont val="Calibri"/>
        <family val="2"/>
        <scheme val="minor"/>
      </rPr>
      <t>T</t>
    </r>
    <r>
      <rPr>
        <b/>
        <vertAlign val="subscript"/>
        <sz val="14"/>
        <color theme="1"/>
        <rFont val="Calibri"/>
        <family val="2"/>
        <scheme val="minor"/>
      </rPr>
      <t>24</t>
    </r>
    <r>
      <rPr>
        <sz val="14"/>
        <color theme="1"/>
        <rFont val="Calibri"/>
        <family val="2"/>
        <scheme val="minor"/>
      </rPr>
      <t>&gt;= (81-75)/(15/sqrt(25))</t>
    </r>
  </si>
  <si>
    <t>Player makes 300 of 400 Free Throws?</t>
  </si>
  <si>
    <t>Has she improved from being a 70% foul shooter?</t>
  </si>
  <si>
    <t xml:space="preserve">TESTING HYPOTHESIS OF EQUAL VARIANCES </t>
  </si>
  <si>
    <t>NORMAL POPULATION</t>
  </si>
  <si>
    <t>Situation</t>
  </si>
  <si>
    <t>Name of Test</t>
  </si>
  <si>
    <t>Large sample size (n&gt;=30) from each  population and samples from the two populations  are independent</t>
  </si>
  <si>
    <t>z-test Two Samples for Means</t>
  </si>
  <si>
    <t>Small Sample size (n&lt;30) for at least one population, populations normal, variances unknown but  equal, and the samples from the two populations are independent</t>
  </si>
  <si>
    <t>t-Test Two sample Assuming Equal Variances</t>
  </si>
  <si>
    <t>Small Sample size (n&lt;30) from at least one population, populations normal,  variances unknown but unequal, and the samples from the two populations are independent</t>
  </si>
  <si>
    <t>t-Test Two sample Assuming Unequal Variances</t>
  </si>
  <si>
    <t>The two populations are normal and the observations from the two populations can be paired in a natural fashion</t>
  </si>
  <si>
    <t>t-Test Paired Two Sample for Means</t>
  </si>
  <si>
    <t>4 Tests to Test Differences Between Population Means</t>
  </si>
  <si>
    <t>Goal</t>
  </si>
  <si>
    <t>Design</t>
  </si>
  <si>
    <t>To test if a drug reduces cholesterol</t>
  </si>
  <si>
    <t>Pick ten pairs of two people who are matched on age, weight and cholesterol. Then we flip a coin to randomly choose  one member of each pair to receive the drug and one member to receive the placebo.</t>
  </si>
  <si>
    <t>To test if a new type of insulation  reduces heating bills</t>
  </si>
  <si>
    <t>Pick ten pairs of two houses that had the same heating bill last winter. Flip a coin to choose the member of each pair that gets the new type of insulation. The other member of the pair keeps their old insulation</t>
  </si>
  <si>
    <t>To test if cross training (not just swimming) improves a swimmer’s time</t>
  </si>
  <si>
    <t>Pick 15 pairs of two swimmers who had identical best times in their event. For each pair Flip a coin to choose the swimmer in  each pair who starts cross training</t>
  </si>
  <si>
    <t>Blocking Variable</t>
  </si>
  <si>
    <t>Treatment Variable</t>
  </si>
  <si>
    <t>Physical characteristics of patients</t>
  </si>
  <si>
    <t>Difference between drug and placebo.</t>
  </si>
  <si>
    <t>Size and design of home</t>
  </si>
  <si>
    <t>Difference between new and old insulation.</t>
  </si>
  <si>
    <t>Swimmer’s ability</t>
  </si>
  <si>
    <t>Difference between cross training and just in water training</t>
  </si>
  <si>
    <t>Under Independence</t>
  </si>
  <si>
    <t>-------------</t>
  </si>
  <si>
    <t>Get P-VALUE with</t>
  </si>
  <si>
    <t>(R-1)*(C-1) Degrees of Freedom</t>
  </si>
  <si>
    <t>CHISQ.DIST.RT</t>
  </si>
  <si>
    <t>CHISQ.TEST</t>
  </si>
  <si>
    <t>CAN DIRECTLY GET P-VALUE WITH</t>
  </si>
  <si>
    <t>FUNCTION</t>
  </si>
  <si>
    <t>Does more money spent on education in low-income areas improve student performance?</t>
  </si>
  <si>
    <t>Need lots of proof to reject null hpothesis</t>
  </si>
  <si>
    <t>Passing the HISTEP test is required for graduation in the state of Fredonia. The average state score on the test is 75. A random sample of 49 students at Cooley High has xbar = 79</t>
  </si>
  <si>
    <r>
      <t xml:space="preserve">Use s for </t>
    </r>
    <r>
      <rPr>
        <b/>
        <sz val="16"/>
        <color theme="1"/>
        <rFont val="Calibri"/>
        <family val="2"/>
      </rPr>
      <t>σ if σ</t>
    </r>
    <r>
      <rPr>
        <b/>
        <i/>
        <sz val="16"/>
        <color theme="1"/>
        <rFont val="Calibri"/>
        <family val="2"/>
      </rPr>
      <t xml:space="preserve"> is unkown</t>
    </r>
  </si>
  <si>
    <t>xbar=79 n = 49 s = 15</t>
  </si>
  <si>
    <r>
      <t>xbar-</t>
    </r>
    <r>
      <rPr>
        <b/>
        <sz val="16"/>
        <color theme="1"/>
        <rFont val="Calibri"/>
        <family val="2"/>
      </rPr>
      <t>µ</t>
    </r>
  </si>
  <si>
    <r>
      <t xml:space="preserve">If population is normal with mean </t>
    </r>
    <r>
      <rPr>
        <b/>
        <sz val="16"/>
        <color theme="1"/>
        <rFont val="Calibri"/>
        <family val="2"/>
      </rPr>
      <t>µ</t>
    </r>
  </si>
  <si>
    <r>
      <t>H</t>
    </r>
    <r>
      <rPr>
        <b/>
        <vertAlign val="subscript"/>
        <sz val="14"/>
        <color theme="1"/>
        <rFont val="Calibri"/>
        <family val="2"/>
        <scheme val="minor"/>
      </rPr>
      <t xml:space="preserve">0: </t>
    </r>
    <r>
      <rPr>
        <b/>
        <sz val="14"/>
        <color theme="1"/>
        <rFont val="Calibri"/>
        <family val="2"/>
        <scheme val="minor"/>
      </rPr>
      <t xml:space="preserve"> p&lt;=0.70 H</t>
    </r>
    <r>
      <rPr>
        <b/>
        <vertAlign val="subscript"/>
        <sz val="14"/>
        <color theme="1"/>
        <rFont val="Calibri"/>
        <family val="2"/>
        <scheme val="minor"/>
      </rPr>
      <t>a:</t>
    </r>
    <r>
      <rPr>
        <b/>
        <sz val="14"/>
        <color theme="1"/>
        <rFont val="Calibri"/>
        <family val="2"/>
        <scheme val="minor"/>
      </rPr>
      <t xml:space="preserve"> P&gt;0.70</t>
    </r>
  </si>
  <si>
    <r>
      <t>Ha: p</t>
    </r>
    <r>
      <rPr>
        <b/>
        <sz val="14"/>
        <color theme="1"/>
        <rFont val="Calibri"/>
        <family val="2"/>
      </rPr>
      <t>≠</t>
    </r>
    <r>
      <rPr>
        <b/>
        <sz val="14"/>
        <color theme="1"/>
        <rFont val="Calibri"/>
        <family val="2"/>
        <scheme val="minor"/>
      </rPr>
      <t>p0</t>
    </r>
  </si>
  <si>
    <r>
      <t>Reject H0 if pvalue&lt;=</t>
    </r>
    <r>
      <rPr>
        <b/>
        <sz val="14"/>
        <color theme="1"/>
        <rFont val="Calibri"/>
        <family val="2"/>
      </rPr>
      <t>α</t>
    </r>
  </si>
  <si>
    <t>In the world we</t>
  </si>
  <si>
    <t>Hypothesis Testing helps us make these decisions.</t>
  </si>
  <si>
    <t>often  need to make decisions based on population parameters.</t>
  </si>
  <si>
    <t>Alternative Hypothesis competes with null hypothesis.</t>
  </si>
  <si>
    <r>
      <t>H</t>
    </r>
    <r>
      <rPr>
        <b/>
        <vertAlign val="subscript"/>
        <sz val="16"/>
        <color theme="1"/>
        <rFont val="Calibri"/>
        <family val="2"/>
        <scheme val="minor"/>
      </rPr>
      <t>0</t>
    </r>
    <r>
      <rPr>
        <b/>
        <sz val="16"/>
        <color theme="1"/>
        <rFont val="Calibri"/>
        <family val="2"/>
        <scheme val="minor"/>
      </rPr>
      <t>: p &lt;=.01 H</t>
    </r>
    <r>
      <rPr>
        <b/>
        <vertAlign val="subscript"/>
        <sz val="16"/>
        <color theme="1"/>
        <rFont val="Calibri"/>
        <family val="2"/>
        <scheme val="minor"/>
      </rPr>
      <t>a</t>
    </r>
    <r>
      <rPr>
        <b/>
        <sz val="16"/>
        <color theme="1"/>
        <rFont val="Calibri"/>
        <family val="2"/>
        <scheme val="minor"/>
      </rPr>
      <t>: p &gt;.01.</t>
    </r>
  </si>
  <si>
    <r>
      <t>H</t>
    </r>
    <r>
      <rPr>
        <b/>
        <vertAlign val="subscript"/>
        <sz val="16"/>
        <color theme="1"/>
        <rFont val="Calibri"/>
        <family val="2"/>
        <scheme val="minor"/>
      </rPr>
      <t>0</t>
    </r>
    <r>
      <rPr>
        <b/>
        <sz val="16"/>
        <color theme="1"/>
        <rFont val="Calibri"/>
        <family val="2"/>
        <scheme val="minor"/>
      </rPr>
      <t>: µ = $79,263 or µ&gt;=$79,263 H</t>
    </r>
    <r>
      <rPr>
        <b/>
        <vertAlign val="subscript"/>
        <sz val="16"/>
        <color theme="1"/>
        <rFont val="Calibri"/>
        <family val="2"/>
        <scheme val="minor"/>
      </rPr>
      <t>a</t>
    </r>
    <r>
      <rPr>
        <b/>
        <sz val="16"/>
        <color theme="1"/>
        <rFont val="Calibri"/>
        <family val="2"/>
        <scheme val="minor"/>
      </rPr>
      <t>: µ&lt;$79,263.</t>
    </r>
  </si>
  <si>
    <r>
      <t>H</t>
    </r>
    <r>
      <rPr>
        <b/>
        <vertAlign val="subscript"/>
        <sz val="16"/>
        <color theme="1"/>
        <rFont val="Calibri"/>
        <family val="2"/>
        <scheme val="minor"/>
      </rPr>
      <t>0</t>
    </r>
    <r>
      <rPr>
        <b/>
        <sz val="16"/>
        <color theme="1"/>
        <rFont val="Calibri"/>
        <family val="2"/>
        <scheme val="minor"/>
      </rPr>
      <t>: Annual Variance Stock Returns = Annual Variance on Bond Returns.</t>
    </r>
  </si>
  <si>
    <r>
      <t>H</t>
    </r>
    <r>
      <rPr>
        <b/>
        <vertAlign val="subscript"/>
        <sz val="16"/>
        <color theme="1"/>
        <rFont val="Calibri"/>
        <family val="2"/>
        <scheme val="minor"/>
      </rPr>
      <t>a</t>
    </r>
    <r>
      <rPr>
        <b/>
        <sz val="16"/>
        <color theme="1"/>
        <rFont val="Calibri"/>
        <family val="2"/>
        <scheme val="minor"/>
      </rPr>
      <t>: Annual Variance Stock Returns ≠ Annual Variance on Bond Returns.</t>
    </r>
  </si>
  <si>
    <r>
      <t>We could now look at, say, the last 10 years of annual returns on stocks and bonds. If the sample variance of the annual percentage returns on stocks and bonds are relatively close, we would accept H</t>
    </r>
    <r>
      <rPr>
        <b/>
        <vertAlign val="subscript"/>
        <sz val="16"/>
        <color theme="1"/>
        <rFont val="Calibri"/>
        <family val="2"/>
        <scheme val="minor"/>
      </rPr>
      <t>0</t>
    </r>
    <r>
      <rPr>
        <b/>
        <sz val="16"/>
        <color theme="1"/>
        <rFont val="Calibri"/>
        <family val="2"/>
        <scheme val="minor"/>
      </rPr>
      <t xml:space="preserve"> while if the sample variance of the annual percentage returns on stocks and bonds differ greatly, we would reject the null hypothesis.</t>
    </r>
  </si>
  <si>
    <t>Alternative Hypothesis: Defendant Guilty</t>
  </si>
  <si>
    <t>Upper One Sided Alternative Hypothesis</t>
  </si>
  <si>
    <t>Lower 1 Sided Alternative Hypothesis</t>
  </si>
  <si>
    <t>Two-Tailed Alternative Hypotheses</t>
  </si>
  <si>
    <t xml:space="preserve">Some statisticians believe you should always use a Two-tailed test because a priori you have no idea of the direction in which deviations from the null hypothesis will occur. </t>
  </si>
  <si>
    <t>Other statisticians feel that if a deviation from the null hypothesis in either direction is of interest, then a two-tailed alternative hypothesis should be used, while if a deviation from the null hypothesis is of interest in only one direction, then a one-tailed alternative hypothesis should be used.</t>
  </si>
  <si>
    <t>Type I and Type II Error</t>
  </si>
  <si>
    <t>In Example 1 a Type 1 error results when we reject p&lt;=.01 when in reality p&lt;=.01. This corresponds to the Producer’s Risk of rejecting an acceptable batch. A Type 2 error results when we accept p&lt;=.01 when actually p&gt;.01. This corresponds to the Consumer’s Risk of receiving a non-acceptable batch.</t>
  </si>
  <si>
    <t>Our approach to hypothesis testing will be to set a small probability α (usually 0.05) of making a Type I Error and then choose a critical region that minimizes the probability of making a Type II Error.</t>
  </si>
  <si>
    <r>
      <t>In US criminal trials the defendant is innocent until proven guilty. In this situation if we define H</t>
    </r>
    <r>
      <rPr>
        <vertAlign val="subscript"/>
        <sz val="16"/>
        <color theme="1"/>
        <rFont val="Calibri"/>
        <family val="2"/>
        <scheme val="minor"/>
      </rPr>
      <t>0</t>
    </r>
    <r>
      <rPr>
        <sz val="16"/>
        <color theme="1"/>
        <rFont val="Calibri"/>
        <family val="2"/>
        <scheme val="minor"/>
      </rPr>
      <t>: Defendant Innocent and H</t>
    </r>
    <r>
      <rPr>
        <vertAlign val="subscript"/>
        <sz val="16"/>
        <color theme="1"/>
        <rFont val="Calibri"/>
        <family val="2"/>
        <scheme val="minor"/>
      </rPr>
      <t>a</t>
    </r>
    <r>
      <rPr>
        <sz val="16"/>
        <color theme="1"/>
        <rFont val="Calibri"/>
        <family val="2"/>
        <scheme val="minor"/>
      </rPr>
      <t>: Defendant Guilty, then a Type I error corresponds to convicting an innocent defendant, while a Type II error corresponds to allowing a guilty person to go free. Since a 12-0 vote is needed for conviction, it is clear that the US judicial system considers a Type I Error to be costlier than a Type II Error.</t>
    </r>
  </si>
  <si>
    <r>
      <t>·</t>
    </r>
    <r>
      <rPr>
        <sz val="16"/>
        <color theme="1"/>
        <rFont val="Times New Roman"/>
        <family val="1"/>
      </rPr>
      <t xml:space="preserve">        </t>
    </r>
    <r>
      <rPr>
        <b/>
        <sz val="16"/>
        <color theme="1"/>
        <rFont val="Calibri"/>
        <family val="2"/>
        <scheme val="minor"/>
      </rPr>
      <t xml:space="preserve">Type I Error: </t>
    </r>
    <r>
      <rPr>
        <sz val="16"/>
        <color theme="1"/>
        <rFont val="Calibri"/>
        <family val="2"/>
        <scheme val="minor"/>
      </rPr>
      <t xml:space="preserve"> Reject H</t>
    </r>
    <r>
      <rPr>
        <vertAlign val="subscript"/>
        <sz val="16"/>
        <color theme="1"/>
        <rFont val="Calibri"/>
        <family val="2"/>
        <scheme val="minor"/>
      </rPr>
      <t>0</t>
    </r>
    <r>
      <rPr>
        <sz val="16"/>
        <color theme="1"/>
        <rFont val="Calibri"/>
        <family val="2"/>
        <scheme val="minor"/>
      </rPr>
      <t xml:space="preserve"> given H</t>
    </r>
    <r>
      <rPr>
        <vertAlign val="subscript"/>
        <sz val="16"/>
        <color theme="1"/>
        <rFont val="Calibri"/>
        <family val="2"/>
        <scheme val="minor"/>
      </rPr>
      <t>0</t>
    </r>
    <r>
      <rPr>
        <sz val="16"/>
        <color theme="1"/>
        <rFont val="Calibri"/>
        <family val="2"/>
        <scheme val="minor"/>
      </rPr>
      <t xml:space="preserve"> True.  We let α= Probability of making a Type I Error. α is often called the </t>
    </r>
    <r>
      <rPr>
        <b/>
        <sz val="16"/>
        <color theme="1"/>
        <rFont val="Calibri"/>
        <family val="2"/>
        <scheme val="minor"/>
      </rPr>
      <t xml:space="preserve">level of significance </t>
    </r>
    <r>
      <rPr>
        <sz val="16"/>
        <color theme="1"/>
        <rFont val="Calibri"/>
        <family val="2"/>
        <scheme val="minor"/>
      </rPr>
      <t>of the test.</t>
    </r>
  </si>
  <si>
    <r>
      <t>·</t>
    </r>
    <r>
      <rPr>
        <sz val="16"/>
        <color theme="1"/>
        <rFont val="Times New Roman"/>
        <family val="1"/>
      </rPr>
      <t xml:space="preserve">        </t>
    </r>
    <r>
      <rPr>
        <b/>
        <sz val="16"/>
        <color theme="1"/>
        <rFont val="Calibri"/>
        <family val="2"/>
        <scheme val="minor"/>
      </rPr>
      <t>Type II Error</t>
    </r>
    <r>
      <rPr>
        <sz val="16"/>
        <color theme="1"/>
        <rFont val="Calibri"/>
        <family val="2"/>
        <scheme val="minor"/>
      </rPr>
      <t>: Accept H</t>
    </r>
    <r>
      <rPr>
        <vertAlign val="subscript"/>
        <sz val="16"/>
        <color theme="1"/>
        <rFont val="Calibri"/>
        <family val="2"/>
        <scheme val="minor"/>
      </rPr>
      <t>0</t>
    </r>
    <r>
      <rPr>
        <sz val="16"/>
        <color theme="1"/>
        <rFont val="Calibri"/>
        <family val="2"/>
        <scheme val="minor"/>
      </rPr>
      <t xml:space="preserve"> given H</t>
    </r>
    <r>
      <rPr>
        <vertAlign val="subscript"/>
        <sz val="16"/>
        <color theme="1"/>
        <rFont val="Calibri"/>
        <family val="2"/>
        <scheme val="minor"/>
      </rPr>
      <t>0</t>
    </r>
    <r>
      <rPr>
        <sz val="16"/>
        <color theme="1"/>
        <rFont val="Calibri"/>
        <family val="2"/>
        <scheme val="minor"/>
      </rPr>
      <t xml:space="preserve"> not true.  We define β = Probability of making a Type II Error.</t>
    </r>
  </si>
  <si>
    <r>
      <t>The critical region is the range of values for a sample statistic that results in rejection of H</t>
    </r>
    <r>
      <rPr>
        <b/>
        <vertAlign val="subscript"/>
        <sz val="14"/>
        <color theme="1"/>
        <rFont val="Calibri"/>
        <family val="2"/>
        <scheme val="minor"/>
      </rPr>
      <t>0</t>
    </r>
  </si>
  <si>
    <t>µ; Variance population  known</t>
  </si>
  <si>
    <r>
      <t>H</t>
    </r>
    <r>
      <rPr>
        <vertAlign val="subscript"/>
        <sz val="18"/>
        <color theme="1"/>
        <rFont val="Calibri"/>
        <family val="2"/>
        <scheme val="minor"/>
      </rPr>
      <t>0</t>
    </r>
    <r>
      <rPr>
        <sz val="18"/>
        <color theme="1"/>
        <rFont val="Calibri"/>
        <family val="2"/>
        <scheme val="minor"/>
      </rPr>
      <t>: µ=75 H</t>
    </r>
    <r>
      <rPr>
        <vertAlign val="subscript"/>
        <sz val="18"/>
        <color theme="1"/>
        <rFont val="Calibri"/>
        <family val="2"/>
        <scheme val="minor"/>
      </rPr>
      <t>a</t>
    </r>
    <r>
      <rPr>
        <sz val="18"/>
        <color theme="1"/>
        <rFont val="Calibri"/>
        <family val="2"/>
        <scheme val="minor"/>
      </rPr>
      <t>: µ≠75.</t>
    </r>
  </si>
  <si>
    <r>
      <t>µ</t>
    </r>
    <r>
      <rPr>
        <b/>
        <vertAlign val="subscript"/>
        <sz val="18"/>
        <color theme="1"/>
        <rFont val="Calibri"/>
        <family val="2"/>
      </rPr>
      <t>0</t>
    </r>
    <r>
      <rPr>
        <b/>
        <sz val="18"/>
        <color theme="1"/>
        <rFont val="Calibri"/>
        <family val="2"/>
      </rPr>
      <t xml:space="preserve"> = 75</t>
    </r>
  </si>
  <si>
    <r>
      <t>Prob T</t>
    </r>
    <r>
      <rPr>
        <b/>
        <vertAlign val="subscript"/>
        <sz val="14"/>
        <color theme="1"/>
        <rFont val="Calibri"/>
        <family val="2"/>
        <scheme val="minor"/>
      </rPr>
      <t>10</t>
    </r>
    <r>
      <rPr>
        <b/>
        <sz val="14"/>
        <color theme="1"/>
        <rFont val="Calibri"/>
        <family val="2"/>
        <scheme val="minor"/>
      </rPr>
      <t>&gt;=2</t>
    </r>
  </si>
  <si>
    <r>
      <t>Prob T</t>
    </r>
    <r>
      <rPr>
        <b/>
        <vertAlign val="subscript"/>
        <sz val="14"/>
        <color theme="1"/>
        <rFont val="Calibri"/>
        <family val="2"/>
        <scheme val="minor"/>
      </rPr>
      <t>10</t>
    </r>
    <r>
      <rPr>
        <b/>
        <sz val="14"/>
        <color theme="1"/>
        <rFont val="Calibri"/>
        <family val="2"/>
        <scheme val="minor"/>
      </rPr>
      <t>&lt;=-2</t>
    </r>
  </si>
  <si>
    <t>Passing the HISTEP test is required for graduation in the state of Fredonia. The average state score on the test is 75. A random sample of 25 students at Cooley High finds xbar=81</t>
  </si>
  <si>
    <t>We use a two-tailed test because before doing the test we have no view  about whether Cooley High students will perform better or worse than the typical state student. Then we have</t>
  </si>
  <si>
    <r>
      <t>Prob(</t>
    </r>
    <r>
      <rPr>
        <b/>
        <sz val="14"/>
        <color theme="1"/>
        <rFont val="Calibri"/>
        <family val="2"/>
        <scheme val="minor"/>
      </rPr>
      <t>T</t>
    </r>
    <r>
      <rPr>
        <b/>
        <vertAlign val="subscript"/>
        <sz val="14"/>
        <color theme="1"/>
        <rFont val="Calibri"/>
        <family val="2"/>
        <scheme val="minor"/>
      </rPr>
      <t>24</t>
    </r>
    <r>
      <rPr>
        <sz val="14"/>
        <color theme="1"/>
        <rFont val="Calibri"/>
        <family val="2"/>
        <scheme val="minor"/>
      </rPr>
      <t>&gt;=2) may be computed with the formula = 1-T.DIST(2,24,TRUE) which returns 0.028. Therefore, the p-value for this test is 2*0.028= 0.056. Since the P-Value is &gt;0.05, we accept H</t>
    </r>
    <r>
      <rPr>
        <vertAlign val="subscript"/>
        <sz val="14"/>
        <color theme="1"/>
        <rFont val="Calibri"/>
        <family val="2"/>
        <scheme val="minor"/>
      </rPr>
      <t>0</t>
    </r>
    <r>
      <rPr>
        <sz val="14"/>
        <color theme="1"/>
        <rFont val="Calibri"/>
        <family val="2"/>
        <scheme val="minor"/>
      </rPr>
      <t xml:space="preserve">. </t>
    </r>
  </si>
  <si>
    <r>
      <t>=2*Prob(T</t>
    </r>
    <r>
      <rPr>
        <vertAlign val="subscript"/>
        <sz val="14"/>
        <color theme="1"/>
        <rFont val="Calibri"/>
        <family val="2"/>
        <scheme val="minor"/>
      </rPr>
      <t>24</t>
    </r>
    <r>
      <rPr>
        <sz val="14"/>
        <color theme="1"/>
        <rFont val="Calibri"/>
        <family val="2"/>
        <scheme val="minor"/>
      </rPr>
      <t>&gt;=2)</t>
    </r>
  </si>
  <si>
    <r>
      <t>H</t>
    </r>
    <r>
      <rPr>
        <b/>
        <vertAlign val="subscript"/>
        <sz val="16"/>
        <color theme="1"/>
        <rFont val="Calibri"/>
        <family val="2"/>
        <scheme val="minor"/>
      </rPr>
      <t>0</t>
    </r>
    <r>
      <rPr>
        <b/>
        <sz val="16"/>
        <color theme="1"/>
        <rFont val="Calibri"/>
        <family val="2"/>
        <scheme val="minor"/>
      </rPr>
      <t xml:space="preserve">: Variance Hybrid scores = Variance In-class scores </t>
    </r>
  </si>
  <si>
    <r>
      <t>H</t>
    </r>
    <r>
      <rPr>
        <b/>
        <vertAlign val="subscript"/>
        <sz val="16"/>
        <color theme="1"/>
        <rFont val="Calibri"/>
        <family val="2"/>
        <scheme val="minor"/>
      </rPr>
      <t>a</t>
    </r>
    <r>
      <rPr>
        <b/>
        <sz val="16"/>
        <color theme="1"/>
        <rFont val="Calibri"/>
        <family val="2"/>
        <scheme val="minor"/>
      </rPr>
      <t>: Variance Hybrid Scores ≠ Variance In-class scores</t>
    </r>
  </si>
  <si>
    <t>α = 0.05</t>
  </si>
  <si>
    <t>P-VALUE=.016&lt;=.05</t>
  </si>
  <si>
    <t>Reject Null Hypothesis</t>
  </si>
  <si>
    <t>USE F.TEST FUNCTION TO GET P-VALUE</t>
  </si>
  <si>
    <t>Reject Null</t>
  </si>
  <si>
    <t>PVALUE&lt;=ALPHA</t>
  </si>
  <si>
    <t>SAMPLE VAR</t>
  </si>
  <si>
    <t>accept null hypothesis that population variances are equal</t>
  </si>
  <si>
    <r>
      <t>H</t>
    </r>
    <r>
      <rPr>
        <b/>
        <vertAlign val="subscript"/>
        <sz val="16"/>
        <color theme="1"/>
        <rFont val="Calibri"/>
        <family val="2"/>
        <scheme val="minor"/>
      </rPr>
      <t>0</t>
    </r>
    <r>
      <rPr>
        <b/>
        <sz val="16"/>
        <color theme="1"/>
        <rFont val="Calibri"/>
        <family val="2"/>
        <scheme val="minor"/>
      </rPr>
      <t>: Mean Marketing=Mean Finance</t>
    </r>
  </si>
  <si>
    <r>
      <t>H</t>
    </r>
    <r>
      <rPr>
        <b/>
        <vertAlign val="subscript"/>
        <sz val="16"/>
        <color theme="1"/>
        <rFont val="Calibri"/>
        <family val="2"/>
        <scheme val="minor"/>
      </rPr>
      <t>a</t>
    </r>
    <r>
      <rPr>
        <b/>
        <sz val="16"/>
        <color theme="1"/>
        <rFont val="Calibri"/>
        <family val="2"/>
        <scheme val="minor"/>
      </rPr>
      <t xml:space="preserve">: Mean Marketing </t>
    </r>
    <r>
      <rPr>
        <b/>
        <sz val="16"/>
        <color theme="1"/>
        <rFont val="Calibri"/>
        <family val="2"/>
      </rPr>
      <t>≠Mean Finance</t>
    </r>
  </si>
  <si>
    <t>Means</t>
  </si>
  <si>
    <t>How Many</t>
  </si>
  <si>
    <t>averages</t>
  </si>
  <si>
    <t>skew</t>
  </si>
  <si>
    <t>kurt</t>
  </si>
  <si>
    <t>Accept H0 that Mean score in hybrid and in person classes are same</t>
  </si>
  <si>
    <t>H0:Mean reduction for placebo and drug equal</t>
  </si>
  <si>
    <t>Ha: Mean reduction for drug and placebo not equal</t>
  </si>
  <si>
    <t>P-value&lt;=.05</t>
  </si>
  <si>
    <t>Reject H0</t>
  </si>
  <si>
    <r>
      <t xml:space="preserve">In each of these situations we are </t>
    </r>
    <r>
      <rPr>
        <b/>
        <sz val="16"/>
        <color theme="1"/>
        <rFont val="Calibri"/>
        <family val="2"/>
        <scheme val="minor"/>
      </rPr>
      <t xml:space="preserve">blocking </t>
    </r>
    <r>
      <rPr>
        <sz val="16"/>
        <color theme="1"/>
        <rFont val="Calibri"/>
        <family val="2"/>
        <scheme val="minor"/>
      </rPr>
      <t xml:space="preserve">the effect of a variable on the response and focusing on the differences due to the </t>
    </r>
    <r>
      <rPr>
        <b/>
        <sz val="16"/>
        <color theme="1"/>
        <rFont val="Calibri"/>
        <family val="2"/>
        <scheme val="minor"/>
      </rPr>
      <t xml:space="preserve">treatment </t>
    </r>
    <r>
      <rPr>
        <sz val="16"/>
        <color theme="1"/>
        <rFont val="Calibri"/>
        <family val="2"/>
        <scheme val="minor"/>
      </rPr>
      <t>variable.</t>
    </r>
  </si>
  <si>
    <t>T TEST PAIRED TWO SAMPLE</t>
  </si>
  <si>
    <t>P-VALUE =0.53</t>
  </si>
  <si>
    <t>Accept H0</t>
  </si>
  <si>
    <t>CHI SQUARE TEST FOR INDEPENDENCE</t>
  </si>
  <si>
    <t>ARE EYE COLOR AND GENDER INDEPENDENT?</t>
  </si>
  <si>
    <r>
      <t>(O</t>
    </r>
    <r>
      <rPr>
        <b/>
        <vertAlign val="subscript"/>
        <sz val="16"/>
        <color theme="1"/>
        <rFont val="Calibri"/>
        <family val="2"/>
        <scheme val="minor"/>
      </rPr>
      <t>ij</t>
    </r>
    <r>
      <rPr>
        <b/>
        <sz val="16"/>
        <color theme="1"/>
        <rFont val="Calibri"/>
        <family val="2"/>
        <scheme val="minor"/>
      </rPr>
      <t>-E</t>
    </r>
    <r>
      <rPr>
        <b/>
        <vertAlign val="subscript"/>
        <sz val="16"/>
        <color theme="1"/>
        <rFont val="Calibri"/>
        <family val="2"/>
        <scheme val="minor"/>
      </rPr>
      <t>ij</t>
    </r>
    <r>
      <rPr>
        <b/>
        <sz val="16"/>
        <color theme="1"/>
        <rFont val="Calibri"/>
        <family val="2"/>
        <scheme val="minor"/>
      </rPr>
      <t>)</t>
    </r>
    <r>
      <rPr>
        <b/>
        <vertAlign val="superscript"/>
        <sz val="16"/>
        <color theme="1"/>
        <rFont val="Calibri"/>
        <family val="2"/>
        <scheme val="minor"/>
      </rPr>
      <t>2</t>
    </r>
  </si>
  <si>
    <r>
      <t>E</t>
    </r>
    <r>
      <rPr>
        <b/>
        <vertAlign val="subscript"/>
        <sz val="16"/>
        <color theme="1"/>
        <rFont val="Calibri"/>
        <family val="2"/>
        <scheme val="minor"/>
      </rPr>
      <t>ij</t>
    </r>
  </si>
  <si>
    <t>H0:EYE COLOR AND GENDER ARE INDEPENDENT</t>
  </si>
  <si>
    <t>HA: EYE COLOR AND GENDER ARE NOT INDEPENDENT</t>
  </si>
  <si>
    <t>($P7/Total)*(L$9/Total)*Total</t>
  </si>
  <si>
    <t>'($P7/Total)*(L$9/Total)*Total</t>
  </si>
  <si>
    <t>R=2 C= 4</t>
  </si>
  <si>
    <t>3 DF</t>
  </si>
  <si>
    <t>Reject H0 eye color and gender are not independent!</t>
  </si>
  <si>
    <t>REMEMBER FROM MODULE 4 ST DEV XBAR = SIGMA/SQRT(n)</t>
  </si>
  <si>
    <t xml:space="preserve">AS DEGREES OF FREEDOM INCREASE THE T RANDOM VARIABLE </t>
  </si>
  <si>
    <t>APPROACHES THE STANDARD NORMAL</t>
  </si>
  <si>
    <t>IF</t>
  </si>
  <si>
    <t>ACCEPT H0 THAT VARIANCES EQUAL</t>
  </si>
  <si>
    <t>SKEWNESS AND KURTOSIS CONSISTENT WITH NORMAL</t>
  </si>
  <si>
    <t>SAMPLE VARIANCES</t>
  </si>
  <si>
    <t>REJECT H0 THAT VARIANCES ARE EQUAL</t>
  </si>
  <si>
    <r>
      <t>H</t>
    </r>
    <r>
      <rPr>
        <vertAlign val="subscript"/>
        <sz val="16"/>
        <color theme="1"/>
        <rFont val="Calibri"/>
        <family val="2"/>
        <scheme val="minor"/>
      </rPr>
      <t>0</t>
    </r>
    <r>
      <rPr>
        <sz val="16"/>
        <color theme="1"/>
        <rFont val="Calibri"/>
        <family val="2"/>
        <scheme val="minor"/>
      </rPr>
      <t>: mean  change in heating bill old insulation=mean change with new insulation</t>
    </r>
  </si>
  <si>
    <r>
      <t>H</t>
    </r>
    <r>
      <rPr>
        <vertAlign val="subscript"/>
        <sz val="16"/>
        <color theme="1"/>
        <rFont val="Calibri"/>
        <family val="2"/>
        <scheme val="minor"/>
      </rPr>
      <t>a</t>
    </r>
    <r>
      <rPr>
        <sz val="16"/>
        <color theme="1"/>
        <rFont val="Calibri"/>
        <family val="2"/>
        <scheme val="minor"/>
      </rPr>
      <t>: mean  change in heating bill old insulation</t>
    </r>
    <r>
      <rPr>
        <sz val="16"/>
        <color theme="1"/>
        <rFont val="Calibri"/>
        <family val="2"/>
      </rPr>
      <t>≠</t>
    </r>
    <r>
      <rPr>
        <sz val="16"/>
        <color theme="1"/>
        <rFont val="Calibri"/>
        <family val="2"/>
        <scheme val="minor"/>
      </rPr>
      <t>mean change with new insulation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</si>
</sst>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1"/>
      <color theme="1"/>
      <name val="Calibri"/>
      <family val="2"/>
      <scheme val="minor"/>
    </font>
    <font>
      <b/>
      <vertAlign val="subscript"/>
      <sz val="11"/>
      <color theme="1"/>
      <name val="Calibri"/>
      <family val="2"/>
      <scheme val="minor"/>
    </font>
    <font>
      <b/>
      <sz val="11"/>
      <color theme="1"/>
      <name val="Calibri"/>
      <family val="2"/>
    </font>
    <font>
      <i/>
      <sz val="11"/>
      <color theme="1"/>
      <name val="Calibri"/>
      <family val="2"/>
      <scheme val="minor"/>
    </font>
    <font>
      <b/>
      <sz val="11"/>
      <color rgb="FFFF0000"/>
      <name val="Calibri"/>
      <family val="2"/>
      <scheme val="minor"/>
    </font>
    <font>
      <b/>
      <sz val="16.5"/>
      <color theme="1"/>
      <name val="Calibri"/>
      <family val="2"/>
    </font>
    <font>
      <b/>
      <i/>
      <sz val="11"/>
      <color theme="1"/>
      <name val="Calibri"/>
      <family val="2"/>
      <scheme val="minor"/>
    </font>
    <font>
      <sz val="14"/>
      <color theme="1"/>
      <name val="Calibri"/>
      <family val="2"/>
      <scheme val="minor"/>
    </font>
    <font>
      <vertAlign val="subscript"/>
      <sz val="14"/>
      <color theme="1"/>
      <name val="Calibri"/>
      <family val="2"/>
      <scheme val="minor"/>
    </font>
    <font>
      <b/>
      <sz val="14"/>
      <color theme="1"/>
      <name val="Calibri"/>
      <family val="2"/>
      <scheme val="minor"/>
    </font>
    <font>
      <b/>
      <vertAlign val="subscript"/>
      <sz val="14"/>
      <color theme="1"/>
      <name val="Calibri"/>
      <family val="2"/>
      <scheme val="minor"/>
    </font>
    <font>
      <b/>
      <sz val="16"/>
      <color theme="1"/>
      <name val="Calibri"/>
      <family val="2"/>
      <scheme val="minor"/>
    </font>
    <font>
      <b/>
      <sz val="18"/>
      <color theme="1"/>
      <name val="Calibri"/>
      <family val="2"/>
      <scheme val="minor"/>
    </font>
    <font>
      <b/>
      <vertAlign val="subscript"/>
      <sz val="18"/>
      <color theme="1"/>
      <name val="Calibri"/>
      <family val="2"/>
      <scheme val="minor"/>
    </font>
    <font>
      <b/>
      <sz val="18"/>
      <color theme="1"/>
      <name val="Calibri"/>
      <family val="2"/>
    </font>
    <font>
      <vertAlign val="subscript"/>
      <sz val="15"/>
      <color theme="1"/>
      <name val="Calibri"/>
      <family val="2"/>
      <scheme val="minor"/>
    </font>
    <font>
      <sz val="15"/>
      <color theme="1"/>
      <name val="Calibri"/>
      <family val="2"/>
      <scheme val="minor"/>
    </font>
    <font>
      <sz val="16"/>
      <color theme="1"/>
      <name val="Calibri"/>
      <family val="2"/>
      <scheme val="minor"/>
    </font>
    <font>
      <sz val="18"/>
      <color theme="1"/>
      <name val="Calibri"/>
      <family val="2"/>
      <scheme val="minor"/>
    </font>
    <font>
      <vertAlign val="subscript"/>
      <sz val="16"/>
      <color theme="1"/>
      <name val="Calibri"/>
      <family val="2"/>
      <scheme val="minor"/>
    </font>
    <font>
      <sz val="17"/>
      <color rgb="FF767171"/>
      <name val="Calibri"/>
      <family val="2"/>
      <scheme val="minor"/>
    </font>
    <font>
      <sz val="14"/>
      <color theme="1"/>
      <name val="Calibri"/>
      <family val="2"/>
    </font>
    <font>
      <b/>
      <sz val="16"/>
      <color rgb="FF1F4D78"/>
      <name val="Calibri Light"/>
      <family val="2"/>
    </font>
    <font>
      <b/>
      <sz val="14"/>
      <color theme="1"/>
      <name val="Calibri"/>
      <family val="2"/>
    </font>
    <font>
      <b/>
      <sz val="16"/>
      <color theme="1"/>
      <name val="Calibri"/>
      <family val="2"/>
    </font>
    <font>
      <b/>
      <i/>
      <sz val="16"/>
      <color theme="1"/>
      <name val="Calibri"/>
      <family val="2"/>
    </font>
    <font>
      <b/>
      <vertAlign val="subscript"/>
      <sz val="16"/>
      <color theme="1"/>
      <name val="Calibri"/>
      <family val="2"/>
      <scheme val="minor"/>
    </font>
    <font>
      <vertAlign val="subscript"/>
      <sz val="18"/>
      <color theme="1"/>
      <name val="Calibri"/>
      <family val="2"/>
      <scheme val="minor"/>
    </font>
    <font>
      <sz val="16"/>
      <color theme="1"/>
      <name val="Symbol"/>
      <family val="1"/>
      <charset val="2"/>
    </font>
    <font>
      <sz val="16"/>
      <color theme="1"/>
      <name val="Times New Roman"/>
      <family val="1"/>
    </font>
    <font>
      <b/>
      <vertAlign val="subscript"/>
      <sz val="18"/>
      <color theme="1"/>
      <name val="Calibri"/>
      <family val="2"/>
    </font>
    <font>
      <sz val="14"/>
      <color rgb="FF1F4D78"/>
      <name val="Calibri Light"/>
      <family val="2"/>
    </font>
    <font>
      <i/>
      <sz val="14"/>
      <color theme="1"/>
      <name val="Calibri"/>
      <family val="2"/>
      <scheme val="minor"/>
    </font>
    <font>
      <b/>
      <vertAlign val="superscript"/>
      <sz val="16"/>
      <color theme="1"/>
      <name val="Calibri"/>
      <family val="2"/>
      <scheme val="minor"/>
    </font>
    <font>
      <sz val="16"/>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76">
    <xf numFmtId="0" fontId="0" fillId="0" borderId="0" xfId="0"/>
    <xf numFmtId="0" fontId="1" fillId="0" borderId="0" xfId="0" applyFo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1" fillId="2" borderId="0" xfId="0" applyFont="1" applyFill="1"/>
    <xf numFmtId="0" fontId="5" fillId="0" borderId="0" xfId="0" applyFont="1"/>
    <xf numFmtId="0" fontId="7" fillId="0" borderId="2" xfId="0" applyFont="1" applyFill="1" applyBorder="1" applyAlignment="1">
      <alignment horizontal="center"/>
    </xf>
    <xf numFmtId="0" fontId="1" fillId="0" borderId="0" xfId="0" applyFont="1" applyFill="1" applyBorder="1" applyAlignment="1"/>
    <xf numFmtId="0" fontId="1" fillId="0" borderId="1" xfId="0" applyFont="1" applyFill="1" applyBorder="1" applyAlignment="1"/>
    <xf numFmtId="0" fontId="8" fillId="0" borderId="0" xfId="0" applyFont="1" applyAlignment="1">
      <alignment vertical="center"/>
    </xf>
    <xf numFmtId="0" fontId="10" fillId="0" borderId="0" xfId="0" applyFont="1" applyAlignment="1">
      <alignment vertical="center"/>
    </xf>
    <xf numFmtId="0" fontId="8" fillId="0" borderId="0" xfId="0" applyFont="1" applyAlignment="1">
      <alignment vertical="center" wrapText="1"/>
    </xf>
    <xf numFmtId="0" fontId="0" fillId="0" borderId="0" xfId="0" applyAlignment="1">
      <alignment wrapText="1"/>
    </xf>
    <xf numFmtId="0" fontId="10" fillId="0" borderId="0" xfId="0" applyFont="1" applyAlignment="1">
      <alignment vertical="center" wrapText="1"/>
    </xf>
    <xf numFmtId="0" fontId="1" fillId="0" borderId="0" xfId="0" applyFont="1" applyAlignment="1">
      <alignment wrapText="1"/>
    </xf>
    <xf numFmtId="0" fontId="13" fillId="0" borderId="0" xfId="0" applyFont="1"/>
    <xf numFmtId="0" fontId="8" fillId="0" borderId="0" xfId="0" applyFont="1" applyAlignment="1">
      <alignment horizontal="left" vertical="center" wrapText="1"/>
    </xf>
    <xf numFmtId="0" fontId="15" fillId="0" borderId="0" xfId="0" applyFont="1"/>
    <xf numFmtId="0" fontId="8" fillId="0" borderId="0" xfId="0" applyFont="1" applyAlignment="1">
      <alignment wrapText="1"/>
    </xf>
    <xf numFmtId="0" fontId="18" fillId="0" borderId="0" xfId="0" applyFont="1" applyAlignment="1">
      <alignment wrapText="1"/>
    </xf>
    <xf numFmtId="0" fontId="8" fillId="0" borderId="0" xfId="0" quotePrefix="1" applyFont="1" applyAlignment="1">
      <alignment vertical="center"/>
    </xf>
    <xf numFmtId="0" fontId="21" fillId="0" borderId="0" xfId="0" applyFont="1" applyAlignment="1">
      <alignment vertical="center"/>
    </xf>
    <xf numFmtId="0" fontId="19" fillId="0" borderId="0" xfId="0" applyFont="1"/>
    <xf numFmtId="0" fontId="23" fillId="0" borderId="0" xfId="0" applyFont="1" applyAlignment="1">
      <alignment vertical="center" wrapText="1"/>
    </xf>
    <xf numFmtId="0" fontId="10" fillId="0" borderId="0" xfId="0" applyFont="1"/>
    <xf numFmtId="0" fontId="12" fillId="0" borderId="0" xfId="0" applyFont="1"/>
    <xf numFmtId="0" fontId="25" fillId="0" borderId="0" xfId="0" applyFont="1"/>
    <xf numFmtId="0" fontId="18" fillId="0" borderId="0" xfId="0" applyFont="1" applyAlignment="1">
      <alignment vertical="center" wrapText="1"/>
    </xf>
    <xf numFmtId="0" fontId="18" fillId="0" borderId="0" xfId="0" applyFont="1" applyAlignment="1">
      <alignment vertical="center"/>
    </xf>
    <xf numFmtId="0" fontId="12" fillId="2" borderId="0" xfId="0" applyFont="1" applyFill="1"/>
    <xf numFmtId="0" fontId="12" fillId="2" borderId="0" xfId="0" quotePrefix="1" applyFont="1" applyFill="1"/>
    <xf numFmtId="0" fontId="12" fillId="3" borderId="0" xfId="0" applyFont="1" applyFill="1"/>
    <xf numFmtId="0" fontId="1" fillId="3" borderId="0" xfId="0" applyFont="1" applyFill="1"/>
    <xf numFmtId="0" fontId="18" fillId="0" borderId="0" xfId="0" applyFont="1"/>
    <xf numFmtId="0" fontId="12" fillId="0" borderId="0" xfId="0" applyFont="1" applyAlignment="1">
      <alignment vertical="center" wrapText="1"/>
    </xf>
    <xf numFmtId="0" fontId="12" fillId="2" borderId="0" xfId="0" applyFont="1" applyFill="1" applyAlignment="1">
      <alignment vertical="center" wrapText="1"/>
    </xf>
    <xf numFmtId="0" fontId="13" fillId="2" borderId="0" xfId="0" applyFont="1" applyFill="1"/>
    <xf numFmtId="0" fontId="12" fillId="0" borderId="0" xfId="0" applyFont="1" applyAlignment="1">
      <alignment wrapText="1"/>
    </xf>
    <xf numFmtId="0" fontId="8" fillId="0" borderId="0" xfId="0" applyFont="1"/>
    <xf numFmtId="0" fontId="18" fillId="2" borderId="0" xfId="0" applyFont="1" applyFill="1"/>
    <xf numFmtId="0" fontId="18" fillId="0" borderId="0" xfId="0" applyFont="1" applyAlignment="1">
      <alignment horizontal="left" vertical="center" wrapText="1"/>
    </xf>
    <xf numFmtId="0" fontId="19" fillId="0" borderId="0" xfId="0" applyFont="1" applyAlignment="1">
      <alignment vertical="center"/>
    </xf>
    <xf numFmtId="0" fontId="29" fillId="0" borderId="0" xfId="0" applyFont="1" applyAlignment="1">
      <alignment horizontal="left" vertical="center" wrapText="1"/>
    </xf>
    <xf numFmtId="0" fontId="10" fillId="2" borderId="0" xfId="0" applyFont="1" applyFill="1" applyAlignment="1">
      <alignment vertical="center" wrapText="1"/>
    </xf>
    <xf numFmtId="0" fontId="10" fillId="2" borderId="0" xfId="0" applyFont="1" applyFill="1" applyAlignment="1">
      <alignment horizontal="left" vertical="center" wrapText="1" indent="5"/>
    </xf>
    <xf numFmtId="0" fontId="10" fillId="0" borderId="0" xfId="0" applyFont="1" applyAlignment="1">
      <alignment horizontal="left" vertical="center" wrapText="1" indent="5"/>
    </xf>
    <xf numFmtId="0" fontId="32" fillId="0" borderId="0" xfId="0" applyFont="1" applyAlignment="1">
      <alignment vertical="center" wrapText="1"/>
    </xf>
    <xf numFmtId="0" fontId="8" fillId="0" borderId="0" xfId="0" quotePrefix="1" applyFont="1" applyAlignment="1">
      <alignment horizontal="left" vertical="center" wrapText="1"/>
    </xf>
    <xf numFmtId="0" fontId="12" fillId="0" borderId="0" xfId="0" applyFont="1" applyAlignment="1">
      <alignment vertical="center"/>
    </xf>
    <xf numFmtId="0" fontId="10" fillId="2" borderId="0" xfId="0" applyFont="1" applyFill="1"/>
    <xf numFmtId="0" fontId="10" fillId="0" borderId="3" xfId="0" applyFont="1" applyBorder="1" applyAlignment="1">
      <alignment vertical="center" wrapText="1"/>
    </xf>
    <xf numFmtId="0" fontId="10" fillId="0" borderId="4"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vertical="center" wrapText="1"/>
    </xf>
    <xf numFmtId="0" fontId="18" fillId="0" borderId="5" xfId="0" applyFont="1" applyBorder="1" applyAlignment="1">
      <alignment vertical="center" wrapText="1"/>
    </xf>
    <xf numFmtId="0" fontId="18" fillId="0" borderId="6" xfId="0" applyFont="1" applyBorder="1" applyAlignment="1">
      <alignment vertical="center" wrapText="1"/>
    </xf>
    <xf numFmtId="0" fontId="33" fillId="0" borderId="2" xfId="0" applyFont="1" applyFill="1" applyBorder="1" applyAlignment="1">
      <alignment horizontal="center"/>
    </xf>
    <xf numFmtId="0" fontId="8" fillId="0" borderId="0" xfId="0" applyFont="1" applyFill="1" applyBorder="1" applyAlignment="1"/>
    <xf numFmtId="0" fontId="8" fillId="0" borderId="1" xfId="0" applyFont="1" applyFill="1" applyBorder="1" applyAlignment="1"/>
    <xf numFmtId="0" fontId="12" fillId="0" borderId="0" xfId="0" quotePrefix="1" applyFont="1"/>
    <xf numFmtId="2" fontId="12" fillId="0" borderId="0" xfId="0" applyNumberFormat="1" applyFont="1"/>
    <xf numFmtId="0" fontId="12" fillId="0" borderId="3" xfId="0" applyFont="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10" fontId="12" fillId="0" borderId="6" xfId="0" applyNumberFormat="1" applyFont="1" applyBorder="1" applyAlignment="1">
      <alignment vertical="center" wrapText="1"/>
    </xf>
    <xf numFmtId="2" fontId="12" fillId="0" borderId="6" xfId="0" applyNumberFormat="1" applyFont="1" applyBorder="1" applyAlignment="1">
      <alignment vertical="center" wrapText="1"/>
    </xf>
    <xf numFmtId="0" fontId="10" fillId="0" borderId="0" xfId="0" quotePrefix="1" applyFont="1"/>
    <xf numFmtId="10" fontId="10" fillId="0" borderId="6" xfId="0" applyNumberFormat="1" applyFont="1" applyBorder="1" applyAlignment="1">
      <alignment vertical="center" wrapText="1"/>
    </xf>
    <xf numFmtId="2" fontId="10" fillId="0" borderId="6" xfId="0" applyNumberFormat="1" applyFont="1" applyBorder="1" applyAlignment="1">
      <alignment vertical="center" wrapText="1"/>
    </xf>
    <xf numFmtId="2" fontId="10" fillId="0" borderId="0" xfId="0" applyNumberFormat="1" applyFont="1"/>
    <xf numFmtId="0" fontId="8" fillId="2" borderId="0" xfId="0" applyFont="1" applyFill="1" applyAlignment="1">
      <alignment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 and Normal Densities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 and Normal'!$F$6</c:f>
              <c:strCache>
                <c:ptCount val="1"/>
                <c:pt idx="0">
                  <c:v>Normal</c:v>
                </c:pt>
              </c:strCache>
            </c:strRef>
          </c:tx>
          <c:spPr>
            <a:ln w="19050" cap="rnd">
              <a:solidFill>
                <a:schemeClr val="accent1"/>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Normal'!$F$7:$F$77</c:f>
              <c:numCache>
                <c:formatCode>General</c:formatCode>
                <c:ptCount val="71"/>
                <c:pt idx="0">
                  <c:v>8.7268269504576015E-4</c:v>
                </c:pt>
                <c:pt idx="1">
                  <c:v>1.2322191684730199E-3</c:v>
                </c:pt>
                <c:pt idx="2">
                  <c:v>1.7225689390536812E-3</c:v>
                </c:pt>
                <c:pt idx="3">
                  <c:v>2.3840882014648404E-3</c:v>
                </c:pt>
                <c:pt idx="4">
                  <c:v>3.2668190561999182E-3</c:v>
                </c:pt>
                <c:pt idx="5">
                  <c:v>4.4318484119380075E-3</c:v>
                </c:pt>
                <c:pt idx="6">
                  <c:v>5.9525324197758538E-3</c:v>
                </c:pt>
                <c:pt idx="7">
                  <c:v>7.9154515829799686E-3</c:v>
                </c:pt>
                <c:pt idx="8">
                  <c:v>1.0420934814422592E-2</c:v>
                </c:pt>
                <c:pt idx="9">
                  <c:v>1.3582969233685613E-2</c:v>
                </c:pt>
                <c:pt idx="10">
                  <c:v>1.752830049356854E-2</c:v>
                </c:pt>
                <c:pt idx="11">
                  <c:v>2.2394530294842899E-2</c:v>
                </c:pt>
                <c:pt idx="12">
                  <c:v>2.8327037741601186E-2</c:v>
                </c:pt>
                <c:pt idx="13">
                  <c:v>3.5474592846231424E-2</c:v>
                </c:pt>
                <c:pt idx="14">
                  <c:v>4.3983595980427191E-2</c:v>
                </c:pt>
                <c:pt idx="15">
                  <c:v>5.3990966513188063E-2</c:v>
                </c:pt>
                <c:pt idx="16">
                  <c:v>6.5615814774676595E-2</c:v>
                </c:pt>
                <c:pt idx="17">
                  <c:v>7.8950158300894149E-2</c:v>
                </c:pt>
                <c:pt idx="18">
                  <c:v>9.4049077376886947E-2</c:v>
                </c:pt>
                <c:pt idx="19">
                  <c:v>0.11092083467945554</c:v>
                </c:pt>
                <c:pt idx="20">
                  <c:v>0.12951759566589174</c:v>
                </c:pt>
                <c:pt idx="21">
                  <c:v>0.14972746563574488</c:v>
                </c:pt>
                <c:pt idx="22">
                  <c:v>0.17136859204780736</c:v>
                </c:pt>
                <c:pt idx="23">
                  <c:v>0.19418605498321295</c:v>
                </c:pt>
                <c:pt idx="24">
                  <c:v>0.21785217703255053</c:v>
                </c:pt>
                <c:pt idx="25">
                  <c:v>0.24197072451914359</c:v>
                </c:pt>
                <c:pt idx="26">
                  <c:v>0.26608524989875504</c:v>
                </c:pt>
                <c:pt idx="27">
                  <c:v>0.28969155276148301</c:v>
                </c:pt>
                <c:pt idx="28">
                  <c:v>0.31225393336676149</c:v>
                </c:pt>
                <c:pt idx="29">
                  <c:v>0.33322460289179967</c:v>
                </c:pt>
                <c:pt idx="30">
                  <c:v>0.35206532676429952</c:v>
                </c:pt>
                <c:pt idx="31">
                  <c:v>0.36827014030332333</c:v>
                </c:pt>
                <c:pt idx="32">
                  <c:v>0.38138781546052414</c:v>
                </c:pt>
                <c:pt idx="33">
                  <c:v>0.39104269397545588</c:v>
                </c:pt>
                <c:pt idx="34">
                  <c:v>0.39695254747701181</c:v>
                </c:pt>
                <c:pt idx="35">
                  <c:v>0.3989422804014327</c:v>
                </c:pt>
                <c:pt idx="36">
                  <c:v>0.39695254747701181</c:v>
                </c:pt>
                <c:pt idx="37">
                  <c:v>0.39104269397545588</c:v>
                </c:pt>
                <c:pt idx="38">
                  <c:v>0.38138781546052414</c:v>
                </c:pt>
                <c:pt idx="39">
                  <c:v>0.36827014030332333</c:v>
                </c:pt>
                <c:pt idx="40">
                  <c:v>0.35206532676429952</c:v>
                </c:pt>
                <c:pt idx="41">
                  <c:v>0.33322460289179967</c:v>
                </c:pt>
                <c:pt idx="42">
                  <c:v>0.31225393336676127</c:v>
                </c:pt>
                <c:pt idx="43">
                  <c:v>0.28969155276148273</c:v>
                </c:pt>
                <c:pt idx="44">
                  <c:v>0.26608524989875482</c:v>
                </c:pt>
                <c:pt idx="45">
                  <c:v>0.24197072451914337</c:v>
                </c:pt>
                <c:pt idx="46">
                  <c:v>0.21785217703255053</c:v>
                </c:pt>
                <c:pt idx="47">
                  <c:v>0.19418605498321295</c:v>
                </c:pt>
                <c:pt idx="48">
                  <c:v>0.17136859204780736</c:v>
                </c:pt>
                <c:pt idx="49">
                  <c:v>0.14972746563574488</c:v>
                </c:pt>
                <c:pt idx="50">
                  <c:v>0.12951759566589174</c:v>
                </c:pt>
                <c:pt idx="51">
                  <c:v>0.11092083467945554</c:v>
                </c:pt>
                <c:pt idx="52">
                  <c:v>9.4049077376886947E-2</c:v>
                </c:pt>
                <c:pt idx="53">
                  <c:v>7.8950158300894149E-2</c:v>
                </c:pt>
                <c:pt idx="54">
                  <c:v>6.5615814774676595E-2</c:v>
                </c:pt>
                <c:pt idx="55">
                  <c:v>5.3990966513188063E-2</c:v>
                </c:pt>
                <c:pt idx="56">
                  <c:v>4.3983595980427191E-2</c:v>
                </c:pt>
                <c:pt idx="57">
                  <c:v>3.5474592846231424E-2</c:v>
                </c:pt>
                <c:pt idx="58">
                  <c:v>2.8327037741601186E-2</c:v>
                </c:pt>
                <c:pt idx="59">
                  <c:v>2.2394530294842899E-2</c:v>
                </c:pt>
                <c:pt idx="60">
                  <c:v>1.752830049356854E-2</c:v>
                </c:pt>
                <c:pt idx="61">
                  <c:v>1.3582969233685613E-2</c:v>
                </c:pt>
                <c:pt idx="62">
                  <c:v>1.0420934814422592E-2</c:v>
                </c:pt>
                <c:pt idx="63">
                  <c:v>7.9154515829799686E-3</c:v>
                </c:pt>
                <c:pt idx="64">
                  <c:v>5.9525324197758538E-3</c:v>
                </c:pt>
                <c:pt idx="65">
                  <c:v>4.4318484119380075E-3</c:v>
                </c:pt>
                <c:pt idx="66">
                  <c:v>3.2668190561999182E-3</c:v>
                </c:pt>
                <c:pt idx="67">
                  <c:v>2.3840882014648404E-3</c:v>
                </c:pt>
                <c:pt idx="68">
                  <c:v>1.7225689390536812E-3</c:v>
                </c:pt>
                <c:pt idx="69">
                  <c:v>1.2322191684730199E-3</c:v>
                </c:pt>
                <c:pt idx="70">
                  <c:v>8.7268269504576015E-4</c:v>
                </c:pt>
              </c:numCache>
            </c:numRef>
          </c:yVal>
          <c:smooth val="1"/>
          <c:extLst>
            <c:ext xmlns:c16="http://schemas.microsoft.com/office/drawing/2014/chart" uri="{C3380CC4-5D6E-409C-BE32-E72D297353CC}">
              <c16:uniqueId val="{00000000-8009-428E-9A79-4F0376076FA6}"/>
            </c:ext>
          </c:extLst>
        </c:ser>
        <c:ser>
          <c:idx val="1"/>
          <c:order val="1"/>
          <c:tx>
            <c:strRef>
              <c:f>'T and Normal'!$G$6</c:f>
              <c:strCache>
                <c:ptCount val="1"/>
                <c:pt idx="0">
                  <c:v>T 5 df</c:v>
                </c:pt>
              </c:strCache>
            </c:strRef>
          </c:tx>
          <c:spPr>
            <a:ln w="19050" cap="rnd">
              <a:solidFill>
                <a:schemeClr val="accent2"/>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Normal'!$G$7:$G$77</c:f>
              <c:numCache>
                <c:formatCode>General</c:formatCode>
                <c:ptCount val="71"/>
                <c:pt idx="0">
                  <c:v>1.8589927818456756E-2</c:v>
                </c:pt>
                <c:pt idx="1">
                  <c:v>2.002674950566255E-2</c:v>
                </c:pt>
                <c:pt idx="2">
                  <c:v>2.1608301154202973E-2</c:v>
                </c:pt>
                <c:pt idx="3">
                  <c:v>2.335220385927407E-2</c:v>
                </c:pt>
                <c:pt idx="4">
                  <c:v>2.5278521571220895E-2</c:v>
                </c:pt>
                <c:pt idx="5">
                  <c:v>2.7410122234342141E-2</c:v>
                </c:pt>
                <c:pt idx="6">
                  <c:v>2.9773089691342156E-2</c:v>
                </c:pt>
                <c:pt idx="7">
                  <c:v>3.2397190704437938E-2</c:v>
                </c:pt>
                <c:pt idx="8">
                  <c:v>3.5316400157415856E-2</c:v>
                </c:pt>
                <c:pt idx="9">
                  <c:v>3.8569485068463798E-2</c:v>
                </c:pt>
                <c:pt idx="10">
                  <c:v>4.2200643868047963E-2</c:v>
                </c:pt>
                <c:pt idx="11">
                  <c:v>4.6260190632586233E-2</c:v>
                </c:pt>
                <c:pt idx="12">
                  <c:v>5.0805263425290861E-2</c:v>
                </c:pt>
                <c:pt idx="13">
                  <c:v>5.5900519948967275E-2</c:v>
                </c:pt>
                <c:pt idx="14">
                  <c:v>6.1618760182009694E-2</c:v>
                </c:pt>
                <c:pt idx="15">
                  <c:v>6.8041381743977156E-2</c:v>
                </c:pt>
                <c:pt idx="16">
                  <c:v>7.5258526010828733E-2</c:v>
                </c:pt>
                <c:pt idx="17">
                  <c:v>8.3368707696663935E-2</c:v>
                </c:pt>
                <c:pt idx="18">
                  <c:v>9.2477634283463117E-2</c:v>
                </c:pt>
                <c:pt idx="19">
                  <c:v>0.10269581267343132</c:v>
                </c:pt>
                <c:pt idx="20">
                  <c:v>0.11413441178180377</c:v>
                </c:pt>
                <c:pt idx="21">
                  <c:v>0.12689871404788033</c:v>
                </c:pt>
                <c:pt idx="22">
                  <c:v>0.1410783756897977</c:v>
                </c:pt>
                <c:pt idx="23">
                  <c:v>0.1567336819817419</c:v>
                </c:pt>
                <c:pt idx="24">
                  <c:v>0.17387712529157248</c:v>
                </c:pt>
                <c:pt idx="25">
                  <c:v>0.19245008972987543</c:v>
                </c:pt>
                <c:pt idx="26">
                  <c:v>0.21229536878003347</c:v>
                </c:pt>
                <c:pt idx="27">
                  <c:v>0.23312782382449404</c:v>
                </c:pt>
                <c:pt idx="28">
                  <c:v>0.25450773113432873</c:v>
                </c:pt>
                <c:pt idx="29">
                  <c:v>0.27582396394242342</c:v>
                </c:pt>
                <c:pt idx="30">
                  <c:v>0.29629629629629628</c:v>
                </c:pt>
                <c:pt idx="31">
                  <c:v>0.3150063969628572</c:v>
                </c:pt>
                <c:pt idx="32">
                  <c:v>0.33096385830912667</c:v>
                </c:pt>
                <c:pt idx="33">
                  <c:v>0.3432059029480416</c:v>
                </c:pt>
                <c:pt idx="34">
                  <c:v>0.35091821684507385</c:v>
                </c:pt>
                <c:pt idx="35">
                  <c:v>0.35355339059327379</c:v>
                </c:pt>
                <c:pt idx="36">
                  <c:v>0.35091821684507385</c:v>
                </c:pt>
                <c:pt idx="37">
                  <c:v>0.3432059029480416</c:v>
                </c:pt>
                <c:pt idx="38">
                  <c:v>0.33096385830912667</c:v>
                </c:pt>
                <c:pt idx="39">
                  <c:v>0.3150063969628572</c:v>
                </c:pt>
                <c:pt idx="40">
                  <c:v>0.29629629629629628</c:v>
                </c:pt>
                <c:pt idx="41">
                  <c:v>0.27582396394242342</c:v>
                </c:pt>
                <c:pt idx="42">
                  <c:v>0.25450773113432851</c:v>
                </c:pt>
                <c:pt idx="43">
                  <c:v>0.23312782382449382</c:v>
                </c:pt>
                <c:pt idx="44">
                  <c:v>0.21229536878003327</c:v>
                </c:pt>
                <c:pt idx="45">
                  <c:v>0.19245008972987526</c:v>
                </c:pt>
                <c:pt idx="46">
                  <c:v>0.17387712529157248</c:v>
                </c:pt>
                <c:pt idx="47">
                  <c:v>0.1567336819817419</c:v>
                </c:pt>
                <c:pt idx="48">
                  <c:v>0.1410783756897977</c:v>
                </c:pt>
                <c:pt idx="49">
                  <c:v>0.12689871404788033</c:v>
                </c:pt>
                <c:pt idx="50">
                  <c:v>0.11413441178180377</c:v>
                </c:pt>
                <c:pt idx="51">
                  <c:v>0.10269581267343132</c:v>
                </c:pt>
                <c:pt idx="52">
                  <c:v>9.2477634283463117E-2</c:v>
                </c:pt>
                <c:pt idx="53">
                  <c:v>8.3368707696663935E-2</c:v>
                </c:pt>
                <c:pt idx="54">
                  <c:v>7.5258526010828733E-2</c:v>
                </c:pt>
                <c:pt idx="55">
                  <c:v>6.8041381743977156E-2</c:v>
                </c:pt>
                <c:pt idx="56">
                  <c:v>6.1618760182009694E-2</c:v>
                </c:pt>
                <c:pt idx="57">
                  <c:v>5.5900519948967275E-2</c:v>
                </c:pt>
                <c:pt idx="58">
                  <c:v>5.0805263425290861E-2</c:v>
                </c:pt>
                <c:pt idx="59">
                  <c:v>4.6260190632586233E-2</c:v>
                </c:pt>
                <c:pt idx="60">
                  <c:v>4.2200643868047963E-2</c:v>
                </c:pt>
                <c:pt idx="61">
                  <c:v>3.8569485068463798E-2</c:v>
                </c:pt>
                <c:pt idx="62">
                  <c:v>3.5316400157415856E-2</c:v>
                </c:pt>
                <c:pt idx="63">
                  <c:v>3.2397190704437938E-2</c:v>
                </c:pt>
                <c:pt idx="64">
                  <c:v>2.9773089691342156E-2</c:v>
                </c:pt>
                <c:pt idx="65">
                  <c:v>2.7410122234342141E-2</c:v>
                </c:pt>
                <c:pt idx="66">
                  <c:v>2.5278521571220895E-2</c:v>
                </c:pt>
                <c:pt idx="67">
                  <c:v>2.335220385927407E-2</c:v>
                </c:pt>
                <c:pt idx="68">
                  <c:v>2.1608301154202973E-2</c:v>
                </c:pt>
                <c:pt idx="69">
                  <c:v>2.002674950566255E-2</c:v>
                </c:pt>
                <c:pt idx="70">
                  <c:v>1.8589927818456756E-2</c:v>
                </c:pt>
              </c:numCache>
            </c:numRef>
          </c:yVal>
          <c:smooth val="1"/>
          <c:extLst>
            <c:ext xmlns:c16="http://schemas.microsoft.com/office/drawing/2014/chart" uri="{C3380CC4-5D6E-409C-BE32-E72D297353CC}">
              <c16:uniqueId val="{00000001-8009-428E-9A79-4F0376076FA6}"/>
            </c:ext>
          </c:extLst>
        </c:ser>
        <c:ser>
          <c:idx val="2"/>
          <c:order val="2"/>
          <c:tx>
            <c:strRef>
              <c:f>'T and Normal'!$H$6</c:f>
              <c:strCache>
                <c:ptCount val="1"/>
                <c:pt idx="0">
                  <c:v>T 15 df</c:v>
                </c:pt>
              </c:strCache>
            </c:strRef>
          </c:tx>
          <c:spPr>
            <a:ln w="19050" cap="rnd">
              <a:solidFill>
                <a:schemeClr val="accent3"/>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Normal'!$H$7:$H$77</c:f>
              <c:numCache>
                <c:formatCode>General</c:formatCode>
                <c:ptCount val="71"/>
                <c:pt idx="0">
                  <c:v>1.1273216114143444E-2</c:v>
                </c:pt>
                <c:pt idx="1">
                  <c:v>1.256484872960612E-2</c:v>
                </c:pt>
                <c:pt idx="2">
                  <c:v>1.4026344509659446E-2</c:v>
                </c:pt>
                <c:pt idx="3">
                  <c:v>1.5682174165287874E-2</c:v>
                </c:pt>
                <c:pt idx="4">
                  <c:v>1.756046181483964E-2</c:v>
                </c:pt>
                <c:pt idx="5">
                  <c:v>1.9693498090836536E-2</c:v>
                </c:pt>
                <c:pt idx="6">
                  <c:v>2.2118302445273706E-2</c:v>
                </c:pt>
                <c:pt idx="7">
                  <c:v>2.4877228205426087E-2</c:v>
                </c:pt>
                <c:pt idx="8">
                  <c:v>2.8018597422760021E-2</c:v>
                </c:pt>
                <c:pt idx="9">
                  <c:v>3.1597343226134868E-2</c:v>
                </c:pt>
                <c:pt idx="10">
                  <c:v>3.5675624369556645E-2</c:v>
                </c:pt>
                <c:pt idx="11">
                  <c:v>4.0323358954948249E-2</c:v>
                </c:pt>
                <c:pt idx="12">
                  <c:v>4.5618600849191629E-2</c:v>
                </c:pt>
                <c:pt idx="13">
                  <c:v>5.1647652126004202E-2</c:v>
                </c:pt>
                <c:pt idx="14">
                  <c:v>5.8504767334097166E-2</c:v>
                </c:pt>
                <c:pt idx="15">
                  <c:v>6.6291260736238825E-2</c:v>
                </c:pt>
                <c:pt idx="16">
                  <c:v>7.5113777631384146E-2</c:v>
                </c:pt>
                <c:pt idx="17">
                  <c:v>8.5081439773720999E-2</c:v>
                </c:pt>
                <c:pt idx="18">
                  <c:v>9.6301530931994894E-2</c:v>
                </c:pt>
                <c:pt idx="19">
                  <c:v>0.10887336538560986</c:v>
                </c:pt>
                <c:pt idx="20">
                  <c:v>0.12288</c:v>
                </c:pt>
                <c:pt idx="21">
                  <c:v>0.13837753713555254</c:v>
                </c:pt>
                <c:pt idx="22">
                  <c:v>0.15538195452212655</c:v>
                </c:pt>
                <c:pt idx="23">
                  <c:v>0.17385372358466913</c:v>
                </c:pt>
                <c:pt idx="24">
                  <c:v>0.19368096389491202</c:v>
                </c:pt>
                <c:pt idx="25">
                  <c:v>0.21466252583998002</c:v>
                </c:pt>
                <c:pt idx="26">
                  <c:v>0.2364931440930253</c:v>
                </c:pt>
                <c:pt idx="27">
                  <c:v>0.2587535367731662</c:v>
                </c:pt>
                <c:pt idx="28">
                  <c:v>0.2809088317119513</c:v>
                </c:pt>
                <c:pt idx="29">
                  <c:v>0.30231870798580229</c:v>
                </c:pt>
                <c:pt idx="30">
                  <c:v>0.32226186856038702</c:v>
                </c:pt>
                <c:pt idx="31">
                  <c:v>0.33997573352819432</c:v>
                </c:pt>
                <c:pt idx="32">
                  <c:v>0.35470962734618905</c:v>
                </c:pt>
                <c:pt idx="33">
                  <c:v>0.36578663496593072</c:v>
                </c:pt>
                <c:pt idx="34">
                  <c:v>0.37266646558585254</c:v>
                </c:pt>
                <c:pt idx="35">
                  <c:v>0.37499999999999994</c:v>
                </c:pt>
                <c:pt idx="36">
                  <c:v>0.37266646558585254</c:v>
                </c:pt>
                <c:pt idx="37">
                  <c:v>0.36578663496593072</c:v>
                </c:pt>
                <c:pt idx="38">
                  <c:v>0.35470962734618905</c:v>
                </c:pt>
                <c:pt idx="39">
                  <c:v>0.33997573352819432</c:v>
                </c:pt>
                <c:pt idx="40">
                  <c:v>0.32226186856038702</c:v>
                </c:pt>
                <c:pt idx="41">
                  <c:v>0.30231870798580229</c:v>
                </c:pt>
                <c:pt idx="42">
                  <c:v>0.28090883171195108</c:v>
                </c:pt>
                <c:pt idx="43">
                  <c:v>0.25875353677316598</c:v>
                </c:pt>
                <c:pt idx="44">
                  <c:v>0.23649314409302508</c:v>
                </c:pt>
                <c:pt idx="45">
                  <c:v>0.21466252583997977</c:v>
                </c:pt>
                <c:pt idx="46">
                  <c:v>0.19368096389491202</c:v>
                </c:pt>
                <c:pt idx="47">
                  <c:v>0.17385372358466913</c:v>
                </c:pt>
                <c:pt idx="48">
                  <c:v>0.15538195452212655</c:v>
                </c:pt>
                <c:pt idx="49">
                  <c:v>0.13837753713555254</c:v>
                </c:pt>
                <c:pt idx="50">
                  <c:v>0.12288</c:v>
                </c:pt>
                <c:pt idx="51">
                  <c:v>0.10887336538560986</c:v>
                </c:pt>
                <c:pt idx="52">
                  <c:v>9.6301530931994894E-2</c:v>
                </c:pt>
                <c:pt idx="53">
                  <c:v>8.5081439773720999E-2</c:v>
                </c:pt>
                <c:pt idx="54">
                  <c:v>7.5113777631384146E-2</c:v>
                </c:pt>
                <c:pt idx="55">
                  <c:v>6.6291260736238825E-2</c:v>
                </c:pt>
                <c:pt idx="56">
                  <c:v>5.8504767334097166E-2</c:v>
                </c:pt>
                <c:pt idx="57">
                  <c:v>5.1647652126004202E-2</c:v>
                </c:pt>
                <c:pt idx="58">
                  <c:v>4.5618600849191629E-2</c:v>
                </c:pt>
                <c:pt idx="59">
                  <c:v>4.0323358954948249E-2</c:v>
                </c:pt>
                <c:pt idx="60">
                  <c:v>3.5675624369556645E-2</c:v>
                </c:pt>
                <c:pt idx="61">
                  <c:v>3.1597343226134868E-2</c:v>
                </c:pt>
                <c:pt idx="62">
                  <c:v>2.8018597422760021E-2</c:v>
                </c:pt>
                <c:pt idx="63">
                  <c:v>2.4877228205426087E-2</c:v>
                </c:pt>
                <c:pt idx="64">
                  <c:v>2.2118302445273706E-2</c:v>
                </c:pt>
                <c:pt idx="65">
                  <c:v>1.9693498090836536E-2</c:v>
                </c:pt>
                <c:pt idx="66">
                  <c:v>1.756046181483964E-2</c:v>
                </c:pt>
                <c:pt idx="67">
                  <c:v>1.5682174165287874E-2</c:v>
                </c:pt>
                <c:pt idx="68">
                  <c:v>1.4026344509659446E-2</c:v>
                </c:pt>
                <c:pt idx="69">
                  <c:v>1.256484872960612E-2</c:v>
                </c:pt>
                <c:pt idx="70">
                  <c:v>1.1273216114143444E-2</c:v>
                </c:pt>
              </c:numCache>
            </c:numRef>
          </c:yVal>
          <c:smooth val="1"/>
          <c:extLst>
            <c:ext xmlns:c16="http://schemas.microsoft.com/office/drawing/2014/chart" uri="{C3380CC4-5D6E-409C-BE32-E72D297353CC}">
              <c16:uniqueId val="{00000002-8009-428E-9A79-4F0376076FA6}"/>
            </c:ext>
          </c:extLst>
        </c:ser>
        <c:ser>
          <c:idx val="3"/>
          <c:order val="3"/>
          <c:tx>
            <c:strRef>
              <c:f>'T and Normal'!$I$6</c:f>
              <c:strCache>
                <c:ptCount val="1"/>
                <c:pt idx="0">
                  <c:v>T 30 df</c:v>
                </c:pt>
              </c:strCache>
            </c:strRef>
          </c:tx>
          <c:spPr>
            <a:ln w="19050" cap="rnd">
              <a:solidFill>
                <a:schemeClr val="accent4"/>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Normal'!$I$7:$I$77</c:f>
              <c:numCache>
                <c:formatCode>General</c:formatCode>
                <c:ptCount val="71"/>
                <c:pt idx="0">
                  <c:v>4.7836071267013227E-3</c:v>
                </c:pt>
                <c:pt idx="1">
                  <c:v>5.6885611066299349E-3</c:v>
                </c:pt>
                <c:pt idx="2">
                  <c:v>6.7672024406869391E-3</c:v>
                </c:pt>
                <c:pt idx="3">
                  <c:v>8.052167372342163E-3</c:v>
                </c:pt>
                <c:pt idx="4">
                  <c:v>9.5817276708977175E-3</c:v>
                </c:pt>
                <c:pt idx="5">
                  <c:v>1.1400549464542524E-2</c:v>
                </c:pt>
                <c:pt idx="6">
                  <c:v>1.3560470295244924E-2</c:v>
                </c:pt>
                <c:pt idx="7">
                  <c:v>1.6121257439422144E-2</c:v>
                </c:pt>
                <c:pt idx="8">
                  <c:v>1.9151294092490986E-2</c:v>
                </c:pt>
                <c:pt idx="9">
                  <c:v>2.2728119798464959E-2</c:v>
                </c:pt>
                <c:pt idx="10">
                  <c:v>2.6938727628244463E-2</c:v>
                </c:pt>
                <c:pt idx="11">
                  <c:v>3.1879493750030567E-2</c:v>
                </c:pt>
                <c:pt idx="12">
                  <c:v>3.7655586709753393E-2</c:v>
                </c:pt>
                <c:pt idx="13">
                  <c:v>4.4379676614245689E-2</c:v>
                </c:pt>
                <c:pt idx="14">
                  <c:v>5.2169742604355016E-2</c:v>
                </c:pt>
                <c:pt idx="15">
                  <c:v>6.1145766321218181E-2</c:v>
                </c:pt>
                <c:pt idx="16">
                  <c:v>7.1425107032802512E-2</c:v>
                </c:pt>
                <c:pt idx="17">
                  <c:v>8.3116389653879602E-2</c:v>
                </c:pt>
                <c:pt idx="18">
                  <c:v>9.631180963322937E-2</c:v>
                </c:pt>
                <c:pt idx="19">
                  <c:v>0.11107787729698333</c:v>
                </c:pt>
                <c:pt idx="20">
                  <c:v>0.12744479428709171</c:v>
                </c:pt>
                <c:pt idx="21">
                  <c:v>0.14539487566000614</c:v>
                </c:pt>
                <c:pt idx="22">
                  <c:v>0.16485069296801935</c:v>
                </c:pt>
                <c:pt idx="23">
                  <c:v>0.18566389362670319</c:v>
                </c:pt>
                <c:pt idx="24">
                  <c:v>0.20760591316421406</c:v>
                </c:pt>
                <c:pt idx="25">
                  <c:v>0.23036198922913897</c:v>
                </c:pt>
                <c:pt idx="26">
                  <c:v>0.2535299505598278</c:v>
                </c:pt>
                <c:pt idx="27">
                  <c:v>0.27662513233825664</c:v>
                </c:pt>
                <c:pt idx="28">
                  <c:v>0.29909241773685297</c:v>
                </c:pt>
                <c:pt idx="29">
                  <c:v>0.32032581052912462</c:v>
                </c:pt>
                <c:pt idx="30">
                  <c:v>0.33969513635207788</c:v>
                </c:pt>
                <c:pt idx="31">
                  <c:v>0.35657853369790399</c:v>
                </c:pt>
                <c:pt idx="32">
                  <c:v>0.37039846155274558</c:v>
                </c:pt>
                <c:pt idx="33">
                  <c:v>0.38065818105444926</c:v>
                </c:pt>
                <c:pt idx="34">
                  <c:v>0.38697522581518051</c:v>
                </c:pt>
                <c:pt idx="35">
                  <c:v>0.38910838396603115</c:v>
                </c:pt>
                <c:pt idx="36">
                  <c:v>0.38697522581518051</c:v>
                </c:pt>
                <c:pt idx="37">
                  <c:v>0.38065818105444926</c:v>
                </c:pt>
                <c:pt idx="38">
                  <c:v>0.37039846155274558</c:v>
                </c:pt>
                <c:pt idx="39">
                  <c:v>0.35657853369790399</c:v>
                </c:pt>
                <c:pt idx="40">
                  <c:v>0.33969513635207788</c:v>
                </c:pt>
                <c:pt idx="41">
                  <c:v>0.32032581052912462</c:v>
                </c:pt>
                <c:pt idx="42">
                  <c:v>0.29909241773685274</c:v>
                </c:pt>
                <c:pt idx="43">
                  <c:v>0.27662513233825647</c:v>
                </c:pt>
                <c:pt idx="44">
                  <c:v>0.25352995055982758</c:v>
                </c:pt>
                <c:pt idx="45">
                  <c:v>0.23036198922913867</c:v>
                </c:pt>
                <c:pt idx="46">
                  <c:v>0.20760591316421406</c:v>
                </c:pt>
                <c:pt idx="47">
                  <c:v>0.18566389362670319</c:v>
                </c:pt>
                <c:pt idx="48">
                  <c:v>0.16485069296801935</c:v>
                </c:pt>
                <c:pt idx="49">
                  <c:v>0.14539487566000614</c:v>
                </c:pt>
                <c:pt idx="50">
                  <c:v>0.12744479428709171</c:v>
                </c:pt>
                <c:pt idx="51">
                  <c:v>0.11107787729698333</c:v>
                </c:pt>
                <c:pt idx="52">
                  <c:v>9.631180963322937E-2</c:v>
                </c:pt>
                <c:pt idx="53">
                  <c:v>8.3116389653879602E-2</c:v>
                </c:pt>
                <c:pt idx="54">
                  <c:v>7.1425107032802512E-2</c:v>
                </c:pt>
                <c:pt idx="55">
                  <c:v>6.1145766321218181E-2</c:v>
                </c:pt>
                <c:pt idx="56">
                  <c:v>5.2169742604355016E-2</c:v>
                </c:pt>
                <c:pt idx="57">
                  <c:v>4.4379676614245689E-2</c:v>
                </c:pt>
                <c:pt idx="58">
                  <c:v>3.7655586709753393E-2</c:v>
                </c:pt>
                <c:pt idx="59">
                  <c:v>3.1879493750030567E-2</c:v>
                </c:pt>
                <c:pt idx="60">
                  <c:v>2.6938727628244463E-2</c:v>
                </c:pt>
                <c:pt idx="61">
                  <c:v>2.2728119798464959E-2</c:v>
                </c:pt>
                <c:pt idx="62">
                  <c:v>1.9151294092490986E-2</c:v>
                </c:pt>
                <c:pt idx="63">
                  <c:v>1.6121257439422144E-2</c:v>
                </c:pt>
                <c:pt idx="64">
                  <c:v>1.3560470295244924E-2</c:v>
                </c:pt>
                <c:pt idx="65">
                  <c:v>1.1400549464542524E-2</c:v>
                </c:pt>
                <c:pt idx="66">
                  <c:v>9.5817276708977175E-3</c:v>
                </c:pt>
                <c:pt idx="67">
                  <c:v>8.052167372342163E-3</c:v>
                </c:pt>
                <c:pt idx="68">
                  <c:v>6.7672024406869391E-3</c:v>
                </c:pt>
                <c:pt idx="69">
                  <c:v>5.6885611066299349E-3</c:v>
                </c:pt>
                <c:pt idx="70">
                  <c:v>4.7836071267013227E-3</c:v>
                </c:pt>
              </c:numCache>
            </c:numRef>
          </c:yVal>
          <c:smooth val="1"/>
          <c:extLst>
            <c:ext xmlns:c16="http://schemas.microsoft.com/office/drawing/2014/chart" uri="{C3380CC4-5D6E-409C-BE32-E72D297353CC}">
              <c16:uniqueId val="{00000003-8009-428E-9A79-4F0376076FA6}"/>
            </c:ext>
          </c:extLst>
        </c:ser>
        <c:dLbls>
          <c:showLegendKey val="0"/>
          <c:showVal val="0"/>
          <c:showCatName val="0"/>
          <c:showSerName val="0"/>
          <c:showPercent val="0"/>
          <c:showBubbleSize val="0"/>
        </c:dLbls>
        <c:axId val="720688840"/>
        <c:axId val="720690152"/>
      </c:scatterChart>
      <c:valAx>
        <c:axId val="720688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90152"/>
        <c:crosses val="autoZero"/>
        <c:crossBetween val="midCat"/>
      </c:valAx>
      <c:valAx>
        <c:axId val="72069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8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17730</xdr:colOff>
      <xdr:row>8</xdr:row>
      <xdr:rowOff>0</xdr:rowOff>
    </xdr:from>
    <xdr:to>
      <xdr:col>7</xdr:col>
      <xdr:colOff>38100</xdr:colOff>
      <xdr:row>14</xdr:row>
      <xdr:rowOff>9525</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30" y="2028825"/>
          <a:ext cx="726889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27320</xdr:colOff>
      <xdr:row>14</xdr:row>
      <xdr:rowOff>85725</xdr:rowOff>
    </xdr:from>
    <xdr:to>
      <xdr:col>5</xdr:col>
      <xdr:colOff>157419</xdr:colOff>
      <xdr:row>19</xdr:row>
      <xdr:rowOff>161924</xdr:rowOff>
    </xdr:to>
    <xdr:pic>
      <xdr:nvPicPr>
        <xdr:cNvPr id="3" name="Picture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320" y="3257550"/>
          <a:ext cx="6159424" cy="1133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9</xdr:col>
      <xdr:colOff>94781</xdr:colOff>
      <xdr:row>29</xdr:row>
      <xdr:rowOff>219048</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10125" y="8772525"/>
          <a:ext cx="3752381" cy="219048"/>
        </a:xfrm>
        <a:prstGeom prst="rect">
          <a:avLst/>
        </a:prstGeom>
      </xdr:spPr>
    </xdr:pic>
    <xdr:clientData/>
  </xdr:twoCellAnchor>
  <xdr:twoCellAnchor editAs="oneCell">
    <xdr:from>
      <xdr:col>2</xdr:col>
      <xdr:colOff>0</xdr:colOff>
      <xdr:row>35</xdr:row>
      <xdr:rowOff>0</xdr:rowOff>
    </xdr:from>
    <xdr:to>
      <xdr:col>7</xdr:col>
      <xdr:colOff>399619</xdr:colOff>
      <xdr:row>35</xdr:row>
      <xdr:rowOff>247619</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00525" y="10372725"/>
          <a:ext cx="3447619" cy="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190499</xdr:rowOff>
    </xdr:from>
    <xdr:to>
      <xdr:col>3</xdr:col>
      <xdr:colOff>253504</xdr:colOff>
      <xdr:row>13</xdr:row>
      <xdr:rowOff>180974</xdr:rowOff>
    </xdr:to>
    <xdr:pic>
      <xdr:nvPicPr>
        <xdr:cNvPr id="15" name="Picture 14">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248524"/>
          <a:ext cx="7521079" cy="1133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180974</xdr:colOff>
      <xdr:row>5</xdr:row>
      <xdr:rowOff>161925</xdr:rowOff>
    </xdr:from>
    <xdr:to>
      <xdr:col>17</xdr:col>
      <xdr:colOff>247649</xdr:colOff>
      <xdr:row>23</xdr:row>
      <xdr:rowOff>104775</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12</xdr:col>
      <xdr:colOff>306780</xdr:colOff>
      <xdr:row>22</xdr:row>
      <xdr:rowOff>104775</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3267075"/>
          <a:ext cx="7869630"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361949</xdr:colOff>
      <xdr:row>25</xdr:row>
      <xdr:rowOff>171450</xdr:rowOff>
    </xdr:from>
    <xdr:to>
      <xdr:col>9</xdr:col>
      <xdr:colOff>239328</xdr:colOff>
      <xdr:row>34</xdr:row>
      <xdr:rowOff>133350</xdr:rowOff>
    </xdr:to>
    <xdr:pic>
      <xdr:nvPicPr>
        <xdr:cNvPr id="3" name="Picture 2">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49" y="5362575"/>
          <a:ext cx="11240704"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42</xdr:row>
      <xdr:rowOff>571500</xdr:rowOff>
    </xdr:from>
    <xdr:to>
      <xdr:col>1</xdr:col>
      <xdr:colOff>5133357</xdr:colOff>
      <xdr:row>43</xdr:row>
      <xdr:rowOff>76167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00100" y="11753850"/>
          <a:ext cx="4942857" cy="266667"/>
        </a:xfrm>
        <a:prstGeom prst="rect">
          <a:avLst/>
        </a:prstGeom>
      </xdr:spPr>
    </xdr:pic>
    <xdr:clientData/>
  </xdr:twoCellAnchor>
  <xdr:twoCellAnchor editAs="oneCell">
    <xdr:from>
      <xdr:col>1</xdr:col>
      <xdr:colOff>0</xdr:colOff>
      <xdr:row>49</xdr:row>
      <xdr:rowOff>0</xdr:rowOff>
    </xdr:from>
    <xdr:to>
      <xdr:col>2</xdr:col>
      <xdr:colOff>456439</xdr:colOff>
      <xdr:row>49</xdr:row>
      <xdr:rowOff>323810</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4335125"/>
          <a:ext cx="6085714" cy="3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170" zoomScaleNormal="170" workbookViewId="0">
      <selection activeCell="B9" sqref="B9"/>
    </sheetView>
  </sheetViews>
  <sheetFormatPr defaultRowHeight="14.25" x14ac:dyDescent="0.45"/>
  <sheetData>
    <row r="1" spans="1:7" x14ac:dyDescent="0.45">
      <c r="A1" s="5" t="s">
        <v>105</v>
      </c>
      <c r="B1" s="5"/>
      <c r="C1" s="5"/>
      <c r="D1" s="1"/>
      <c r="E1" s="1"/>
      <c r="F1" s="1"/>
      <c r="G1" s="1"/>
    </row>
    <row r="2" spans="1:7" x14ac:dyDescent="0.45">
      <c r="A2" s="1" t="s">
        <v>236</v>
      </c>
      <c r="B2" s="1"/>
      <c r="C2" s="1"/>
      <c r="D2" s="1"/>
      <c r="E2" s="1"/>
      <c r="F2" s="1"/>
      <c r="G2" s="1"/>
    </row>
    <row r="3" spans="1:7" x14ac:dyDescent="0.45">
      <c r="A3" s="1" t="s">
        <v>238</v>
      </c>
      <c r="B3" s="1"/>
      <c r="C3" s="1"/>
      <c r="D3" s="1"/>
      <c r="E3" s="1"/>
      <c r="F3" s="1"/>
      <c r="G3" s="1"/>
    </row>
    <row r="4" spans="1:7" x14ac:dyDescent="0.45">
      <c r="A4" s="1" t="s">
        <v>237</v>
      </c>
      <c r="B4" s="1"/>
      <c r="C4" s="1"/>
      <c r="D4" s="1"/>
      <c r="E4" s="1"/>
      <c r="F4" s="1"/>
      <c r="G4" s="1"/>
    </row>
    <row r="5" spans="1:7" x14ac:dyDescent="0.45">
      <c r="A5" s="1" t="s">
        <v>106</v>
      </c>
      <c r="B5" s="1"/>
      <c r="C5" s="1"/>
      <c r="D5" s="1"/>
      <c r="E5" s="1"/>
      <c r="F5" s="1"/>
      <c r="G5" s="1"/>
    </row>
    <row r="6" spans="1:7" x14ac:dyDescent="0.45">
      <c r="A6" s="1" t="s">
        <v>107</v>
      </c>
      <c r="B6" s="1"/>
      <c r="C6" s="1"/>
      <c r="D6" s="1"/>
      <c r="E6" s="1"/>
      <c r="F6" s="1"/>
      <c r="G6" s="1"/>
    </row>
    <row r="7" spans="1:7" x14ac:dyDescent="0.45">
      <c r="A7" s="1" t="s">
        <v>108</v>
      </c>
      <c r="B7" s="1"/>
      <c r="C7" s="1"/>
      <c r="D7" s="1"/>
      <c r="E7" s="1"/>
      <c r="F7" s="1"/>
      <c r="G7" s="1"/>
    </row>
    <row r="8" spans="1:7" x14ac:dyDescent="0.45">
      <c r="A8" s="1" t="s">
        <v>226</v>
      </c>
      <c r="B8" s="1"/>
      <c r="C8" s="1"/>
      <c r="D8" s="1"/>
      <c r="E8" s="1"/>
      <c r="F8" s="1"/>
      <c r="G8" s="1"/>
    </row>
    <row r="9" spans="1:7" x14ac:dyDescent="0.45">
      <c r="A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8"/>
  <sheetViews>
    <sheetView showGridLines="0" topLeftCell="A17" workbookViewId="0">
      <selection activeCell="C37" sqref="C37"/>
    </sheetView>
  </sheetViews>
  <sheetFormatPr defaultRowHeight="14.25" x14ac:dyDescent="0.45"/>
  <cols>
    <col min="3" max="3" width="109" customWidth="1"/>
    <col min="4" max="4" width="70.796875" customWidth="1"/>
  </cols>
  <sheetData>
    <row r="2" spans="3:5" ht="113.25" customHeight="1" x14ac:dyDescent="0.45">
      <c r="C2" s="12" t="s">
        <v>151</v>
      </c>
      <c r="D2" s="12"/>
      <c r="E2" s="13"/>
    </row>
    <row r="3" spans="3:5" ht="30.75" customHeight="1" x14ac:dyDescent="0.45">
      <c r="C3" s="12" t="s">
        <v>152</v>
      </c>
      <c r="D3" s="13"/>
      <c r="E3" s="13"/>
    </row>
    <row r="4" spans="3:5" ht="27.75" customHeight="1" x14ac:dyDescent="0.45">
      <c r="C4" s="12" t="s">
        <v>153</v>
      </c>
      <c r="D4" s="13"/>
      <c r="E4" s="13"/>
    </row>
    <row r="5" spans="3:5" ht="60" customHeight="1" x14ac:dyDescent="0.45">
      <c r="C5" s="12" t="s">
        <v>154</v>
      </c>
      <c r="D5" s="13"/>
      <c r="E5" s="13"/>
    </row>
    <row r="6" spans="3:5" ht="261" customHeight="1" x14ac:dyDescent="0.65">
      <c r="C6" s="20" t="s">
        <v>158</v>
      </c>
      <c r="D6" s="12"/>
      <c r="E6" s="13"/>
    </row>
    <row r="7" spans="3:5" ht="48" customHeight="1" x14ac:dyDescent="0.55000000000000004">
      <c r="C7" s="19" t="s">
        <v>159</v>
      </c>
      <c r="D7" s="12"/>
      <c r="E7" s="13"/>
    </row>
    <row r="16" spans="3:5" ht="21" x14ac:dyDescent="0.45">
      <c r="C16" s="11" t="s">
        <v>155</v>
      </c>
    </row>
    <row r="17" spans="3:4" ht="21" x14ac:dyDescent="0.45">
      <c r="C17" s="29" t="s">
        <v>138</v>
      </c>
    </row>
    <row r="18" spans="3:4" ht="18" x14ac:dyDescent="0.45">
      <c r="C18" s="10" t="s">
        <v>156</v>
      </c>
      <c r="D18" s="1"/>
    </row>
    <row r="19" spans="3:4" ht="18" x14ac:dyDescent="0.45">
      <c r="C19" s="10" t="s">
        <v>160</v>
      </c>
      <c r="D19" s="1"/>
    </row>
    <row r="20" spans="3:4" ht="18" x14ac:dyDescent="0.45">
      <c r="C20" s="21" t="s">
        <v>161</v>
      </c>
      <c r="D20" s="1"/>
    </row>
    <row r="21" spans="3:4" ht="18" x14ac:dyDescent="0.45">
      <c r="C21" s="10" t="s">
        <v>162</v>
      </c>
    </row>
    <row r="22" spans="3:4" ht="18" x14ac:dyDescent="0.45">
      <c r="C22" s="10" t="s">
        <v>163</v>
      </c>
    </row>
    <row r="23" spans="3:4" ht="18" x14ac:dyDescent="0.45">
      <c r="C23" s="74" t="s">
        <v>304</v>
      </c>
    </row>
    <row r="24" spans="3:4" ht="18" x14ac:dyDescent="0.45">
      <c r="C24" s="10" t="s">
        <v>164</v>
      </c>
    </row>
    <row r="25" spans="3:4" ht="21" x14ac:dyDescent="0.45">
      <c r="C25" s="10" t="s">
        <v>157</v>
      </c>
    </row>
    <row r="26" spans="3:4" ht="18" x14ac:dyDescent="0.45">
      <c r="C26" s="10" t="s">
        <v>165</v>
      </c>
    </row>
    <row r="27" spans="3:4" ht="21" x14ac:dyDescent="0.45">
      <c r="C27" s="10" t="s">
        <v>166</v>
      </c>
    </row>
    <row r="28" spans="3:4" ht="22.5" x14ac:dyDescent="0.45">
      <c r="C28" s="29" t="s">
        <v>145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workbookViewId="0">
      <selection activeCell="D12" sqref="D12"/>
    </sheetView>
  </sheetViews>
  <sheetFormatPr defaultColWidth="9.19921875" defaultRowHeight="14.25" x14ac:dyDescent="0.45"/>
  <cols>
    <col min="1" max="1" width="9.19921875" style="1"/>
    <col min="2" max="2" width="11" style="1" customWidth="1"/>
    <col min="3" max="16384" width="9.19921875" style="1"/>
  </cols>
  <sheetData>
    <row r="1" spans="2:6" ht="21" x14ac:dyDescent="0.65">
      <c r="B1" s="32" t="s">
        <v>173</v>
      </c>
      <c r="C1" s="32"/>
      <c r="D1" s="32"/>
      <c r="E1" s="32"/>
      <c r="F1" s="33"/>
    </row>
    <row r="2" spans="2:6" ht="21" x14ac:dyDescent="0.65">
      <c r="B2" s="26"/>
      <c r="C2" s="26"/>
      <c r="D2" s="26"/>
      <c r="E2" s="26"/>
    </row>
    <row r="3" spans="2:6" ht="21" x14ac:dyDescent="0.65">
      <c r="B3" s="26" t="s">
        <v>232</v>
      </c>
      <c r="C3" s="26"/>
      <c r="D3" s="26"/>
      <c r="E3" s="26"/>
    </row>
    <row r="4" spans="2:6" ht="21" x14ac:dyDescent="0.65">
      <c r="B4" s="26" t="s">
        <v>167</v>
      </c>
      <c r="C4" s="26"/>
      <c r="D4" s="26"/>
      <c r="E4" s="26"/>
    </row>
    <row r="6" spans="2:6" ht="21" x14ac:dyDescent="0.65">
      <c r="B6" s="30" t="s">
        <v>231</v>
      </c>
      <c r="C6" s="30"/>
    </row>
    <row r="7" spans="2:6" ht="21" x14ac:dyDescent="0.65">
      <c r="B7" s="31" t="s">
        <v>168</v>
      </c>
      <c r="C7" s="30"/>
    </row>
    <row r="8" spans="2:6" ht="21" x14ac:dyDescent="0.65">
      <c r="B8" s="30" t="s">
        <v>169</v>
      </c>
      <c r="C8" s="30"/>
    </row>
    <row r="9" spans="2:6" ht="21" x14ac:dyDescent="0.65">
      <c r="B9" s="26" t="s">
        <v>172</v>
      </c>
      <c r="C9" s="26"/>
      <c r="D9" s="26"/>
      <c r="E9" s="26"/>
    </row>
    <row r="10" spans="2:6" ht="21" x14ac:dyDescent="0.65">
      <c r="B10" s="26" t="s">
        <v>170</v>
      </c>
      <c r="C10" s="26"/>
      <c r="D10" s="26"/>
      <c r="E10" s="26"/>
    </row>
    <row r="11" spans="2:6" ht="21" x14ac:dyDescent="0.65">
      <c r="B11" s="26" t="s">
        <v>171</v>
      </c>
      <c r="C11" s="26"/>
      <c r="D11" s="26"/>
      <c r="E11" s="2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E2:J77"/>
  <sheetViews>
    <sheetView workbookViewId="0">
      <selection activeCell="E2" sqref="E2:J3"/>
    </sheetView>
  </sheetViews>
  <sheetFormatPr defaultRowHeight="14.25" x14ac:dyDescent="0.45"/>
  <sheetData>
    <row r="2" spans="5:10" x14ac:dyDescent="0.45">
      <c r="E2" s="75" t="s">
        <v>305</v>
      </c>
      <c r="F2" s="75"/>
      <c r="G2" s="75"/>
      <c r="H2" s="75"/>
      <c r="I2" s="75"/>
      <c r="J2" s="75"/>
    </row>
    <row r="3" spans="5:10" x14ac:dyDescent="0.45">
      <c r="E3" s="75" t="s">
        <v>306</v>
      </c>
      <c r="F3" s="75"/>
      <c r="G3" s="75"/>
      <c r="H3" s="75"/>
      <c r="I3" s="75"/>
      <c r="J3" s="75"/>
    </row>
    <row r="5" spans="5:10" x14ac:dyDescent="0.45">
      <c r="G5">
        <v>2</v>
      </c>
      <c r="H5">
        <v>4</v>
      </c>
      <c r="I5">
        <v>10</v>
      </c>
    </row>
    <row r="6" spans="5:10" x14ac:dyDescent="0.45">
      <c r="F6" t="s">
        <v>0</v>
      </c>
      <c r="G6" t="s">
        <v>1</v>
      </c>
      <c r="H6" t="s">
        <v>2</v>
      </c>
      <c r="I6" t="s">
        <v>3</v>
      </c>
    </row>
    <row r="7" spans="5:10" x14ac:dyDescent="0.45">
      <c r="E7">
        <v>-3.5</v>
      </c>
      <c r="F7">
        <f>_xlfn.NORM.S.DIST(E7,FALSE)</f>
        <v>8.7268269504576015E-4</v>
      </c>
      <c r="G7">
        <f>_xlfn.T.DIST($E7,G$5,FALSE)</f>
        <v>1.8589927818456756E-2</v>
      </c>
      <c r="H7">
        <f t="shared" ref="H7:I22" si="0">_xlfn.T.DIST($E7,H$5,FALSE)</f>
        <v>1.1273216114143444E-2</v>
      </c>
      <c r="I7">
        <f t="shared" si="0"/>
        <v>4.7836071267013227E-3</v>
      </c>
    </row>
    <row r="8" spans="5:10" x14ac:dyDescent="0.45">
      <c r="E8">
        <v>-3.4</v>
      </c>
      <c r="F8">
        <f t="shared" ref="F8:F71" si="1">_xlfn.NORM.S.DIST(E8,FALSE)</f>
        <v>1.2322191684730199E-3</v>
      </c>
      <c r="G8">
        <f t="shared" ref="G8:I39" si="2">_xlfn.T.DIST($E8,G$5,FALSE)</f>
        <v>2.002674950566255E-2</v>
      </c>
      <c r="H8">
        <f t="shared" si="0"/>
        <v>1.256484872960612E-2</v>
      </c>
      <c r="I8">
        <f t="shared" si="0"/>
        <v>5.6885611066299349E-3</v>
      </c>
    </row>
    <row r="9" spans="5:10" x14ac:dyDescent="0.45">
      <c r="E9">
        <v>-3.3</v>
      </c>
      <c r="F9">
        <f t="shared" si="1"/>
        <v>1.7225689390536812E-3</v>
      </c>
      <c r="G9">
        <f t="shared" si="2"/>
        <v>2.1608301154202973E-2</v>
      </c>
      <c r="H9">
        <f t="shared" si="0"/>
        <v>1.4026344509659446E-2</v>
      </c>
      <c r="I9">
        <f t="shared" si="0"/>
        <v>6.7672024406869391E-3</v>
      </c>
    </row>
    <row r="10" spans="5:10" x14ac:dyDescent="0.45">
      <c r="E10">
        <v>-3.2</v>
      </c>
      <c r="F10">
        <f t="shared" si="1"/>
        <v>2.3840882014648404E-3</v>
      </c>
      <c r="G10">
        <f t="shared" si="2"/>
        <v>2.335220385927407E-2</v>
      </c>
      <c r="H10">
        <f t="shared" si="0"/>
        <v>1.5682174165287874E-2</v>
      </c>
      <c r="I10">
        <f t="shared" si="0"/>
        <v>8.052167372342163E-3</v>
      </c>
    </row>
    <row r="11" spans="5:10" x14ac:dyDescent="0.45">
      <c r="E11">
        <v>-3.1</v>
      </c>
      <c r="F11">
        <f t="shared" si="1"/>
        <v>3.2668190561999182E-3</v>
      </c>
      <c r="G11">
        <f t="shared" si="2"/>
        <v>2.5278521571220895E-2</v>
      </c>
      <c r="H11">
        <f t="shared" si="0"/>
        <v>1.756046181483964E-2</v>
      </c>
      <c r="I11">
        <f t="shared" si="0"/>
        <v>9.5817276708977175E-3</v>
      </c>
    </row>
    <row r="12" spans="5:10" x14ac:dyDescent="0.45">
      <c r="E12">
        <v>-3</v>
      </c>
      <c r="F12">
        <f t="shared" si="1"/>
        <v>4.4318484119380075E-3</v>
      </c>
      <c r="G12">
        <f t="shared" si="2"/>
        <v>2.7410122234342141E-2</v>
      </c>
      <c r="H12">
        <f t="shared" si="0"/>
        <v>1.9693498090836536E-2</v>
      </c>
      <c r="I12">
        <f t="shared" si="0"/>
        <v>1.1400549464542524E-2</v>
      </c>
    </row>
    <row r="13" spans="5:10" x14ac:dyDescent="0.45">
      <c r="E13">
        <v>-2.9</v>
      </c>
      <c r="F13">
        <f t="shared" si="1"/>
        <v>5.9525324197758538E-3</v>
      </c>
      <c r="G13">
        <f t="shared" si="2"/>
        <v>2.9773089691342156E-2</v>
      </c>
      <c r="H13">
        <f t="shared" si="0"/>
        <v>2.2118302445273706E-2</v>
      </c>
      <c r="I13">
        <f t="shared" si="0"/>
        <v>1.3560470295244924E-2</v>
      </c>
    </row>
    <row r="14" spans="5:10" x14ac:dyDescent="0.45">
      <c r="E14">
        <v>-2.8</v>
      </c>
      <c r="F14">
        <f t="shared" si="1"/>
        <v>7.9154515829799686E-3</v>
      </c>
      <c r="G14">
        <f t="shared" si="2"/>
        <v>3.2397190704437938E-2</v>
      </c>
      <c r="H14">
        <f t="shared" si="0"/>
        <v>2.4877228205426087E-2</v>
      </c>
      <c r="I14">
        <f t="shared" si="0"/>
        <v>1.6121257439422144E-2</v>
      </c>
    </row>
    <row r="15" spans="5:10" x14ac:dyDescent="0.45">
      <c r="E15">
        <v>-2.7</v>
      </c>
      <c r="F15">
        <f t="shared" si="1"/>
        <v>1.0420934814422592E-2</v>
      </c>
      <c r="G15">
        <f t="shared" si="2"/>
        <v>3.5316400157415856E-2</v>
      </c>
      <c r="H15">
        <f t="shared" si="0"/>
        <v>2.8018597422760021E-2</v>
      </c>
      <c r="I15">
        <f t="shared" si="0"/>
        <v>1.9151294092490986E-2</v>
      </c>
    </row>
    <row r="16" spans="5:10" x14ac:dyDescent="0.45">
      <c r="E16">
        <v>-2.6</v>
      </c>
      <c r="F16">
        <f t="shared" si="1"/>
        <v>1.3582969233685613E-2</v>
      </c>
      <c r="G16">
        <f t="shared" si="2"/>
        <v>3.8569485068463798E-2</v>
      </c>
      <c r="H16">
        <f t="shared" si="0"/>
        <v>3.1597343226134868E-2</v>
      </c>
      <c r="I16">
        <f t="shared" si="0"/>
        <v>2.2728119798464959E-2</v>
      </c>
    </row>
    <row r="17" spans="5:9" x14ac:dyDescent="0.45">
      <c r="E17">
        <v>-2.5</v>
      </c>
      <c r="F17">
        <f t="shared" si="1"/>
        <v>1.752830049356854E-2</v>
      </c>
      <c r="G17">
        <f t="shared" si="2"/>
        <v>4.2200643868047963E-2</v>
      </c>
      <c r="H17">
        <f t="shared" si="0"/>
        <v>3.5675624369556645E-2</v>
      </c>
      <c r="I17">
        <f t="shared" si="0"/>
        <v>2.6938727628244463E-2</v>
      </c>
    </row>
    <row r="18" spans="5:9" x14ac:dyDescent="0.45">
      <c r="E18">
        <v>-2.4</v>
      </c>
      <c r="F18">
        <f t="shared" si="1"/>
        <v>2.2394530294842899E-2</v>
      </c>
      <c r="G18">
        <f t="shared" si="2"/>
        <v>4.6260190632586233E-2</v>
      </c>
      <c r="H18">
        <f t="shared" si="0"/>
        <v>4.0323358954948249E-2</v>
      </c>
      <c r="I18">
        <f t="shared" si="0"/>
        <v>3.1879493750030567E-2</v>
      </c>
    </row>
    <row r="19" spans="5:9" x14ac:dyDescent="0.45">
      <c r="E19">
        <v>-2.2999999999999998</v>
      </c>
      <c r="F19">
        <f t="shared" si="1"/>
        <v>2.8327037741601186E-2</v>
      </c>
      <c r="G19">
        <f t="shared" si="2"/>
        <v>5.0805263425290861E-2</v>
      </c>
      <c r="H19">
        <f t="shared" si="0"/>
        <v>4.5618600849191629E-2</v>
      </c>
      <c r="I19">
        <f t="shared" si="0"/>
        <v>3.7655586709753393E-2</v>
      </c>
    </row>
    <row r="20" spans="5:9" x14ac:dyDescent="0.45">
      <c r="E20">
        <v>-2.2000000000000002</v>
      </c>
      <c r="F20">
        <f t="shared" si="1"/>
        <v>3.5474592846231424E-2</v>
      </c>
      <c r="G20">
        <f t="shared" si="2"/>
        <v>5.5900519948967275E-2</v>
      </c>
      <c r="H20">
        <f t="shared" si="0"/>
        <v>5.1647652126004202E-2</v>
      </c>
      <c r="I20">
        <f t="shared" si="0"/>
        <v>4.4379676614245689E-2</v>
      </c>
    </row>
    <row r="21" spans="5:9" x14ac:dyDescent="0.45">
      <c r="E21">
        <v>-2.1</v>
      </c>
      <c r="F21">
        <f t="shared" si="1"/>
        <v>4.3983595980427191E-2</v>
      </c>
      <c r="G21">
        <f t="shared" si="2"/>
        <v>6.1618760182009694E-2</v>
      </c>
      <c r="H21">
        <f t="shared" si="0"/>
        <v>5.8504767334097166E-2</v>
      </c>
      <c r="I21">
        <f t="shared" si="0"/>
        <v>5.2169742604355016E-2</v>
      </c>
    </row>
    <row r="22" spans="5:9" x14ac:dyDescent="0.45">
      <c r="E22">
        <v>-2</v>
      </c>
      <c r="F22">
        <f t="shared" si="1"/>
        <v>5.3990966513188063E-2</v>
      </c>
      <c r="G22">
        <f t="shared" si="2"/>
        <v>6.8041381743977156E-2</v>
      </c>
      <c r="H22">
        <f t="shared" si="0"/>
        <v>6.6291260736238825E-2</v>
      </c>
      <c r="I22">
        <f t="shared" si="0"/>
        <v>6.1145766321218181E-2</v>
      </c>
    </row>
    <row r="23" spans="5:9" x14ac:dyDescent="0.45">
      <c r="E23">
        <v>-1.9</v>
      </c>
      <c r="F23">
        <f t="shared" si="1"/>
        <v>6.5615814774676595E-2</v>
      </c>
      <c r="G23">
        <f t="shared" si="2"/>
        <v>7.5258526010828733E-2</v>
      </c>
      <c r="H23">
        <f t="shared" si="2"/>
        <v>7.5113777631384146E-2</v>
      </c>
      <c r="I23">
        <f t="shared" si="2"/>
        <v>7.1425107032802512E-2</v>
      </c>
    </row>
    <row r="24" spans="5:9" x14ac:dyDescent="0.45">
      <c r="E24">
        <v>-1.8</v>
      </c>
      <c r="F24">
        <f t="shared" si="1"/>
        <v>7.8950158300894149E-2</v>
      </c>
      <c r="G24">
        <f t="shared" si="2"/>
        <v>8.3368707696663935E-2</v>
      </c>
      <c r="H24">
        <f t="shared" si="2"/>
        <v>8.5081439773720999E-2</v>
      </c>
      <c r="I24">
        <f t="shared" si="2"/>
        <v>8.3116389653879602E-2</v>
      </c>
    </row>
    <row r="25" spans="5:9" x14ac:dyDescent="0.45">
      <c r="E25">
        <v>-1.7</v>
      </c>
      <c r="F25">
        <f t="shared" si="1"/>
        <v>9.4049077376886947E-2</v>
      </c>
      <c r="G25">
        <f t="shared" si="2"/>
        <v>9.2477634283463117E-2</v>
      </c>
      <c r="H25">
        <f t="shared" si="2"/>
        <v>9.6301530931994894E-2</v>
      </c>
      <c r="I25">
        <f t="shared" si="2"/>
        <v>9.631180963322937E-2</v>
      </c>
    </row>
    <row r="26" spans="5:9" x14ac:dyDescent="0.45">
      <c r="E26">
        <v>-1.6</v>
      </c>
      <c r="F26">
        <f t="shared" si="1"/>
        <v>0.11092083467945554</v>
      </c>
      <c r="G26">
        <f t="shared" si="2"/>
        <v>0.10269581267343132</v>
      </c>
      <c r="H26">
        <f t="shared" si="2"/>
        <v>0.10887336538560986</v>
      </c>
      <c r="I26">
        <f t="shared" si="2"/>
        <v>0.11107787729698333</v>
      </c>
    </row>
    <row r="27" spans="5:9" x14ac:dyDescent="0.45">
      <c r="E27">
        <v>-1.5</v>
      </c>
      <c r="F27">
        <f t="shared" si="1"/>
        <v>0.12951759566589174</v>
      </c>
      <c r="G27">
        <f t="shared" si="2"/>
        <v>0.11413441178180377</v>
      </c>
      <c r="H27">
        <f t="shared" si="2"/>
        <v>0.12288</v>
      </c>
      <c r="I27">
        <f t="shared" si="2"/>
        <v>0.12744479428709171</v>
      </c>
    </row>
    <row r="28" spans="5:9" x14ac:dyDescent="0.45">
      <c r="E28">
        <v>-1.4</v>
      </c>
      <c r="F28">
        <f t="shared" si="1"/>
        <v>0.14972746563574488</v>
      </c>
      <c r="G28">
        <f t="shared" si="2"/>
        <v>0.12689871404788033</v>
      </c>
      <c r="H28">
        <f t="shared" si="2"/>
        <v>0.13837753713555254</v>
      </c>
      <c r="I28">
        <f t="shared" si="2"/>
        <v>0.14539487566000614</v>
      </c>
    </row>
    <row r="29" spans="5:9" x14ac:dyDescent="0.45">
      <c r="E29">
        <v>-1.3</v>
      </c>
      <c r="F29">
        <f t="shared" si="1"/>
        <v>0.17136859204780736</v>
      </c>
      <c r="G29">
        <f t="shared" si="2"/>
        <v>0.1410783756897977</v>
      </c>
      <c r="H29">
        <f t="shared" si="2"/>
        <v>0.15538195452212655</v>
      </c>
      <c r="I29">
        <f t="shared" si="2"/>
        <v>0.16485069296801935</v>
      </c>
    </row>
    <row r="30" spans="5:9" x14ac:dyDescent="0.45">
      <c r="E30">
        <v>-1.2</v>
      </c>
      <c r="F30">
        <f t="shared" si="1"/>
        <v>0.19418605498321295</v>
      </c>
      <c r="G30">
        <f t="shared" si="2"/>
        <v>0.1567336819817419</v>
      </c>
      <c r="H30">
        <f t="shared" si="2"/>
        <v>0.17385372358466913</v>
      </c>
      <c r="I30">
        <f t="shared" si="2"/>
        <v>0.18566389362670319</v>
      </c>
    </row>
    <row r="31" spans="5:9" x14ac:dyDescent="0.45">
      <c r="E31">
        <v>-1.1000000000000001</v>
      </c>
      <c r="F31">
        <f t="shared" si="1"/>
        <v>0.21785217703255053</v>
      </c>
      <c r="G31">
        <f t="shared" si="2"/>
        <v>0.17387712529157248</v>
      </c>
      <c r="H31">
        <f t="shared" si="2"/>
        <v>0.19368096389491202</v>
      </c>
      <c r="I31">
        <f t="shared" si="2"/>
        <v>0.20760591316421406</v>
      </c>
    </row>
    <row r="32" spans="5:9" x14ac:dyDescent="0.45">
      <c r="E32">
        <v>-0.999999999999999</v>
      </c>
      <c r="F32">
        <f t="shared" si="1"/>
        <v>0.24197072451914359</v>
      </c>
      <c r="G32">
        <f t="shared" si="2"/>
        <v>0.19245008972987543</v>
      </c>
      <c r="H32">
        <f t="shared" si="2"/>
        <v>0.21466252583998002</v>
      </c>
      <c r="I32">
        <f t="shared" si="2"/>
        <v>0.23036198922913897</v>
      </c>
    </row>
    <row r="33" spans="5:9" x14ac:dyDescent="0.45">
      <c r="E33">
        <v>-0.89999999999999902</v>
      </c>
      <c r="F33">
        <f t="shared" si="1"/>
        <v>0.26608524989875504</v>
      </c>
      <c r="G33">
        <f t="shared" si="2"/>
        <v>0.21229536878003347</v>
      </c>
      <c r="H33">
        <f t="shared" si="2"/>
        <v>0.2364931440930253</v>
      </c>
      <c r="I33">
        <f t="shared" si="2"/>
        <v>0.2535299505598278</v>
      </c>
    </row>
    <row r="34" spans="5:9" x14ac:dyDescent="0.45">
      <c r="E34">
        <v>-0.79999999999999905</v>
      </c>
      <c r="F34">
        <f t="shared" si="1"/>
        <v>0.28969155276148301</v>
      </c>
      <c r="G34">
        <f t="shared" si="2"/>
        <v>0.23312782382449404</v>
      </c>
      <c r="H34">
        <f t="shared" si="2"/>
        <v>0.2587535367731662</v>
      </c>
      <c r="I34">
        <f t="shared" si="2"/>
        <v>0.27662513233825664</v>
      </c>
    </row>
    <row r="35" spans="5:9" x14ac:dyDescent="0.45">
      <c r="E35">
        <v>-0.69999999999999896</v>
      </c>
      <c r="F35">
        <f t="shared" si="1"/>
        <v>0.31225393336676149</v>
      </c>
      <c r="G35">
        <f t="shared" si="2"/>
        <v>0.25450773113432873</v>
      </c>
      <c r="H35">
        <f t="shared" si="2"/>
        <v>0.2809088317119513</v>
      </c>
      <c r="I35">
        <f t="shared" si="2"/>
        <v>0.29909241773685297</v>
      </c>
    </row>
    <row r="36" spans="5:9" x14ac:dyDescent="0.45">
      <c r="E36">
        <v>-0.6</v>
      </c>
      <c r="F36">
        <f t="shared" si="1"/>
        <v>0.33322460289179967</v>
      </c>
      <c r="G36">
        <f t="shared" si="2"/>
        <v>0.27582396394242342</v>
      </c>
      <c r="H36">
        <f t="shared" si="2"/>
        <v>0.30231870798580229</v>
      </c>
      <c r="I36">
        <f t="shared" si="2"/>
        <v>0.32032581052912462</v>
      </c>
    </row>
    <row r="37" spans="5:9" x14ac:dyDescent="0.45">
      <c r="E37">
        <v>-0.5</v>
      </c>
      <c r="F37">
        <f t="shared" si="1"/>
        <v>0.35206532676429952</v>
      </c>
      <c r="G37">
        <f t="shared" si="2"/>
        <v>0.29629629629629628</v>
      </c>
      <c r="H37">
        <f t="shared" si="2"/>
        <v>0.32226186856038702</v>
      </c>
      <c r="I37">
        <f t="shared" si="2"/>
        <v>0.33969513635207788</v>
      </c>
    </row>
    <row r="38" spans="5:9" x14ac:dyDescent="0.45">
      <c r="E38">
        <v>-0.4</v>
      </c>
      <c r="F38">
        <f t="shared" si="1"/>
        <v>0.36827014030332333</v>
      </c>
      <c r="G38">
        <f t="shared" si="2"/>
        <v>0.3150063969628572</v>
      </c>
      <c r="H38">
        <f t="shared" si="2"/>
        <v>0.33997573352819432</v>
      </c>
      <c r="I38">
        <f t="shared" si="2"/>
        <v>0.35657853369790399</v>
      </c>
    </row>
    <row r="39" spans="5:9" x14ac:dyDescent="0.45">
      <c r="E39">
        <v>-0.3</v>
      </c>
      <c r="F39">
        <f t="shared" si="1"/>
        <v>0.38138781546052414</v>
      </c>
      <c r="G39">
        <f t="shared" si="2"/>
        <v>0.33096385830912667</v>
      </c>
      <c r="H39">
        <f t="shared" si="2"/>
        <v>0.35470962734618905</v>
      </c>
      <c r="I39">
        <f t="shared" si="2"/>
        <v>0.37039846155274558</v>
      </c>
    </row>
    <row r="40" spans="5:9" x14ac:dyDescent="0.45">
      <c r="E40">
        <v>-0.2</v>
      </c>
      <c r="F40">
        <f t="shared" si="1"/>
        <v>0.39104269397545588</v>
      </c>
      <c r="G40">
        <f t="shared" ref="G40:I77" si="3">_xlfn.T.DIST($E40,G$5,FALSE)</f>
        <v>0.3432059029480416</v>
      </c>
      <c r="H40">
        <f t="shared" si="3"/>
        <v>0.36578663496593072</v>
      </c>
      <c r="I40">
        <f t="shared" si="3"/>
        <v>0.38065818105444926</v>
      </c>
    </row>
    <row r="41" spans="5:9" x14ac:dyDescent="0.45">
      <c r="E41">
        <v>-0.1</v>
      </c>
      <c r="F41">
        <f t="shared" si="1"/>
        <v>0.39695254747701181</v>
      </c>
      <c r="G41">
        <f t="shared" si="3"/>
        <v>0.35091821684507385</v>
      </c>
      <c r="H41">
        <f t="shared" si="3"/>
        <v>0.37266646558585254</v>
      </c>
      <c r="I41">
        <f t="shared" si="3"/>
        <v>0.38697522581518051</v>
      </c>
    </row>
    <row r="42" spans="5:9" x14ac:dyDescent="0.45">
      <c r="E42">
        <v>0</v>
      </c>
      <c r="F42">
        <f t="shared" si="1"/>
        <v>0.3989422804014327</v>
      </c>
      <c r="G42">
        <f t="shared" si="3"/>
        <v>0.35355339059327379</v>
      </c>
      <c r="H42">
        <f t="shared" si="3"/>
        <v>0.37499999999999994</v>
      </c>
      <c r="I42">
        <f t="shared" si="3"/>
        <v>0.38910838396603115</v>
      </c>
    </row>
    <row r="43" spans="5:9" x14ac:dyDescent="0.45">
      <c r="E43">
        <v>9.9999999999999895E-2</v>
      </c>
      <c r="F43">
        <f t="shared" si="1"/>
        <v>0.39695254747701181</v>
      </c>
      <c r="G43">
        <f t="shared" si="3"/>
        <v>0.35091821684507385</v>
      </c>
      <c r="H43">
        <f t="shared" si="3"/>
        <v>0.37266646558585254</v>
      </c>
      <c r="I43">
        <f t="shared" si="3"/>
        <v>0.38697522581518051</v>
      </c>
    </row>
    <row r="44" spans="5:9" x14ac:dyDescent="0.45">
      <c r="E44">
        <v>0.2</v>
      </c>
      <c r="F44">
        <f t="shared" si="1"/>
        <v>0.39104269397545588</v>
      </c>
      <c r="G44">
        <f t="shared" si="3"/>
        <v>0.3432059029480416</v>
      </c>
      <c r="H44">
        <f t="shared" si="3"/>
        <v>0.36578663496593072</v>
      </c>
      <c r="I44">
        <f t="shared" si="3"/>
        <v>0.38065818105444926</v>
      </c>
    </row>
    <row r="45" spans="5:9" x14ac:dyDescent="0.45">
      <c r="E45">
        <v>0.3</v>
      </c>
      <c r="F45">
        <f t="shared" si="1"/>
        <v>0.38138781546052414</v>
      </c>
      <c r="G45">
        <f t="shared" si="3"/>
        <v>0.33096385830912667</v>
      </c>
      <c r="H45">
        <f t="shared" si="3"/>
        <v>0.35470962734618905</v>
      </c>
      <c r="I45">
        <f t="shared" si="3"/>
        <v>0.37039846155274558</v>
      </c>
    </row>
    <row r="46" spans="5:9" x14ac:dyDescent="0.45">
      <c r="E46">
        <v>0.4</v>
      </c>
      <c r="F46">
        <f t="shared" si="1"/>
        <v>0.36827014030332333</v>
      </c>
      <c r="G46">
        <f t="shared" si="3"/>
        <v>0.3150063969628572</v>
      </c>
      <c r="H46">
        <f t="shared" si="3"/>
        <v>0.33997573352819432</v>
      </c>
      <c r="I46">
        <f t="shared" si="3"/>
        <v>0.35657853369790399</v>
      </c>
    </row>
    <row r="47" spans="5:9" x14ac:dyDescent="0.45">
      <c r="E47">
        <v>0.5</v>
      </c>
      <c r="F47">
        <f t="shared" si="1"/>
        <v>0.35206532676429952</v>
      </c>
      <c r="G47">
        <f t="shared" si="3"/>
        <v>0.29629629629629628</v>
      </c>
      <c r="H47">
        <f t="shared" si="3"/>
        <v>0.32226186856038702</v>
      </c>
      <c r="I47">
        <f t="shared" si="3"/>
        <v>0.33969513635207788</v>
      </c>
    </row>
    <row r="48" spans="5:9" x14ac:dyDescent="0.45">
      <c r="E48">
        <v>0.6</v>
      </c>
      <c r="F48">
        <f t="shared" si="1"/>
        <v>0.33322460289179967</v>
      </c>
      <c r="G48">
        <f t="shared" si="3"/>
        <v>0.27582396394242342</v>
      </c>
      <c r="H48">
        <f t="shared" si="3"/>
        <v>0.30231870798580229</v>
      </c>
      <c r="I48">
        <f t="shared" si="3"/>
        <v>0.32032581052912462</v>
      </c>
    </row>
    <row r="49" spans="5:9" x14ac:dyDescent="0.45">
      <c r="E49">
        <v>0.7</v>
      </c>
      <c r="F49">
        <f t="shared" si="1"/>
        <v>0.31225393336676127</v>
      </c>
      <c r="G49">
        <f t="shared" si="3"/>
        <v>0.25450773113432851</v>
      </c>
      <c r="H49">
        <f t="shared" si="3"/>
        <v>0.28090883171195108</v>
      </c>
      <c r="I49">
        <f t="shared" si="3"/>
        <v>0.29909241773685274</v>
      </c>
    </row>
    <row r="50" spans="5:9" x14ac:dyDescent="0.45">
      <c r="E50">
        <v>0.8</v>
      </c>
      <c r="F50">
        <f t="shared" si="1"/>
        <v>0.28969155276148273</v>
      </c>
      <c r="G50">
        <f t="shared" si="3"/>
        <v>0.23312782382449382</v>
      </c>
      <c r="H50">
        <f t="shared" si="3"/>
        <v>0.25875353677316598</v>
      </c>
      <c r="I50">
        <f t="shared" si="3"/>
        <v>0.27662513233825647</v>
      </c>
    </row>
    <row r="51" spans="5:9" x14ac:dyDescent="0.45">
      <c r="E51">
        <v>0.9</v>
      </c>
      <c r="F51">
        <f t="shared" si="1"/>
        <v>0.26608524989875482</v>
      </c>
      <c r="G51">
        <f t="shared" si="3"/>
        <v>0.21229536878003327</v>
      </c>
      <c r="H51">
        <f t="shared" si="3"/>
        <v>0.23649314409302508</v>
      </c>
      <c r="I51">
        <f t="shared" si="3"/>
        <v>0.25352995055982758</v>
      </c>
    </row>
    <row r="52" spans="5:9" x14ac:dyDescent="0.45">
      <c r="E52">
        <v>1</v>
      </c>
      <c r="F52">
        <f t="shared" si="1"/>
        <v>0.24197072451914337</v>
      </c>
      <c r="G52">
        <f t="shared" si="3"/>
        <v>0.19245008972987526</v>
      </c>
      <c r="H52">
        <f t="shared" si="3"/>
        <v>0.21466252583997977</v>
      </c>
      <c r="I52">
        <f t="shared" si="3"/>
        <v>0.23036198922913867</v>
      </c>
    </row>
    <row r="53" spans="5:9" x14ac:dyDescent="0.45">
      <c r="E53">
        <v>1.1000000000000001</v>
      </c>
      <c r="F53">
        <f t="shared" si="1"/>
        <v>0.21785217703255053</v>
      </c>
      <c r="G53">
        <f t="shared" si="3"/>
        <v>0.17387712529157248</v>
      </c>
      <c r="H53">
        <f t="shared" si="3"/>
        <v>0.19368096389491202</v>
      </c>
      <c r="I53">
        <f t="shared" si="3"/>
        <v>0.20760591316421406</v>
      </c>
    </row>
    <row r="54" spans="5:9" x14ac:dyDescent="0.45">
      <c r="E54">
        <v>1.2</v>
      </c>
      <c r="F54">
        <f t="shared" si="1"/>
        <v>0.19418605498321295</v>
      </c>
      <c r="G54">
        <f t="shared" si="3"/>
        <v>0.1567336819817419</v>
      </c>
      <c r="H54">
        <f t="shared" si="3"/>
        <v>0.17385372358466913</v>
      </c>
      <c r="I54">
        <f t="shared" si="3"/>
        <v>0.18566389362670319</v>
      </c>
    </row>
    <row r="55" spans="5:9" x14ac:dyDescent="0.45">
      <c r="E55">
        <v>1.3</v>
      </c>
      <c r="F55">
        <f t="shared" si="1"/>
        <v>0.17136859204780736</v>
      </c>
      <c r="G55">
        <f t="shared" si="3"/>
        <v>0.1410783756897977</v>
      </c>
      <c r="H55">
        <f t="shared" si="3"/>
        <v>0.15538195452212655</v>
      </c>
      <c r="I55">
        <f t="shared" si="3"/>
        <v>0.16485069296801935</v>
      </c>
    </row>
    <row r="56" spans="5:9" x14ac:dyDescent="0.45">
      <c r="E56">
        <v>1.4</v>
      </c>
      <c r="F56">
        <f t="shared" si="1"/>
        <v>0.14972746563574488</v>
      </c>
      <c r="G56">
        <f t="shared" si="3"/>
        <v>0.12689871404788033</v>
      </c>
      <c r="H56">
        <f t="shared" si="3"/>
        <v>0.13837753713555254</v>
      </c>
      <c r="I56">
        <f t="shared" si="3"/>
        <v>0.14539487566000614</v>
      </c>
    </row>
    <row r="57" spans="5:9" x14ac:dyDescent="0.45">
      <c r="E57">
        <v>1.5</v>
      </c>
      <c r="F57">
        <f t="shared" si="1"/>
        <v>0.12951759566589174</v>
      </c>
      <c r="G57">
        <f t="shared" si="3"/>
        <v>0.11413441178180377</v>
      </c>
      <c r="H57">
        <f t="shared" si="3"/>
        <v>0.12288</v>
      </c>
      <c r="I57">
        <f t="shared" si="3"/>
        <v>0.12744479428709171</v>
      </c>
    </row>
    <row r="58" spans="5:9" x14ac:dyDescent="0.45">
      <c r="E58">
        <v>1.6</v>
      </c>
      <c r="F58">
        <f t="shared" si="1"/>
        <v>0.11092083467945554</v>
      </c>
      <c r="G58">
        <f t="shared" si="3"/>
        <v>0.10269581267343132</v>
      </c>
      <c r="H58">
        <f t="shared" si="3"/>
        <v>0.10887336538560986</v>
      </c>
      <c r="I58">
        <f t="shared" si="3"/>
        <v>0.11107787729698333</v>
      </c>
    </row>
    <row r="59" spans="5:9" x14ac:dyDescent="0.45">
      <c r="E59">
        <v>1.7</v>
      </c>
      <c r="F59">
        <f t="shared" si="1"/>
        <v>9.4049077376886947E-2</v>
      </c>
      <c r="G59">
        <f t="shared" si="3"/>
        <v>9.2477634283463117E-2</v>
      </c>
      <c r="H59">
        <f t="shared" si="3"/>
        <v>9.6301530931994894E-2</v>
      </c>
      <c r="I59">
        <f t="shared" si="3"/>
        <v>9.631180963322937E-2</v>
      </c>
    </row>
    <row r="60" spans="5:9" x14ac:dyDescent="0.45">
      <c r="E60">
        <v>1.8</v>
      </c>
      <c r="F60">
        <f t="shared" si="1"/>
        <v>7.8950158300894149E-2</v>
      </c>
      <c r="G60">
        <f t="shared" si="3"/>
        <v>8.3368707696663935E-2</v>
      </c>
      <c r="H60">
        <f t="shared" si="3"/>
        <v>8.5081439773720999E-2</v>
      </c>
      <c r="I60">
        <f t="shared" si="3"/>
        <v>8.3116389653879602E-2</v>
      </c>
    </row>
    <row r="61" spans="5:9" x14ac:dyDescent="0.45">
      <c r="E61">
        <v>1.9</v>
      </c>
      <c r="F61">
        <f t="shared" si="1"/>
        <v>6.5615814774676595E-2</v>
      </c>
      <c r="G61">
        <f t="shared" si="3"/>
        <v>7.5258526010828733E-2</v>
      </c>
      <c r="H61">
        <f t="shared" si="3"/>
        <v>7.5113777631384146E-2</v>
      </c>
      <c r="I61">
        <f t="shared" si="3"/>
        <v>7.1425107032802512E-2</v>
      </c>
    </row>
    <row r="62" spans="5:9" x14ac:dyDescent="0.45">
      <c r="E62">
        <v>2</v>
      </c>
      <c r="F62">
        <f t="shared" si="1"/>
        <v>5.3990966513188063E-2</v>
      </c>
      <c r="G62">
        <f t="shared" si="3"/>
        <v>6.8041381743977156E-2</v>
      </c>
      <c r="H62">
        <f t="shared" si="3"/>
        <v>6.6291260736238825E-2</v>
      </c>
      <c r="I62">
        <f t="shared" si="3"/>
        <v>6.1145766321218181E-2</v>
      </c>
    </row>
    <row r="63" spans="5:9" x14ac:dyDescent="0.45">
      <c r="E63">
        <v>2.1</v>
      </c>
      <c r="F63">
        <f t="shared" si="1"/>
        <v>4.3983595980427191E-2</v>
      </c>
      <c r="G63">
        <f t="shared" si="3"/>
        <v>6.1618760182009694E-2</v>
      </c>
      <c r="H63">
        <f t="shared" si="3"/>
        <v>5.8504767334097166E-2</v>
      </c>
      <c r="I63">
        <f t="shared" si="3"/>
        <v>5.2169742604355016E-2</v>
      </c>
    </row>
    <row r="64" spans="5:9" x14ac:dyDescent="0.45">
      <c r="E64">
        <v>2.2000000000000002</v>
      </c>
      <c r="F64">
        <f t="shared" si="1"/>
        <v>3.5474592846231424E-2</v>
      </c>
      <c r="G64">
        <f t="shared" si="3"/>
        <v>5.5900519948967275E-2</v>
      </c>
      <c r="H64">
        <f t="shared" si="3"/>
        <v>5.1647652126004202E-2</v>
      </c>
      <c r="I64">
        <f t="shared" si="3"/>
        <v>4.4379676614245689E-2</v>
      </c>
    </row>
    <row r="65" spans="5:9" x14ac:dyDescent="0.45">
      <c r="E65">
        <v>2.2999999999999998</v>
      </c>
      <c r="F65">
        <f t="shared" si="1"/>
        <v>2.8327037741601186E-2</v>
      </c>
      <c r="G65">
        <f t="shared" si="3"/>
        <v>5.0805263425290861E-2</v>
      </c>
      <c r="H65">
        <f t="shared" si="3"/>
        <v>4.5618600849191629E-2</v>
      </c>
      <c r="I65">
        <f t="shared" si="3"/>
        <v>3.7655586709753393E-2</v>
      </c>
    </row>
    <row r="66" spans="5:9" x14ac:dyDescent="0.45">
      <c r="E66">
        <v>2.4</v>
      </c>
      <c r="F66">
        <f t="shared" si="1"/>
        <v>2.2394530294842899E-2</v>
      </c>
      <c r="G66">
        <f t="shared" si="3"/>
        <v>4.6260190632586233E-2</v>
      </c>
      <c r="H66">
        <f t="shared" si="3"/>
        <v>4.0323358954948249E-2</v>
      </c>
      <c r="I66">
        <f t="shared" si="3"/>
        <v>3.1879493750030567E-2</v>
      </c>
    </row>
    <row r="67" spans="5:9" x14ac:dyDescent="0.45">
      <c r="E67">
        <v>2.5</v>
      </c>
      <c r="F67">
        <f t="shared" si="1"/>
        <v>1.752830049356854E-2</v>
      </c>
      <c r="G67">
        <f t="shared" si="3"/>
        <v>4.2200643868047963E-2</v>
      </c>
      <c r="H67">
        <f t="shared" si="3"/>
        <v>3.5675624369556645E-2</v>
      </c>
      <c r="I67">
        <f t="shared" si="3"/>
        <v>2.6938727628244463E-2</v>
      </c>
    </row>
    <row r="68" spans="5:9" x14ac:dyDescent="0.45">
      <c r="E68">
        <v>2.6</v>
      </c>
      <c r="F68">
        <f t="shared" si="1"/>
        <v>1.3582969233685613E-2</v>
      </c>
      <c r="G68">
        <f t="shared" si="3"/>
        <v>3.8569485068463798E-2</v>
      </c>
      <c r="H68">
        <f t="shared" si="3"/>
        <v>3.1597343226134868E-2</v>
      </c>
      <c r="I68">
        <f t="shared" si="3"/>
        <v>2.2728119798464959E-2</v>
      </c>
    </row>
    <row r="69" spans="5:9" x14ac:dyDescent="0.45">
      <c r="E69">
        <v>2.7</v>
      </c>
      <c r="F69">
        <f t="shared" si="1"/>
        <v>1.0420934814422592E-2</v>
      </c>
      <c r="G69">
        <f t="shared" si="3"/>
        <v>3.5316400157415856E-2</v>
      </c>
      <c r="H69">
        <f t="shared" si="3"/>
        <v>2.8018597422760021E-2</v>
      </c>
      <c r="I69">
        <f t="shared" si="3"/>
        <v>1.9151294092490986E-2</v>
      </c>
    </row>
    <row r="70" spans="5:9" x14ac:dyDescent="0.45">
      <c r="E70">
        <v>2.8</v>
      </c>
      <c r="F70">
        <f t="shared" si="1"/>
        <v>7.9154515829799686E-3</v>
      </c>
      <c r="G70">
        <f t="shared" si="3"/>
        <v>3.2397190704437938E-2</v>
      </c>
      <c r="H70">
        <f t="shared" si="3"/>
        <v>2.4877228205426087E-2</v>
      </c>
      <c r="I70">
        <f t="shared" si="3"/>
        <v>1.6121257439422144E-2</v>
      </c>
    </row>
    <row r="71" spans="5:9" x14ac:dyDescent="0.45">
      <c r="E71">
        <v>2.9</v>
      </c>
      <c r="F71">
        <f t="shared" si="1"/>
        <v>5.9525324197758538E-3</v>
      </c>
      <c r="G71">
        <f t="shared" si="3"/>
        <v>2.9773089691342156E-2</v>
      </c>
      <c r="H71">
        <f t="shared" si="3"/>
        <v>2.2118302445273706E-2</v>
      </c>
      <c r="I71">
        <f t="shared" si="3"/>
        <v>1.3560470295244924E-2</v>
      </c>
    </row>
    <row r="72" spans="5:9" x14ac:dyDescent="0.45">
      <c r="E72">
        <v>3</v>
      </c>
      <c r="F72">
        <f t="shared" ref="F72:F77" si="4">_xlfn.NORM.S.DIST(E72,FALSE)</f>
        <v>4.4318484119380075E-3</v>
      </c>
      <c r="G72">
        <f t="shared" si="3"/>
        <v>2.7410122234342141E-2</v>
      </c>
      <c r="H72">
        <f t="shared" si="3"/>
        <v>1.9693498090836536E-2</v>
      </c>
      <c r="I72">
        <f t="shared" si="3"/>
        <v>1.1400549464542524E-2</v>
      </c>
    </row>
    <row r="73" spans="5:9" x14ac:dyDescent="0.45">
      <c r="E73">
        <v>3.1</v>
      </c>
      <c r="F73">
        <f t="shared" si="4"/>
        <v>3.2668190561999182E-3</v>
      </c>
      <c r="G73">
        <f t="shared" si="3"/>
        <v>2.5278521571220895E-2</v>
      </c>
      <c r="H73">
        <f t="shared" si="3"/>
        <v>1.756046181483964E-2</v>
      </c>
      <c r="I73">
        <f t="shared" si="3"/>
        <v>9.5817276708977175E-3</v>
      </c>
    </row>
    <row r="74" spans="5:9" x14ac:dyDescent="0.45">
      <c r="E74">
        <v>3.2</v>
      </c>
      <c r="F74">
        <f t="shared" si="4"/>
        <v>2.3840882014648404E-3</v>
      </c>
      <c r="G74">
        <f t="shared" si="3"/>
        <v>2.335220385927407E-2</v>
      </c>
      <c r="H74">
        <f t="shared" si="3"/>
        <v>1.5682174165287874E-2</v>
      </c>
      <c r="I74">
        <f t="shared" si="3"/>
        <v>8.052167372342163E-3</v>
      </c>
    </row>
    <row r="75" spans="5:9" x14ac:dyDescent="0.45">
      <c r="E75">
        <v>3.3</v>
      </c>
      <c r="F75">
        <f t="shared" si="4"/>
        <v>1.7225689390536812E-3</v>
      </c>
      <c r="G75">
        <f t="shared" si="3"/>
        <v>2.1608301154202973E-2</v>
      </c>
      <c r="H75">
        <f t="shared" si="3"/>
        <v>1.4026344509659446E-2</v>
      </c>
      <c r="I75">
        <f t="shared" si="3"/>
        <v>6.7672024406869391E-3</v>
      </c>
    </row>
    <row r="76" spans="5:9" x14ac:dyDescent="0.45">
      <c r="E76">
        <v>3.4</v>
      </c>
      <c r="F76">
        <f t="shared" si="4"/>
        <v>1.2322191684730199E-3</v>
      </c>
      <c r="G76">
        <f t="shared" si="3"/>
        <v>2.002674950566255E-2</v>
      </c>
      <c r="H76">
        <f t="shared" si="3"/>
        <v>1.256484872960612E-2</v>
      </c>
      <c r="I76">
        <f t="shared" si="3"/>
        <v>5.6885611066299349E-3</v>
      </c>
    </row>
    <row r="77" spans="5:9" x14ac:dyDescent="0.45">
      <c r="E77">
        <v>3.5</v>
      </c>
      <c r="F77">
        <f t="shared" si="4"/>
        <v>8.7268269504576015E-4</v>
      </c>
      <c r="G77">
        <f t="shared" si="3"/>
        <v>1.8589927818456756E-2</v>
      </c>
      <c r="H77">
        <f t="shared" si="3"/>
        <v>1.1273216114143444E-2</v>
      </c>
      <c r="I77">
        <f t="shared" si="3"/>
        <v>4.7836071267013227E-3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3"/>
  <sheetViews>
    <sheetView showGridLines="0" topLeftCell="A46" zoomScaleNormal="100" workbookViewId="0">
      <selection activeCell="B57" sqref="B57"/>
    </sheetView>
  </sheetViews>
  <sheetFormatPr defaultRowHeight="14.25" x14ac:dyDescent="0.45"/>
  <cols>
    <col min="2" max="2" width="84.46484375" customWidth="1"/>
    <col min="4" max="4" width="20.73046875" customWidth="1"/>
    <col min="6" max="6" width="19.53125" bestFit="1" customWidth="1"/>
  </cols>
  <sheetData>
    <row r="1" spans="1:7" ht="21.75" x14ac:dyDescent="0.45">
      <c r="A1" s="22" t="s">
        <v>174</v>
      </c>
    </row>
    <row r="4" spans="1:7" ht="18" x14ac:dyDescent="0.55000000000000004">
      <c r="C4" s="39"/>
      <c r="D4" s="25" t="s">
        <v>175</v>
      </c>
      <c r="E4" s="39"/>
      <c r="F4" s="39"/>
      <c r="G4" s="39"/>
    </row>
    <row r="5" spans="1:7" ht="18" x14ac:dyDescent="0.55000000000000004">
      <c r="C5" s="39"/>
      <c r="D5" s="25"/>
      <c r="E5" s="25"/>
      <c r="F5" s="25"/>
      <c r="G5" s="25"/>
    </row>
    <row r="6" spans="1:7" ht="18" x14ac:dyDescent="0.55000000000000004">
      <c r="C6" s="39"/>
      <c r="D6" s="25" t="s">
        <v>4</v>
      </c>
      <c r="E6" s="25">
        <f>_xlfn.T.INV(0.025,28)</f>
        <v>-2.0484071417952445</v>
      </c>
      <c r="F6" s="25" t="str">
        <f ca="1">_xlfn.FORMULATEXT(E6)</f>
        <v>=T.INV(0.025,28)</v>
      </c>
      <c r="G6" s="25"/>
    </row>
    <row r="7" spans="1:7" ht="18" x14ac:dyDescent="0.55000000000000004">
      <c r="C7" s="39"/>
      <c r="D7" s="25" t="s">
        <v>5</v>
      </c>
      <c r="E7" s="25">
        <f>_xlfn.T.INV(0.975,28)</f>
        <v>2.0484071417952445</v>
      </c>
      <c r="F7" s="25" t="str">
        <f ca="1">_xlfn.FORMULATEXT(E7)</f>
        <v>=T.INV(0.975,28)</v>
      </c>
      <c r="G7" s="25"/>
    </row>
    <row r="8" spans="1:7" ht="18" x14ac:dyDescent="0.55000000000000004">
      <c r="C8" s="39"/>
      <c r="D8" s="25" t="s">
        <v>6</v>
      </c>
      <c r="E8" s="25">
        <f>_xlfn.T.INV(0.005,13)</f>
        <v>-3.0122758387165782</v>
      </c>
      <c r="F8" s="25" t="str">
        <f ca="1">_xlfn.FORMULATEXT(E8)</f>
        <v>=T.INV(0.005,13)</v>
      </c>
      <c r="G8" s="25"/>
    </row>
    <row r="9" spans="1:7" ht="18" x14ac:dyDescent="0.55000000000000004">
      <c r="C9" s="39"/>
      <c r="D9" s="25" t="s">
        <v>7</v>
      </c>
      <c r="E9" s="25">
        <f>_xlfn.T.INV(0.995,13)</f>
        <v>3.0122758387165782</v>
      </c>
      <c r="F9" s="25" t="str">
        <f ca="1">_xlfn.FORMULATEXT(E9)</f>
        <v>=T.INV(0.995,13)</v>
      </c>
      <c r="G9" s="25"/>
    </row>
    <row r="10" spans="1:7" ht="18" x14ac:dyDescent="0.55000000000000004">
      <c r="C10" s="39"/>
      <c r="D10" s="39"/>
      <c r="E10" s="39"/>
      <c r="F10" s="39"/>
      <c r="G10" s="39"/>
    </row>
    <row r="11" spans="1:7" ht="18" x14ac:dyDescent="0.55000000000000004">
      <c r="C11" s="39"/>
      <c r="D11" s="25" t="s">
        <v>176</v>
      </c>
      <c r="E11" s="39"/>
      <c r="F11" s="39"/>
      <c r="G11" s="39"/>
    </row>
    <row r="12" spans="1:7" ht="21" x14ac:dyDescent="0.75">
      <c r="C12" s="39"/>
      <c r="D12" s="25" t="s">
        <v>261</v>
      </c>
      <c r="E12" s="25">
        <f>1-_xlfn.T.DIST(2,10,TRUE)</f>
        <v>3.6694017385370259E-2</v>
      </c>
      <c r="F12" s="25" t="str">
        <f ca="1">_xlfn.FORMULATEXT(E12)</f>
        <v>=1-T.DIST(2,10,TRUE)</v>
      </c>
      <c r="G12" s="39"/>
    </row>
    <row r="13" spans="1:7" ht="21" x14ac:dyDescent="0.75">
      <c r="C13" s="39"/>
      <c r="D13" s="25" t="s">
        <v>262</v>
      </c>
      <c r="E13" s="25">
        <f>_xlfn.T.DIST(-2,10,TRUE)</f>
        <v>3.6694017385370203E-2</v>
      </c>
      <c r="F13" s="25" t="str">
        <f ca="1">_xlfn.FORMULATEXT(E13)</f>
        <v>=T.DIST(-2,10,TRUE)</v>
      </c>
      <c r="G13" s="39"/>
    </row>
    <row r="15" spans="1:7" ht="18" x14ac:dyDescent="0.45">
      <c r="B15" s="10" t="s">
        <v>177</v>
      </c>
    </row>
    <row r="24" spans="1:4" ht="23.25" x14ac:dyDescent="0.7">
      <c r="A24" s="23"/>
      <c r="B24" s="23" t="s">
        <v>178</v>
      </c>
      <c r="C24" s="23"/>
      <c r="D24" s="23"/>
    </row>
    <row r="25" spans="1:4" ht="23.25" x14ac:dyDescent="0.7">
      <c r="A25" s="23"/>
      <c r="B25" s="23"/>
      <c r="C25" s="23"/>
      <c r="D25" s="23" t="s">
        <v>179</v>
      </c>
    </row>
    <row r="37" spans="2:4" ht="23.25" x14ac:dyDescent="0.7">
      <c r="D37" s="23" t="s">
        <v>135</v>
      </c>
    </row>
    <row r="39" spans="2:4" ht="132.75" customHeight="1" x14ac:dyDescent="0.45">
      <c r="B39" s="12" t="s">
        <v>263</v>
      </c>
      <c r="C39" s="13"/>
      <c r="D39" s="13"/>
    </row>
    <row r="40" spans="2:4" ht="60" customHeight="1" x14ac:dyDescent="0.45">
      <c r="B40" s="12" t="s">
        <v>142</v>
      </c>
      <c r="C40" s="13"/>
      <c r="D40" s="13"/>
    </row>
    <row r="41" spans="2:4" ht="18" x14ac:dyDescent="0.45">
      <c r="B41" s="47"/>
      <c r="C41" s="13"/>
      <c r="D41" s="13"/>
    </row>
    <row r="42" spans="2:4" ht="55.05" customHeight="1" x14ac:dyDescent="0.45">
      <c r="B42" s="12" t="s">
        <v>264</v>
      </c>
      <c r="C42" s="13"/>
      <c r="D42" s="13"/>
    </row>
    <row r="43" spans="2:4" ht="60" customHeight="1" x14ac:dyDescent="0.45">
      <c r="B43" s="12" t="s">
        <v>184</v>
      </c>
      <c r="C43" s="13"/>
      <c r="D43" s="13"/>
    </row>
    <row r="44" spans="2:4" x14ac:dyDescent="0.45">
      <c r="B44" s="13"/>
      <c r="C44" s="13"/>
      <c r="D44" s="13"/>
    </row>
    <row r="45" spans="2:4" ht="55.05" customHeight="1" x14ac:dyDescent="0.45">
      <c r="B45" s="12" t="s">
        <v>180</v>
      </c>
      <c r="C45" s="13"/>
      <c r="D45" s="13"/>
    </row>
    <row r="46" spans="2:4" ht="30" customHeight="1" x14ac:dyDescent="0.45">
      <c r="B46" s="12" t="s">
        <v>181</v>
      </c>
      <c r="C46" s="13"/>
      <c r="D46" s="13"/>
    </row>
    <row r="47" spans="2:4" ht="18" x14ac:dyDescent="0.45">
      <c r="B47" s="12" t="s">
        <v>185</v>
      </c>
      <c r="C47" s="13"/>
      <c r="D47" s="13"/>
    </row>
    <row r="48" spans="2:4" ht="18" x14ac:dyDescent="0.45">
      <c r="B48" s="12" t="s">
        <v>182</v>
      </c>
      <c r="C48" s="13"/>
      <c r="D48" s="13"/>
    </row>
    <row r="49" spans="2:4" ht="51" customHeight="1" x14ac:dyDescent="0.45">
      <c r="B49" s="12" t="s">
        <v>183</v>
      </c>
      <c r="C49" s="13"/>
      <c r="D49" s="13"/>
    </row>
    <row r="50" spans="2:4" ht="51" customHeight="1" x14ac:dyDescent="0.45">
      <c r="B50" s="12"/>
      <c r="C50" s="13"/>
      <c r="D50" s="13"/>
    </row>
    <row r="51" spans="2:4" ht="51.75" customHeight="1" x14ac:dyDescent="0.45">
      <c r="B51" s="17" t="s">
        <v>186</v>
      </c>
      <c r="C51" s="13"/>
      <c r="D51" s="13"/>
    </row>
    <row r="52" spans="2:4" ht="21" x14ac:dyDescent="0.45">
      <c r="B52" s="48" t="s">
        <v>266</v>
      </c>
      <c r="C52" s="13"/>
      <c r="D52" s="13"/>
    </row>
    <row r="53" spans="2:4" ht="77.25" customHeight="1" x14ac:dyDescent="0.45">
      <c r="B53" s="17" t="s">
        <v>265</v>
      </c>
      <c r="C53" s="13"/>
      <c r="D53" s="13"/>
    </row>
  </sheetData>
  <printOptions headings="1" gridLines="1"/>
  <pageMargins left="0.7" right="0.7" top="0.75" bottom="0.75" header="0.3" footer="0.3"/>
  <pageSetup orientation="portrait" horizontalDpi="200" verticalDpi="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0"/>
  <sheetViews>
    <sheetView tabSelected="1" workbookViewId="0"/>
  </sheetViews>
  <sheetFormatPr defaultColWidth="9.19921875" defaultRowHeight="14.25" x14ac:dyDescent="0.45"/>
  <cols>
    <col min="1" max="1" width="17.73046875" style="1" customWidth="1"/>
    <col min="2" max="3" width="9.19921875" style="1"/>
    <col min="4" max="4" width="21.73046875" style="1" customWidth="1"/>
    <col min="5" max="16384" width="9.19921875" style="1"/>
  </cols>
  <sheetData>
    <row r="1" spans="1:15" ht="18" x14ac:dyDescent="0.55000000000000004">
      <c r="A1" s="25" t="s">
        <v>8</v>
      </c>
      <c r="B1" s="25" t="s">
        <v>9</v>
      </c>
      <c r="C1" s="25"/>
      <c r="D1" s="25"/>
      <c r="E1" s="25"/>
      <c r="F1" s="25" t="s">
        <v>187</v>
      </c>
      <c r="G1" s="25"/>
      <c r="H1" s="25"/>
      <c r="I1" s="25"/>
      <c r="J1" s="25"/>
      <c r="K1" s="25"/>
    </row>
    <row r="2" spans="1:15" ht="18" x14ac:dyDescent="0.55000000000000004">
      <c r="A2" s="25"/>
      <c r="B2" s="25"/>
      <c r="C2" s="25"/>
      <c r="D2" s="25"/>
      <c r="E2" s="25"/>
      <c r="F2" s="25" t="s">
        <v>188</v>
      </c>
      <c r="G2" s="25"/>
      <c r="H2" s="25"/>
      <c r="I2" s="25"/>
      <c r="J2" s="25"/>
      <c r="K2" s="25"/>
    </row>
    <row r="3" spans="1:15" ht="21" x14ac:dyDescent="0.65">
      <c r="A3" s="25" t="s">
        <v>10</v>
      </c>
      <c r="B3" s="50">
        <v>400</v>
      </c>
      <c r="C3" s="25"/>
      <c r="D3" s="25" t="s">
        <v>11</v>
      </c>
      <c r="E3" s="25"/>
      <c r="F3" s="25"/>
      <c r="G3" s="25"/>
      <c r="H3" s="25"/>
      <c r="I3" s="25"/>
      <c r="J3" s="25"/>
      <c r="K3" s="25"/>
      <c r="L3" s="27" t="s">
        <v>269</v>
      </c>
    </row>
    <row r="4" spans="1:15" ht="21.75" x14ac:dyDescent="0.75">
      <c r="A4" s="25" t="s">
        <v>12</v>
      </c>
      <c r="B4" s="50">
        <v>300</v>
      </c>
      <c r="C4" s="25"/>
      <c r="D4" s="25" t="s">
        <v>13</v>
      </c>
      <c r="E4" s="25"/>
      <c r="F4" s="25" t="s">
        <v>233</v>
      </c>
      <c r="G4" s="25"/>
      <c r="H4" s="25"/>
      <c r="I4" s="25"/>
      <c r="J4" s="25"/>
      <c r="K4" s="25"/>
      <c r="L4" s="26" t="s">
        <v>270</v>
      </c>
      <c r="M4" s="26"/>
      <c r="N4" s="26"/>
      <c r="O4" s="26"/>
    </row>
    <row r="5" spans="1:15" ht="21" x14ac:dyDescent="0.65">
      <c r="A5" s="25" t="s">
        <v>14</v>
      </c>
      <c r="B5" s="50">
        <v>0.7</v>
      </c>
      <c r="C5" s="25"/>
      <c r="D5" s="25"/>
      <c r="E5" s="25"/>
      <c r="F5" s="25"/>
      <c r="G5" s="25"/>
      <c r="H5" s="25"/>
      <c r="I5" s="25"/>
      <c r="J5" s="25"/>
      <c r="K5" s="25"/>
      <c r="L5" s="26"/>
      <c r="M5" s="26" t="s">
        <v>271</v>
      </c>
      <c r="N5" s="26"/>
      <c r="O5" s="26"/>
    </row>
    <row r="6" spans="1:15" ht="18" x14ac:dyDescent="0.55000000000000004">
      <c r="A6" s="25"/>
      <c r="B6" s="25"/>
      <c r="C6" s="25"/>
      <c r="D6" s="25" t="s">
        <v>15</v>
      </c>
      <c r="E6" s="25">
        <f>_xlfn.BINOM.DIST.RANGE(trials,Pzero,successes,trials)</f>
        <v>1.5532088299029299E-2</v>
      </c>
      <c r="F6" s="25" t="str">
        <f ca="1">_xlfn.FORMULATEXT(Righttailedpvalue)</f>
        <v>=BINOM.DIST.RANGE(trials,Pzero,successes,trials)</v>
      </c>
      <c r="G6" s="25"/>
      <c r="H6" s="25"/>
      <c r="I6" s="25"/>
      <c r="J6" s="25"/>
      <c r="K6" s="25"/>
    </row>
    <row r="7" spans="1:15" ht="18" x14ac:dyDescent="0.55000000000000004">
      <c r="A7" s="25"/>
      <c r="B7" s="25"/>
      <c r="C7" s="25"/>
      <c r="D7" s="25"/>
      <c r="E7" s="25"/>
      <c r="F7" s="25"/>
      <c r="G7" s="25"/>
      <c r="H7" s="25"/>
      <c r="I7" s="25"/>
      <c r="J7" s="25"/>
      <c r="K7" s="25"/>
    </row>
    <row r="8" spans="1:15" ht="18" x14ac:dyDescent="0.55000000000000004">
      <c r="A8" s="25"/>
      <c r="B8" s="25"/>
      <c r="C8" s="25"/>
      <c r="D8" s="25"/>
      <c r="E8" s="25"/>
      <c r="F8" s="25"/>
      <c r="G8" s="25"/>
      <c r="H8" s="25"/>
      <c r="I8" s="25"/>
      <c r="J8" s="25"/>
      <c r="K8" s="25"/>
    </row>
    <row r="9" spans="1:15" ht="18" x14ac:dyDescent="0.55000000000000004">
      <c r="A9" s="25"/>
      <c r="B9" s="25"/>
      <c r="C9" s="25"/>
      <c r="D9" s="25" t="s">
        <v>16</v>
      </c>
      <c r="E9" s="25"/>
      <c r="F9" s="25"/>
      <c r="G9" s="25"/>
      <c r="H9" s="25"/>
      <c r="I9" s="25"/>
      <c r="J9" s="25"/>
      <c r="K9" s="25"/>
    </row>
    <row r="10" spans="1:15" ht="18" x14ac:dyDescent="0.55000000000000004">
      <c r="A10" s="25"/>
      <c r="B10" s="25"/>
      <c r="C10" s="25"/>
      <c r="D10" s="25" t="s">
        <v>17</v>
      </c>
      <c r="E10" s="25"/>
      <c r="F10" s="25"/>
      <c r="G10" s="25"/>
      <c r="H10" s="25"/>
      <c r="I10" s="25"/>
      <c r="J10" s="25"/>
      <c r="K10" s="25"/>
    </row>
    <row r="11" spans="1:15" ht="18" x14ac:dyDescent="0.55000000000000004">
      <c r="A11" s="25"/>
      <c r="B11" s="25"/>
      <c r="C11" s="25"/>
      <c r="D11" s="25"/>
      <c r="E11" s="25"/>
      <c r="F11" s="25"/>
      <c r="G11" s="25"/>
      <c r="H11" s="25"/>
      <c r="I11" s="25"/>
      <c r="J11" s="25"/>
      <c r="K11" s="25"/>
    </row>
    <row r="12" spans="1:15" ht="18" x14ac:dyDescent="0.55000000000000004">
      <c r="A12" s="25"/>
      <c r="B12" s="25"/>
      <c r="C12" s="25"/>
      <c r="D12" s="25" t="s">
        <v>18</v>
      </c>
      <c r="E12" s="25">
        <f>_xlfn.BINOM.DIST.RANGE(trials,Pzero,0,successes)</f>
        <v>0.98837762539537488</v>
      </c>
      <c r="F12" s="25" t="str">
        <f ca="1">_xlfn.FORMULATEXT(Lefttailedpvalue)</f>
        <v>=BINOM.DIST.RANGE(trials,Pzero,0,successes)</v>
      </c>
      <c r="G12" s="25"/>
      <c r="H12" s="25"/>
      <c r="I12" s="25"/>
      <c r="J12" s="25"/>
      <c r="K12" s="25"/>
    </row>
    <row r="13" spans="1:15" ht="18" x14ac:dyDescent="0.55000000000000004">
      <c r="A13" s="25"/>
      <c r="B13" s="25"/>
      <c r="C13" s="25"/>
      <c r="D13" s="25"/>
      <c r="E13" s="25"/>
      <c r="F13" s="25"/>
      <c r="G13" s="25"/>
      <c r="H13" s="25"/>
      <c r="I13" s="25"/>
      <c r="J13" s="25"/>
      <c r="K13" s="25"/>
    </row>
    <row r="14" spans="1:15" ht="18" x14ac:dyDescent="0.55000000000000004">
      <c r="A14" s="25"/>
      <c r="B14" s="25"/>
      <c r="C14" s="25"/>
      <c r="D14" s="25" t="s">
        <v>19</v>
      </c>
      <c r="E14" s="25"/>
      <c r="F14" s="25"/>
      <c r="G14" s="25"/>
      <c r="H14" s="25"/>
      <c r="I14" s="25"/>
      <c r="J14" s="25"/>
      <c r="K14" s="25"/>
    </row>
    <row r="15" spans="1:15" ht="18" x14ac:dyDescent="0.55000000000000004">
      <c r="A15" s="25"/>
      <c r="B15" s="25"/>
      <c r="C15" s="25"/>
      <c r="D15" s="25" t="s">
        <v>234</v>
      </c>
      <c r="E15" s="25"/>
      <c r="F15" s="25"/>
      <c r="G15" s="25"/>
      <c r="H15" s="25"/>
      <c r="I15" s="25"/>
      <c r="J15" s="25"/>
      <c r="K15" s="25"/>
    </row>
    <row r="16" spans="1:15" ht="18" x14ac:dyDescent="0.55000000000000004">
      <c r="A16" s="25"/>
      <c r="B16" s="25"/>
      <c r="C16" s="25"/>
      <c r="D16" s="25"/>
      <c r="E16" s="25"/>
      <c r="F16" s="25"/>
      <c r="G16" s="25"/>
      <c r="H16" s="25"/>
      <c r="I16" s="25"/>
      <c r="J16" s="25"/>
      <c r="K16" s="25"/>
    </row>
    <row r="17" spans="1:11" ht="18" x14ac:dyDescent="0.55000000000000004">
      <c r="A17" s="25"/>
      <c r="B17" s="25"/>
      <c r="C17" s="25"/>
      <c r="D17" s="25" t="s">
        <v>20</v>
      </c>
      <c r="E17" s="25">
        <f>2*MIN(Lefttailedpvalue,Righttailedpvalue)</f>
        <v>3.1064176598058598E-2</v>
      </c>
      <c r="F17" s="25" t="str">
        <f ca="1">_xlfn.FORMULATEXT(Twotailedpvalue)</f>
        <v>=2*MIN(Lefttailedpvalue,Righttailedpvalue)</v>
      </c>
      <c r="G17" s="25"/>
      <c r="H17" s="25"/>
      <c r="I17" s="25"/>
      <c r="J17" s="25"/>
      <c r="K17" s="25"/>
    </row>
    <row r="18" spans="1:11" ht="18" x14ac:dyDescent="0.55000000000000004">
      <c r="A18" s="25"/>
      <c r="B18" s="25"/>
      <c r="C18" s="25"/>
      <c r="D18" s="25"/>
      <c r="E18" s="25"/>
      <c r="F18" s="25"/>
      <c r="G18" s="25"/>
      <c r="H18" s="25"/>
      <c r="I18" s="25"/>
      <c r="J18" s="25"/>
      <c r="K18" s="25"/>
    </row>
    <row r="19" spans="1:11" ht="18" x14ac:dyDescent="0.55000000000000004">
      <c r="A19" s="25"/>
      <c r="B19" s="25"/>
      <c r="C19" s="25" t="s">
        <v>235</v>
      </c>
      <c r="D19" s="25"/>
      <c r="E19" s="25"/>
      <c r="F19" s="25"/>
      <c r="G19" s="25"/>
      <c r="H19" s="25"/>
      <c r="I19" s="25"/>
      <c r="J19" s="25"/>
      <c r="K19" s="25"/>
    </row>
    <row r="20" spans="1:11" ht="18" x14ac:dyDescent="0.55000000000000004">
      <c r="A20" s="25"/>
      <c r="B20" s="25"/>
      <c r="C20" s="25"/>
      <c r="D20" s="25"/>
      <c r="E20" s="25"/>
      <c r="F20" s="25"/>
      <c r="G20" s="25"/>
      <c r="H20" s="25"/>
      <c r="I20" s="25"/>
      <c r="J20" s="25"/>
      <c r="K20" s="25"/>
    </row>
  </sheetData>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31"/>
  <sheetViews>
    <sheetView topLeftCell="A3" workbookViewId="0">
      <selection activeCell="H11" sqref="H11:K26"/>
    </sheetView>
  </sheetViews>
  <sheetFormatPr defaultRowHeight="14.25" x14ac:dyDescent="0.45"/>
  <cols>
    <col min="3" max="3" width="20.19921875" customWidth="1"/>
    <col min="4" max="4" width="15.46484375" customWidth="1"/>
    <col min="5" max="5" width="12.265625" customWidth="1"/>
    <col min="8" max="8" width="22.796875" customWidth="1"/>
  </cols>
  <sheetData>
    <row r="1" spans="3:12" ht="21" x14ac:dyDescent="0.65">
      <c r="C1" s="26" t="s">
        <v>279</v>
      </c>
      <c r="D1" s="26">
        <f>AVERAGE(D5:D231)</f>
        <v>98.647577092511014</v>
      </c>
      <c r="E1" s="26">
        <f>AVERAGE(E5:E215)</f>
        <v>109.18957345971565</v>
      </c>
    </row>
    <row r="2" spans="3:12" ht="21" x14ac:dyDescent="0.65">
      <c r="C2" s="26" t="s">
        <v>280</v>
      </c>
      <c r="D2" s="26">
        <f>COUNT(D5:D231)</f>
        <v>227</v>
      </c>
      <c r="E2" s="26">
        <f>COUNT(E5:E231)</f>
        <v>211</v>
      </c>
    </row>
    <row r="3" spans="3:12" ht="21" x14ac:dyDescent="0.65">
      <c r="C3" s="26" t="s">
        <v>67</v>
      </c>
      <c r="D3" s="26">
        <f>VAR(D5:D231)</f>
        <v>131.66285914779164</v>
      </c>
      <c r="E3" s="26">
        <f>VAR(E5:E215)</f>
        <v>144.02103362672165</v>
      </c>
    </row>
    <row r="4" spans="3:12" ht="21" x14ac:dyDescent="0.65">
      <c r="D4" s="26" t="s">
        <v>65</v>
      </c>
      <c r="E4" s="26" t="s">
        <v>66</v>
      </c>
    </row>
    <row r="5" spans="3:12" ht="24" x14ac:dyDescent="0.85">
      <c r="D5" s="26">
        <v>118</v>
      </c>
      <c r="E5" s="26">
        <v>105</v>
      </c>
      <c r="H5" s="26"/>
      <c r="I5" s="26" t="s">
        <v>277</v>
      </c>
      <c r="J5" s="26"/>
      <c r="K5" s="26"/>
      <c r="L5" s="26"/>
    </row>
    <row r="6" spans="3:12" ht="24" x14ac:dyDescent="0.85">
      <c r="D6" s="26">
        <v>110</v>
      </c>
      <c r="E6" s="26">
        <v>90</v>
      </c>
      <c r="H6" s="26"/>
      <c r="I6" s="26" t="s">
        <v>278</v>
      </c>
      <c r="J6" s="26"/>
      <c r="K6" s="26"/>
      <c r="L6" s="26"/>
    </row>
    <row r="7" spans="3:12" ht="21" x14ac:dyDescent="0.65">
      <c r="D7" s="26">
        <v>106</v>
      </c>
      <c r="E7" s="26">
        <v>101</v>
      </c>
      <c r="H7" s="26"/>
      <c r="I7" s="26"/>
      <c r="J7" s="26"/>
      <c r="K7" s="26"/>
      <c r="L7" s="26"/>
    </row>
    <row r="8" spans="3:12" ht="21" x14ac:dyDescent="0.65">
      <c r="D8" s="26">
        <v>94</v>
      </c>
      <c r="E8" s="26">
        <v>130</v>
      </c>
      <c r="H8" s="26"/>
      <c r="I8" s="26" t="s">
        <v>75</v>
      </c>
      <c r="J8" s="26"/>
      <c r="K8" s="26"/>
      <c r="L8" s="26"/>
    </row>
    <row r="9" spans="3:12" ht="21" x14ac:dyDescent="0.65">
      <c r="D9" s="26">
        <v>91</v>
      </c>
      <c r="E9" s="26">
        <v>124</v>
      </c>
      <c r="H9" s="26"/>
      <c r="I9" s="26" t="s">
        <v>76</v>
      </c>
      <c r="J9" s="26"/>
      <c r="K9" s="26"/>
      <c r="L9" s="26"/>
    </row>
    <row r="10" spans="3:12" ht="21" x14ac:dyDescent="0.65">
      <c r="D10" s="26">
        <v>102</v>
      </c>
      <c r="E10" s="26">
        <v>104</v>
      </c>
      <c r="H10" s="26"/>
      <c r="I10" s="26" t="s">
        <v>77</v>
      </c>
      <c r="J10" s="26"/>
      <c r="K10" s="26"/>
      <c r="L10" s="26"/>
    </row>
    <row r="11" spans="3:12" ht="21" x14ac:dyDescent="0.65">
      <c r="D11" s="26">
        <v>96</v>
      </c>
      <c r="E11" s="26">
        <v>129</v>
      </c>
      <c r="H11" s="34"/>
      <c r="I11" s="34"/>
      <c r="J11" s="34"/>
      <c r="K11" s="34"/>
      <c r="L11" s="34"/>
    </row>
    <row r="12" spans="3:12" ht="21" x14ac:dyDescent="0.65">
      <c r="D12" s="26">
        <v>116</v>
      </c>
      <c r="E12" s="26">
        <v>110</v>
      </c>
    </row>
    <row r="13" spans="3:12" ht="21" x14ac:dyDescent="0.65">
      <c r="D13" s="26">
        <v>106</v>
      </c>
      <c r="E13" s="26">
        <v>110</v>
      </c>
    </row>
    <row r="14" spans="3:12" ht="21.4" thickBot="1" x14ac:dyDescent="0.7">
      <c r="D14" s="26">
        <v>117</v>
      </c>
      <c r="E14" s="26">
        <v>126</v>
      </c>
    </row>
    <row r="15" spans="3:12" ht="21" x14ac:dyDescent="0.65">
      <c r="D15" s="26">
        <v>90</v>
      </c>
      <c r="E15" s="26">
        <v>116</v>
      </c>
      <c r="H15" s="4"/>
      <c r="I15" s="4"/>
      <c r="J15" s="4"/>
    </row>
    <row r="16" spans="3:12" ht="21" x14ac:dyDescent="0.65">
      <c r="D16" s="26">
        <v>113</v>
      </c>
      <c r="E16" s="26">
        <v>97</v>
      </c>
      <c r="H16" s="2"/>
      <c r="I16" s="2"/>
      <c r="J16" s="2"/>
    </row>
    <row r="17" spans="4:10" ht="21" x14ac:dyDescent="0.65">
      <c r="D17" s="26">
        <v>112</v>
      </c>
      <c r="E17" s="26">
        <v>123</v>
      </c>
      <c r="H17" s="2"/>
      <c r="I17" s="2"/>
      <c r="J17" s="2"/>
    </row>
    <row r="18" spans="4:10" ht="21" x14ac:dyDescent="0.65">
      <c r="D18" s="26">
        <v>109</v>
      </c>
      <c r="E18" s="26">
        <v>124</v>
      </c>
      <c r="H18" s="2"/>
      <c r="I18" s="2"/>
      <c r="J18" s="2"/>
    </row>
    <row r="19" spans="4:10" ht="21" x14ac:dyDescent="0.65">
      <c r="D19" s="26">
        <v>106</v>
      </c>
      <c r="E19" s="26">
        <v>115</v>
      </c>
      <c r="H19" s="2"/>
      <c r="I19" s="2"/>
      <c r="J19" s="2"/>
    </row>
    <row r="20" spans="4:10" ht="21" x14ac:dyDescent="0.65">
      <c r="D20" s="26">
        <v>114</v>
      </c>
      <c r="E20" s="26">
        <v>100</v>
      </c>
      <c r="H20" s="2"/>
      <c r="I20" s="2"/>
      <c r="J20" s="2"/>
    </row>
    <row r="21" spans="4:10" ht="21" x14ac:dyDescent="0.65">
      <c r="D21" s="26">
        <v>92</v>
      </c>
      <c r="E21" s="26">
        <v>130</v>
      </c>
      <c r="H21" s="2"/>
      <c r="I21" s="2"/>
      <c r="J21" s="2"/>
    </row>
    <row r="22" spans="4:10" ht="21" x14ac:dyDescent="0.65">
      <c r="D22" s="26">
        <v>99</v>
      </c>
      <c r="E22" s="26">
        <v>93</v>
      </c>
      <c r="H22" s="2"/>
      <c r="I22" s="2"/>
      <c r="J22" s="2"/>
    </row>
    <row r="23" spans="4:10" ht="21" x14ac:dyDescent="0.65">
      <c r="D23" s="26">
        <v>105</v>
      </c>
      <c r="E23" s="26">
        <v>97</v>
      </c>
      <c r="H23" s="2"/>
      <c r="I23" s="2"/>
      <c r="J23" s="2"/>
    </row>
    <row r="24" spans="4:10" ht="21.4" thickBot="1" x14ac:dyDescent="0.7">
      <c r="D24" s="26">
        <v>81</v>
      </c>
      <c r="E24" s="26">
        <v>93</v>
      </c>
      <c r="H24" s="3"/>
      <c r="I24" s="3"/>
      <c r="J24" s="3"/>
    </row>
    <row r="25" spans="4:10" ht="21" x14ac:dyDescent="0.65">
      <c r="D25" s="26">
        <v>82</v>
      </c>
      <c r="E25" s="26">
        <v>110</v>
      </c>
    </row>
    <row r="26" spans="4:10" ht="21" x14ac:dyDescent="0.65">
      <c r="D26" s="34">
        <v>104</v>
      </c>
      <c r="E26" s="34">
        <v>124</v>
      </c>
    </row>
    <row r="27" spans="4:10" ht="21" x14ac:dyDescent="0.65">
      <c r="D27" s="34">
        <v>114</v>
      </c>
      <c r="E27" s="34">
        <v>100</v>
      </c>
    </row>
    <row r="28" spans="4:10" ht="21" x14ac:dyDescent="0.65">
      <c r="D28" s="34">
        <v>119</v>
      </c>
      <c r="E28" s="34">
        <v>108</v>
      </c>
    </row>
    <row r="29" spans="4:10" ht="21" x14ac:dyDescent="0.65">
      <c r="D29" s="34">
        <v>98</v>
      </c>
      <c r="E29" s="34">
        <v>101</v>
      </c>
    </row>
    <row r="30" spans="4:10" ht="21" x14ac:dyDescent="0.65">
      <c r="D30" s="34">
        <v>90</v>
      </c>
      <c r="E30" s="34">
        <v>115</v>
      </c>
    </row>
    <row r="31" spans="4:10" ht="21" x14ac:dyDescent="0.65">
      <c r="D31" s="34">
        <v>89</v>
      </c>
      <c r="E31" s="34">
        <v>123</v>
      </c>
    </row>
    <row r="32" spans="4:10" ht="21" x14ac:dyDescent="0.65">
      <c r="D32" s="34">
        <v>111</v>
      </c>
      <c r="E32" s="34">
        <v>95</v>
      </c>
    </row>
    <row r="33" spans="4:5" ht="21" x14ac:dyDescent="0.65">
      <c r="D33" s="34">
        <v>83</v>
      </c>
      <c r="E33" s="34">
        <v>99</v>
      </c>
    </row>
    <row r="34" spans="4:5" ht="21" x14ac:dyDescent="0.65">
      <c r="D34" s="34">
        <v>98</v>
      </c>
      <c r="E34" s="34">
        <v>126</v>
      </c>
    </row>
    <row r="35" spans="4:5" ht="21" x14ac:dyDescent="0.65">
      <c r="D35" s="34">
        <v>111</v>
      </c>
      <c r="E35" s="34">
        <v>100</v>
      </c>
    </row>
    <row r="36" spans="4:5" ht="21" x14ac:dyDescent="0.65">
      <c r="D36" s="34">
        <v>114</v>
      </c>
      <c r="E36" s="34">
        <v>110</v>
      </c>
    </row>
    <row r="37" spans="4:5" ht="21" x14ac:dyDescent="0.65">
      <c r="D37" s="34">
        <v>117</v>
      </c>
      <c r="E37" s="34">
        <v>119</v>
      </c>
    </row>
    <row r="38" spans="4:5" ht="21" x14ac:dyDescent="0.65">
      <c r="D38" s="34">
        <v>97</v>
      </c>
      <c r="E38" s="34">
        <v>109</v>
      </c>
    </row>
    <row r="39" spans="4:5" ht="21" x14ac:dyDescent="0.65">
      <c r="D39" s="34">
        <v>90</v>
      </c>
      <c r="E39" s="34">
        <v>117</v>
      </c>
    </row>
    <row r="40" spans="4:5" ht="21" x14ac:dyDescent="0.65">
      <c r="D40" s="34">
        <v>100</v>
      </c>
      <c r="E40" s="34">
        <v>126</v>
      </c>
    </row>
    <row r="41" spans="4:5" ht="21" x14ac:dyDescent="0.65">
      <c r="D41" s="34">
        <v>86</v>
      </c>
      <c r="E41" s="34">
        <v>94</v>
      </c>
    </row>
    <row r="42" spans="4:5" ht="21" x14ac:dyDescent="0.65">
      <c r="D42" s="34">
        <v>108</v>
      </c>
      <c r="E42" s="34">
        <v>113</v>
      </c>
    </row>
    <row r="43" spans="4:5" ht="21" x14ac:dyDescent="0.65">
      <c r="D43" s="34">
        <v>89</v>
      </c>
      <c r="E43" s="34">
        <v>96</v>
      </c>
    </row>
    <row r="44" spans="4:5" ht="21" x14ac:dyDescent="0.65">
      <c r="D44" s="34">
        <v>102</v>
      </c>
      <c r="E44" s="34">
        <v>111</v>
      </c>
    </row>
    <row r="45" spans="4:5" ht="21" x14ac:dyDescent="0.65">
      <c r="D45" s="34">
        <v>82</v>
      </c>
      <c r="E45" s="34">
        <v>103</v>
      </c>
    </row>
    <row r="46" spans="4:5" ht="21" x14ac:dyDescent="0.65">
      <c r="D46" s="34">
        <v>120</v>
      </c>
      <c r="E46" s="34">
        <v>99</v>
      </c>
    </row>
    <row r="47" spans="4:5" ht="21" x14ac:dyDescent="0.65">
      <c r="D47" s="34">
        <v>114</v>
      </c>
      <c r="E47" s="34">
        <v>112</v>
      </c>
    </row>
    <row r="48" spans="4:5" ht="21" x14ac:dyDescent="0.65">
      <c r="D48" s="34">
        <v>111</v>
      </c>
      <c r="E48" s="34">
        <v>90</v>
      </c>
    </row>
    <row r="49" spans="4:5" ht="21" x14ac:dyDescent="0.65">
      <c r="D49" s="34">
        <v>93</v>
      </c>
      <c r="E49" s="34">
        <v>117</v>
      </c>
    </row>
    <row r="50" spans="4:5" ht="21" x14ac:dyDescent="0.65">
      <c r="D50" s="34">
        <v>99</v>
      </c>
      <c r="E50" s="34">
        <v>110</v>
      </c>
    </row>
    <row r="51" spans="4:5" ht="21" x14ac:dyDescent="0.65">
      <c r="D51" s="34">
        <v>83</v>
      </c>
      <c r="E51" s="34">
        <v>102</v>
      </c>
    </row>
    <row r="52" spans="4:5" ht="21" x14ac:dyDescent="0.65">
      <c r="D52" s="34">
        <v>107</v>
      </c>
      <c r="E52" s="34">
        <v>126</v>
      </c>
    </row>
    <row r="53" spans="4:5" ht="21" x14ac:dyDescent="0.65">
      <c r="D53" s="34">
        <v>91</v>
      </c>
      <c r="E53" s="34">
        <v>95</v>
      </c>
    </row>
    <row r="54" spans="4:5" ht="21" x14ac:dyDescent="0.65">
      <c r="D54" s="34">
        <v>104</v>
      </c>
      <c r="E54" s="34">
        <v>124</v>
      </c>
    </row>
    <row r="55" spans="4:5" ht="21" x14ac:dyDescent="0.65">
      <c r="D55" s="34">
        <v>88</v>
      </c>
      <c r="E55" s="34">
        <v>110</v>
      </c>
    </row>
    <row r="56" spans="4:5" ht="21" x14ac:dyDescent="0.65">
      <c r="D56" s="34">
        <v>89</v>
      </c>
      <c r="E56" s="34">
        <v>109</v>
      </c>
    </row>
    <row r="57" spans="4:5" ht="21" x14ac:dyDescent="0.65">
      <c r="D57" s="34">
        <v>109</v>
      </c>
      <c r="E57" s="34">
        <v>115</v>
      </c>
    </row>
    <row r="58" spans="4:5" ht="21" x14ac:dyDescent="0.65">
      <c r="D58" s="34">
        <v>80</v>
      </c>
      <c r="E58" s="34">
        <v>126</v>
      </c>
    </row>
    <row r="59" spans="4:5" ht="21" x14ac:dyDescent="0.65">
      <c r="D59" s="34">
        <v>84</v>
      </c>
      <c r="E59" s="34">
        <v>118</v>
      </c>
    </row>
    <row r="60" spans="4:5" ht="21" x14ac:dyDescent="0.65">
      <c r="D60" s="34">
        <v>106</v>
      </c>
      <c r="E60" s="34">
        <v>119</v>
      </c>
    </row>
    <row r="61" spans="4:5" ht="21" x14ac:dyDescent="0.65">
      <c r="D61" s="34">
        <v>82</v>
      </c>
      <c r="E61" s="34">
        <v>95</v>
      </c>
    </row>
    <row r="62" spans="4:5" ht="21" x14ac:dyDescent="0.65">
      <c r="D62" s="34">
        <v>101</v>
      </c>
      <c r="E62" s="34">
        <v>102</v>
      </c>
    </row>
    <row r="63" spans="4:5" ht="21" x14ac:dyDescent="0.65">
      <c r="D63" s="34">
        <v>114</v>
      </c>
      <c r="E63" s="34">
        <v>122</v>
      </c>
    </row>
    <row r="64" spans="4:5" ht="21" x14ac:dyDescent="0.65">
      <c r="D64" s="34">
        <v>93</v>
      </c>
      <c r="E64" s="34">
        <v>122</v>
      </c>
    </row>
    <row r="65" spans="4:5" ht="21" x14ac:dyDescent="0.65">
      <c r="D65" s="34">
        <v>89</v>
      </c>
      <c r="E65" s="34">
        <v>94</v>
      </c>
    </row>
    <row r="66" spans="4:5" ht="21" x14ac:dyDescent="0.65">
      <c r="D66" s="34">
        <v>95</v>
      </c>
      <c r="E66" s="34">
        <v>119</v>
      </c>
    </row>
    <row r="67" spans="4:5" ht="21" x14ac:dyDescent="0.65">
      <c r="D67" s="34">
        <v>82</v>
      </c>
      <c r="E67" s="34">
        <v>100</v>
      </c>
    </row>
    <row r="68" spans="4:5" ht="21" x14ac:dyDescent="0.65">
      <c r="D68" s="34">
        <v>107</v>
      </c>
      <c r="E68" s="34">
        <v>97</v>
      </c>
    </row>
    <row r="69" spans="4:5" ht="21" x14ac:dyDescent="0.65">
      <c r="D69" s="34">
        <v>90</v>
      </c>
      <c r="E69" s="34">
        <v>109</v>
      </c>
    </row>
    <row r="70" spans="4:5" ht="21" x14ac:dyDescent="0.65">
      <c r="D70" s="34">
        <v>109</v>
      </c>
      <c r="E70" s="34">
        <v>122</v>
      </c>
    </row>
    <row r="71" spans="4:5" ht="21" x14ac:dyDescent="0.65">
      <c r="D71" s="34">
        <v>105</v>
      </c>
      <c r="E71" s="34">
        <v>122</v>
      </c>
    </row>
    <row r="72" spans="4:5" ht="21" x14ac:dyDescent="0.65">
      <c r="D72" s="34">
        <v>113</v>
      </c>
      <c r="E72" s="34">
        <v>93</v>
      </c>
    </row>
    <row r="73" spans="4:5" ht="21" x14ac:dyDescent="0.65">
      <c r="D73" s="34">
        <v>89</v>
      </c>
      <c r="E73" s="34">
        <v>113</v>
      </c>
    </row>
    <row r="74" spans="4:5" ht="21" x14ac:dyDescent="0.65">
      <c r="D74" s="34">
        <v>82</v>
      </c>
      <c r="E74" s="34">
        <v>118</v>
      </c>
    </row>
    <row r="75" spans="4:5" ht="21" x14ac:dyDescent="0.65">
      <c r="D75" s="34">
        <v>94</v>
      </c>
      <c r="E75" s="34">
        <v>92</v>
      </c>
    </row>
    <row r="76" spans="4:5" ht="21" x14ac:dyDescent="0.65">
      <c r="D76" s="34">
        <v>94</v>
      </c>
      <c r="E76" s="34">
        <v>90</v>
      </c>
    </row>
    <row r="77" spans="4:5" ht="21" x14ac:dyDescent="0.65">
      <c r="D77" s="34">
        <v>88</v>
      </c>
      <c r="E77" s="34">
        <v>127</v>
      </c>
    </row>
    <row r="78" spans="4:5" ht="21" x14ac:dyDescent="0.65">
      <c r="D78" s="34">
        <v>94</v>
      </c>
      <c r="E78" s="34">
        <v>123</v>
      </c>
    </row>
    <row r="79" spans="4:5" ht="21" x14ac:dyDescent="0.65">
      <c r="D79" s="34">
        <v>103</v>
      </c>
      <c r="E79" s="34">
        <v>114</v>
      </c>
    </row>
    <row r="80" spans="4:5" ht="21" x14ac:dyDescent="0.65">
      <c r="D80" s="34">
        <v>109</v>
      </c>
      <c r="E80" s="34">
        <v>92</v>
      </c>
    </row>
    <row r="81" spans="4:5" ht="21" x14ac:dyDescent="0.65">
      <c r="D81" s="34">
        <v>90</v>
      </c>
      <c r="E81" s="34">
        <v>110</v>
      </c>
    </row>
    <row r="82" spans="4:5" ht="21" x14ac:dyDescent="0.65">
      <c r="D82" s="34">
        <v>104</v>
      </c>
      <c r="E82" s="34">
        <v>115</v>
      </c>
    </row>
    <row r="83" spans="4:5" ht="21" x14ac:dyDescent="0.65">
      <c r="D83" s="34">
        <v>95</v>
      </c>
      <c r="E83" s="34">
        <v>90</v>
      </c>
    </row>
    <row r="84" spans="4:5" ht="21" x14ac:dyDescent="0.65">
      <c r="D84" s="34">
        <v>93</v>
      </c>
      <c r="E84" s="34">
        <v>116</v>
      </c>
    </row>
    <row r="85" spans="4:5" ht="21" x14ac:dyDescent="0.65">
      <c r="D85" s="34">
        <v>95</v>
      </c>
      <c r="E85" s="34">
        <v>94</v>
      </c>
    </row>
    <row r="86" spans="4:5" ht="21" x14ac:dyDescent="0.65">
      <c r="D86" s="34">
        <v>117</v>
      </c>
      <c r="E86" s="34">
        <v>94</v>
      </c>
    </row>
    <row r="87" spans="4:5" ht="21" x14ac:dyDescent="0.65">
      <c r="D87" s="34">
        <v>96</v>
      </c>
      <c r="E87" s="34">
        <v>106</v>
      </c>
    </row>
    <row r="88" spans="4:5" ht="21" x14ac:dyDescent="0.65">
      <c r="D88" s="34">
        <v>112</v>
      </c>
      <c r="E88" s="34">
        <v>97</v>
      </c>
    </row>
    <row r="89" spans="4:5" ht="21" x14ac:dyDescent="0.65">
      <c r="D89" s="34">
        <v>94</v>
      </c>
      <c r="E89" s="34">
        <v>124</v>
      </c>
    </row>
    <row r="90" spans="4:5" ht="21" x14ac:dyDescent="0.65">
      <c r="D90" s="34">
        <v>107</v>
      </c>
      <c r="E90" s="34">
        <v>110</v>
      </c>
    </row>
    <row r="91" spans="4:5" ht="21" x14ac:dyDescent="0.65">
      <c r="D91" s="34">
        <v>115</v>
      </c>
      <c r="E91" s="34">
        <v>111</v>
      </c>
    </row>
    <row r="92" spans="4:5" ht="21" x14ac:dyDescent="0.65">
      <c r="D92" s="34">
        <v>118</v>
      </c>
      <c r="E92" s="34">
        <v>127</v>
      </c>
    </row>
    <row r="93" spans="4:5" ht="21" x14ac:dyDescent="0.65">
      <c r="D93" s="34">
        <v>81</v>
      </c>
      <c r="E93" s="34">
        <v>93</v>
      </c>
    </row>
    <row r="94" spans="4:5" ht="21" x14ac:dyDescent="0.65">
      <c r="D94" s="34">
        <v>88</v>
      </c>
      <c r="E94" s="34">
        <v>93</v>
      </c>
    </row>
    <row r="95" spans="4:5" ht="21" x14ac:dyDescent="0.65">
      <c r="D95" s="34">
        <v>119</v>
      </c>
      <c r="E95" s="34">
        <v>118</v>
      </c>
    </row>
    <row r="96" spans="4:5" ht="21" x14ac:dyDescent="0.65">
      <c r="D96" s="34">
        <v>99</v>
      </c>
      <c r="E96" s="34">
        <v>120</v>
      </c>
    </row>
    <row r="97" spans="4:5" ht="21" x14ac:dyDescent="0.65">
      <c r="D97" s="34">
        <v>89</v>
      </c>
      <c r="E97" s="34">
        <v>128</v>
      </c>
    </row>
    <row r="98" spans="4:5" ht="21" x14ac:dyDescent="0.65">
      <c r="D98" s="34">
        <v>112</v>
      </c>
      <c r="E98" s="34">
        <v>119</v>
      </c>
    </row>
    <row r="99" spans="4:5" ht="21" x14ac:dyDescent="0.65">
      <c r="D99" s="34">
        <v>102</v>
      </c>
      <c r="E99" s="34">
        <v>127</v>
      </c>
    </row>
    <row r="100" spans="4:5" ht="21" x14ac:dyDescent="0.65">
      <c r="D100" s="34">
        <v>117</v>
      </c>
      <c r="E100" s="34">
        <v>120</v>
      </c>
    </row>
    <row r="101" spans="4:5" ht="21" x14ac:dyDescent="0.65">
      <c r="D101" s="34">
        <v>80</v>
      </c>
      <c r="E101" s="34">
        <v>113</v>
      </c>
    </row>
    <row r="102" spans="4:5" ht="21" x14ac:dyDescent="0.65">
      <c r="D102" s="34">
        <v>120</v>
      </c>
      <c r="E102" s="34">
        <v>116</v>
      </c>
    </row>
    <row r="103" spans="4:5" ht="21" x14ac:dyDescent="0.65">
      <c r="D103" s="34">
        <v>118</v>
      </c>
      <c r="E103" s="34">
        <v>118</v>
      </c>
    </row>
    <row r="104" spans="4:5" ht="21" x14ac:dyDescent="0.65">
      <c r="D104" s="34">
        <v>89</v>
      </c>
      <c r="E104" s="34">
        <v>121</v>
      </c>
    </row>
    <row r="105" spans="4:5" ht="21" x14ac:dyDescent="0.65">
      <c r="D105" s="34">
        <v>93</v>
      </c>
      <c r="E105" s="34">
        <v>102</v>
      </c>
    </row>
    <row r="106" spans="4:5" ht="21" x14ac:dyDescent="0.65">
      <c r="D106" s="34">
        <v>93</v>
      </c>
      <c r="E106" s="34">
        <v>102</v>
      </c>
    </row>
    <row r="107" spans="4:5" ht="21" x14ac:dyDescent="0.65">
      <c r="D107" s="34">
        <v>113</v>
      </c>
      <c r="E107" s="34">
        <v>128</v>
      </c>
    </row>
    <row r="108" spans="4:5" ht="21" x14ac:dyDescent="0.65">
      <c r="D108" s="34">
        <v>93</v>
      </c>
      <c r="E108" s="34">
        <v>100</v>
      </c>
    </row>
    <row r="109" spans="4:5" ht="21" x14ac:dyDescent="0.65">
      <c r="D109" s="34">
        <v>110</v>
      </c>
      <c r="E109" s="34">
        <v>91</v>
      </c>
    </row>
    <row r="110" spans="4:5" ht="21" x14ac:dyDescent="0.65">
      <c r="D110" s="34">
        <v>94</v>
      </c>
      <c r="E110" s="34">
        <v>93</v>
      </c>
    </row>
    <row r="111" spans="4:5" ht="21" x14ac:dyDescent="0.65">
      <c r="D111" s="34">
        <v>115</v>
      </c>
      <c r="E111" s="34">
        <v>116</v>
      </c>
    </row>
    <row r="112" spans="4:5" ht="21" x14ac:dyDescent="0.65">
      <c r="D112" s="34">
        <v>111</v>
      </c>
      <c r="E112" s="34">
        <v>128</v>
      </c>
    </row>
    <row r="113" spans="4:5" ht="21" x14ac:dyDescent="0.65">
      <c r="D113" s="34">
        <v>107</v>
      </c>
      <c r="E113" s="34">
        <v>90</v>
      </c>
    </row>
    <row r="114" spans="4:5" ht="21" x14ac:dyDescent="0.65">
      <c r="D114" s="34">
        <v>87</v>
      </c>
      <c r="E114" s="34">
        <v>125</v>
      </c>
    </row>
    <row r="115" spans="4:5" ht="21" x14ac:dyDescent="0.65">
      <c r="D115" s="34">
        <v>87</v>
      </c>
      <c r="E115" s="34">
        <v>130</v>
      </c>
    </row>
    <row r="116" spans="4:5" ht="21" x14ac:dyDescent="0.65">
      <c r="D116" s="34">
        <v>103</v>
      </c>
      <c r="E116" s="34">
        <v>108</v>
      </c>
    </row>
    <row r="117" spans="4:5" ht="21" x14ac:dyDescent="0.65">
      <c r="D117" s="34">
        <v>81</v>
      </c>
      <c r="E117" s="34">
        <v>121</v>
      </c>
    </row>
    <row r="118" spans="4:5" ht="21" x14ac:dyDescent="0.65">
      <c r="D118" s="34">
        <v>80</v>
      </c>
      <c r="E118" s="34">
        <v>125</v>
      </c>
    </row>
    <row r="119" spans="4:5" ht="21" x14ac:dyDescent="0.65">
      <c r="D119" s="34">
        <v>112</v>
      </c>
      <c r="E119" s="34">
        <v>99</v>
      </c>
    </row>
    <row r="120" spans="4:5" ht="21" x14ac:dyDescent="0.65">
      <c r="D120" s="34">
        <v>113</v>
      </c>
      <c r="E120" s="34">
        <v>118</v>
      </c>
    </row>
    <row r="121" spans="4:5" ht="21" x14ac:dyDescent="0.65">
      <c r="D121" s="34">
        <v>93</v>
      </c>
      <c r="E121" s="34">
        <v>122</v>
      </c>
    </row>
    <row r="122" spans="4:5" ht="21" x14ac:dyDescent="0.65">
      <c r="D122" s="34">
        <v>113</v>
      </c>
      <c r="E122" s="34">
        <v>96</v>
      </c>
    </row>
    <row r="123" spans="4:5" ht="21" x14ac:dyDescent="0.65">
      <c r="D123" s="34">
        <v>94</v>
      </c>
      <c r="E123" s="34">
        <v>116</v>
      </c>
    </row>
    <row r="124" spans="4:5" ht="21" x14ac:dyDescent="0.65">
      <c r="D124" s="34">
        <v>87</v>
      </c>
      <c r="E124" s="34">
        <v>98</v>
      </c>
    </row>
    <row r="125" spans="4:5" ht="21" x14ac:dyDescent="0.65">
      <c r="D125" s="34">
        <v>91</v>
      </c>
      <c r="E125" s="34">
        <v>122</v>
      </c>
    </row>
    <row r="126" spans="4:5" ht="21" x14ac:dyDescent="0.65">
      <c r="D126" s="34">
        <v>102</v>
      </c>
      <c r="E126" s="34">
        <v>114</v>
      </c>
    </row>
    <row r="127" spans="4:5" ht="21" x14ac:dyDescent="0.65">
      <c r="D127" s="34">
        <v>86</v>
      </c>
      <c r="E127" s="34">
        <v>108</v>
      </c>
    </row>
    <row r="128" spans="4:5" ht="21" x14ac:dyDescent="0.65">
      <c r="D128" s="34">
        <v>94</v>
      </c>
      <c r="E128" s="34">
        <v>96</v>
      </c>
    </row>
    <row r="129" spans="4:5" ht="21" x14ac:dyDescent="0.65">
      <c r="D129" s="34">
        <v>94</v>
      </c>
      <c r="E129" s="34">
        <v>115</v>
      </c>
    </row>
    <row r="130" spans="4:5" ht="21" x14ac:dyDescent="0.65">
      <c r="D130" s="34">
        <v>104</v>
      </c>
      <c r="E130" s="34">
        <v>91</v>
      </c>
    </row>
    <row r="131" spans="4:5" ht="21" x14ac:dyDescent="0.65">
      <c r="D131" s="34">
        <v>106</v>
      </c>
      <c r="E131" s="34">
        <v>116</v>
      </c>
    </row>
    <row r="132" spans="4:5" ht="21" x14ac:dyDescent="0.65">
      <c r="D132" s="34">
        <v>89</v>
      </c>
      <c r="E132" s="34">
        <v>93</v>
      </c>
    </row>
    <row r="133" spans="4:5" ht="21" x14ac:dyDescent="0.65">
      <c r="D133" s="34">
        <v>93</v>
      </c>
      <c r="E133" s="34">
        <v>130</v>
      </c>
    </row>
    <row r="134" spans="4:5" ht="21" x14ac:dyDescent="0.65">
      <c r="D134" s="34">
        <v>85</v>
      </c>
      <c r="E134" s="34">
        <v>115</v>
      </c>
    </row>
    <row r="135" spans="4:5" ht="21" x14ac:dyDescent="0.65">
      <c r="D135" s="34">
        <v>93</v>
      </c>
      <c r="E135" s="34">
        <v>93</v>
      </c>
    </row>
    <row r="136" spans="4:5" ht="21" x14ac:dyDescent="0.65">
      <c r="D136" s="34">
        <v>94</v>
      </c>
      <c r="E136" s="34">
        <v>104</v>
      </c>
    </row>
    <row r="137" spans="4:5" ht="21" x14ac:dyDescent="0.65">
      <c r="D137" s="34">
        <v>96</v>
      </c>
      <c r="E137" s="34">
        <v>115</v>
      </c>
    </row>
    <row r="138" spans="4:5" ht="21" x14ac:dyDescent="0.65">
      <c r="D138" s="34">
        <v>95</v>
      </c>
      <c r="E138" s="34">
        <v>106</v>
      </c>
    </row>
    <row r="139" spans="4:5" ht="21" x14ac:dyDescent="0.65">
      <c r="D139" s="34">
        <v>107</v>
      </c>
      <c r="E139" s="34">
        <v>102</v>
      </c>
    </row>
    <row r="140" spans="4:5" ht="21" x14ac:dyDescent="0.65">
      <c r="D140" s="34">
        <v>114</v>
      </c>
      <c r="E140" s="34">
        <v>98</v>
      </c>
    </row>
    <row r="141" spans="4:5" ht="21" x14ac:dyDescent="0.65">
      <c r="D141" s="34">
        <v>115</v>
      </c>
      <c r="E141" s="34">
        <v>122</v>
      </c>
    </row>
    <row r="142" spans="4:5" ht="21" x14ac:dyDescent="0.65">
      <c r="D142" s="34">
        <v>107</v>
      </c>
      <c r="E142" s="34">
        <v>92</v>
      </c>
    </row>
    <row r="143" spans="4:5" ht="21" x14ac:dyDescent="0.65">
      <c r="D143" s="34">
        <v>84</v>
      </c>
      <c r="E143" s="34">
        <v>101</v>
      </c>
    </row>
    <row r="144" spans="4:5" ht="21" x14ac:dyDescent="0.65">
      <c r="D144" s="34">
        <v>84</v>
      </c>
      <c r="E144" s="34">
        <v>100</v>
      </c>
    </row>
    <row r="145" spans="4:5" ht="21" x14ac:dyDescent="0.65">
      <c r="D145" s="34">
        <v>111</v>
      </c>
      <c r="E145" s="34">
        <v>103</v>
      </c>
    </row>
    <row r="146" spans="4:5" ht="21" x14ac:dyDescent="0.65">
      <c r="D146" s="34">
        <v>96</v>
      </c>
      <c r="E146" s="34">
        <v>124</v>
      </c>
    </row>
    <row r="147" spans="4:5" ht="21" x14ac:dyDescent="0.65">
      <c r="D147" s="34">
        <v>86</v>
      </c>
      <c r="E147" s="34">
        <v>110</v>
      </c>
    </row>
    <row r="148" spans="4:5" ht="21" x14ac:dyDescent="0.65">
      <c r="D148" s="34">
        <v>111</v>
      </c>
      <c r="E148" s="34">
        <v>107</v>
      </c>
    </row>
    <row r="149" spans="4:5" ht="21" x14ac:dyDescent="0.65">
      <c r="D149" s="34">
        <v>82</v>
      </c>
      <c r="E149" s="34">
        <v>98</v>
      </c>
    </row>
    <row r="150" spans="4:5" ht="21" x14ac:dyDescent="0.65">
      <c r="D150" s="34">
        <v>94</v>
      </c>
      <c r="E150" s="34">
        <v>116</v>
      </c>
    </row>
    <row r="151" spans="4:5" ht="21" x14ac:dyDescent="0.65">
      <c r="D151" s="34">
        <v>80</v>
      </c>
      <c r="E151" s="34">
        <v>90</v>
      </c>
    </row>
    <row r="152" spans="4:5" ht="21" x14ac:dyDescent="0.65">
      <c r="D152" s="34">
        <v>88</v>
      </c>
      <c r="E152" s="34">
        <v>103</v>
      </c>
    </row>
    <row r="153" spans="4:5" ht="21" x14ac:dyDescent="0.65">
      <c r="D153" s="34">
        <v>95</v>
      </c>
      <c r="E153" s="34">
        <v>94</v>
      </c>
    </row>
    <row r="154" spans="4:5" ht="21" x14ac:dyDescent="0.65">
      <c r="D154" s="34">
        <v>103</v>
      </c>
      <c r="E154" s="34">
        <v>121</v>
      </c>
    </row>
    <row r="155" spans="4:5" ht="21" x14ac:dyDescent="0.65">
      <c r="D155" s="34">
        <v>102</v>
      </c>
      <c r="E155" s="34">
        <v>104</v>
      </c>
    </row>
    <row r="156" spans="4:5" ht="21" x14ac:dyDescent="0.65">
      <c r="D156" s="34">
        <v>86</v>
      </c>
      <c r="E156" s="34">
        <v>92</v>
      </c>
    </row>
    <row r="157" spans="4:5" ht="21" x14ac:dyDescent="0.65">
      <c r="D157" s="34">
        <v>102</v>
      </c>
      <c r="E157" s="34">
        <v>123</v>
      </c>
    </row>
    <row r="158" spans="4:5" ht="21" x14ac:dyDescent="0.65">
      <c r="D158" s="34">
        <v>119</v>
      </c>
      <c r="E158" s="34">
        <v>94</v>
      </c>
    </row>
    <row r="159" spans="4:5" ht="21" x14ac:dyDescent="0.65">
      <c r="D159" s="34">
        <v>112</v>
      </c>
      <c r="E159" s="34">
        <v>118</v>
      </c>
    </row>
    <row r="160" spans="4:5" ht="21" x14ac:dyDescent="0.65">
      <c r="D160" s="34">
        <v>88</v>
      </c>
      <c r="E160" s="34">
        <v>119</v>
      </c>
    </row>
    <row r="161" spans="4:5" ht="21" x14ac:dyDescent="0.65">
      <c r="D161" s="34">
        <v>80</v>
      </c>
      <c r="E161" s="34">
        <v>102</v>
      </c>
    </row>
    <row r="162" spans="4:5" ht="21" x14ac:dyDescent="0.65">
      <c r="D162" s="34">
        <v>103</v>
      </c>
      <c r="E162" s="34">
        <v>115</v>
      </c>
    </row>
    <row r="163" spans="4:5" ht="21" x14ac:dyDescent="0.65">
      <c r="D163" s="34">
        <v>118</v>
      </c>
      <c r="E163" s="34">
        <v>99</v>
      </c>
    </row>
    <row r="164" spans="4:5" ht="21" x14ac:dyDescent="0.65">
      <c r="D164" s="34">
        <v>100</v>
      </c>
      <c r="E164" s="34">
        <v>102</v>
      </c>
    </row>
    <row r="165" spans="4:5" ht="21" x14ac:dyDescent="0.65">
      <c r="D165" s="34">
        <v>120</v>
      </c>
      <c r="E165" s="34">
        <v>123</v>
      </c>
    </row>
    <row r="166" spans="4:5" ht="21" x14ac:dyDescent="0.65">
      <c r="D166" s="34">
        <v>109</v>
      </c>
      <c r="E166" s="34">
        <v>116</v>
      </c>
    </row>
    <row r="167" spans="4:5" ht="21" x14ac:dyDescent="0.65">
      <c r="D167" s="34">
        <v>89</v>
      </c>
      <c r="E167" s="34">
        <v>97</v>
      </c>
    </row>
    <row r="168" spans="4:5" ht="21" x14ac:dyDescent="0.65">
      <c r="D168" s="34">
        <v>90</v>
      </c>
      <c r="E168" s="34">
        <v>126</v>
      </c>
    </row>
    <row r="169" spans="4:5" ht="21" x14ac:dyDescent="0.65">
      <c r="D169" s="34">
        <v>85</v>
      </c>
      <c r="E169" s="34">
        <v>101</v>
      </c>
    </row>
    <row r="170" spans="4:5" ht="21" x14ac:dyDescent="0.65">
      <c r="D170" s="34">
        <v>90</v>
      </c>
      <c r="E170" s="34">
        <v>125</v>
      </c>
    </row>
    <row r="171" spans="4:5" ht="21" x14ac:dyDescent="0.65">
      <c r="D171" s="34">
        <v>106</v>
      </c>
      <c r="E171" s="34">
        <v>116</v>
      </c>
    </row>
    <row r="172" spans="4:5" ht="21" x14ac:dyDescent="0.65">
      <c r="D172" s="34">
        <v>107</v>
      </c>
      <c r="E172" s="34">
        <v>99</v>
      </c>
    </row>
    <row r="173" spans="4:5" ht="21" x14ac:dyDescent="0.65">
      <c r="D173" s="34">
        <v>80</v>
      </c>
      <c r="E173" s="34">
        <v>108</v>
      </c>
    </row>
    <row r="174" spans="4:5" ht="21" x14ac:dyDescent="0.65">
      <c r="D174" s="34">
        <v>97</v>
      </c>
      <c r="E174" s="34">
        <v>102</v>
      </c>
    </row>
    <row r="175" spans="4:5" ht="21" x14ac:dyDescent="0.65">
      <c r="D175" s="34">
        <v>94</v>
      </c>
      <c r="E175" s="34">
        <v>107</v>
      </c>
    </row>
    <row r="176" spans="4:5" ht="21" x14ac:dyDescent="0.65">
      <c r="D176" s="34">
        <v>85</v>
      </c>
      <c r="E176" s="34">
        <v>97</v>
      </c>
    </row>
    <row r="177" spans="4:5" ht="21" x14ac:dyDescent="0.65">
      <c r="D177" s="34">
        <v>112</v>
      </c>
      <c r="E177" s="34">
        <v>124</v>
      </c>
    </row>
    <row r="178" spans="4:5" ht="21" x14ac:dyDescent="0.65">
      <c r="D178" s="34">
        <v>82</v>
      </c>
      <c r="E178" s="34">
        <v>108</v>
      </c>
    </row>
    <row r="179" spans="4:5" ht="21" x14ac:dyDescent="0.65">
      <c r="D179" s="34">
        <v>89</v>
      </c>
      <c r="E179" s="34">
        <v>102</v>
      </c>
    </row>
    <row r="180" spans="4:5" ht="21" x14ac:dyDescent="0.65">
      <c r="D180" s="34">
        <v>99</v>
      </c>
      <c r="E180" s="34">
        <v>92</v>
      </c>
    </row>
    <row r="181" spans="4:5" ht="21" x14ac:dyDescent="0.65">
      <c r="D181" s="34">
        <v>106</v>
      </c>
      <c r="E181" s="34">
        <v>92</v>
      </c>
    </row>
    <row r="182" spans="4:5" ht="21" x14ac:dyDescent="0.65">
      <c r="D182" s="34">
        <v>108</v>
      </c>
      <c r="E182" s="34">
        <v>118</v>
      </c>
    </row>
    <row r="183" spans="4:5" ht="21" x14ac:dyDescent="0.65">
      <c r="D183" s="34">
        <v>93</v>
      </c>
      <c r="E183" s="34">
        <v>94</v>
      </c>
    </row>
    <row r="184" spans="4:5" ht="21" x14ac:dyDescent="0.65">
      <c r="D184" s="34">
        <v>107</v>
      </c>
      <c r="E184" s="34">
        <v>99</v>
      </c>
    </row>
    <row r="185" spans="4:5" ht="21" x14ac:dyDescent="0.65">
      <c r="D185" s="34">
        <v>100</v>
      </c>
      <c r="E185" s="34">
        <v>95</v>
      </c>
    </row>
    <row r="186" spans="4:5" ht="21" x14ac:dyDescent="0.65">
      <c r="D186" s="34">
        <v>87</v>
      </c>
      <c r="E186" s="34">
        <v>91</v>
      </c>
    </row>
    <row r="187" spans="4:5" ht="21" x14ac:dyDescent="0.65">
      <c r="D187" s="34">
        <v>100</v>
      </c>
      <c r="E187" s="34">
        <v>110</v>
      </c>
    </row>
    <row r="188" spans="4:5" ht="21" x14ac:dyDescent="0.65">
      <c r="D188" s="34">
        <v>116</v>
      </c>
      <c r="E188" s="34">
        <v>116</v>
      </c>
    </row>
    <row r="189" spans="4:5" ht="21" x14ac:dyDescent="0.65">
      <c r="D189" s="34">
        <v>83</v>
      </c>
      <c r="E189" s="34">
        <v>94</v>
      </c>
    </row>
    <row r="190" spans="4:5" ht="21" x14ac:dyDescent="0.65">
      <c r="D190" s="34">
        <v>89</v>
      </c>
      <c r="E190" s="34">
        <v>107</v>
      </c>
    </row>
    <row r="191" spans="4:5" ht="21" x14ac:dyDescent="0.65">
      <c r="D191" s="34">
        <v>100</v>
      </c>
      <c r="E191" s="34">
        <v>108</v>
      </c>
    </row>
    <row r="192" spans="4:5" ht="21" x14ac:dyDescent="0.65">
      <c r="D192" s="34">
        <v>100</v>
      </c>
      <c r="E192" s="34">
        <v>124</v>
      </c>
    </row>
    <row r="193" spans="4:5" ht="21" x14ac:dyDescent="0.65">
      <c r="D193" s="34">
        <v>93</v>
      </c>
      <c r="E193" s="34">
        <v>119</v>
      </c>
    </row>
    <row r="194" spans="4:5" ht="21" x14ac:dyDescent="0.65">
      <c r="D194" s="34">
        <v>86</v>
      </c>
      <c r="E194" s="34">
        <v>95</v>
      </c>
    </row>
    <row r="195" spans="4:5" ht="21" x14ac:dyDescent="0.65">
      <c r="D195" s="34">
        <v>100</v>
      </c>
      <c r="E195" s="34">
        <v>114</v>
      </c>
    </row>
    <row r="196" spans="4:5" ht="21" x14ac:dyDescent="0.65">
      <c r="D196" s="34">
        <v>103</v>
      </c>
      <c r="E196" s="34">
        <v>116</v>
      </c>
    </row>
    <row r="197" spans="4:5" ht="21" x14ac:dyDescent="0.65">
      <c r="D197" s="34">
        <v>93</v>
      </c>
      <c r="E197" s="34">
        <v>97</v>
      </c>
    </row>
    <row r="198" spans="4:5" ht="21" x14ac:dyDescent="0.65">
      <c r="D198" s="34">
        <v>111</v>
      </c>
      <c r="E198" s="34">
        <v>90</v>
      </c>
    </row>
    <row r="199" spans="4:5" ht="21" x14ac:dyDescent="0.65">
      <c r="D199" s="34">
        <v>86</v>
      </c>
      <c r="E199" s="34">
        <v>128</v>
      </c>
    </row>
    <row r="200" spans="4:5" ht="21" x14ac:dyDescent="0.65">
      <c r="D200" s="34">
        <v>105</v>
      </c>
      <c r="E200" s="34">
        <v>105</v>
      </c>
    </row>
    <row r="201" spans="4:5" ht="21" x14ac:dyDescent="0.65">
      <c r="D201" s="34">
        <v>81</v>
      </c>
      <c r="E201" s="34">
        <v>97</v>
      </c>
    </row>
    <row r="202" spans="4:5" ht="21" x14ac:dyDescent="0.65">
      <c r="D202" s="34">
        <v>114</v>
      </c>
      <c r="E202" s="34">
        <v>113</v>
      </c>
    </row>
    <row r="203" spans="4:5" ht="21" x14ac:dyDescent="0.65">
      <c r="D203" s="34">
        <v>105</v>
      </c>
      <c r="E203" s="34">
        <v>127</v>
      </c>
    </row>
    <row r="204" spans="4:5" ht="21" x14ac:dyDescent="0.65">
      <c r="D204" s="34">
        <v>119</v>
      </c>
      <c r="E204" s="34">
        <v>99</v>
      </c>
    </row>
    <row r="205" spans="4:5" ht="21" x14ac:dyDescent="0.65">
      <c r="D205" s="34">
        <v>96</v>
      </c>
      <c r="E205" s="34">
        <v>129</v>
      </c>
    </row>
    <row r="206" spans="4:5" ht="21" x14ac:dyDescent="0.65">
      <c r="D206" s="34">
        <v>98</v>
      </c>
      <c r="E206" s="34">
        <v>102</v>
      </c>
    </row>
    <row r="207" spans="4:5" ht="21" x14ac:dyDescent="0.65">
      <c r="D207" s="34">
        <v>103</v>
      </c>
      <c r="E207" s="34">
        <v>105</v>
      </c>
    </row>
    <row r="208" spans="4:5" ht="21" x14ac:dyDescent="0.65">
      <c r="D208" s="34">
        <v>111</v>
      </c>
      <c r="E208" s="34">
        <v>124</v>
      </c>
    </row>
    <row r="209" spans="4:5" ht="21" x14ac:dyDescent="0.65">
      <c r="D209" s="34">
        <v>90</v>
      </c>
      <c r="E209" s="34">
        <v>129</v>
      </c>
    </row>
    <row r="210" spans="4:5" ht="21" x14ac:dyDescent="0.65">
      <c r="D210" s="34">
        <v>116</v>
      </c>
      <c r="E210" s="34">
        <v>124</v>
      </c>
    </row>
    <row r="211" spans="4:5" ht="21" x14ac:dyDescent="0.65">
      <c r="D211" s="34">
        <v>95</v>
      </c>
      <c r="E211" s="34">
        <v>113</v>
      </c>
    </row>
    <row r="212" spans="4:5" ht="21" x14ac:dyDescent="0.65">
      <c r="D212" s="34">
        <v>84</v>
      </c>
      <c r="E212" s="34">
        <v>101</v>
      </c>
    </row>
    <row r="213" spans="4:5" ht="21" x14ac:dyDescent="0.65">
      <c r="D213" s="34">
        <v>82</v>
      </c>
      <c r="E213" s="34">
        <v>101</v>
      </c>
    </row>
    <row r="214" spans="4:5" ht="21" x14ac:dyDescent="0.65">
      <c r="D214" s="34">
        <v>108</v>
      </c>
      <c r="E214" s="34">
        <v>116</v>
      </c>
    </row>
    <row r="215" spans="4:5" ht="21" x14ac:dyDescent="0.65">
      <c r="D215" s="34">
        <v>80</v>
      </c>
      <c r="E215" s="34">
        <v>95</v>
      </c>
    </row>
    <row r="216" spans="4:5" ht="21" x14ac:dyDescent="0.65">
      <c r="D216" s="34">
        <v>86</v>
      </c>
      <c r="E216" s="34"/>
    </row>
    <row r="217" spans="4:5" ht="21" x14ac:dyDescent="0.65">
      <c r="D217" s="34">
        <v>111</v>
      </c>
      <c r="E217" s="34"/>
    </row>
    <row r="218" spans="4:5" ht="21" x14ac:dyDescent="0.65">
      <c r="D218" s="34">
        <v>101</v>
      </c>
      <c r="E218" s="34"/>
    </row>
    <row r="219" spans="4:5" ht="21" x14ac:dyDescent="0.65">
      <c r="D219" s="34">
        <v>84</v>
      </c>
      <c r="E219" s="34"/>
    </row>
    <row r="220" spans="4:5" ht="21" x14ac:dyDescent="0.65">
      <c r="D220" s="34">
        <v>87</v>
      </c>
      <c r="E220" s="34"/>
    </row>
    <row r="221" spans="4:5" ht="21" x14ac:dyDescent="0.65">
      <c r="D221" s="34">
        <v>92</v>
      </c>
      <c r="E221" s="34"/>
    </row>
    <row r="222" spans="4:5" ht="21" x14ac:dyDescent="0.65">
      <c r="D222" s="34">
        <v>84</v>
      </c>
      <c r="E222" s="34"/>
    </row>
    <row r="223" spans="4:5" ht="21" x14ac:dyDescent="0.65">
      <c r="D223" s="34">
        <v>105</v>
      </c>
      <c r="E223" s="34"/>
    </row>
    <row r="224" spans="4:5" ht="21" x14ac:dyDescent="0.65">
      <c r="D224" s="34">
        <v>96</v>
      </c>
      <c r="E224" s="34"/>
    </row>
    <row r="225" spans="4:5" ht="21" x14ac:dyDescent="0.65">
      <c r="D225" s="34">
        <v>89</v>
      </c>
      <c r="E225" s="34"/>
    </row>
    <row r="226" spans="4:5" ht="21" x14ac:dyDescent="0.65">
      <c r="D226" s="34">
        <v>103</v>
      </c>
      <c r="E226" s="34"/>
    </row>
    <row r="227" spans="4:5" ht="21" x14ac:dyDescent="0.65">
      <c r="D227" s="34">
        <v>88</v>
      </c>
      <c r="E227" s="34"/>
    </row>
    <row r="228" spans="4:5" ht="21" x14ac:dyDescent="0.65">
      <c r="D228" s="34">
        <v>120</v>
      </c>
      <c r="E228" s="34"/>
    </row>
    <row r="229" spans="4:5" ht="21" x14ac:dyDescent="0.65">
      <c r="D229" s="34">
        <v>95</v>
      </c>
      <c r="E229" s="34"/>
    </row>
    <row r="230" spans="4:5" ht="21" x14ac:dyDescent="0.65">
      <c r="D230" s="34">
        <v>80</v>
      </c>
      <c r="E230" s="34"/>
    </row>
    <row r="231" spans="4:5" ht="21" x14ac:dyDescent="0.65">
      <c r="D231" s="34">
        <v>100</v>
      </c>
      <c r="E231" s="3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1"/>
  <sheetViews>
    <sheetView workbookViewId="0">
      <selection activeCell="G20" sqref="G20:K26"/>
    </sheetView>
  </sheetViews>
  <sheetFormatPr defaultRowHeight="14.25" x14ac:dyDescent="0.45"/>
  <cols>
    <col min="4" max="4" width="15.796875" customWidth="1"/>
    <col min="8" max="8" width="23" customWidth="1"/>
  </cols>
  <sheetData>
    <row r="1" spans="2:11" x14ac:dyDescent="0.45">
      <c r="B1" s="1"/>
      <c r="C1" s="1"/>
      <c r="D1" s="1"/>
      <c r="E1" s="1"/>
      <c r="F1" s="1"/>
      <c r="G1" s="1"/>
      <c r="H1" s="1"/>
      <c r="I1" s="1"/>
      <c r="J1" s="1"/>
      <c r="K1" s="1"/>
    </row>
    <row r="2" spans="2:11" x14ac:dyDescent="0.45">
      <c r="B2" s="1"/>
      <c r="C2" s="1" t="s">
        <v>67</v>
      </c>
      <c r="D2" s="1">
        <f>VAR(D5:D231)</f>
        <v>131.66285914779164</v>
      </c>
      <c r="E2" s="1">
        <f>VAR(E5:E231)</f>
        <v>144.02103362672165</v>
      </c>
      <c r="F2" s="1"/>
      <c r="G2" s="1"/>
      <c r="H2" s="1"/>
      <c r="I2" s="1"/>
      <c r="J2" s="1"/>
      <c r="K2" s="1"/>
    </row>
    <row r="3" spans="2:11" x14ac:dyDescent="0.45">
      <c r="B3" s="1"/>
      <c r="C3" s="1"/>
      <c r="D3" s="1"/>
      <c r="E3" s="1"/>
      <c r="F3" s="1"/>
      <c r="G3" s="1"/>
      <c r="H3" s="1"/>
      <c r="I3" s="1"/>
      <c r="J3" s="1"/>
      <c r="K3" s="1"/>
    </row>
    <row r="4" spans="2:11" x14ac:dyDescent="0.45">
      <c r="B4" s="1"/>
      <c r="C4" s="1"/>
      <c r="D4" s="1" t="s">
        <v>65</v>
      </c>
      <c r="E4" s="1" t="s">
        <v>66</v>
      </c>
      <c r="F4" s="1"/>
      <c r="G4" s="1"/>
      <c r="H4" s="1"/>
      <c r="I4" s="1"/>
      <c r="J4" s="1"/>
      <c r="K4" s="1"/>
    </row>
    <row r="5" spans="2:11" x14ac:dyDescent="0.45">
      <c r="B5" s="1"/>
      <c r="C5" s="1"/>
      <c r="D5" s="1">
        <v>118</v>
      </c>
      <c r="E5" s="1">
        <v>105</v>
      </c>
      <c r="F5" s="1"/>
      <c r="G5" s="1"/>
      <c r="H5" s="1"/>
      <c r="I5" s="1"/>
      <c r="J5" s="1"/>
      <c r="K5" s="1"/>
    </row>
    <row r="6" spans="2:11" x14ac:dyDescent="0.45">
      <c r="B6" s="1"/>
      <c r="C6" s="1"/>
      <c r="D6" s="1">
        <v>110</v>
      </c>
      <c r="E6" s="1">
        <v>90</v>
      </c>
      <c r="F6" s="1"/>
      <c r="G6" s="1"/>
      <c r="H6" s="1"/>
      <c r="I6" s="1"/>
      <c r="J6" s="1"/>
      <c r="K6" s="1"/>
    </row>
    <row r="7" spans="2:11" x14ac:dyDescent="0.45">
      <c r="B7" s="1"/>
      <c r="C7" s="1"/>
      <c r="D7" s="1">
        <v>106</v>
      </c>
      <c r="E7" s="1">
        <v>101</v>
      </c>
      <c r="F7" s="1"/>
      <c r="G7" s="1"/>
      <c r="H7" s="1" t="s">
        <v>68</v>
      </c>
      <c r="I7" s="1"/>
      <c r="J7" s="1"/>
      <c r="K7" s="1"/>
    </row>
    <row r="8" spans="2:11" ht="14.65" thickBot="1" x14ac:dyDescent="0.5">
      <c r="B8" s="1"/>
      <c r="C8" s="1"/>
      <c r="D8" s="1">
        <v>94</v>
      </c>
      <c r="E8" s="1">
        <v>130</v>
      </c>
      <c r="F8" s="1"/>
      <c r="G8" s="1"/>
      <c r="H8" s="1"/>
      <c r="I8" s="1"/>
      <c r="J8" s="1"/>
      <c r="K8" s="1"/>
    </row>
    <row r="9" spans="2:11" x14ac:dyDescent="0.45">
      <c r="B9" s="1"/>
      <c r="C9" s="1"/>
      <c r="D9" s="1">
        <v>91</v>
      </c>
      <c r="E9" s="1">
        <v>124</v>
      </c>
      <c r="F9" s="1"/>
      <c r="G9" s="1"/>
      <c r="H9" s="7"/>
      <c r="I9" s="7" t="s">
        <v>65</v>
      </c>
      <c r="J9" s="7" t="s">
        <v>66</v>
      </c>
      <c r="K9" s="1"/>
    </row>
    <row r="10" spans="2:11" x14ac:dyDescent="0.45">
      <c r="B10" s="1"/>
      <c r="C10" s="1"/>
      <c r="D10" s="1">
        <v>102</v>
      </c>
      <c r="E10" s="1">
        <v>104</v>
      </c>
      <c r="F10" s="1"/>
      <c r="G10" s="1"/>
      <c r="H10" s="8" t="s">
        <v>23</v>
      </c>
      <c r="I10" s="8">
        <v>98.647577092511014</v>
      </c>
      <c r="J10" s="8">
        <v>109.18957345971565</v>
      </c>
      <c r="K10" s="1"/>
    </row>
    <row r="11" spans="2:11" x14ac:dyDescent="0.45">
      <c r="B11" s="1"/>
      <c r="C11" s="1"/>
      <c r="D11" s="1">
        <v>96</v>
      </c>
      <c r="E11" s="1">
        <v>129</v>
      </c>
      <c r="F11" s="1"/>
      <c r="G11" s="1"/>
      <c r="H11" s="8" t="s">
        <v>69</v>
      </c>
      <c r="I11" s="8">
        <v>131.66</v>
      </c>
      <c r="J11" s="8">
        <v>144.02000000000001</v>
      </c>
      <c r="K11" s="1"/>
    </row>
    <row r="12" spans="2:11" x14ac:dyDescent="0.45">
      <c r="B12" s="1"/>
      <c r="C12" s="1"/>
      <c r="D12" s="1">
        <v>116</v>
      </c>
      <c r="E12" s="1">
        <v>110</v>
      </c>
      <c r="F12" s="1"/>
      <c r="G12" s="1"/>
      <c r="H12" s="8" t="s">
        <v>25</v>
      </c>
      <c r="I12" s="8">
        <v>227</v>
      </c>
      <c r="J12" s="8">
        <v>211</v>
      </c>
      <c r="K12" s="1"/>
    </row>
    <row r="13" spans="2:11" x14ac:dyDescent="0.45">
      <c r="B13" s="1"/>
      <c r="C13" s="1"/>
      <c r="D13" s="1">
        <v>106</v>
      </c>
      <c r="E13" s="1">
        <v>110</v>
      </c>
      <c r="F13" s="1"/>
      <c r="G13" s="1"/>
      <c r="H13" s="8" t="s">
        <v>37</v>
      </c>
      <c r="I13" s="8">
        <v>0</v>
      </c>
      <c r="J13" s="8"/>
      <c r="K13" s="1"/>
    </row>
    <row r="14" spans="2:11" x14ac:dyDescent="0.45">
      <c r="B14" s="1"/>
      <c r="C14" s="1"/>
      <c r="D14" s="1">
        <v>117</v>
      </c>
      <c r="E14" s="1">
        <v>126</v>
      </c>
      <c r="F14" s="1"/>
      <c r="G14" s="1"/>
      <c r="H14" s="8" t="s">
        <v>70</v>
      </c>
      <c r="I14" s="8">
        <v>-9.3820335062732259</v>
      </c>
      <c r="J14" s="8"/>
      <c r="K14" s="1"/>
    </row>
    <row r="15" spans="2:11" x14ac:dyDescent="0.45">
      <c r="B15" s="1"/>
      <c r="C15" s="1"/>
      <c r="D15" s="1">
        <v>90</v>
      </c>
      <c r="E15" s="1">
        <v>116</v>
      </c>
      <c r="F15" s="1"/>
      <c r="G15" s="1"/>
      <c r="H15" s="8" t="s">
        <v>71</v>
      </c>
      <c r="I15" s="8">
        <v>0</v>
      </c>
      <c r="J15" s="8"/>
      <c r="K15" s="1"/>
    </row>
    <row r="16" spans="2:11" x14ac:dyDescent="0.45">
      <c r="B16" s="1"/>
      <c r="C16" s="1"/>
      <c r="D16" s="1">
        <v>113</v>
      </c>
      <c r="E16" s="1">
        <v>97</v>
      </c>
      <c r="F16" s="1"/>
      <c r="G16" s="1"/>
      <c r="H16" s="8" t="s">
        <v>72</v>
      </c>
      <c r="I16" s="8">
        <v>1.6448536269514715</v>
      </c>
      <c r="J16" s="8"/>
      <c r="K16" s="1"/>
    </row>
    <row r="17" spans="2:11" x14ac:dyDescent="0.45">
      <c r="B17" s="1"/>
      <c r="C17" s="1"/>
      <c r="D17" s="1">
        <v>112</v>
      </c>
      <c r="E17" s="1">
        <v>123</v>
      </c>
      <c r="F17" s="1"/>
      <c r="G17" s="1"/>
      <c r="H17" s="8" t="s">
        <v>73</v>
      </c>
      <c r="I17" s="8">
        <v>0</v>
      </c>
      <c r="J17" s="8"/>
      <c r="K17" s="1"/>
    </row>
    <row r="18" spans="2:11" ht="14.65" thickBot="1" x14ac:dyDescent="0.5">
      <c r="B18" s="1"/>
      <c r="C18" s="1"/>
      <c r="D18" s="1">
        <v>109</v>
      </c>
      <c r="E18" s="1">
        <v>124</v>
      </c>
      <c r="F18" s="1"/>
      <c r="G18" s="1"/>
      <c r="H18" s="9" t="s">
        <v>74</v>
      </c>
      <c r="I18" s="9">
        <v>1.9599639845400536</v>
      </c>
      <c r="J18" s="9"/>
      <c r="K18" s="1"/>
    </row>
    <row r="19" spans="2:11" x14ac:dyDescent="0.45">
      <c r="B19" s="1"/>
      <c r="C19" s="1"/>
      <c r="D19" s="1">
        <v>106</v>
      </c>
      <c r="E19" s="1">
        <v>115</v>
      </c>
      <c r="F19" s="1"/>
      <c r="G19" s="1"/>
      <c r="H19" s="1"/>
      <c r="I19" s="1"/>
      <c r="J19" s="1"/>
      <c r="K19" s="1"/>
    </row>
    <row r="20" spans="2:11" ht="15.75" x14ac:dyDescent="0.55000000000000004">
      <c r="B20" s="1"/>
      <c r="C20" s="1"/>
      <c r="D20" s="1">
        <v>114</v>
      </c>
      <c r="E20" s="1">
        <v>100</v>
      </c>
      <c r="F20" s="1"/>
      <c r="G20" s="1"/>
      <c r="H20" s="1" t="s">
        <v>78</v>
      </c>
      <c r="I20" s="1"/>
      <c r="J20" s="1"/>
      <c r="K20" s="1"/>
    </row>
    <row r="21" spans="2:11" ht="15.75" x14ac:dyDescent="0.55000000000000004">
      <c r="B21" s="1"/>
      <c r="C21" s="1"/>
      <c r="D21" s="1">
        <v>92</v>
      </c>
      <c r="E21" s="1">
        <v>130</v>
      </c>
      <c r="F21" s="1"/>
      <c r="G21" s="1"/>
      <c r="H21" s="1" t="s">
        <v>79</v>
      </c>
      <c r="I21" s="1"/>
      <c r="J21" s="1"/>
      <c r="K21" s="1"/>
    </row>
    <row r="22" spans="2:11" x14ac:dyDescent="0.45">
      <c r="B22" s="1"/>
      <c r="C22" s="1"/>
      <c r="D22" s="1">
        <v>99</v>
      </c>
      <c r="E22" s="1">
        <v>93</v>
      </c>
      <c r="F22" s="1"/>
      <c r="G22" s="1"/>
      <c r="H22" s="1"/>
      <c r="I22" s="1"/>
      <c r="J22" s="1"/>
      <c r="K22" s="1"/>
    </row>
    <row r="23" spans="2:11" x14ac:dyDescent="0.45">
      <c r="B23" s="1"/>
      <c r="C23" s="1"/>
      <c r="D23" s="1">
        <v>105</v>
      </c>
      <c r="E23" s="1">
        <v>97</v>
      </c>
      <c r="F23" s="1"/>
      <c r="G23" s="1"/>
      <c r="H23" s="1" t="s">
        <v>75</v>
      </c>
      <c r="I23" s="1"/>
      <c r="J23" s="1"/>
      <c r="K23" s="1"/>
    </row>
    <row r="24" spans="2:11" x14ac:dyDescent="0.45">
      <c r="B24" s="1"/>
      <c r="C24" s="1"/>
      <c r="D24" s="1">
        <v>81</v>
      </c>
      <c r="E24" s="1">
        <v>93</v>
      </c>
      <c r="F24" s="1"/>
      <c r="G24" s="1"/>
      <c r="H24" s="1" t="s">
        <v>76</v>
      </c>
      <c r="I24" s="1"/>
      <c r="J24" s="1"/>
      <c r="K24" s="1"/>
    </row>
    <row r="25" spans="2:11" x14ac:dyDescent="0.45">
      <c r="B25" s="1"/>
      <c r="C25" s="1"/>
      <c r="D25" s="1">
        <v>82</v>
      </c>
      <c r="E25" s="1">
        <v>110</v>
      </c>
      <c r="F25" s="1"/>
      <c r="G25" s="1"/>
      <c r="H25" s="1" t="s">
        <v>77</v>
      </c>
      <c r="I25" s="1"/>
      <c r="J25" s="1"/>
      <c r="K25" s="1"/>
    </row>
    <row r="26" spans="2:11" x14ac:dyDescent="0.45">
      <c r="D26">
        <v>104</v>
      </c>
      <c r="E26">
        <v>124</v>
      </c>
    </row>
    <row r="27" spans="2:11" x14ac:dyDescent="0.45">
      <c r="D27">
        <v>114</v>
      </c>
      <c r="E27">
        <v>100</v>
      </c>
    </row>
    <row r="28" spans="2:11" x14ac:dyDescent="0.45">
      <c r="D28">
        <v>119</v>
      </c>
      <c r="E28">
        <v>108</v>
      </c>
    </row>
    <row r="29" spans="2:11" x14ac:dyDescent="0.45">
      <c r="D29">
        <v>98</v>
      </c>
      <c r="E29">
        <v>101</v>
      </c>
    </row>
    <row r="30" spans="2:11" x14ac:dyDescent="0.45">
      <c r="D30">
        <v>90</v>
      </c>
      <c r="E30">
        <v>115</v>
      </c>
    </row>
    <row r="31" spans="2:11" x14ac:dyDescent="0.45">
      <c r="D31">
        <v>89</v>
      </c>
      <c r="E31">
        <v>123</v>
      </c>
    </row>
    <row r="32" spans="2:11" x14ac:dyDescent="0.45">
      <c r="D32">
        <v>111</v>
      </c>
      <c r="E32">
        <v>95</v>
      </c>
    </row>
    <row r="33" spans="4:5" x14ac:dyDescent="0.45">
      <c r="D33">
        <v>83</v>
      </c>
      <c r="E33">
        <v>99</v>
      </c>
    </row>
    <row r="34" spans="4:5" x14ac:dyDescent="0.45">
      <c r="D34">
        <v>98</v>
      </c>
      <c r="E34">
        <v>126</v>
      </c>
    </row>
    <row r="35" spans="4:5" x14ac:dyDescent="0.45">
      <c r="D35">
        <v>111</v>
      </c>
      <c r="E35">
        <v>100</v>
      </c>
    </row>
    <row r="36" spans="4:5" x14ac:dyDescent="0.45">
      <c r="D36">
        <v>114</v>
      </c>
      <c r="E36">
        <v>110</v>
      </c>
    </row>
    <row r="37" spans="4:5" x14ac:dyDescent="0.45">
      <c r="D37">
        <v>117</v>
      </c>
      <c r="E37">
        <v>119</v>
      </c>
    </row>
    <row r="38" spans="4:5" x14ac:dyDescent="0.45">
      <c r="D38">
        <v>97</v>
      </c>
      <c r="E38">
        <v>109</v>
      </c>
    </row>
    <row r="39" spans="4:5" x14ac:dyDescent="0.45">
      <c r="D39">
        <v>90</v>
      </c>
      <c r="E39">
        <v>117</v>
      </c>
    </row>
    <row r="40" spans="4:5" x14ac:dyDescent="0.45">
      <c r="D40">
        <v>100</v>
      </c>
      <c r="E40">
        <v>126</v>
      </c>
    </row>
    <row r="41" spans="4:5" x14ac:dyDescent="0.45">
      <c r="D41">
        <v>86</v>
      </c>
      <c r="E41">
        <v>94</v>
      </c>
    </row>
    <row r="42" spans="4:5" x14ac:dyDescent="0.45">
      <c r="D42">
        <v>108</v>
      </c>
      <c r="E42">
        <v>113</v>
      </c>
    </row>
    <row r="43" spans="4:5" x14ac:dyDescent="0.45">
      <c r="D43">
        <v>89</v>
      </c>
      <c r="E43">
        <v>96</v>
      </c>
    </row>
    <row r="44" spans="4:5" x14ac:dyDescent="0.45">
      <c r="D44">
        <v>102</v>
      </c>
      <c r="E44">
        <v>111</v>
      </c>
    </row>
    <row r="45" spans="4:5" x14ac:dyDescent="0.45">
      <c r="D45">
        <v>82</v>
      </c>
      <c r="E45">
        <v>103</v>
      </c>
    </row>
    <row r="46" spans="4:5" x14ac:dyDescent="0.45">
      <c r="D46">
        <v>120</v>
      </c>
      <c r="E46">
        <v>99</v>
      </c>
    </row>
    <row r="47" spans="4:5" x14ac:dyDescent="0.45">
      <c r="D47">
        <v>114</v>
      </c>
      <c r="E47">
        <v>112</v>
      </c>
    </row>
    <row r="48" spans="4:5" x14ac:dyDescent="0.45">
      <c r="D48">
        <v>111</v>
      </c>
      <c r="E48">
        <v>90</v>
      </c>
    </row>
    <row r="49" spans="4:5" x14ac:dyDescent="0.45">
      <c r="D49">
        <v>93</v>
      </c>
      <c r="E49">
        <v>117</v>
      </c>
    </row>
    <row r="50" spans="4:5" x14ac:dyDescent="0.45">
      <c r="D50">
        <v>99</v>
      </c>
      <c r="E50">
        <v>110</v>
      </c>
    </row>
    <row r="51" spans="4:5" x14ac:dyDescent="0.45">
      <c r="D51">
        <v>83</v>
      </c>
      <c r="E51">
        <v>102</v>
      </c>
    </row>
    <row r="52" spans="4:5" x14ac:dyDescent="0.45">
      <c r="D52">
        <v>107</v>
      </c>
      <c r="E52">
        <v>126</v>
      </c>
    </row>
    <row r="53" spans="4:5" x14ac:dyDescent="0.45">
      <c r="D53">
        <v>91</v>
      </c>
      <c r="E53">
        <v>95</v>
      </c>
    </row>
    <row r="54" spans="4:5" x14ac:dyDescent="0.45">
      <c r="D54">
        <v>104</v>
      </c>
      <c r="E54">
        <v>124</v>
      </c>
    </row>
    <row r="55" spans="4:5" x14ac:dyDescent="0.45">
      <c r="D55">
        <v>88</v>
      </c>
      <c r="E55">
        <v>110</v>
      </c>
    </row>
    <row r="56" spans="4:5" x14ac:dyDescent="0.45">
      <c r="D56">
        <v>89</v>
      </c>
      <c r="E56">
        <v>109</v>
      </c>
    </row>
    <row r="57" spans="4:5" x14ac:dyDescent="0.45">
      <c r="D57">
        <v>109</v>
      </c>
      <c r="E57">
        <v>115</v>
      </c>
    </row>
    <row r="58" spans="4:5" x14ac:dyDescent="0.45">
      <c r="D58">
        <v>80</v>
      </c>
      <c r="E58">
        <v>126</v>
      </c>
    </row>
    <row r="59" spans="4:5" x14ac:dyDescent="0.45">
      <c r="D59">
        <v>84</v>
      </c>
      <c r="E59">
        <v>118</v>
      </c>
    </row>
    <row r="60" spans="4:5" x14ac:dyDescent="0.45">
      <c r="D60">
        <v>106</v>
      </c>
      <c r="E60">
        <v>119</v>
      </c>
    </row>
    <row r="61" spans="4:5" x14ac:dyDescent="0.45">
      <c r="D61">
        <v>82</v>
      </c>
      <c r="E61">
        <v>95</v>
      </c>
    </row>
    <row r="62" spans="4:5" x14ac:dyDescent="0.45">
      <c r="D62">
        <v>101</v>
      </c>
      <c r="E62">
        <v>102</v>
      </c>
    </row>
    <row r="63" spans="4:5" x14ac:dyDescent="0.45">
      <c r="D63">
        <v>114</v>
      </c>
      <c r="E63">
        <v>122</v>
      </c>
    </row>
    <row r="64" spans="4:5" x14ac:dyDescent="0.45">
      <c r="D64">
        <v>93</v>
      </c>
      <c r="E64">
        <v>122</v>
      </c>
    </row>
    <row r="65" spans="4:5" x14ac:dyDescent="0.45">
      <c r="D65">
        <v>89</v>
      </c>
      <c r="E65">
        <v>94</v>
      </c>
    </row>
    <row r="66" spans="4:5" x14ac:dyDescent="0.45">
      <c r="D66">
        <v>95</v>
      </c>
      <c r="E66">
        <v>119</v>
      </c>
    </row>
    <row r="67" spans="4:5" x14ac:dyDescent="0.45">
      <c r="D67">
        <v>82</v>
      </c>
      <c r="E67">
        <v>100</v>
      </c>
    </row>
    <row r="68" spans="4:5" x14ac:dyDescent="0.45">
      <c r="D68">
        <v>107</v>
      </c>
      <c r="E68">
        <v>97</v>
      </c>
    </row>
    <row r="69" spans="4:5" x14ac:dyDescent="0.45">
      <c r="D69">
        <v>90</v>
      </c>
      <c r="E69">
        <v>109</v>
      </c>
    </row>
    <row r="70" spans="4:5" x14ac:dyDescent="0.45">
      <c r="D70">
        <v>109</v>
      </c>
      <c r="E70">
        <v>122</v>
      </c>
    </row>
    <row r="71" spans="4:5" x14ac:dyDescent="0.45">
      <c r="D71">
        <v>105</v>
      </c>
      <c r="E71">
        <v>122</v>
      </c>
    </row>
    <row r="72" spans="4:5" x14ac:dyDescent="0.45">
      <c r="D72">
        <v>113</v>
      </c>
      <c r="E72">
        <v>93</v>
      </c>
    </row>
    <row r="73" spans="4:5" x14ac:dyDescent="0.45">
      <c r="D73">
        <v>89</v>
      </c>
      <c r="E73">
        <v>113</v>
      </c>
    </row>
    <row r="74" spans="4:5" x14ac:dyDescent="0.45">
      <c r="D74">
        <v>82</v>
      </c>
      <c r="E74">
        <v>118</v>
      </c>
    </row>
    <row r="75" spans="4:5" x14ac:dyDescent="0.45">
      <c r="D75">
        <v>94</v>
      </c>
      <c r="E75">
        <v>92</v>
      </c>
    </row>
    <row r="76" spans="4:5" x14ac:dyDescent="0.45">
      <c r="D76">
        <v>94</v>
      </c>
      <c r="E76">
        <v>90</v>
      </c>
    </row>
    <row r="77" spans="4:5" x14ac:dyDescent="0.45">
      <c r="D77">
        <v>88</v>
      </c>
      <c r="E77">
        <v>127</v>
      </c>
    </row>
    <row r="78" spans="4:5" x14ac:dyDescent="0.45">
      <c r="D78">
        <v>94</v>
      </c>
      <c r="E78">
        <v>123</v>
      </c>
    </row>
    <row r="79" spans="4:5" x14ac:dyDescent="0.45">
      <c r="D79">
        <v>103</v>
      </c>
      <c r="E79">
        <v>114</v>
      </c>
    </row>
    <row r="80" spans="4:5" x14ac:dyDescent="0.45">
      <c r="D80">
        <v>109</v>
      </c>
      <c r="E80">
        <v>92</v>
      </c>
    </row>
    <row r="81" spans="4:5" x14ac:dyDescent="0.45">
      <c r="D81">
        <v>90</v>
      </c>
      <c r="E81">
        <v>110</v>
      </c>
    </row>
    <row r="82" spans="4:5" x14ac:dyDescent="0.45">
      <c r="D82">
        <v>104</v>
      </c>
      <c r="E82">
        <v>115</v>
      </c>
    </row>
    <row r="83" spans="4:5" x14ac:dyDescent="0.45">
      <c r="D83">
        <v>95</v>
      </c>
      <c r="E83">
        <v>90</v>
      </c>
    </row>
    <row r="84" spans="4:5" x14ac:dyDescent="0.45">
      <c r="D84">
        <v>93</v>
      </c>
      <c r="E84">
        <v>116</v>
      </c>
    </row>
    <row r="85" spans="4:5" x14ac:dyDescent="0.45">
      <c r="D85">
        <v>95</v>
      </c>
      <c r="E85">
        <v>94</v>
      </c>
    </row>
    <row r="86" spans="4:5" x14ac:dyDescent="0.45">
      <c r="D86">
        <v>117</v>
      </c>
      <c r="E86">
        <v>94</v>
      </c>
    </row>
    <row r="87" spans="4:5" x14ac:dyDescent="0.45">
      <c r="D87">
        <v>96</v>
      </c>
      <c r="E87">
        <v>106</v>
      </c>
    </row>
    <row r="88" spans="4:5" x14ac:dyDescent="0.45">
      <c r="D88">
        <v>112</v>
      </c>
      <c r="E88">
        <v>97</v>
      </c>
    </row>
    <row r="89" spans="4:5" x14ac:dyDescent="0.45">
      <c r="D89">
        <v>94</v>
      </c>
      <c r="E89">
        <v>124</v>
      </c>
    </row>
    <row r="90" spans="4:5" x14ac:dyDescent="0.45">
      <c r="D90">
        <v>107</v>
      </c>
      <c r="E90">
        <v>110</v>
      </c>
    </row>
    <row r="91" spans="4:5" x14ac:dyDescent="0.45">
      <c r="D91">
        <v>115</v>
      </c>
      <c r="E91">
        <v>111</v>
      </c>
    </row>
    <row r="92" spans="4:5" x14ac:dyDescent="0.45">
      <c r="D92">
        <v>118</v>
      </c>
      <c r="E92">
        <v>127</v>
      </c>
    </row>
    <row r="93" spans="4:5" x14ac:dyDescent="0.45">
      <c r="D93">
        <v>81</v>
      </c>
      <c r="E93">
        <v>93</v>
      </c>
    </row>
    <row r="94" spans="4:5" x14ac:dyDescent="0.45">
      <c r="D94">
        <v>88</v>
      </c>
      <c r="E94">
        <v>93</v>
      </c>
    </row>
    <row r="95" spans="4:5" x14ac:dyDescent="0.45">
      <c r="D95">
        <v>119</v>
      </c>
      <c r="E95">
        <v>118</v>
      </c>
    </row>
    <row r="96" spans="4:5" x14ac:dyDescent="0.45">
      <c r="D96">
        <v>99</v>
      </c>
      <c r="E96">
        <v>120</v>
      </c>
    </row>
    <row r="97" spans="4:5" x14ac:dyDescent="0.45">
      <c r="D97">
        <v>89</v>
      </c>
      <c r="E97">
        <v>128</v>
      </c>
    </row>
    <row r="98" spans="4:5" x14ac:dyDescent="0.45">
      <c r="D98">
        <v>112</v>
      </c>
      <c r="E98">
        <v>119</v>
      </c>
    </row>
    <row r="99" spans="4:5" x14ac:dyDescent="0.45">
      <c r="D99">
        <v>102</v>
      </c>
      <c r="E99">
        <v>127</v>
      </c>
    </row>
    <row r="100" spans="4:5" x14ac:dyDescent="0.45">
      <c r="D100">
        <v>117</v>
      </c>
      <c r="E100">
        <v>120</v>
      </c>
    </row>
    <row r="101" spans="4:5" x14ac:dyDescent="0.45">
      <c r="D101">
        <v>80</v>
      </c>
      <c r="E101">
        <v>113</v>
      </c>
    </row>
    <row r="102" spans="4:5" x14ac:dyDescent="0.45">
      <c r="D102">
        <v>120</v>
      </c>
      <c r="E102">
        <v>116</v>
      </c>
    </row>
    <row r="103" spans="4:5" x14ac:dyDescent="0.45">
      <c r="D103">
        <v>118</v>
      </c>
      <c r="E103">
        <v>118</v>
      </c>
    </row>
    <row r="104" spans="4:5" x14ac:dyDescent="0.45">
      <c r="D104">
        <v>89</v>
      </c>
      <c r="E104">
        <v>121</v>
      </c>
    </row>
    <row r="105" spans="4:5" x14ac:dyDescent="0.45">
      <c r="D105">
        <v>93</v>
      </c>
      <c r="E105">
        <v>102</v>
      </c>
    </row>
    <row r="106" spans="4:5" x14ac:dyDescent="0.45">
      <c r="D106">
        <v>93</v>
      </c>
      <c r="E106">
        <v>102</v>
      </c>
    </row>
    <row r="107" spans="4:5" x14ac:dyDescent="0.45">
      <c r="D107">
        <v>113</v>
      </c>
      <c r="E107">
        <v>128</v>
      </c>
    </row>
    <row r="108" spans="4:5" x14ac:dyDescent="0.45">
      <c r="D108">
        <v>93</v>
      </c>
      <c r="E108">
        <v>100</v>
      </c>
    </row>
    <row r="109" spans="4:5" x14ac:dyDescent="0.45">
      <c r="D109">
        <v>110</v>
      </c>
      <c r="E109">
        <v>91</v>
      </c>
    </row>
    <row r="110" spans="4:5" x14ac:dyDescent="0.45">
      <c r="D110">
        <v>94</v>
      </c>
      <c r="E110">
        <v>93</v>
      </c>
    </row>
    <row r="111" spans="4:5" x14ac:dyDescent="0.45">
      <c r="D111">
        <v>115</v>
      </c>
      <c r="E111">
        <v>116</v>
      </c>
    </row>
    <row r="112" spans="4:5" x14ac:dyDescent="0.45">
      <c r="D112">
        <v>111</v>
      </c>
      <c r="E112">
        <v>128</v>
      </c>
    </row>
    <row r="113" spans="4:5" x14ac:dyDescent="0.45">
      <c r="D113">
        <v>107</v>
      </c>
      <c r="E113">
        <v>90</v>
      </c>
    </row>
    <row r="114" spans="4:5" x14ac:dyDescent="0.45">
      <c r="D114">
        <v>87</v>
      </c>
      <c r="E114">
        <v>125</v>
      </c>
    </row>
    <row r="115" spans="4:5" x14ac:dyDescent="0.45">
      <c r="D115">
        <v>87</v>
      </c>
      <c r="E115">
        <v>130</v>
      </c>
    </row>
    <row r="116" spans="4:5" x14ac:dyDescent="0.45">
      <c r="D116">
        <v>103</v>
      </c>
      <c r="E116">
        <v>108</v>
      </c>
    </row>
    <row r="117" spans="4:5" x14ac:dyDescent="0.45">
      <c r="D117">
        <v>81</v>
      </c>
      <c r="E117">
        <v>121</v>
      </c>
    </row>
    <row r="118" spans="4:5" x14ac:dyDescent="0.45">
      <c r="D118">
        <v>80</v>
      </c>
      <c r="E118">
        <v>125</v>
      </c>
    </row>
    <row r="119" spans="4:5" x14ac:dyDescent="0.45">
      <c r="D119">
        <v>112</v>
      </c>
      <c r="E119">
        <v>99</v>
      </c>
    </row>
    <row r="120" spans="4:5" x14ac:dyDescent="0.45">
      <c r="D120">
        <v>113</v>
      </c>
      <c r="E120">
        <v>118</v>
      </c>
    </row>
    <row r="121" spans="4:5" x14ac:dyDescent="0.45">
      <c r="D121">
        <v>93</v>
      </c>
      <c r="E121">
        <v>122</v>
      </c>
    </row>
    <row r="122" spans="4:5" x14ac:dyDescent="0.45">
      <c r="D122">
        <v>113</v>
      </c>
      <c r="E122">
        <v>96</v>
      </c>
    </row>
    <row r="123" spans="4:5" x14ac:dyDescent="0.45">
      <c r="D123">
        <v>94</v>
      </c>
      <c r="E123">
        <v>116</v>
      </c>
    </row>
    <row r="124" spans="4:5" x14ac:dyDescent="0.45">
      <c r="D124">
        <v>87</v>
      </c>
      <c r="E124">
        <v>98</v>
      </c>
    </row>
    <row r="125" spans="4:5" x14ac:dyDescent="0.45">
      <c r="D125">
        <v>91</v>
      </c>
      <c r="E125">
        <v>122</v>
      </c>
    </row>
    <row r="126" spans="4:5" x14ac:dyDescent="0.45">
      <c r="D126">
        <v>102</v>
      </c>
      <c r="E126">
        <v>114</v>
      </c>
    </row>
    <row r="127" spans="4:5" x14ac:dyDescent="0.45">
      <c r="D127">
        <v>86</v>
      </c>
      <c r="E127">
        <v>108</v>
      </c>
    </row>
    <row r="128" spans="4:5" x14ac:dyDescent="0.45">
      <c r="D128">
        <v>94</v>
      </c>
      <c r="E128">
        <v>96</v>
      </c>
    </row>
    <row r="129" spans="4:5" x14ac:dyDescent="0.45">
      <c r="D129">
        <v>94</v>
      </c>
      <c r="E129">
        <v>115</v>
      </c>
    </row>
    <row r="130" spans="4:5" x14ac:dyDescent="0.45">
      <c r="D130">
        <v>104</v>
      </c>
      <c r="E130">
        <v>91</v>
      </c>
    </row>
    <row r="131" spans="4:5" x14ac:dyDescent="0.45">
      <c r="D131">
        <v>106</v>
      </c>
      <c r="E131">
        <v>116</v>
      </c>
    </row>
    <row r="132" spans="4:5" x14ac:dyDescent="0.45">
      <c r="D132">
        <v>89</v>
      </c>
      <c r="E132">
        <v>93</v>
      </c>
    </row>
    <row r="133" spans="4:5" x14ac:dyDescent="0.45">
      <c r="D133">
        <v>93</v>
      </c>
      <c r="E133">
        <v>130</v>
      </c>
    </row>
    <row r="134" spans="4:5" x14ac:dyDescent="0.45">
      <c r="D134">
        <v>85</v>
      </c>
      <c r="E134">
        <v>115</v>
      </c>
    </row>
    <row r="135" spans="4:5" x14ac:dyDescent="0.45">
      <c r="D135">
        <v>93</v>
      </c>
      <c r="E135">
        <v>93</v>
      </c>
    </row>
    <row r="136" spans="4:5" x14ac:dyDescent="0.45">
      <c r="D136">
        <v>94</v>
      </c>
      <c r="E136">
        <v>104</v>
      </c>
    </row>
    <row r="137" spans="4:5" x14ac:dyDescent="0.45">
      <c r="D137">
        <v>96</v>
      </c>
      <c r="E137">
        <v>115</v>
      </c>
    </row>
    <row r="138" spans="4:5" x14ac:dyDescent="0.45">
      <c r="D138">
        <v>95</v>
      </c>
      <c r="E138">
        <v>106</v>
      </c>
    </row>
    <row r="139" spans="4:5" x14ac:dyDescent="0.45">
      <c r="D139">
        <v>107</v>
      </c>
      <c r="E139">
        <v>102</v>
      </c>
    </row>
    <row r="140" spans="4:5" x14ac:dyDescent="0.45">
      <c r="D140">
        <v>114</v>
      </c>
      <c r="E140">
        <v>98</v>
      </c>
    </row>
    <row r="141" spans="4:5" x14ac:dyDescent="0.45">
      <c r="D141">
        <v>115</v>
      </c>
      <c r="E141">
        <v>122</v>
      </c>
    </row>
    <row r="142" spans="4:5" x14ac:dyDescent="0.45">
      <c r="D142">
        <v>107</v>
      </c>
      <c r="E142">
        <v>92</v>
      </c>
    </row>
    <row r="143" spans="4:5" x14ac:dyDescent="0.45">
      <c r="D143">
        <v>84</v>
      </c>
      <c r="E143">
        <v>101</v>
      </c>
    </row>
    <row r="144" spans="4:5" x14ac:dyDescent="0.45">
      <c r="D144">
        <v>84</v>
      </c>
      <c r="E144">
        <v>100</v>
      </c>
    </row>
    <row r="145" spans="4:5" x14ac:dyDescent="0.45">
      <c r="D145">
        <v>111</v>
      </c>
      <c r="E145">
        <v>103</v>
      </c>
    </row>
    <row r="146" spans="4:5" x14ac:dyDescent="0.45">
      <c r="D146">
        <v>96</v>
      </c>
      <c r="E146">
        <v>124</v>
      </c>
    </row>
    <row r="147" spans="4:5" x14ac:dyDescent="0.45">
      <c r="D147">
        <v>86</v>
      </c>
      <c r="E147">
        <v>110</v>
      </c>
    </row>
    <row r="148" spans="4:5" x14ac:dyDescent="0.45">
      <c r="D148">
        <v>111</v>
      </c>
      <c r="E148">
        <v>107</v>
      </c>
    </row>
    <row r="149" spans="4:5" x14ac:dyDescent="0.45">
      <c r="D149">
        <v>82</v>
      </c>
      <c r="E149">
        <v>98</v>
      </c>
    </row>
    <row r="150" spans="4:5" x14ac:dyDescent="0.45">
      <c r="D150">
        <v>94</v>
      </c>
      <c r="E150">
        <v>116</v>
      </c>
    </row>
    <row r="151" spans="4:5" x14ac:dyDescent="0.45">
      <c r="D151">
        <v>80</v>
      </c>
      <c r="E151">
        <v>90</v>
      </c>
    </row>
    <row r="152" spans="4:5" x14ac:dyDescent="0.45">
      <c r="D152">
        <v>88</v>
      </c>
      <c r="E152">
        <v>103</v>
      </c>
    </row>
    <row r="153" spans="4:5" x14ac:dyDescent="0.45">
      <c r="D153">
        <v>95</v>
      </c>
      <c r="E153">
        <v>94</v>
      </c>
    </row>
    <row r="154" spans="4:5" x14ac:dyDescent="0.45">
      <c r="D154">
        <v>103</v>
      </c>
      <c r="E154">
        <v>121</v>
      </c>
    </row>
    <row r="155" spans="4:5" x14ac:dyDescent="0.45">
      <c r="D155">
        <v>102</v>
      </c>
      <c r="E155">
        <v>104</v>
      </c>
    </row>
    <row r="156" spans="4:5" x14ac:dyDescent="0.45">
      <c r="D156">
        <v>86</v>
      </c>
      <c r="E156">
        <v>92</v>
      </c>
    </row>
    <row r="157" spans="4:5" x14ac:dyDescent="0.45">
      <c r="D157">
        <v>102</v>
      </c>
      <c r="E157">
        <v>123</v>
      </c>
    </row>
    <row r="158" spans="4:5" x14ac:dyDescent="0.45">
      <c r="D158">
        <v>119</v>
      </c>
      <c r="E158">
        <v>94</v>
      </c>
    </row>
    <row r="159" spans="4:5" x14ac:dyDescent="0.45">
      <c r="D159">
        <v>112</v>
      </c>
      <c r="E159">
        <v>118</v>
      </c>
    </row>
    <row r="160" spans="4:5" x14ac:dyDescent="0.45">
      <c r="D160">
        <v>88</v>
      </c>
      <c r="E160">
        <v>119</v>
      </c>
    </row>
    <row r="161" spans="4:5" x14ac:dyDescent="0.45">
      <c r="D161">
        <v>80</v>
      </c>
      <c r="E161">
        <v>102</v>
      </c>
    </row>
    <row r="162" spans="4:5" x14ac:dyDescent="0.45">
      <c r="D162">
        <v>103</v>
      </c>
      <c r="E162">
        <v>115</v>
      </c>
    </row>
    <row r="163" spans="4:5" x14ac:dyDescent="0.45">
      <c r="D163">
        <v>118</v>
      </c>
      <c r="E163">
        <v>99</v>
      </c>
    </row>
    <row r="164" spans="4:5" x14ac:dyDescent="0.45">
      <c r="D164">
        <v>100</v>
      </c>
      <c r="E164">
        <v>102</v>
      </c>
    </row>
    <row r="165" spans="4:5" x14ac:dyDescent="0.45">
      <c r="D165">
        <v>120</v>
      </c>
      <c r="E165">
        <v>123</v>
      </c>
    </row>
    <row r="166" spans="4:5" x14ac:dyDescent="0.45">
      <c r="D166">
        <v>109</v>
      </c>
      <c r="E166">
        <v>116</v>
      </c>
    </row>
    <row r="167" spans="4:5" x14ac:dyDescent="0.45">
      <c r="D167">
        <v>89</v>
      </c>
      <c r="E167">
        <v>97</v>
      </c>
    </row>
    <row r="168" spans="4:5" x14ac:dyDescent="0.45">
      <c r="D168">
        <v>90</v>
      </c>
      <c r="E168">
        <v>126</v>
      </c>
    </row>
    <row r="169" spans="4:5" x14ac:dyDescent="0.45">
      <c r="D169">
        <v>85</v>
      </c>
      <c r="E169">
        <v>101</v>
      </c>
    </row>
    <row r="170" spans="4:5" x14ac:dyDescent="0.45">
      <c r="D170">
        <v>90</v>
      </c>
      <c r="E170">
        <v>125</v>
      </c>
    </row>
    <row r="171" spans="4:5" x14ac:dyDescent="0.45">
      <c r="D171">
        <v>106</v>
      </c>
      <c r="E171">
        <v>116</v>
      </c>
    </row>
    <row r="172" spans="4:5" x14ac:dyDescent="0.45">
      <c r="D172">
        <v>107</v>
      </c>
      <c r="E172">
        <v>99</v>
      </c>
    </row>
    <row r="173" spans="4:5" x14ac:dyDescent="0.45">
      <c r="D173">
        <v>80</v>
      </c>
      <c r="E173">
        <v>108</v>
      </c>
    </row>
    <row r="174" spans="4:5" x14ac:dyDescent="0.45">
      <c r="D174">
        <v>97</v>
      </c>
      <c r="E174">
        <v>102</v>
      </c>
    </row>
    <row r="175" spans="4:5" x14ac:dyDescent="0.45">
      <c r="D175">
        <v>94</v>
      </c>
      <c r="E175">
        <v>107</v>
      </c>
    </row>
    <row r="176" spans="4:5" x14ac:dyDescent="0.45">
      <c r="D176">
        <v>85</v>
      </c>
      <c r="E176">
        <v>97</v>
      </c>
    </row>
    <row r="177" spans="4:5" x14ac:dyDescent="0.45">
      <c r="D177">
        <v>112</v>
      </c>
      <c r="E177">
        <v>124</v>
      </c>
    </row>
    <row r="178" spans="4:5" x14ac:dyDescent="0.45">
      <c r="D178">
        <v>82</v>
      </c>
      <c r="E178">
        <v>108</v>
      </c>
    </row>
    <row r="179" spans="4:5" x14ac:dyDescent="0.45">
      <c r="D179">
        <v>89</v>
      </c>
      <c r="E179">
        <v>102</v>
      </c>
    </row>
    <row r="180" spans="4:5" x14ac:dyDescent="0.45">
      <c r="D180">
        <v>99</v>
      </c>
      <c r="E180">
        <v>92</v>
      </c>
    </row>
    <row r="181" spans="4:5" x14ac:dyDescent="0.45">
      <c r="D181">
        <v>106</v>
      </c>
      <c r="E181">
        <v>92</v>
      </c>
    </row>
    <row r="182" spans="4:5" x14ac:dyDescent="0.45">
      <c r="D182">
        <v>108</v>
      </c>
      <c r="E182">
        <v>118</v>
      </c>
    </row>
    <row r="183" spans="4:5" x14ac:dyDescent="0.45">
      <c r="D183">
        <v>93</v>
      </c>
      <c r="E183">
        <v>94</v>
      </c>
    </row>
    <row r="184" spans="4:5" x14ac:dyDescent="0.45">
      <c r="D184">
        <v>107</v>
      </c>
      <c r="E184">
        <v>99</v>
      </c>
    </row>
    <row r="185" spans="4:5" x14ac:dyDescent="0.45">
      <c r="D185">
        <v>100</v>
      </c>
      <c r="E185">
        <v>95</v>
      </c>
    </row>
    <row r="186" spans="4:5" x14ac:dyDescent="0.45">
      <c r="D186">
        <v>87</v>
      </c>
      <c r="E186">
        <v>91</v>
      </c>
    </row>
    <row r="187" spans="4:5" x14ac:dyDescent="0.45">
      <c r="D187">
        <v>100</v>
      </c>
      <c r="E187">
        <v>110</v>
      </c>
    </row>
    <row r="188" spans="4:5" x14ac:dyDescent="0.45">
      <c r="D188">
        <v>116</v>
      </c>
      <c r="E188">
        <v>116</v>
      </c>
    </row>
    <row r="189" spans="4:5" x14ac:dyDescent="0.45">
      <c r="D189">
        <v>83</v>
      </c>
      <c r="E189">
        <v>94</v>
      </c>
    </row>
    <row r="190" spans="4:5" x14ac:dyDescent="0.45">
      <c r="D190">
        <v>89</v>
      </c>
      <c r="E190">
        <v>107</v>
      </c>
    </row>
    <row r="191" spans="4:5" x14ac:dyDescent="0.45">
      <c r="D191">
        <v>100</v>
      </c>
      <c r="E191">
        <v>108</v>
      </c>
    </row>
    <row r="192" spans="4:5" x14ac:dyDescent="0.45">
      <c r="D192">
        <v>100</v>
      </c>
      <c r="E192">
        <v>124</v>
      </c>
    </row>
    <row r="193" spans="4:5" x14ac:dyDescent="0.45">
      <c r="D193">
        <v>93</v>
      </c>
      <c r="E193">
        <v>119</v>
      </c>
    </row>
    <row r="194" spans="4:5" x14ac:dyDescent="0.45">
      <c r="D194">
        <v>86</v>
      </c>
      <c r="E194">
        <v>95</v>
      </c>
    </row>
    <row r="195" spans="4:5" x14ac:dyDescent="0.45">
      <c r="D195">
        <v>100</v>
      </c>
      <c r="E195">
        <v>114</v>
      </c>
    </row>
    <row r="196" spans="4:5" x14ac:dyDescent="0.45">
      <c r="D196">
        <v>103</v>
      </c>
      <c r="E196">
        <v>116</v>
      </c>
    </row>
    <row r="197" spans="4:5" x14ac:dyDescent="0.45">
      <c r="D197">
        <v>93</v>
      </c>
      <c r="E197">
        <v>97</v>
      </c>
    </row>
    <row r="198" spans="4:5" x14ac:dyDescent="0.45">
      <c r="D198">
        <v>111</v>
      </c>
      <c r="E198">
        <v>90</v>
      </c>
    </row>
    <row r="199" spans="4:5" x14ac:dyDescent="0.45">
      <c r="D199">
        <v>86</v>
      </c>
      <c r="E199">
        <v>128</v>
      </c>
    </row>
    <row r="200" spans="4:5" x14ac:dyDescent="0.45">
      <c r="D200">
        <v>105</v>
      </c>
      <c r="E200">
        <v>105</v>
      </c>
    </row>
    <row r="201" spans="4:5" x14ac:dyDescent="0.45">
      <c r="D201">
        <v>81</v>
      </c>
      <c r="E201">
        <v>97</v>
      </c>
    </row>
    <row r="202" spans="4:5" x14ac:dyDescent="0.45">
      <c r="D202">
        <v>114</v>
      </c>
      <c r="E202">
        <v>113</v>
      </c>
    </row>
    <row r="203" spans="4:5" x14ac:dyDescent="0.45">
      <c r="D203">
        <v>105</v>
      </c>
      <c r="E203">
        <v>127</v>
      </c>
    </row>
    <row r="204" spans="4:5" x14ac:dyDescent="0.45">
      <c r="D204">
        <v>119</v>
      </c>
      <c r="E204">
        <v>99</v>
      </c>
    </row>
    <row r="205" spans="4:5" x14ac:dyDescent="0.45">
      <c r="D205">
        <v>96</v>
      </c>
      <c r="E205">
        <v>129</v>
      </c>
    </row>
    <row r="206" spans="4:5" x14ac:dyDescent="0.45">
      <c r="D206">
        <v>98</v>
      </c>
      <c r="E206">
        <v>102</v>
      </c>
    </row>
    <row r="207" spans="4:5" x14ac:dyDescent="0.45">
      <c r="D207">
        <v>103</v>
      </c>
      <c r="E207">
        <v>105</v>
      </c>
    </row>
    <row r="208" spans="4:5" x14ac:dyDescent="0.45">
      <c r="D208">
        <v>111</v>
      </c>
      <c r="E208">
        <v>124</v>
      </c>
    </row>
    <row r="209" spans="4:5" x14ac:dyDescent="0.45">
      <c r="D209">
        <v>90</v>
      </c>
      <c r="E209">
        <v>129</v>
      </c>
    </row>
    <row r="210" spans="4:5" x14ac:dyDescent="0.45">
      <c r="D210">
        <v>116</v>
      </c>
      <c r="E210">
        <v>124</v>
      </c>
    </row>
    <row r="211" spans="4:5" x14ac:dyDescent="0.45">
      <c r="D211">
        <v>95</v>
      </c>
      <c r="E211">
        <v>113</v>
      </c>
    </row>
    <row r="212" spans="4:5" x14ac:dyDescent="0.45">
      <c r="D212">
        <v>84</v>
      </c>
      <c r="E212">
        <v>101</v>
      </c>
    </row>
    <row r="213" spans="4:5" x14ac:dyDescent="0.45">
      <c r="D213">
        <v>82</v>
      </c>
      <c r="E213">
        <v>101</v>
      </c>
    </row>
    <row r="214" spans="4:5" x14ac:dyDescent="0.45">
      <c r="D214">
        <v>108</v>
      </c>
      <c r="E214">
        <v>116</v>
      </c>
    </row>
    <row r="215" spans="4:5" x14ac:dyDescent="0.45">
      <c r="D215">
        <v>80</v>
      </c>
      <c r="E215">
        <v>95</v>
      </c>
    </row>
    <row r="216" spans="4:5" x14ac:dyDescent="0.45">
      <c r="D216">
        <v>86</v>
      </c>
    </row>
    <row r="217" spans="4:5" x14ac:dyDescent="0.45">
      <c r="D217">
        <v>111</v>
      </c>
    </row>
    <row r="218" spans="4:5" x14ac:dyDescent="0.45">
      <c r="D218">
        <v>101</v>
      </c>
    </row>
    <row r="219" spans="4:5" x14ac:dyDescent="0.45">
      <c r="D219">
        <v>84</v>
      </c>
    </row>
    <row r="220" spans="4:5" x14ac:dyDescent="0.45">
      <c r="D220">
        <v>87</v>
      </c>
    </row>
    <row r="221" spans="4:5" x14ac:dyDescent="0.45">
      <c r="D221">
        <v>92</v>
      </c>
    </row>
    <row r="222" spans="4:5" x14ac:dyDescent="0.45">
      <c r="D222">
        <v>84</v>
      </c>
    </row>
    <row r="223" spans="4:5" x14ac:dyDescent="0.45">
      <c r="D223">
        <v>105</v>
      </c>
    </row>
    <row r="224" spans="4:5" x14ac:dyDescent="0.45">
      <c r="D224">
        <v>96</v>
      </c>
    </row>
    <row r="225" spans="4:4" x14ac:dyDescent="0.45">
      <c r="D225">
        <v>89</v>
      </c>
    </row>
    <row r="226" spans="4:4" x14ac:dyDescent="0.45">
      <c r="D226">
        <v>103</v>
      </c>
    </row>
    <row r="227" spans="4:4" x14ac:dyDescent="0.45">
      <c r="D227">
        <v>88</v>
      </c>
    </row>
    <row r="228" spans="4:4" x14ac:dyDescent="0.45">
      <c r="D228">
        <v>120</v>
      </c>
    </row>
    <row r="229" spans="4:4" x14ac:dyDescent="0.45">
      <c r="D229">
        <v>95</v>
      </c>
    </row>
    <row r="230" spans="4:4" x14ac:dyDescent="0.45">
      <c r="D230">
        <v>80</v>
      </c>
    </row>
    <row r="231" spans="4:4" x14ac:dyDescent="0.45">
      <c r="D231">
        <v>100</v>
      </c>
    </row>
  </sheetData>
  <printOptions headings="1" gridLines="1"/>
  <pageMargins left="0.7" right="0.7" top="0.75" bottom="0.75" header="0.3" footer="0.3"/>
  <pageSetup scale="20"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R22"/>
  <sheetViews>
    <sheetView workbookViewId="0">
      <selection activeCell="K12" sqref="K12:L14"/>
    </sheetView>
  </sheetViews>
  <sheetFormatPr defaultColWidth="9.19921875" defaultRowHeight="14.25" x14ac:dyDescent="0.45"/>
  <cols>
    <col min="1" max="4" width="9.19921875" style="1"/>
    <col min="5" max="5" width="15.53125" style="1" customWidth="1"/>
    <col min="6" max="6" width="11.46484375" style="1" customWidth="1"/>
    <col min="7" max="7" width="10.73046875" style="1" customWidth="1"/>
    <col min="8" max="10" width="9.19921875" style="1"/>
    <col min="11" max="11" width="21.265625" style="1" customWidth="1"/>
    <col min="12" max="16384" width="9.19921875" style="1"/>
  </cols>
  <sheetData>
    <row r="1" spans="5:18" x14ac:dyDescent="0.45">
      <c r="E1" s="1" t="s">
        <v>275</v>
      </c>
      <c r="F1" s="1">
        <f>VAR(F5:F18)</f>
        <v>33.917582417582416</v>
      </c>
      <c r="G1" s="1">
        <f>VAR(G5:G22)</f>
        <v>18.01633986928104</v>
      </c>
    </row>
    <row r="2" spans="5:18" ht="21" x14ac:dyDescent="0.65">
      <c r="E2" s="26" t="s">
        <v>103</v>
      </c>
      <c r="F2" s="26">
        <f>SKEW(F5:F18)</f>
        <v>-0.50544058000535674</v>
      </c>
      <c r="G2" s="26">
        <f>SKEW(G5:G22)</f>
        <v>0.42349899008317698</v>
      </c>
      <c r="J2" s="26"/>
      <c r="K2" s="26" t="s">
        <v>189</v>
      </c>
      <c r="L2" s="26"/>
      <c r="M2" s="26"/>
      <c r="N2" s="26"/>
      <c r="O2" s="26"/>
      <c r="P2" s="26"/>
      <c r="Q2" s="26"/>
      <c r="R2" s="26"/>
    </row>
    <row r="3" spans="5:18" ht="21" x14ac:dyDescent="0.65">
      <c r="E3" s="26" t="s">
        <v>104</v>
      </c>
      <c r="F3" s="26">
        <f>KURT(F5:F18)</f>
        <v>0.10376554167296437</v>
      </c>
      <c r="G3" s="26">
        <f>KURT(G5:G22)</f>
        <v>-0.34932716624581106</v>
      </c>
      <c r="J3" s="26"/>
      <c r="K3" s="26" t="s">
        <v>190</v>
      </c>
      <c r="L3" s="26"/>
      <c r="M3" s="26"/>
      <c r="N3" s="26"/>
      <c r="O3" s="26"/>
      <c r="P3" s="26"/>
      <c r="Q3" s="26"/>
      <c r="R3" s="26"/>
    </row>
    <row r="4" spans="5:18" ht="21" x14ac:dyDescent="0.65">
      <c r="E4" s="26"/>
      <c r="F4" s="26" t="s">
        <v>21</v>
      </c>
      <c r="G4" s="26" t="s">
        <v>22</v>
      </c>
      <c r="J4" s="26"/>
      <c r="K4" s="26"/>
      <c r="L4" s="26"/>
      <c r="M4" s="26"/>
      <c r="N4" s="26"/>
      <c r="O4" s="26"/>
      <c r="P4" s="26"/>
      <c r="Q4" s="26"/>
      <c r="R4" s="26"/>
    </row>
    <row r="5" spans="5:18" ht="24" x14ac:dyDescent="0.65">
      <c r="E5" s="26"/>
      <c r="F5" s="26">
        <v>87</v>
      </c>
      <c r="G5" s="26">
        <v>88</v>
      </c>
      <c r="J5" s="26"/>
      <c r="K5" s="49" t="s">
        <v>267</v>
      </c>
      <c r="L5" s="26"/>
      <c r="M5" s="26"/>
      <c r="N5" s="26"/>
      <c r="O5" s="26"/>
      <c r="P5" s="26"/>
      <c r="Q5" s="26"/>
      <c r="R5" s="26"/>
    </row>
    <row r="6" spans="5:18" ht="24" x14ac:dyDescent="0.65">
      <c r="E6" s="26"/>
      <c r="F6" s="26">
        <v>94</v>
      </c>
      <c r="G6" s="26">
        <v>96</v>
      </c>
      <c r="J6" s="26"/>
      <c r="K6" s="49" t="s">
        <v>268</v>
      </c>
      <c r="L6" s="26"/>
      <c r="M6" s="26"/>
      <c r="N6" s="26"/>
      <c r="O6" s="26"/>
      <c r="P6" s="26"/>
      <c r="Q6" s="26"/>
      <c r="R6" s="26"/>
    </row>
    <row r="7" spans="5:18" ht="21" x14ac:dyDescent="0.65">
      <c r="E7" s="26"/>
      <c r="F7" s="26">
        <v>86</v>
      </c>
      <c r="G7" s="26">
        <v>84</v>
      </c>
      <c r="J7" s="26"/>
      <c r="K7" s="26" t="s">
        <v>276</v>
      </c>
    </row>
    <row r="8" spans="5:18" ht="21" x14ac:dyDescent="0.65">
      <c r="E8" s="26"/>
      <c r="F8" s="26">
        <v>89</v>
      </c>
      <c r="G8" s="26">
        <v>82</v>
      </c>
      <c r="J8" s="26"/>
      <c r="K8" s="26" t="s">
        <v>272</v>
      </c>
      <c r="L8" s="26"/>
      <c r="M8" s="26"/>
      <c r="N8" s="26"/>
      <c r="O8" s="26"/>
    </row>
    <row r="9" spans="5:18" ht="21" x14ac:dyDescent="0.65">
      <c r="E9" s="26"/>
      <c r="F9" s="26">
        <v>74</v>
      </c>
      <c r="G9" s="26">
        <v>81</v>
      </c>
      <c r="J9" s="26" t="s">
        <v>307</v>
      </c>
      <c r="K9" s="26" t="s">
        <v>274</v>
      </c>
      <c r="L9" s="26"/>
      <c r="M9" s="26"/>
      <c r="N9" s="26"/>
      <c r="O9" s="26"/>
    </row>
    <row r="10" spans="5:18" ht="21" x14ac:dyDescent="0.65">
      <c r="E10" s="26"/>
      <c r="F10" s="26">
        <v>84</v>
      </c>
      <c r="G10" s="26">
        <v>85</v>
      </c>
      <c r="J10" s="26"/>
      <c r="K10" s="26" t="s">
        <v>273</v>
      </c>
      <c r="L10" s="26"/>
    </row>
    <row r="11" spans="5:18" ht="21" x14ac:dyDescent="0.65">
      <c r="E11" s="26"/>
      <c r="F11" s="26">
        <v>85</v>
      </c>
      <c r="G11" s="26">
        <v>90</v>
      </c>
      <c r="J11" s="26"/>
      <c r="K11" s="26"/>
      <c r="L11" s="26"/>
    </row>
    <row r="12" spans="5:18" ht="21" x14ac:dyDescent="0.65">
      <c r="E12" s="26"/>
      <c r="F12" s="26">
        <v>85</v>
      </c>
      <c r="G12" s="26">
        <v>90</v>
      </c>
      <c r="J12" s="26"/>
      <c r="K12" s="26"/>
      <c r="L12" s="26"/>
    </row>
    <row r="13" spans="5:18" ht="21" x14ac:dyDescent="0.65">
      <c r="E13" s="26"/>
      <c r="F13" s="26">
        <v>92</v>
      </c>
      <c r="G13" s="26">
        <v>89</v>
      </c>
      <c r="J13" s="26"/>
    </row>
    <row r="14" spans="5:18" ht="21" x14ac:dyDescent="0.65">
      <c r="E14" s="26"/>
      <c r="F14" s="26">
        <v>90</v>
      </c>
      <c r="G14" s="26">
        <v>95</v>
      </c>
      <c r="K14" s="26"/>
    </row>
    <row r="15" spans="5:18" ht="21" x14ac:dyDescent="0.65">
      <c r="E15" s="26"/>
      <c r="F15" s="26">
        <v>77</v>
      </c>
      <c r="G15" s="26">
        <v>88</v>
      </c>
    </row>
    <row r="16" spans="5:18" ht="21" x14ac:dyDescent="0.65">
      <c r="E16" s="26"/>
      <c r="F16" s="26">
        <v>82</v>
      </c>
      <c r="G16" s="26">
        <v>89</v>
      </c>
    </row>
    <row r="17" spans="5:7" ht="21" x14ac:dyDescent="0.65">
      <c r="E17" s="26"/>
      <c r="F17" s="26">
        <v>94</v>
      </c>
      <c r="G17" s="26">
        <v>93</v>
      </c>
    </row>
    <row r="18" spans="5:7" ht="21" x14ac:dyDescent="0.65">
      <c r="E18" s="26"/>
      <c r="F18" s="26">
        <v>84</v>
      </c>
      <c r="G18" s="26">
        <v>85</v>
      </c>
    </row>
    <row r="19" spans="5:7" ht="21" x14ac:dyDescent="0.65">
      <c r="E19" s="26"/>
      <c r="F19" s="26"/>
      <c r="G19" s="26">
        <v>87</v>
      </c>
    </row>
    <row r="20" spans="5:7" ht="21" x14ac:dyDescent="0.65">
      <c r="E20" s="26"/>
      <c r="F20" s="26"/>
      <c r="G20" s="26">
        <v>83</v>
      </c>
    </row>
    <row r="21" spans="5:7" ht="21" x14ac:dyDescent="0.65">
      <c r="E21" s="26"/>
      <c r="F21" s="26"/>
      <c r="G21" s="26">
        <v>88</v>
      </c>
    </row>
    <row r="22" spans="5:7" ht="21" x14ac:dyDescent="0.65">
      <c r="E22" s="26"/>
      <c r="F22" s="26"/>
      <c r="G22" s="26">
        <v>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4:K22"/>
  <sheetViews>
    <sheetView workbookViewId="0">
      <selection activeCell="K17" sqref="K17"/>
    </sheetView>
  </sheetViews>
  <sheetFormatPr defaultColWidth="9.19921875" defaultRowHeight="14.25" x14ac:dyDescent="0.45"/>
  <cols>
    <col min="1" max="16384" width="9.19921875" style="1"/>
  </cols>
  <sheetData>
    <row r="4" spans="6:11" x14ac:dyDescent="0.45">
      <c r="F4" s="1" t="s">
        <v>21</v>
      </c>
      <c r="G4" s="1" t="s">
        <v>22</v>
      </c>
    </row>
    <row r="5" spans="6:11" x14ac:dyDescent="0.45">
      <c r="F5" s="1">
        <v>87</v>
      </c>
      <c r="G5" s="1">
        <v>88</v>
      </c>
    </row>
    <row r="6" spans="6:11" x14ac:dyDescent="0.45">
      <c r="F6" s="1">
        <v>94</v>
      </c>
      <c r="G6" s="1">
        <v>96</v>
      </c>
    </row>
    <row r="7" spans="6:11" x14ac:dyDescent="0.45">
      <c r="F7" s="1">
        <v>86</v>
      </c>
      <c r="G7" s="1">
        <v>84</v>
      </c>
    </row>
    <row r="8" spans="6:11" x14ac:dyDescent="0.45">
      <c r="F8" s="1">
        <v>89</v>
      </c>
      <c r="G8" s="1">
        <v>82</v>
      </c>
      <c r="I8" s="1">
        <f>_xlfn.F.TEST(F5:F18,G5:G22)</f>
        <v>0.2208249028538955</v>
      </c>
      <c r="K8" s="1" t="str">
        <f ca="1">_xlfn.FORMULATEXT(I8)</f>
        <v>=F.TEST(F5:F18,G5:G22)</v>
      </c>
    </row>
    <row r="9" spans="6:11" x14ac:dyDescent="0.45">
      <c r="F9" s="1">
        <v>74</v>
      </c>
      <c r="G9" s="1">
        <v>81</v>
      </c>
    </row>
    <row r="10" spans="6:11" x14ac:dyDescent="0.45">
      <c r="F10" s="1">
        <v>84</v>
      </c>
      <c r="G10" s="1">
        <v>85</v>
      </c>
    </row>
    <row r="11" spans="6:11" x14ac:dyDescent="0.45">
      <c r="F11" s="1">
        <v>85</v>
      </c>
      <c r="G11" s="1">
        <v>90</v>
      </c>
    </row>
    <row r="12" spans="6:11" x14ac:dyDescent="0.45">
      <c r="F12" s="1">
        <v>85</v>
      </c>
      <c r="G12" s="1">
        <v>90</v>
      </c>
    </row>
    <row r="13" spans="6:11" x14ac:dyDescent="0.45">
      <c r="F13" s="1">
        <v>92</v>
      </c>
      <c r="G13" s="1">
        <v>89</v>
      </c>
    </row>
    <row r="14" spans="6:11" x14ac:dyDescent="0.45">
      <c r="F14" s="1">
        <v>90</v>
      </c>
      <c r="G14" s="1">
        <v>95</v>
      </c>
    </row>
    <row r="15" spans="6:11" x14ac:dyDescent="0.45">
      <c r="F15" s="1">
        <v>77</v>
      </c>
      <c r="G15" s="1">
        <v>88</v>
      </c>
    </row>
    <row r="16" spans="6:11" x14ac:dyDescent="0.45">
      <c r="F16" s="1">
        <v>82</v>
      </c>
      <c r="G16" s="1">
        <v>89</v>
      </c>
    </row>
    <row r="17" spans="6:7" x14ac:dyDescent="0.45">
      <c r="F17" s="1">
        <v>94</v>
      </c>
      <c r="G17" s="1">
        <v>93</v>
      </c>
    </row>
    <row r="18" spans="6:7" x14ac:dyDescent="0.45">
      <c r="F18" s="1">
        <v>84</v>
      </c>
      <c r="G18" s="1">
        <v>85</v>
      </c>
    </row>
    <row r="19" spans="6:7" x14ac:dyDescent="0.45">
      <c r="G19" s="1">
        <v>87</v>
      </c>
    </row>
    <row r="20" spans="6:7" x14ac:dyDescent="0.45">
      <c r="G20" s="1">
        <v>83</v>
      </c>
    </row>
    <row r="21" spans="6:7" x14ac:dyDescent="0.45">
      <c r="G21" s="1">
        <v>88</v>
      </c>
    </row>
    <row r="22" spans="6:7" x14ac:dyDescent="0.45">
      <c r="G22" s="1">
        <v>84</v>
      </c>
    </row>
  </sheetData>
  <printOptions headings="1" gridLines="1"/>
  <pageMargins left="0.7" right="0.7" top="0.75" bottom="0.75" header="0.3" footer="0.3"/>
  <pageSetup scale="72"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topLeftCell="A5" workbookViewId="0">
      <selection activeCell="C5" sqref="C5"/>
    </sheetView>
  </sheetViews>
  <sheetFormatPr defaultColWidth="9.19921875" defaultRowHeight="14.25" x14ac:dyDescent="0.45"/>
  <cols>
    <col min="1" max="1" width="9.19921875" style="1"/>
    <col min="2" max="2" width="39.796875" style="1" customWidth="1"/>
    <col min="3" max="3" width="62.53125" style="1" customWidth="1"/>
    <col min="4" max="16384" width="9.19921875" style="1"/>
  </cols>
  <sheetData>
    <row r="1" spans="2:3" ht="36.4" thickBot="1" x14ac:dyDescent="0.5">
      <c r="B1" s="53" t="s">
        <v>201</v>
      </c>
    </row>
    <row r="2" spans="2:3" ht="14.65" thickBot="1" x14ac:dyDescent="0.5"/>
    <row r="3" spans="2:3" ht="18.399999999999999" thickBot="1" x14ac:dyDescent="0.5">
      <c r="B3" s="51" t="s">
        <v>191</v>
      </c>
      <c r="C3" s="52" t="s">
        <v>192</v>
      </c>
    </row>
    <row r="4" spans="2:3" ht="99" customHeight="1" thickBot="1" x14ac:dyDescent="0.5">
      <c r="B4" s="53" t="s">
        <v>193</v>
      </c>
      <c r="C4" s="54" t="s">
        <v>194</v>
      </c>
    </row>
    <row r="5" spans="2:3" ht="114.75" customHeight="1" thickBot="1" x14ac:dyDescent="0.5">
      <c r="B5" s="53" t="s">
        <v>195</v>
      </c>
      <c r="C5" s="54" t="s">
        <v>196</v>
      </c>
    </row>
    <row r="6" spans="2:3" ht="109.5" customHeight="1" thickBot="1" x14ac:dyDescent="0.5">
      <c r="B6" s="53" t="s">
        <v>197</v>
      </c>
      <c r="C6" s="54" t="s">
        <v>198</v>
      </c>
    </row>
    <row r="7" spans="2:3" ht="101.25" customHeight="1" thickBot="1" x14ac:dyDescent="0.5">
      <c r="B7" s="53" t="s">
        <v>199</v>
      </c>
      <c r="C7" s="54"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170" zoomScaleNormal="170" workbookViewId="0">
      <selection activeCell="A5" sqref="A5"/>
    </sheetView>
  </sheetViews>
  <sheetFormatPr defaultRowHeight="14.25" x14ac:dyDescent="0.45"/>
  <sheetData>
    <row r="1" spans="1:8" x14ac:dyDescent="0.45">
      <c r="A1" s="5" t="s">
        <v>109</v>
      </c>
      <c r="B1" s="5"/>
      <c r="C1" s="5"/>
      <c r="D1" s="5"/>
    </row>
    <row r="3" spans="1:8" x14ac:dyDescent="0.45">
      <c r="A3" s="1"/>
      <c r="B3" s="1"/>
      <c r="C3" s="1"/>
      <c r="D3" s="1"/>
      <c r="E3" s="1"/>
      <c r="F3" s="1"/>
      <c r="G3" s="1"/>
      <c r="H3" s="1"/>
    </row>
    <row r="4" spans="1:8" x14ac:dyDescent="0.45">
      <c r="A4" s="1" t="s">
        <v>110</v>
      </c>
      <c r="B4" s="1"/>
      <c r="C4" s="1"/>
      <c r="D4" s="1"/>
      <c r="E4" s="1"/>
      <c r="F4" s="1"/>
      <c r="G4" s="1"/>
      <c r="H4" s="1"/>
    </row>
    <row r="5" spans="1:8" x14ac:dyDescent="0.45">
      <c r="A5" s="1" t="s">
        <v>239</v>
      </c>
      <c r="B5" s="1"/>
      <c r="C5" s="1"/>
      <c r="D5" s="1"/>
      <c r="E5" s="1"/>
      <c r="F5" s="1"/>
      <c r="G5" s="1"/>
      <c r="H5" s="1"/>
    </row>
    <row r="6" spans="1:8" x14ac:dyDescent="0.45">
      <c r="A6" s="1" t="s">
        <v>245</v>
      </c>
      <c r="B6" s="1"/>
      <c r="C6" s="1"/>
      <c r="D6" s="1"/>
      <c r="E6" s="1"/>
      <c r="F6" s="1"/>
      <c r="G6" s="1"/>
      <c r="H6" s="1"/>
    </row>
    <row r="7" spans="1:8" x14ac:dyDescent="0.45">
      <c r="A7" s="1" t="s">
        <v>227</v>
      </c>
      <c r="B7" s="1"/>
      <c r="C7" s="1"/>
      <c r="D7" s="1"/>
      <c r="E7" s="1"/>
      <c r="F7" s="1"/>
      <c r="G7" s="1"/>
      <c r="H7" s="1"/>
    </row>
    <row r="8" spans="1:8" x14ac:dyDescent="0.45">
      <c r="A8" s="1"/>
      <c r="B8" s="1"/>
      <c r="C8" s="1"/>
      <c r="D8" s="1"/>
      <c r="E8" s="1"/>
      <c r="F8" s="1"/>
      <c r="G8" s="1"/>
      <c r="H8"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K24"/>
  <sheetViews>
    <sheetView workbookViewId="0">
      <selection activeCell="I7" sqref="I7:L25"/>
    </sheetView>
  </sheetViews>
  <sheetFormatPr defaultColWidth="12.53125" defaultRowHeight="21" x14ac:dyDescent="0.65"/>
  <cols>
    <col min="1" max="16384" width="12.53125" style="26"/>
  </cols>
  <sheetData>
    <row r="1" spans="5:11" x14ac:dyDescent="0.65">
      <c r="E1" s="26" t="s">
        <v>283</v>
      </c>
      <c r="F1" s="26">
        <f>KURT(F6:F19)</f>
        <v>0.10376554167296437</v>
      </c>
      <c r="G1" s="26">
        <f>KURT(G6:G23)</f>
        <v>-0.34932716624581106</v>
      </c>
    </row>
    <row r="2" spans="5:11" x14ac:dyDescent="0.65">
      <c r="E2" s="26" t="s">
        <v>282</v>
      </c>
      <c r="F2" s="26">
        <f>SKEW(F6:F19)</f>
        <v>-0.50544058000535674</v>
      </c>
      <c r="G2" s="26">
        <f>SKEW(G6:G23)</f>
        <v>0.42349899008317698</v>
      </c>
    </row>
    <row r="3" spans="5:11" x14ac:dyDescent="0.65">
      <c r="F3" s="26">
        <f>COUNT(F6:F19)</f>
        <v>14</v>
      </c>
      <c r="G3" s="26">
        <f>COUNT(G6:G23)</f>
        <v>18</v>
      </c>
      <c r="I3" s="26" t="s">
        <v>308</v>
      </c>
    </row>
    <row r="4" spans="5:11" x14ac:dyDescent="0.65">
      <c r="E4" s="26" t="s">
        <v>281</v>
      </c>
      <c r="F4" s="26">
        <f>AVERAGE(F6:F19)</f>
        <v>85.928571428571431</v>
      </c>
      <c r="G4" s="26">
        <f>AVERAGE(G6:G23)</f>
        <v>87.611111111111114</v>
      </c>
      <c r="I4" s="26" t="s">
        <v>309</v>
      </c>
    </row>
    <row r="5" spans="5:11" x14ac:dyDescent="0.65">
      <c r="F5" s="26" t="s">
        <v>21</v>
      </c>
      <c r="G5" s="26" t="s">
        <v>22</v>
      </c>
      <c r="I5" s="26" t="s">
        <v>284</v>
      </c>
    </row>
    <row r="6" spans="5:11" x14ac:dyDescent="0.65">
      <c r="F6" s="26">
        <v>87</v>
      </c>
      <c r="G6" s="26">
        <v>88</v>
      </c>
    </row>
    <row r="7" spans="5:11" x14ac:dyDescent="0.65">
      <c r="F7" s="26">
        <v>94</v>
      </c>
      <c r="G7" s="26">
        <v>96</v>
      </c>
    </row>
    <row r="8" spans="5:11" x14ac:dyDescent="0.65">
      <c r="F8" s="26">
        <v>86</v>
      </c>
      <c r="G8" s="26">
        <v>84</v>
      </c>
    </row>
    <row r="9" spans="5:11" x14ac:dyDescent="0.65">
      <c r="F9" s="26">
        <v>89</v>
      </c>
      <c r="G9" s="26">
        <v>82</v>
      </c>
    </row>
    <row r="10" spans="5:11" x14ac:dyDescent="0.65">
      <c r="F10" s="26">
        <v>74</v>
      </c>
      <c r="G10" s="26">
        <v>81</v>
      </c>
    </row>
    <row r="11" spans="5:11" x14ac:dyDescent="0.65">
      <c r="F11" s="26">
        <v>84</v>
      </c>
      <c r="G11" s="26">
        <v>85</v>
      </c>
      <c r="I11"/>
      <c r="J11"/>
      <c r="K11"/>
    </row>
    <row r="12" spans="5:11" ht="21.4" thickBot="1" x14ac:dyDescent="0.7">
      <c r="F12" s="26">
        <v>85</v>
      </c>
      <c r="G12" s="26">
        <v>90</v>
      </c>
      <c r="I12"/>
      <c r="J12"/>
      <c r="K12"/>
    </row>
    <row r="13" spans="5:11" x14ac:dyDescent="0.65">
      <c r="F13" s="26">
        <v>85</v>
      </c>
      <c r="G13" s="26">
        <v>90</v>
      </c>
      <c r="I13" s="4"/>
      <c r="J13" s="4"/>
      <c r="K13" s="4"/>
    </row>
    <row r="14" spans="5:11" x14ac:dyDescent="0.65">
      <c r="F14" s="26">
        <v>92</v>
      </c>
      <c r="G14" s="26">
        <v>89</v>
      </c>
      <c r="I14" s="2"/>
      <c r="J14" s="2"/>
      <c r="K14" s="2"/>
    </row>
    <row r="15" spans="5:11" x14ac:dyDescent="0.65">
      <c r="F15" s="26">
        <v>90</v>
      </c>
      <c r="G15" s="26">
        <v>95</v>
      </c>
      <c r="I15" s="2"/>
      <c r="J15" s="2"/>
      <c r="K15" s="2"/>
    </row>
    <row r="16" spans="5:11" x14ac:dyDescent="0.65">
      <c r="F16" s="26">
        <v>77</v>
      </c>
      <c r="G16" s="26">
        <v>88</v>
      </c>
      <c r="I16" s="2"/>
      <c r="J16" s="2"/>
      <c r="K16" s="2"/>
    </row>
    <row r="17" spans="6:11" x14ac:dyDescent="0.65">
      <c r="F17" s="26">
        <v>82</v>
      </c>
      <c r="G17" s="26">
        <v>89</v>
      </c>
      <c r="I17" s="2"/>
      <c r="J17" s="2"/>
      <c r="K17" s="2"/>
    </row>
    <row r="18" spans="6:11" x14ac:dyDescent="0.65">
      <c r="F18" s="26">
        <v>94</v>
      </c>
      <c r="G18" s="26">
        <v>93</v>
      </c>
      <c r="I18" s="2"/>
      <c r="J18" s="2"/>
      <c r="K18" s="2"/>
    </row>
    <row r="19" spans="6:11" x14ac:dyDescent="0.65">
      <c r="F19" s="26">
        <v>84</v>
      </c>
      <c r="G19" s="26">
        <v>85</v>
      </c>
      <c r="I19" s="2"/>
      <c r="J19" s="2"/>
      <c r="K19" s="2"/>
    </row>
    <row r="20" spans="6:11" x14ac:dyDescent="0.65">
      <c r="G20" s="26">
        <v>87</v>
      </c>
      <c r="I20" s="2"/>
      <c r="J20" s="2"/>
      <c r="K20" s="2"/>
    </row>
    <row r="21" spans="6:11" x14ac:dyDescent="0.65">
      <c r="G21" s="26">
        <v>83</v>
      </c>
      <c r="I21" s="2"/>
      <c r="J21" s="2"/>
      <c r="K21" s="2"/>
    </row>
    <row r="22" spans="6:11" x14ac:dyDescent="0.65">
      <c r="G22" s="26">
        <v>88</v>
      </c>
      <c r="I22" s="2"/>
      <c r="J22" s="2"/>
      <c r="K22" s="2"/>
    </row>
    <row r="23" spans="6:11" x14ac:dyDescent="0.65">
      <c r="G23" s="26">
        <v>84</v>
      </c>
      <c r="I23" s="8"/>
      <c r="J23" s="8"/>
      <c r="K23" s="2"/>
    </row>
    <row r="24" spans="6:11" ht="21.4" thickBot="1" x14ac:dyDescent="0.7">
      <c r="I24" s="3"/>
      <c r="J24" s="3"/>
      <c r="K24" s="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7"/>
  <sheetViews>
    <sheetView topLeftCell="A19" zoomScale="130" zoomScaleNormal="130" workbookViewId="0">
      <selection activeCell="A36" sqref="A36"/>
    </sheetView>
  </sheetViews>
  <sheetFormatPr defaultColWidth="9.19921875" defaultRowHeight="14.25" x14ac:dyDescent="0.45"/>
  <cols>
    <col min="1" max="2" width="9.19921875" style="1"/>
    <col min="3" max="3" width="22.73046875" style="1" customWidth="1"/>
    <col min="4" max="4" width="15" style="1" customWidth="1"/>
    <col min="5" max="16384" width="9.19921875" style="1"/>
  </cols>
  <sheetData>
    <row r="1" spans="1:7" x14ac:dyDescent="0.45">
      <c r="A1" s="1" t="s">
        <v>27</v>
      </c>
    </row>
    <row r="2" spans="1:7" x14ac:dyDescent="0.45">
      <c r="E2" s="1" t="s">
        <v>103</v>
      </c>
      <c r="F2" s="1">
        <f>SKEW(F5:F18)</f>
        <v>-0.50544058000535674</v>
      </c>
      <c r="G2" s="1">
        <f>SKEW(G5:G18)</f>
        <v>0.14479325140462007</v>
      </c>
    </row>
    <row r="3" spans="1:7" x14ac:dyDescent="0.45">
      <c r="D3" s="5"/>
      <c r="E3" s="1" t="s">
        <v>104</v>
      </c>
      <c r="F3" s="1">
        <f>KURT(F5:F18)</f>
        <v>0.10376554167296437</v>
      </c>
      <c r="G3" s="1">
        <f>KURT(G5:G18)</f>
        <v>-0.61403999406353638</v>
      </c>
    </row>
    <row r="4" spans="1:7" x14ac:dyDescent="0.45">
      <c r="D4" s="5"/>
      <c r="F4" t="s">
        <v>21</v>
      </c>
      <c r="G4" t="s">
        <v>22</v>
      </c>
    </row>
    <row r="5" spans="1:7" x14ac:dyDescent="0.45">
      <c r="D5" s="5"/>
      <c r="F5">
        <v>87</v>
      </c>
      <c r="G5">
        <v>88</v>
      </c>
    </row>
    <row r="6" spans="1:7" x14ac:dyDescent="0.45">
      <c r="D6" s="5"/>
      <c r="F6">
        <v>94</v>
      </c>
      <c r="G6">
        <v>96</v>
      </c>
    </row>
    <row r="7" spans="1:7" x14ac:dyDescent="0.45">
      <c r="C7" s="1" t="s">
        <v>102</v>
      </c>
      <c r="F7">
        <v>86</v>
      </c>
      <c r="G7">
        <v>84</v>
      </c>
    </row>
    <row r="8" spans="1:7" x14ac:dyDescent="0.45">
      <c r="C8" s="1">
        <f>FTEST(F5:F18,G5:G22)</f>
        <v>0.2208249028538955</v>
      </c>
      <c r="F8">
        <v>89</v>
      </c>
      <c r="G8">
        <v>82</v>
      </c>
    </row>
    <row r="9" spans="1:7" x14ac:dyDescent="0.45">
      <c r="F9">
        <v>74</v>
      </c>
      <c r="G9">
        <v>81</v>
      </c>
    </row>
    <row r="10" spans="1:7" x14ac:dyDescent="0.45">
      <c r="F10">
        <v>84</v>
      </c>
      <c r="G10">
        <v>85</v>
      </c>
    </row>
    <row r="11" spans="1:7" x14ac:dyDescent="0.45">
      <c r="D11" s="6"/>
      <c r="F11">
        <v>85</v>
      </c>
      <c r="G11">
        <v>90</v>
      </c>
    </row>
    <row r="12" spans="1:7" x14ac:dyDescent="0.45">
      <c r="D12" s="6"/>
      <c r="F12">
        <v>85</v>
      </c>
      <c r="G12">
        <v>90</v>
      </c>
    </row>
    <row r="13" spans="1:7" x14ac:dyDescent="0.45">
      <c r="F13">
        <v>92</v>
      </c>
      <c r="G13">
        <v>89</v>
      </c>
    </row>
    <row r="14" spans="1:7" x14ac:dyDescent="0.45">
      <c r="C14" s="1" t="s">
        <v>28</v>
      </c>
      <c r="F14">
        <v>90</v>
      </c>
      <c r="G14">
        <v>95</v>
      </c>
    </row>
    <row r="15" spans="1:7" x14ac:dyDescent="0.45">
      <c r="F15">
        <v>77</v>
      </c>
      <c r="G15">
        <v>88</v>
      </c>
    </row>
    <row r="16" spans="1:7" ht="15.75" x14ac:dyDescent="0.55000000000000004">
      <c r="C16" s="1" t="s">
        <v>29</v>
      </c>
      <c r="F16">
        <v>82</v>
      </c>
      <c r="G16">
        <v>89</v>
      </c>
    </row>
    <row r="17" spans="1:7" x14ac:dyDescent="0.45">
      <c r="C17" s="1" t="s">
        <v>30</v>
      </c>
      <c r="F17">
        <v>94</v>
      </c>
      <c r="G17">
        <v>93</v>
      </c>
    </row>
    <row r="18" spans="1:7" x14ac:dyDescent="0.45">
      <c r="F18">
        <v>84</v>
      </c>
      <c r="G18">
        <v>85</v>
      </c>
    </row>
    <row r="19" spans="1:7" ht="15.75" x14ac:dyDescent="0.55000000000000004">
      <c r="C19" s="1" t="s">
        <v>31</v>
      </c>
      <c r="F19"/>
      <c r="G19">
        <v>87</v>
      </c>
    </row>
    <row r="20" spans="1:7" x14ac:dyDescent="0.45">
      <c r="C20" s="1" t="s">
        <v>32</v>
      </c>
      <c r="F20"/>
      <c r="G20">
        <v>83</v>
      </c>
    </row>
    <row r="21" spans="1:7" ht="15.75" x14ac:dyDescent="0.55000000000000004">
      <c r="C21" s="1" t="s">
        <v>33</v>
      </c>
      <c r="F21"/>
      <c r="G21">
        <v>88</v>
      </c>
    </row>
    <row r="22" spans="1:7" x14ac:dyDescent="0.45">
      <c r="F22"/>
      <c r="G22">
        <v>84</v>
      </c>
    </row>
    <row r="23" spans="1:7" x14ac:dyDescent="0.45">
      <c r="C23" s="1" t="s">
        <v>34</v>
      </c>
    </row>
    <row r="24" spans="1:7" x14ac:dyDescent="0.45">
      <c r="D24" t="s">
        <v>35</v>
      </c>
      <c r="E24"/>
      <c r="F24"/>
    </row>
    <row r="25" spans="1:7" ht="16.149999999999999" thickBot="1" x14ac:dyDescent="0.6">
      <c r="A25" s="1" t="s">
        <v>33</v>
      </c>
      <c r="D25"/>
      <c r="E25"/>
      <c r="F25"/>
    </row>
    <row r="26" spans="1:7" ht="21.4" x14ac:dyDescent="0.65">
      <c r="A26" s="1" t="s">
        <v>43</v>
      </c>
      <c r="D26" s="4"/>
      <c r="E26" s="4" t="s">
        <v>21</v>
      </c>
      <c r="F26" s="4" t="s">
        <v>22</v>
      </c>
    </row>
    <row r="27" spans="1:7" x14ac:dyDescent="0.45">
      <c r="A27" s="1" t="s">
        <v>44</v>
      </c>
      <c r="D27" s="2" t="s">
        <v>23</v>
      </c>
      <c r="E27" s="2">
        <v>85.928571428571431</v>
      </c>
      <c r="F27" s="2">
        <v>87.611111111111114</v>
      </c>
    </row>
    <row r="28" spans="1:7" x14ac:dyDescent="0.45">
      <c r="A28" s="1" t="s">
        <v>45</v>
      </c>
      <c r="D28" s="2" t="s">
        <v>24</v>
      </c>
      <c r="E28" s="2">
        <v>33.917582417582416</v>
      </c>
      <c r="F28" s="2">
        <v>18.01633986928104</v>
      </c>
    </row>
    <row r="29" spans="1:7" x14ac:dyDescent="0.45">
      <c r="A29" s="1" t="s">
        <v>46</v>
      </c>
      <c r="D29" s="2" t="s">
        <v>25</v>
      </c>
      <c r="E29" s="2">
        <v>14</v>
      </c>
      <c r="F29" s="2">
        <v>18</v>
      </c>
    </row>
    <row r="30" spans="1:7" x14ac:dyDescent="0.45">
      <c r="D30" s="2" t="s">
        <v>36</v>
      </c>
      <c r="E30" s="2">
        <v>24.906878306878305</v>
      </c>
      <c r="F30" s="2"/>
    </row>
    <row r="31" spans="1:7" x14ac:dyDescent="0.45">
      <c r="D31" s="2" t="s">
        <v>37</v>
      </c>
      <c r="E31" s="2">
        <v>0</v>
      </c>
      <c r="F31" s="2"/>
    </row>
    <row r="32" spans="1:7" x14ac:dyDescent="0.45">
      <c r="D32" s="2" t="s">
        <v>26</v>
      </c>
      <c r="E32" s="2">
        <v>30</v>
      </c>
      <c r="F32" s="2"/>
    </row>
    <row r="33" spans="4:6" x14ac:dyDescent="0.45">
      <c r="D33" s="2" t="s">
        <v>38</v>
      </c>
      <c r="E33" s="2">
        <v>-0.94608672259579329</v>
      </c>
      <c r="F33" s="2"/>
    </row>
    <row r="34" spans="4:6" x14ac:dyDescent="0.45">
      <c r="D34" s="2" t="s">
        <v>39</v>
      </c>
      <c r="E34" s="2">
        <v>0.17583142133251867</v>
      </c>
      <c r="F34" s="2"/>
    </row>
    <row r="35" spans="4:6" x14ac:dyDescent="0.45">
      <c r="D35" s="2" t="s">
        <v>40</v>
      </c>
      <c r="E35" s="2">
        <v>1.6972608865939587</v>
      </c>
      <c r="F35" s="2"/>
    </row>
    <row r="36" spans="4:6" x14ac:dyDescent="0.45">
      <c r="D36" s="2" t="s">
        <v>41</v>
      </c>
      <c r="E36" s="2">
        <v>0.35166284266503733</v>
      </c>
      <c r="F36" s="2"/>
    </row>
    <row r="37" spans="4:6" ht="14.65" thickBot="1" x14ac:dyDescent="0.5">
      <c r="D37" s="3" t="s">
        <v>42</v>
      </c>
      <c r="E37" s="3">
        <v>2.0422724563012378</v>
      </c>
      <c r="F37" s="3"/>
    </row>
  </sheetData>
  <printOptions headings="1" gridLines="1"/>
  <pageMargins left="0.7" right="0.7" top="0.75" bottom="0.75" header="0.3" footer="0.3"/>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25"/>
  <sheetViews>
    <sheetView topLeftCell="A8" workbookViewId="0">
      <selection activeCell="J12" sqref="J12:Q26"/>
    </sheetView>
  </sheetViews>
  <sheetFormatPr defaultColWidth="9.19921875" defaultRowHeight="18" x14ac:dyDescent="0.55000000000000004"/>
  <cols>
    <col min="1" max="5" width="9.19921875" style="39"/>
    <col min="6" max="6" width="19.73046875" style="39" bestFit="1" customWidth="1"/>
    <col min="7" max="7" width="12.265625" style="39" customWidth="1"/>
    <col min="8" max="9" width="9.19921875" style="39"/>
    <col min="10" max="10" width="29.796875" style="39" customWidth="1"/>
    <col min="11" max="16384" width="9.19921875" style="39"/>
  </cols>
  <sheetData>
    <row r="1" spans="5:12" x14ac:dyDescent="0.55000000000000004">
      <c r="E1" s="39" t="s">
        <v>283</v>
      </c>
      <c r="F1" s="39">
        <f>KURT(F5:F18)</f>
        <v>-0.21044234556281749</v>
      </c>
      <c r="G1" s="39">
        <f>KURT(G5:G22)</f>
        <v>5.9409658322497449E-2</v>
      </c>
    </row>
    <row r="2" spans="5:12" x14ac:dyDescent="0.55000000000000004">
      <c r="E2" s="39" t="s">
        <v>282</v>
      </c>
      <c r="F2" s="39">
        <f>SKEW(F5:F18)</f>
        <v>-0.59680246174949059</v>
      </c>
      <c r="G2" s="39">
        <f>SKEW(G5:G22)</f>
        <v>0.60375786028587775</v>
      </c>
    </row>
    <row r="3" spans="5:12" x14ac:dyDescent="0.55000000000000004">
      <c r="F3" s="39">
        <f>AVERAGE(F5:F18)</f>
        <v>2.1372110448280339</v>
      </c>
      <c r="G3" s="39">
        <f>AVERAGE(G5:G22)</f>
        <v>9.5868459334449714</v>
      </c>
      <c r="J3" s="39" t="s">
        <v>285</v>
      </c>
    </row>
    <row r="4" spans="5:12" x14ac:dyDescent="0.55000000000000004">
      <c r="F4" s="25" t="s">
        <v>49</v>
      </c>
      <c r="G4" s="25" t="s">
        <v>50</v>
      </c>
      <c r="J4" s="39" t="s">
        <v>286</v>
      </c>
    </row>
    <row r="5" spans="5:12" x14ac:dyDescent="0.55000000000000004">
      <c r="F5" s="25">
        <v>2.9071280985426169</v>
      </c>
      <c r="G5" s="25">
        <v>10.419072499581429</v>
      </c>
      <c r="J5" s="39" t="s">
        <v>310</v>
      </c>
    </row>
    <row r="6" spans="5:12" x14ac:dyDescent="0.55000000000000004">
      <c r="F6" s="25">
        <v>4.4001502519422893</v>
      </c>
      <c r="G6" s="25">
        <v>7.9934903272849347</v>
      </c>
      <c r="J6" s="39" t="s">
        <v>49</v>
      </c>
      <c r="K6" s="39" t="s">
        <v>50</v>
      </c>
    </row>
    <row r="7" spans="5:12" x14ac:dyDescent="0.55000000000000004">
      <c r="F7" s="25">
        <v>5.4929335376163912</v>
      </c>
      <c r="G7" s="25">
        <v>8.6193498392659649</v>
      </c>
      <c r="J7" s="39">
        <f>VAR(F5:F18)</f>
        <v>11.028975602801305</v>
      </c>
      <c r="K7" s="39">
        <f>VAR(G5:G22)</f>
        <v>1.119337276467524</v>
      </c>
    </row>
    <row r="8" spans="5:12" x14ac:dyDescent="0.55000000000000004">
      <c r="F8" s="25">
        <v>4.5590603400854484</v>
      </c>
      <c r="G8" s="25">
        <v>9.1524676543079817</v>
      </c>
    </row>
    <row r="9" spans="5:12" x14ac:dyDescent="0.55000000000000004">
      <c r="F9" s="25">
        <v>7.5501029712587089</v>
      </c>
      <c r="G9" s="25">
        <v>8.5992424440879915</v>
      </c>
      <c r="J9" s="39" t="s">
        <v>311</v>
      </c>
    </row>
    <row r="10" spans="5:12" x14ac:dyDescent="0.55000000000000004">
      <c r="F10" s="25">
        <v>-2.7716354573784834</v>
      </c>
      <c r="G10" s="25">
        <v>8.9227063022442401</v>
      </c>
      <c r="J10" s="39" t="s">
        <v>287</v>
      </c>
    </row>
    <row r="11" spans="5:12" x14ac:dyDescent="0.55000000000000004">
      <c r="F11" s="25">
        <v>-3.853827834579227</v>
      </c>
      <c r="G11" s="25">
        <v>9.3823857977605964</v>
      </c>
      <c r="J11" s="39" t="s">
        <v>288</v>
      </c>
    </row>
    <row r="12" spans="5:12" x14ac:dyDescent="0.55000000000000004">
      <c r="F12" s="25">
        <v>1.0758036671656914</v>
      </c>
      <c r="G12" s="25">
        <v>9.2596881430379963</v>
      </c>
    </row>
    <row r="13" spans="5:12" x14ac:dyDescent="0.55000000000000004">
      <c r="F13" s="25">
        <v>3.0537916000376994</v>
      </c>
      <c r="G13" s="25">
        <v>9.4468860446737857</v>
      </c>
      <c r="J13"/>
      <c r="K13"/>
      <c r="L13"/>
    </row>
    <row r="14" spans="5:12" ht="18.399999999999999" thickBot="1" x14ac:dyDescent="0.6">
      <c r="F14" s="25">
        <v>3.2564067993697154</v>
      </c>
      <c r="G14" s="25">
        <v>10.714179505546184</v>
      </c>
      <c r="J14"/>
      <c r="K14"/>
      <c r="L14"/>
    </row>
    <row r="15" spans="5:12" x14ac:dyDescent="0.55000000000000004">
      <c r="F15" s="25">
        <v>2.9967932225623031</v>
      </c>
      <c r="G15" s="25">
        <v>11.127240519308621</v>
      </c>
      <c r="J15" s="4"/>
      <c r="K15" s="4"/>
      <c r="L15" s="4"/>
    </row>
    <row r="16" spans="5:12" x14ac:dyDescent="0.55000000000000004">
      <c r="F16" s="25">
        <v>-2.9856399695298839</v>
      </c>
      <c r="G16" s="25">
        <v>9.4767014711486439</v>
      </c>
      <c r="J16" s="2"/>
      <c r="K16" s="2"/>
      <c r="L16" s="2"/>
    </row>
    <row r="17" spans="6:12" x14ac:dyDescent="0.55000000000000004">
      <c r="F17" s="25">
        <v>1.3968654265919618</v>
      </c>
      <c r="G17" s="25">
        <v>9.6804588774653997</v>
      </c>
      <c r="J17" s="2"/>
      <c r="K17" s="2"/>
      <c r="L17" s="2"/>
    </row>
    <row r="18" spans="6:12" x14ac:dyDescent="0.55000000000000004">
      <c r="F18" s="25">
        <v>2.8430219739072466</v>
      </c>
      <c r="G18" s="25">
        <v>8.1382607773266962</v>
      </c>
      <c r="J18" s="2"/>
      <c r="K18" s="2"/>
      <c r="L18" s="2"/>
    </row>
    <row r="19" spans="6:12" x14ac:dyDescent="0.55000000000000004">
      <c r="F19" s="25"/>
      <c r="G19" s="25">
        <v>10.378498499103921</v>
      </c>
      <c r="J19" s="2"/>
      <c r="K19" s="2"/>
      <c r="L19" s="2"/>
    </row>
    <row r="20" spans="6:12" x14ac:dyDescent="0.55000000000000004">
      <c r="F20" s="25"/>
      <c r="G20" s="25">
        <v>8.9549384295670862</v>
      </c>
      <c r="J20" s="2"/>
      <c r="K20" s="2"/>
      <c r="L20" s="2"/>
    </row>
    <row r="21" spans="6:12" x14ac:dyDescent="0.55000000000000004">
      <c r="F21" s="25"/>
      <c r="G21" s="25">
        <v>11.99119300922567</v>
      </c>
      <c r="J21" s="2"/>
      <c r="K21" s="2"/>
      <c r="L21" s="2"/>
    </row>
    <row r="22" spans="6:12" x14ac:dyDescent="0.55000000000000004">
      <c r="F22" s="25"/>
      <c r="G22" s="25">
        <v>10.306466661072344</v>
      </c>
      <c r="J22" s="2"/>
      <c r="K22" s="2"/>
      <c r="L22" s="2"/>
    </row>
    <row r="23" spans="6:12" x14ac:dyDescent="0.55000000000000004">
      <c r="J23" s="2"/>
      <c r="K23" s="2"/>
      <c r="L23" s="2"/>
    </row>
    <row r="24" spans="6:12" x14ac:dyDescent="0.55000000000000004">
      <c r="J24" s="2"/>
      <c r="K24" s="2"/>
      <c r="L24" s="2"/>
    </row>
    <row r="25" spans="6:12" ht="18.399999999999999" thickBot="1" x14ac:dyDescent="0.6">
      <c r="J25" s="3"/>
      <c r="K25" s="3"/>
      <c r="L25"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topLeftCell="A26" zoomScale="120" zoomScaleNormal="120" workbookViewId="0">
      <selection activeCell="C48" sqref="C48"/>
    </sheetView>
  </sheetViews>
  <sheetFormatPr defaultColWidth="9.19921875" defaultRowHeight="14.25" x14ac:dyDescent="0.45"/>
  <cols>
    <col min="1" max="1" width="9.19921875" style="1"/>
    <col min="2" max="2" width="18.46484375" style="1" customWidth="1"/>
    <col min="3" max="3" width="22.73046875" style="1" customWidth="1"/>
    <col min="4" max="4" width="15" style="1" customWidth="1"/>
    <col min="5" max="6" width="9.19921875" style="1"/>
    <col min="7" max="7" width="9.46484375" style="1" customWidth="1"/>
    <col min="8" max="16384" width="9.19921875" style="1"/>
  </cols>
  <sheetData>
    <row r="1" spans="3:7" x14ac:dyDescent="0.45">
      <c r="C1" s="1" t="s">
        <v>27</v>
      </c>
    </row>
    <row r="2" spans="3:7" x14ac:dyDescent="0.45">
      <c r="E2" s="1" t="s">
        <v>47</v>
      </c>
      <c r="F2" s="1">
        <f>SKEW(F5:F18)</f>
        <v>-0.59680246174949059</v>
      </c>
      <c r="G2" s="1">
        <f>SKEW(G5:G18)</f>
        <v>0.48435051732100975</v>
      </c>
    </row>
    <row r="3" spans="3:7" x14ac:dyDescent="0.45">
      <c r="D3" s="5"/>
      <c r="E3" s="1" t="s">
        <v>48</v>
      </c>
      <c r="F3" s="1">
        <f>KURT(F5:F18)</f>
        <v>-0.21044234556281749</v>
      </c>
      <c r="G3" s="1">
        <f>KURT(G5:G18)</f>
        <v>-0.22528190278361127</v>
      </c>
    </row>
    <row r="4" spans="3:7" x14ac:dyDescent="0.45">
      <c r="D4" s="5"/>
      <c r="F4" s="1" t="s">
        <v>49</v>
      </c>
      <c r="G4" s="1" t="s">
        <v>50</v>
      </c>
    </row>
    <row r="5" spans="3:7" x14ac:dyDescent="0.45">
      <c r="D5" s="5"/>
      <c r="F5" s="1">
        <v>2.9071280985426169</v>
      </c>
      <c r="G5" s="1">
        <v>10.419072499581429</v>
      </c>
    </row>
    <row r="6" spans="3:7" x14ac:dyDescent="0.45">
      <c r="D6" s="5"/>
      <c r="F6" s="1">
        <v>4.4001502519422893</v>
      </c>
      <c r="G6" s="1">
        <v>7.9934903272849347</v>
      </c>
    </row>
    <row r="7" spans="3:7" x14ac:dyDescent="0.45">
      <c r="F7" s="1">
        <v>5.4929335376163912</v>
      </c>
      <c r="G7" s="1">
        <v>8.6193498392659649</v>
      </c>
    </row>
    <row r="8" spans="3:7" x14ac:dyDescent="0.45">
      <c r="F8" s="1">
        <v>4.5590603400854484</v>
      </c>
      <c r="G8" s="1">
        <v>9.1524676543079817</v>
      </c>
    </row>
    <row r="9" spans="3:7" x14ac:dyDescent="0.45">
      <c r="C9" s="1" t="s">
        <v>102</v>
      </c>
      <c r="F9" s="1">
        <v>7.5501029712587089</v>
      </c>
      <c r="G9" s="1">
        <v>8.5992424440879915</v>
      </c>
    </row>
    <row r="10" spans="3:7" x14ac:dyDescent="0.45">
      <c r="C10" s="1">
        <f>_xlfn.F.TEST(F5:F18,G5:G22)</f>
        <v>3.3635396532576799E-5</v>
      </c>
      <c r="F10" s="1">
        <v>-2.7716354573784834</v>
      </c>
      <c r="G10" s="1">
        <v>8.9227063022442401</v>
      </c>
    </row>
    <row r="11" spans="3:7" x14ac:dyDescent="0.45">
      <c r="D11" s="6"/>
      <c r="F11" s="1">
        <v>-3.853827834579227</v>
      </c>
      <c r="G11" s="1">
        <v>9.3823857977605964</v>
      </c>
    </row>
    <row r="12" spans="3:7" x14ac:dyDescent="0.45">
      <c r="D12" s="6"/>
      <c r="F12" s="1">
        <v>1.0758036671656914</v>
      </c>
      <c r="G12" s="1">
        <v>9.2596881430379963</v>
      </c>
    </row>
    <row r="13" spans="3:7" x14ac:dyDescent="0.45">
      <c r="F13" s="1">
        <v>3.0537916000376994</v>
      </c>
      <c r="G13" s="1">
        <v>9.4468860446737857</v>
      </c>
    </row>
    <row r="14" spans="3:7" x14ac:dyDescent="0.45">
      <c r="C14" s="1" t="s">
        <v>51</v>
      </c>
      <c r="F14" s="1">
        <v>3.2564067993697154</v>
      </c>
      <c r="G14" s="1">
        <v>10.714179505546184</v>
      </c>
    </row>
    <row r="15" spans="3:7" x14ac:dyDescent="0.45">
      <c r="F15" s="1">
        <v>2.9967932225623031</v>
      </c>
      <c r="G15" s="1">
        <v>11.127240519308621</v>
      </c>
    </row>
    <row r="16" spans="3:7" ht="15.75" x14ac:dyDescent="0.55000000000000004">
      <c r="C16" s="1" t="s">
        <v>56</v>
      </c>
      <c r="F16" s="1">
        <v>-2.9856399695298839</v>
      </c>
      <c r="G16" s="1">
        <v>9.4767014711486439</v>
      </c>
    </row>
    <row r="17" spans="3:7" x14ac:dyDescent="0.45">
      <c r="C17" s="1" t="s">
        <v>58</v>
      </c>
      <c r="F17" s="1">
        <v>1.3968654265919618</v>
      </c>
      <c r="G17" s="1">
        <v>9.6804588774653997</v>
      </c>
    </row>
    <row r="18" spans="3:7" x14ac:dyDescent="0.45">
      <c r="F18" s="1">
        <v>2.8430219739072466</v>
      </c>
      <c r="G18" s="1">
        <v>8.1382607773266962</v>
      </c>
    </row>
    <row r="19" spans="3:7" ht="15.75" x14ac:dyDescent="0.55000000000000004">
      <c r="C19" s="1" t="s">
        <v>52</v>
      </c>
      <c r="G19" s="1">
        <v>10.378498499103921</v>
      </c>
    </row>
    <row r="20" spans="3:7" x14ac:dyDescent="0.45">
      <c r="C20" s="1" t="s">
        <v>53</v>
      </c>
      <c r="G20" s="1">
        <v>8.9549384295670862</v>
      </c>
    </row>
    <row r="21" spans="3:7" ht="15.75" x14ac:dyDescent="0.55000000000000004">
      <c r="C21" s="1" t="s">
        <v>54</v>
      </c>
      <c r="G21" s="1">
        <v>11.99119300922567</v>
      </c>
    </row>
    <row r="22" spans="3:7" x14ac:dyDescent="0.45">
      <c r="G22" s="1">
        <v>10.306466661072344</v>
      </c>
    </row>
    <row r="23" spans="3:7" x14ac:dyDescent="0.45">
      <c r="C23" s="1" t="s">
        <v>55</v>
      </c>
    </row>
    <row r="26" spans="3:7" x14ac:dyDescent="0.45">
      <c r="D26" s="1" t="s">
        <v>57</v>
      </c>
    </row>
    <row r="27" spans="3:7" ht="14.65" thickBot="1" x14ac:dyDescent="0.5"/>
    <row r="28" spans="3:7" x14ac:dyDescent="0.45">
      <c r="D28" s="7"/>
      <c r="E28" s="7" t="s">
        <v>49</v>
      </c>
      <c r="F28" s="7" t="s">
        <v>50</v>
      </c>
    </row>
    <row r="29" spans="3:7" x14ac:dyDescent="0.45">
      <c r="D29" s="8" t="s">
        <v>23</v>
      </c>
      <c r="E29" s="8">
        <v>2.1372110448280339</v>
      </c>
      <c r="F29" s="8">
        <v>9.5868459334449714</v>
      </c>
    </row>
    <row r="30" spans="3:7" x14ac:dyDescent="0.45">
      <c r="D30" s="8" t="s">
        <v>24</v>
      </c>
      <c r="E30" s="8">
        <v>11.028975602801305</v>
      </c>
      <c r="F30" s="8">
        <v>1.119337276467524</v>
      </c>
    </row>
    <row r="31" spans="3:7" x14ac:dyDescent="0.45">
      <c r="D31" s="8" t="s">
        <v>25</v>
      </c>
      <c r="E31" s="8">
        <v>14</v>
      </c>
      <c r="F31" s="8">
        <v>18</v>
      </c>
    </row>
    <row r="32" spans="3:7" x14ac:dyDescent="0.45">
      <c r="D32" s="8" t="s">
        <v>37</v>
      </c>
      <c r="E32" s="8">
        <v>0</v>
      </c>
      <c r="F32" s="8"/>
    </row>
    <row r="33" spans="1:6" x14ac:dyDescent="0.45">
      <c r="D33" s="8" t="s">
        <v>26</v>
      </c>
      <c r="E33" s="8">
        <v>15</v>
      </c>
      <c r="F33" s="8"/>
    </row>
    <row r="34" spans="1:6" x14ac:dyDescent="0.45">
      <c r="D34" s="8" t="s">
        <v>38</v>
      </c>
      <c r="E34" s="8">
        <v>-8.0804090981840808</v>
      </c>
      <c r="F34" s="8"/>
    </row>
    <row r="35" spans="1:6" x14ac:dyDescent="0.45">
      <c r="A35" s="1" t="s">
        <v>59</v>
      </c>
      <c r="D35" s="8" t="s">
        <v>39</v>
      </c>
      <c r="E35" s="8">
        <v>3.8056965757247516E-7</v>
      </c>
      <c r="F35" s="8"/>
    </row>
    <row r="36" spans="1:6" x14ac:dyDescent="0.45">
      <c r="A36" s="1" t="s">
        <v>60</v>
      </c>
      <c r="D36" s="8" t="s">
        <v>40</v>
      </c>
      <c r="E36" s="8">
        <v>1.7530503556925723</v>
      </c>
      <c r="F36" s="8"/>
    </row>
    <row r="37" spans="1:6" x14ac:dyDescent="0.45">
      <c r="A37" s="1" t="s">
        <v>61</v>
      </c>
      <c r="D37" s="8" t="s">
        <v>41</v>
      </c>
      <c r="E37" s="8">
        <v>7.6113931514495031E-7</v>
      </c>
      <c r="F37" s="8"/>
    </row>
    <row r="38" spans="1:6" ht="14.65" thickBot="1" x14ac:dyDescent="0.5">
      <c r="A38" s="1" t="s">
        <v>62</v>
      </c>
      <c r="D38" s="9" t="s">
        <v>42</v>
      </c>
      <c r="E38" s="9">
        <v>2.1314495455597742</v>
      </c>
      <c r="F38" s="9"/>
    </row>
    <row r="39" spans="1:6" x14ac:dyDescent="0.45">
      <c r="A39" s="1" t="s">
        <v>63</v>
      </c>
    </row>
    <row r="40" spans="1:6" x14ac:dyDescent="0.45">
      <c r="A40" s="1" t="s">
        <v>64</v>
      </c>
    </row>
  </sheetData>
  <printOptions headings="1" gridLines="1"/>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3"/>
  <sheetViews>
    <sheetView topLeftCell="A7" workbookViewId="0">
      <selection activeCell="D13" sqref="D13"/>
    </sheetView>
  </sheetViews>
  <sheetFormatPr defaultColWidth="9.19921875" defaultRowHeight="21" x14ac:dyDescent="0.65"/>
  <cols>
    <col min="1" max="2" width="9.19921875" style="34"/>
    <col min="3" max="3" width="45" style="34" customWidth="1"/>
    <col min="4" max="4" width="56.73046875" style="34" customWidth="1"/>
    <col min="5" max="16384" width="9.19921875" style="34"/>
  </cols>
  <sheetData>
    <row r="2" spans="3:4" x14ac:dyDescent="0.65">
      <c r="C2" s="34" t="s">
        <v>290</v>
      </c>
    </row>
    <row r="4" spans="3:4" ht="21.4" thickBot="1" x14ac:dyDescent="0.7"/>
    <row r="5" spans="3:4" ht="21.4" thickBot="1" x14ac:dyDescent="0.7">
      <c r="C5" s="55" t="s">
        <v>202</v>
      </c>
      <c r="D5" s="56" t="s">
        <v>203</v>
      </c>
    </row>
    <row r="6" spans="3:4" ht="112.5" customHeight="1" thickBot="1" x14ac:dyDescent="0.7">
      <c r="C6" s="57" t="s">
        <v>204</v>
      </c>
      <c r="D6" s="58" t="s">
        <v>205</v>
      </c>
    </row>
    <row r="7" spans="3:4" ht="118.5" customHeight="1" thickBot="1" x14ac:dyDescent="0.7">
      <c r="C7" s="57" t="s">
        <v>206</v>
      </c>
      <c r="D7" s="58" t="s">
        <v>207</v>
      </c>
    </row>
    <row r="8" spans="3:4" ht="87.75" customHeight="1" thickBot="1" x14ac:dyDescent="0.7">
      <c r="C8" s="57" t="s">
        <v>208</v>
      </c>
      <c r="D8" s="58" t="s">
        <v>209</v>
      </c>
    </row>
    <row r="9" spans="3:4" ht="21.4" thickBot="1" x14ac:dyDescent="0.7">
      <c r="C9" s="29" t="s">
        <v>289</v>
      </c>
    </row>
    <row r="10" spans="3:4" ht="29.25" customHeight="1" thickBot="1" x14ac:dyDescent="0.7">
      <c r="C10" s="55" t="s">
        <v>210</v>
      </c>
      <c r="D10" s="56" t="s">
        <v>211</v>
      </c>
    </row>
    <row r="11" spans="3:4" ht="30.75" customHeight="1" thickBot="1" x14ac:dyDescent="0.7">
      <c r="C11" s="57" t="s">
        <v>212</v>
      </c>
      <c r="D11" s="58" t="s">
        <v>213</v>
      </c>
    </row>
    <row r="12" spans="3:4" ht="27" customHeight="1" thickBot="1" x14ac:dyDescent="0.7">
      <c r="C12" s="57" t="s">
        <v>214</v>
      </c>
      <c r="D12" s="58" t="s">
        <v>215</v>
      </c>
    </row>
    <row r="13" spans="3:4" ht="42.4" thickBot="1" x14ac:dyDescent="0.7">
      <c r="C13" s="57" t="s">
        <v>216</v>
      </c>
      <c r="D13" s="58" t="s">
        <v>217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P26"/>
  <sheetViews>
    <sheetView topLeftCell="D2" workbookViewId="0">
      <selection activeCell="L10" sqref="L10"/>
    </sheetView>
  </sheetViews>
  <sheetFormatPr defaultColWidth="9.19921875" defaultRowHeight="21" x14ac:dyDescent="0.65"/>
  <cols>
    <col min="1" max="6" width="9.19921875" style="34"/>
    <col min="7" max="7" width="17.19921875" style="34" customWidth="1"/>
    <col min="8" max="8" width="18.73046875" style="34" bestFit="1" customWidth="1"/>
    <col min="9" max="9" width="20.265625" style="34" bestFit="1" customWidth="1"/>
    <col min="10" max="11" width="9.19921875" style="34"/>
    <col min="12" max="12" width="42.73046875" style="34" bestFit="1" customWidth="1"/>
    <col min="13" max="16384" width="9.19921875" style="34"/>
  </cols>
  <sheetData>
    <row r="4" spans="7:16" ht="24" x14ac:dyDescent="0.85">
      <c r="G4" s="34" t="s">
        <v>279</v>
      </c>
      <c r="H4" s="34">
        <f>AVERAGE(H6:H15)</f>
        <v>-2.9</v>
      </c>
      <c r="I4" s="34">
        <f>AVERAGE(I6:I15)</f>
        <v>-14.3</v>
      </c>
      <c r="K4" s="34" t="s">
        <v>312</v>
      </c>
    </row>
    <row r="5" spans="7:16" ht="24" x14ac:dyDescent="0.85">
      <c r="G5" s="26" t="s">
        <v>80</v>
      </c>
      <c r="H5" s="26" t="s">
        <v>81</v>
      </c>
      <c r="I5" s="26" t="s">
        <v>82</v>
      </c>
      <c r="K5" s="34" t="s">
        <v>313</v>
      </c>
    </row>
    <row r="6" spans="7:16" x14ac:dyDescent="0.65">
      <c r="G6" s="26">
        <v>1</v>
      </c>
      <c r="H6" s="26">
        <v>-34</v>
      </c>
      <c r="I6" s="26">
        <v>23</v>
      </c>
    </row>
    <row r="7" spans="7:16" x14ac:dyDescent="0.65">
      <c r="G7" s="26">
        <v>2</v>
      </c>
      <c r="H7" s="26">
        <v>6</v>
      </c>
      <c r="I7" s="26">
        <v>16</v>
      </c>
    </row>
    <row r="8" spans="7:16" x14ac:dyDescent="0.65">
      <c r="G8" s="26">
        <v>3</v>
      </c>
      <c r="H8" s="26">
        <v>31</v>
      </c>
      <c r="I8" s="26">
        <v>-28</v>
      </c>
    </row>
    <row r="9" spans="7:16" x14ac:dyDescent="0.65">
      <c r="G9" s="26">
        <v>4</v>
      </c>
      <c r="H9" s="26">
        <v>10</v>
      </c>
      <c r="I9" s="26">
        <v>29</v>
      </c>
    </row>
    <row r="10" spans="7:16" x14ac:dyDescent="0.65">
      <c r="G10" s="26">
        <v>5</v>
      </c>
      <c r="H10" s="26">
        <v>-2</v>
      </c>
      <c r="I10" s="26">
        <v>30</v>
      </c>
    </row>
    <row r="11" spans="7:16" x14ac:dyDescent="0.65">
      <c r="G11" s="26">
        <v>6</v>
      </c>
      <c r="H11" s="26">
        <v>-12</v>
      </c>
      <c r="I11" s="26">
        <v>-72</v>
      </c>
      <c r="L11" s="39"/>
      <c r="M11" s="39"/>
      <c r="N11" s="39"/>
      <c r="O11" s="39"/>
      <c r="P11" s="39"/>
    </row>
    <row r="12" spans="7:16" ht="21.4" thickBot="1" x14ac:dyDescent="0.7">
      <c r="G12" s="26">
        <v>7</v>
      </c>
      <c r="H12" s="26">
        <v>49</v>
      </c>
      <c r="I12" s="26">
        <v>-46</v>
      </c>
      <c r="L12" s="39"/>
      <c r="M12" s="39"/>
      <c r="N12" s="39"/>
      <c r="O12" s="39"/>
      <c r="P12" s="39"/>
    </row>
    <row r="13" spans="7:16" x14ac:dyDescent="0.65">
      <c r="G13" s="26">
        <v>8</v>
      </c>
      <c r="H13" s="26">
        <v>-15</v>
      </c>
      <c r="I13" s="26">
        <v>-55</v>
      </c>
      <c r="L13" s="59"/>
      <c r="M13" s="59"/>
      <c r="N13" s="59"/>
      <c r="O13" s="39"/>
      <c r="P13" s="39"/>
    </row>
    <row r="14" spans="7:16" x14ac:dyDescent="0.65">
      <c r="G14" s="26">
        <v>9</v>
      </c>
      <c r="H14" s="26">
        <v>-45</v>
      </c>
      <c r="I14" s="26">
        <v>21</v>
      </c>
      <c r="L14" s="60"/>
      <c r="M14" s="60"/>
      <c r="N14" s="60"/>
      <c r="O14" s="39"/>
      <c r="P14" s="39"/>
    </row>
    <row r="15" spans="7:16" x14ac:dyDescent="0.65">
      <c r="G15" s="26">
        <v>10</v>
      </c>
      <c r="H15" s="26">
        <v>-17</v>
      </c>
      <c r="I15" s="26">
        <v>-61</v>
      </c>
      <c r="L15" s="60"/>
      <c r="M15" s="60"/>
      <c r="N15" s="60"/>
      <c r="O15" s="39"/>
      <c r="P15" s="39"/>
    </row>
    <row r="16" spans="7:16" x14ac:dyDescent="0.65">
      <c r="L16" s="60"/>
      <c r="M16" s="60"/>
      <c r="N16" s="60"/>
      <c r="O16" s="39"/>
      <c r="P16" s="39"/>
    </row>
    <row r="17" spans="5:16" x14ac:dyDescent="0.65">
      <c r="L17" s="60"/>
      <c r="M17" s="60"/>
      <c r="N17" s="60"/>
      <c r="O17" s="39"/>
      <c r="P17" s="39"/>
    </row>
    <row r="18" spans="5:16" x14ac:dyDescent="0.65">
      <c r="L18" s="60"/>
      <c r="M18" s="60"/>
      <c r="N18" s="60"/>
      <c r="O18" s="39"/>
      <c r="P18" s="39"/>
    </row>
    <row r="19" spans="5:16" x14ac:dyDescent="0.65">
      <c r="E19" s="34" t="s">
        <v>291</v>
      </c>
      <c r="L19" s="60"/>
      <c r="M19" s="60"/>
      <c r="N19" s="60"/>
      <c r="O19" s="39"/>
      <c r="P19" s="39"/>
    </row>
    <row r="20" spans="5:16" x14ac:dyDescent="0.65">
      <c r="E20" s="34" t="s">
        <v>292</v>
      </c>
      <c r="L20" s="60"/>
      <c r="M20" s="60"/>
      <c r="N20" s="60"/>
      <c r="O20" s="39"/>
      <c r="P20" s="39"/>
    </row>
    <row r="21" spans="5:16" x14ac:dyDescent="0.65">
      <c r="L21" s="60"/>
      <c r="M21" s="60"/>
      <c r="N21" s="60"/>
      <c r="O21" s="39"/>
      <c r="P21" s="39"/>
    </row>
    <row r="22" spans="5:16" x14ac:dyDescent="0.65">
      <c r="L22" s="60"/>
      <c r="M22" s="60"/>
      <c r="N22" s="60"/>
      <c r="O22" s="39"/>
      <c r="P22" s="39"/>
    </row>
    <row r="23" spans="5:16" x14ac:dyDescent="0.65">
      <c r="L23" s="60"/>
      <c r="M23" s="60"/>
      <c r="N23" s="60"/>
      <c r="O23" s="39"/>
      <c r="P23" s="39"/>
    </row>
    <row r="24" spans="5:16" ht="21.4" thickBot="1" x14ac:dyDescent="0.7">
      <c r="L24" s="61"/>
      <c r="M24" s="61"/>
      <c r="N24" s="61"/>
      <c r="O24" s="39"/>
      <c r="P24" s="39"/>
    </row>
    <row r="25" spans="5:16" x14ac:dyDescent="0.65">
      <c r="L25" s="39"/>
      <c r="M25" s="39"/>
      <c r="N25" s="39"/>
      <c r="O25" s="39"/>
      <c r="P25" s="39"/>
    </row>
    <row r="26" spans="5:16" x14ac:dyDescent="0.65">
      <c r="L26" s="39"/>
      <c r="M26" s="39"/>
      <c r="N26" s="39"/>
      <c r="O26" s="39"/>
      <c r="P26" s="3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G3:I31"/>
  <sheetViews>
    <sheetView topLeftCell="D10" workbookViewId="0">
      <selection activeCell="F24" sqref="F24"/>
    </sheetView>
  </sheetViews>
  <sheetFormatPr defaultColWidth="9.19921875" defaultRowHeight="14.25" x14ac:dyDescent="0.45"/>
  <cols>
    <col min="1" max="6" width="9.19921875" style="1"/>
    <col min="7" max="7" width="17.19921875" style="1" customWidth="1"/>
    <col min="8" max="8" width="16.19921875" style="1" customWidth="1"/>
    <col min="9" max="9" width="14.796875" style="1" customWidth="1"/>
    <col min="10" max="16384" width="9.19921875" style="1"/>
  </cols>
  <sheetData>
    <row r="3" spans="7:9" x14ac:dyDescent="0.45">
      <c r="G3" s="1" t="s">
        <v>85</v>
      </c>
      <c r="H3" s="1">
        <f>SKEW(H6:H15)</f>
        <v>0.43421808026422848</v>
      </c>
      <c r="I3" s="1">
        <f>SKEW(I6:I15)</f>
        <v>-0.1972147108750549</v>
      </c>
    </row>
    <row r="4" spans="7:9" x14ac:dyDescent="0.45">
      <c r="G4" s="1" t="s">
        <v>86</v>
      </c>
      <c r="H4" s="1">
        <f>KURT(H6:H15)</f>
        <v>-5.751702417779736E-2</v>
      </c>
      <c r="I4" s="1">
        <f>KURT(I6:I15)</f>
        <v>-2.1072878445734986</v>
      </c>
    </row>
    <row r="5" spans="7:9" x14ac:dyDescent="0.45">
      <c r="G5" s="1" t="s">
        <v>80</v>
      </c>
      <c r="H5" s="1" t="s">
        <v>81</v>
      </c>
      <c r="I5" s="1" t="s">
        <v>82</v>
      </c>
    </row>
    <row r="6" spans="7:9" x14ac:dyDescent="0.45">
      <c r="G6" s="1">
        <v>1</v>
      </c>
      <c r="H6" s="1">
        <v>-34</v>
      </c>
      <c r="I6" s="1">
        <v>23</v>
      </c>
    </row>
    <row r="7" spans="7:9" x14ac:dyDescent="0.45">
      <c r="G7" s="1">
        <v>2</v>
      </c>
      <c r="H7" s="1">
        <v>6</v>
      </c>
      <c r="I7" s="1">
        <v>16</v>
      </c>
    </row>
    <row r="8" spans="7:9" x14ac:dyDescent="0.45">
      <c r="G8" s="1">
        <v>3</v>
      </c>
      <c r="H8" s="1">
        <v>31</v>
      </c>
      <c r="I8" s="1">
        <v>-28</v>
      </c>
    </row>
    <row r="9" spans="7:9" x14ac:dyDescent="0.45">
      <c r="G9" s="1">
        <v>4</v>
      </c>
      <c r="H9" s="1">
        <v>10</v>
      </c>
      <c r="I9" s="1">
        <v>29</v>
      </c>
    </row>
    <row r="10" spans="7:9" x14ac:dyDescent="0.45">
      <c r="G10" s="1">
        <v>5</v>
      </c>
      <c r="H10" s="1">
        <v>-2</v>
      </c>
      <c r="I10" s="1">
        <v>30</v>
      </c>
    </row>
    <row r="11" spans="7:9" x14ac:dyDescent="0.45">
      <c r="G11" s="1">
        <v>6</v>
      </c>
      <c r="H11" s="1">
        <v>-12</v>
      </c>
      <c r="I11" s="1">
        <v>-72</v>
      </c>
    </row>
    <row r="12" spans="7:9" x14ac:dyDescent="0.45">
      <c r="G12" s="1">
        <v>7</v>
      </c>
      <c r="H12" s="1">
        <v>49</v>
      </c>
      <c r="I12" s="1">
        <v>-46</v>
      </c>
    </row>
    <row r="13" spans="7:9" x14ac:dyDescent="0.45">
      <c r="G13" s="1">
        <v>8</v>
      </c>
      <c r="H13" s="1">
        <v>-15</v>
      </c>
      <c r="I13" s="1">
        <v>-55</v>
      </c>
    </row>
    <row r="14" spans="7:9" x14ac:dyDescent="0.45">
      <c r="G14" s="1">
        <v>9</v>
      </c>
      <c r="H14" s="1">
        <v>-45</v>
      </c>
      <c r="I14" s="1">
        <v>21</v>
      </c>
    </row>
    <row r="15" spans="7:9" x14ac:dyDescent="0.45">
      <c r="G15" s="1">
        <v>10</v>
      </c>
      <c r="H15" s="1">
        <v>-17</v>
      </c>
      <c r="I15" s="1">
        <v>-61</v>
      </c>
    </row>
    <row r="18" spans="7:9" x14ac:dyDescent="0.45">
      <c r="G18" s="1" t="s">
        <v>83</v>
      </c>
    </row>
    <row r="19" spans="7:9" ht="14.65" thickBot="1" x14ac:dyDescent="0.5"/>
    <row r="20" spans="7:9" x14ac:dyDescent="0.45">
      <c r="G20" s="7"/>
      <c r="H20" s="7" t="s">
        <v>81</v>
      </c>
      <c r="I20" s="7" t="s">
        <v>82</v>
      </c>
    </row>
    <row r="21" spans="7:9" x14ac:dyDescent="0.45">
      <c r="G21" s="8" t="s">
        <v>23</v>
      </c>
      <c r="H21" s="8">
        <v>-2.9</v>
      </c>
      <c r="I21" s="8">
        <v>-14.3</v>
      </c>
    </row>
    <row r="22" spans="7:9" x14ac:dyDescent="0.45">
      <c r="G22" s="8" t="s">
        <v>24</v>
      </c>
      <c r="H22" s="8">
        <v>806.32222222222219</v>
      </c>
      <c r="I22" s="8">
        <v>1750.2333333333333</v>
      </c>
    </row>
    <row r="23" spans="7:9" x14ac:dyDescent="0.45">
      <c r="G23" s="8" t="s">
        <v>25</v>
      </c>
      <c r="H23" s="8">
        <v>10</v>
      </c>
      <c r="I23" s="8">
        <v>10</v>
      </c>
    </row>
    <row r="24" spans="7:9" x14ac:dyDescent="0.45">
      <c r="G24" s="8" t="s">
        <v>84</v>
      </c>
      <c r="H24" s="8">
        <v>-0.20686233309720772</v>
      </c>
      <c r="I24" s="8"/>
    </row>
    <row r="25" spans="7:9" x14ac:dyDescent="0.45">
      <c r="G25" s="8" t="s">
        <v>37</v>
      </c>
      <c r="H25" s="8">
        <v>0</v>
      </c>
      <c r="I25" s="8"/>
    </row>
    <row r="26" spans="7:9" x14ac:dyDescent="0.45">
      <c r="G26" s="8" t="s">
        <v>26</v>
      </c>
      <c r="H26" s="8">
        <v>9</v>
      </c>
      <c r="I26" s="8"/>
    </row>
    <row r="27" spans="7:9" x14ac:dyDescent="0.45">
      <c r="G27" s="8" t="s">
        <v>38</v>
      </c>
      <c r="H27" s="8">
        <v>0.65297146615445933</v>
      </c>
      <c r="I27" s="8"/>
    </row>
    <row r="28" spans="7:9" x14ac:dyDescent="0.45">
      <c r="G28" s="8" t="s">
        <v>39</v>
      </c>
      <c r="H28" s="8">
        <v>0.26504967613969954</v>
      </c>
      <c r="I28" s="8"/>
    </row>
    <row r="29" spans="7:9" x14ac:dyDescent="0.45">
      <c r="G29" s="8" t="s">
        <v>40</v>
      </c>
      <c r="H29" s="8">
        <v>1.8331129326562374</v>
      </c>
      <c r="I29" s="8"/>
    </row>
    <row r="30" spans="7:9" x14ac:dyDescent="0.45">
      <c r="G30" s="8" t="s">
        <v>41</v>
      </c>
      <c r="H30" s="8">
        <v>0.53009935227939908</v>
      </c>
      <c r="I30" s="8"/>
    </row>
    <row r="31" spans="7:9" ht="14.65" thickBot="1" x14ac:dyDescent="0.5">
      <c r="G31" s="9" t="s">
        <v>42</v>
      </c>
      <c r="H31" s="9">
        <v>2.2621571627982053</v>
      </c>
      <c r="I31" s="9"/>
    </row>
  </sheetData>
  <printOptions headings="1" gridLines="1"/>
  <pageMargins left="0.7" right="0.7" top="0.75" bottom="0.75" header="0.3" footer="0.3"/>
  <pageSetup scale="83"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33"/>
  <sheetViews>
    <sheetView topLeftCell="B17" workbookViewId="0">
      <selection activeCell="E23" sqref="D23:E23"/>
    </sheetView>
  </sheetViews>
  <sheetFormatPr defaultColWidth="9.19921875" defaultRowHeight="21" x14ac:dyDescent="0.65"/>
  <cols>
    <col min="1" max="2" width="9.19921875" style="26"/>
    <col min="3" max="3" width="14.73046875" style="26" customWidth="1"/>
    <col min="4" max="5" width="9.19921875" style="26"/>
    <col min="6" max="6" width="23.19921875" style="26" customWidth="1"/>
    <col min="7" max="7" width="9.19921875" style="26"/>
    <col min="8" max="8" width="12" style="26" bestFit="1" customWidth="1"/>
    <col min="9" max="10" width="9.19921875" style="26"/>
    <col min="11" max="11" width="11.265625" style="26" customWidth="1"/>
    <col min="12" max="12" width="16.53125" style="26" bestFit="1" customWidth="1"/>
    <col min="13" max="13" width="13.796875" style="26" customWidth="1"/>
    <col min="14" max="14" width="12.265625" style="26" customWidth="1"/>
    <col min="15" max="15" width="12.73046875" style="26" customWidth="1"/>
    <col min="16" max="16" width="15.53125" style="26" bestFit="1" customWidth="1"/>
    <col min="17" max="16384" width="9.19921875" style="26"/>
  </cols>
  <sheetData>
    <row r="2" spans="3:16" x14ac:dyDescent="0.65">
      <c r="E2" s="26" t="s">
        <v>293</v>
      </c>
    </row>
    <row r="3" spans="3:16" x14ac:dyDescent="0.65">
      <c r="D3" s="26" t="s">
        <v>294</v>
      </c>
    </row>
    <row r="4" spans="3:16" ht="21.4" thickBot="1" x14ac:dyDescent="0.7"/>
    <row r="5" spans="3:16" ht="21.4" thickBot="1" x14ac:dyDescent="0.7">
      <c r="K5" s="64"/>
      <c r="L5" s="65" t="s">
        <v>87</v>
      </c>
      <c r="M5" s="65"/>
      <c r="N5" s="65"/>
      <c r="O5" s="65"/>
      <c r="P5" s="65"/>
    </row>
    <row r="6" spans="3:16" ht="21.4" thickBot="1" x14ac:dyDescent="0.7">
      <c r="K6" s="66" t="s">
        <v>89</v>
      </c>
      <c r="L6" s="67" t="s">
        <v>90</v>
      </c>
      <c r="M6" s="67" t="s">
        <v>91</v>
      </c>
      <c r="N6" s="67" t="s">
        <v>92</v>
      </c>
      <c r="O6" s="67" t="s">
        <v>93</v>
      </c>
      <c r="P6" s="67" t="s">
        <v>88</v>
      </c>
    </row>
    <row r="7" spans="3:16" ht="21.4" thickBot="1" x14ac:dyDescent="0.7">
      <c r="C7" s="26" t="s">
        <v>297</v>
      </c>
      <c r="K7" s="66" t="s">
        <v>94</v>
      </c>
      <c r="L7" s="67">
        <v>370</v>
      </c>
      <c r="M7" s="67">
        <v>352</v>
      </c>
      <c r="N7" s="67">
        <v>198</v>
      </c>
      <c r="O7" s="67">
        <v>187</v>
      </c>
      <c r="P7" s="67">
        <f>SUM(L7:O7)</f>
        <v>1107</v>
      </c>
    </row>
    <row r="8" spans="3:16" ht="21.4" thickBot="1" x14ac:dyDescent="0.7">
      <c r="C8" s="26" t="s">
        <v>298</v>
      </c>
      <c r="K8" s="66" t="s">
        <v>95</v>
      </c>
      <c r="L8" s="67">
        <v>359</v>
      </c>
      <c r="M8" s="67">
        <v>290</v>
      </c>
      <c r="N8" s="67">
        <v>110</v>
      </c>
      <c r="O8" s="67">
        <v>169</v>
      </c>
      <c r="P8" s="67">
        <f>SUM(L8:O8)</f>
        <v>928</v>
      </c>
    </row>
    <row r="9" spans="3:16" ht="21.4" thickBot="1" x14ac:dyDescent="0.7">
      <c r="K9" s="66" t="s">
        <v>88</v>
      </c>
      <c r="L9" s="67">
        <f>SUM(L7:L8)</f>
        <v>729</v>
      </c>
      <c r="M9" s="67">
        <f t="shared" ref="M9:O9" si="0">SUM(M7:M8)</f>
        <v>642</v>
      </c>
      <c r="N9" s="67">
        <f t="shared" si="0"/>
        <v>308</v>
      </c>
      <c r="O9" s="67">
        <f t="shared" si="0"/>
        <v>356</v>
      </c>
      <c r="P9" s="67"/>
    </row>
    <row r="10" spans="3:16" ht="21.4" thickBot="1" x14ac:dyDescent="0.7">
      <c r="I10" s="26" t="s">
        <v>96</v>
      </c>
    </row>
    <row r="11" spans="3:16" ht="21.4" thickBot="1" x14ac:dyDescent="0.7">
      <c r="I11" s="26" t="s">
        <v>97</v>
      </c>
      <c r="K11" s="64"/>
      <c r="L11" s="65" t="s">
        <v>87</v>
      </c>
      <c r="M11" s="65"/>
      <c r="N11" s="65"/>
      <c r="O11" s="65"/>
      <c r="P11" s="65"/>
    </row>
    <row r="12" spans="3:16" ht="21.4" thickBot="1" x14ac:dyDescent="0.7">
      <c r="K12" s="66" t="s">
        <v>89</v>
      </c>
      <c r="L12" s="67" t="s">
        <v>90</v>
      </c>
      <c r="M12" s="67" t="s">
        <v>91</v>
      </c>
      <c r="N12" s="67" t="s">
        <v>92</v>
      </c>
      <c r="O12" s="67" t="s">
        <v>93</v>
      </c>
      <c r="P12" s="67" t="s">
        <v>88</v>
      </c>
    </row>
    <row r="13" spans="3:16" ht="21.4" thickBot="1" x14ac:dyDescent="0.7">
      <c r="K13" s="66" t="s">
        <v>94</v>
      </c>
      <c r="L13" s="68">
        <f>L7/$P7</f>
        <v>0.33423667570009036</v>
      </c>
      <c r="M13" s="68">
        <f t="shared" ref="M13:O14" si="1">M7/$P7</f>
        <v>0.31797651309846431</v>
      </c>
      <c r="N13" s="68">
        <f t="shared" si="1"/>
        <v>0.17886178861788618</v>
      </c>
      <c r="O13" s="68">
        <f t="shared" si="1"/>
        <v>0.16892502258355918</v>
      </c>
      <c r="P13" s="68">
        <f>SUM(L13:O13)</f>
        <v>1</v>
      </c>
    </row>
    <row r="14" spans="3:16" ht="21.4" thickBot="1" x14ac:dyDescent="0.7">
      <c r="K14" s="66" t="s">
        <v>95</v>
      </c>
      <c r="L14" s="68">
        <f>L8/$P8</f>
        <v>0.38685344827586204</v>
      </c>
      <c r="M14" s="68">
        <f t="shared" si="1"/>
        <v>0.3125</v>
      </c>
      <c r="N14" s="68">
        <f t="shared" si="1"/>
        <v>0.11853448275862069</v>
      </c>
      <c r="O14" s="68">
        <f t="shared" si="1"/>
        <v>0.18211206896551724</v>
      </c>
      <c r="P14" s="68">
        <f>SUM(L14:O14)</f>
        <v>1</v>
      </c>
    </row>
    <row r="15" spans="3:16" ht="21.4" thickBot="1" x14ac:dyDescent="0.7">
      <c r="D15" s="26" t="s">
        <v>26</v>
      </c>
      <c r="E15" s="26" t="s">
        <v>98</v>
      </c>
      <c r="H15" s="26" t="s">
        <v>218</v>
      </c>
      <c r="K15" s="66" t="s">
        <v>88</v>
      </c>
      <c r="L15" s="68"/>
      <c r="M15" s="68"/>
      <c r="N15" s="68"/>
      <c r="O15" s="68"/>
      <c r="P15" s="68"/>
    </row>
    <row r="16" spans="3:16" ht="21.4" thickBot="1" x14ac:dyDescent="0.7">
      <c r="D16" s="26">
        <v>1</v>
      </c>
      <c r="E16" s="26">
        <f>_xlfn.CHISQ.INV(0.95,D16)</f>
        <v>3.8414588206941236</v>
      </c>
      <c r="F16" s="26" t="str">
        <f ca="1">_xlfn.FORMULATEXT(E16)</f>
        <v>=CHISQ.INV(0.95,D16)</v>
      </c>
      <c r="H16" s="26" t="s">
        <v>99</v>
      </c>
    </row>
    <row r="17" spans="2:16" ht="21.4" thickBot="1" x14ac:dyDescent="0.7">
      <c r="D17" s="26">
        <v>2</v>
      </c>
      <c r="E17" s="26">
        <f t="shared" ref="E17:E19" si="2">_xlfn.CHISQ.INV(0.95,D17)</f>
        <v>5.9914645471079799</v>
      </c>
      <c r="F17" s="26" t="str">
        <f t="shared" ref="F17:F19" ca="1" si="3">_xlfn.FORMULATEXT(E17)</f>
        <v>=CHISQ.INV(0.95,D17)</v>
      </c>
      <c r="H17" s="26" t="s">
        <v>88</v>
      </c>
      <c r="I17" s="26">
        <f>SUM(P7:P8)</f>
        <v>2035</v>
      </c>
      <c r="K17" s="64"/>
      <c r="L17" s="65" t="s">
        <v>87</v>
      </c>
      <c r="M17" s="65"/>
      <c r="N17" s="65"/>
      <c r="O17" s="65"/>
      <c r="P17" s="65"/>
    </row>
    <row r="18" spans="2:16" ht="21.4" thickBot="1" x14ac:dyDescent="0.7">
      <c r="D18" s="26">
        <v>3</v>
      </c>
      <c r="E18" s="26">
        <f t="shared" si="2"/>
        <v>7.8147279032511774</v>
      </c>
      <c r="F18" s="26" t="str">
        <f t="shared" ca="1" si="3"/>
        <v>=CHISQ.INV(0.95,D18)</v>
      </c>
      <c r="K18" s="66" t="s">
        <v>89</v>
      </c>
      <c r="L18" s="67" t="s">
        <v>90</v>
      </c>
      <c r="M18" s="67" t="s">
        <v>91</v>
      </c>
      <c r="N18" s="67" t="s">
        <v>92</v>
      </c>
      <c r="O18" s="67" t="s">
        <v>93</v>
      </c>
      <c r="P18" s="67" t="s">
        <v>88</v>
      </c>
    </row>
    <row r="19" spans="2:16" ht="21.4" thickBot="1" x14ac:dyDescent="0.7">
      <c r="D19" s="26">
        <v>4</v>
      </c>
      <c r="E19" s="26">
        <f t="shared" si="2"/>
        <v>9.4877290367811575</v>
      </c>
      <c r="F19" s="26" t="str">
        <f t="shared" ca="1" si="3"/>
        <v>=CHISQ.INV(0.95,D19)</v>
      </c>
      <c r="K19" s="66" t="s">
        <v>94</v>
      </c>
      <c r="L19" s="69">
        <f t="shared" ref="L19:O20" si="4">Total*($P7/Total)*(L$9/Total)</f>
        <v>396.56167076167077</v>
      </c>
      <c r="M19" s="69">
        <f t="shared" si="4"/>
        <v>349.23538083538085</v>
      </c>
      <c r="N19" s="69">
        <f t="shared" si="4"/>
        <v>167.54594594594596</v>
      </c>
      <c r="O19" s="69">
        <f t="shared" si="4"/>
        <v>193.65700245700245</v>
      </c>
      <c r="P19" s="69">
        <f>SUM(L19:O19)</f>
        <v>1107</v>
      </c>
    </row>
    <row r="20" spans="2:16" ht="21.4" thickBot="1" x14ac:dyDescent="0.7">
      <c r="B20" s="26" t="s">
        <v>301</v>
      </c>
      <c r="F20" s="26" t="s">
        <v>300</v>
      </c>
      <c r="K20" s="66" t="s">
        <v>95</v>
      </c>
      <c r="L20" s="69">
        <f t="shared" si="4"/>
        <v>332.43832923832923</v>
      </c>
      <c r="M20" s="69">
        <f t="shared" si="4"/>
        <v>292.76461916461921</v>
      </c>
      <c r="N20" s="69">
        <f t="shared" si="4"/>
        <v>140.45405405405407</v>
      </c>
      <c r="O20" s="69">
        <f t="shared" si="4"/>
        <v>162.34299754299752</v>
      </c>
      <c r="P20" s="69">
        <f>SUM(L20:O20)</f>
        <v>928</v>
      </c>
    </row>
    <row r="21" spans="2:16" ht="21.4" thickBot="1" x14ac:dyDescent="0.7">
      <c r="B21" s="26" t="s">
        <v>302</v>
      </c>
      <c r="D21" s="26" t="s">
        <v>221</v>
      </c>
      <c r="K21" s="66" t="s">
        <v>88</v>
      </c>
      <c r="L21" s="69"/>
      <c r="M21" s="69"/>
      <c r="N21" s="69"/>
      <c r="O21" s="69"/>
      <c r="P21" s="69"/>
    </row>
    <row r="22" spans="2:16" ht="21.4" thickBot="1" x14ac:dyDescent="0.7">
      <c r="H22" s="26" t="s">
        <v>100</v>
      </c>
    </row>
    <row r="23" spans="2:16" ht="25.9" thickBot="1" x14ac:dyDescent="0.9">
      <c r="F23" s="26" t="s">
        <v>295</v>
      </c>
      <c r="K23" s="64"/>
      <c r="L23" s="65" t="s">
        <v>87</v>
      </c>
      <c r="M23" s="65"/>
      <c r="N23" s="65"/>
      <c r="O23" s="65"/>
    </row>
    <row r="24" spans="2:16" ht="21.4" thickBot="1" x14ac:dyDescent="0.7">
      <c r="F24" s="62" t="s">
        <v>219</v>
      </c>
      <c r="K24" s="66" t="s">
        <v>89</v>
      </c>
      <c r="L24" s="67" t="s">
        <v>90</v>
      </c>
      <c r="M24" s="67" t="s">
        <v>91</v>
      </c>
      <c r="N24" s="67" t="s">
        <v>92</v>
      </c>
      <c r="O24" s="67" t="s">
        <v>93</v>
      </c>
    </row>
    <row r="25" spans="2:16" ht="24.4" thickBot="1" x14ac:dyDescent="0.9">
      <c r="F25" s="26" t="s">
        <v>296</v>
      </c>
      <c r="K25" s="66" t="s">
        <v>94</v>
      </c>
      <c r="L25" s="69">
        <f>(L7-L19)^2/L19</f>
        <v>1.7790987018395104</v>
      </c>
      <c r="M25" s="69">
        <f t="shared" ref="M25:O26" si="5">(M7-M19)^2/M19</f>
        <v>2.1885294402580063E-2</v>
      </c>
      <c r="N25" s="69">
        <f t="shared" si="5"/>
        <v>5.5354929842734668</v>
      </c>
      <c r="O25" s="69">
        <f t="shared" si="5"/>
        <v>0.22883593750954614</v>
      </c>
    </row>
    <row r="26" spans="2:16" ht="21.4" thickBot="1" x14ac:dyDescent="0.7">
      <c r="K26" s="66" t="s">
        <v>95</v>
      </c>
      <c r="L26" s="69">
        <f>(L8-L20)^2/L20</f>
        <v>2.1222653695434675</v>
      </c>
      <c r="M26" s="69">
        <f t="shared" si="5"/>
        <v>2.6106703559975349E-2</v>
      </c>
      <c r="N26" s="69">
        <f t="shared" si="5"/>
        <v>6.6032227732658821</v>
      </c>
      <c r="O26" s="69">
        <f t="shared" si="5"/>
        <v>0.27297562804210102</v>
      </c>
    </row>
    <row r="27" spans="2:16" x14ac:dyDescent="0.65">
      <c r="D27" s="26" t="s">
        <v>220</v>
      </c>
      <c r="H27" s="26" t="s">
        <v>101</v>
      </c>
    </row>
    <row r="28" spans="2:16" x14ac:dyDescent="0.65">
      <c r="C28" s="62" t="s">
        <v>222</v>
      </c>
      <c r="H28" s="63">
        <f>SUM(L25:O26)</f>
        <v>16.58988339243653</v>
      </c>
      <c r="K28" s="26" t="s">
        <v>303</v>
      </c>
    </row>
    <row r="29" spans="2:16" x14ac:dyDescent="0.65">
      <c r="C29" s="26">
        <f>_xlfn.CHISQ.DIST.RT(H28,3)</f>
        <v>8.5813295229901563E-4</v>
      </c>
      <c r="D29" s="26" t="str">
        <f ca="1">_xlfn.FORMULATEXT(C29)</f>
        <v>=CHISQ.DIST.RT(H28,3)</v>
      </c>
    </row>
    <row r="31" spans="2:16" x14ac:dyDescent="0.65">
      <c r="D31" s="26" t="s">
        <v>224</v>
      </c>
    </row>
    <row r="32" spans="2:16" x14ac:dyDescent="0.65">
      <c r="D32" s="62" t="s">
        <v>223</v>
      </c>
      <c r="H32" s="26">
        <f>_xlfn.CHISQ.TEST(L7:O8,L19:O20)</f>
        <v>8.5813295229901563E-4</v>
      </c>
      <c r="I32" s="26" t="str">
        <f ca="1">_xlfn.FORMULATEXT(H32)</f>
        <v>=CHISQ.TEST(L7:O8,L19:O20)</v>
      </c>
    </row>
    <row r="33" spans="4:4" x14ac:dyDescent="0.65">
      <c r="D33" s="26" t="s">
        <v>225</v>
      </c>
    </row>
  </sheetData>
  <printOptions headings="1" gridLines="1"/>
  <pageMargins left="0.7" right="0.7" top="0.75" bottom="0.75" header="0.3" footer="0.3"/>
  <pageSetup scale="49"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4:P34"/>
  <sheetViews>
    <sheetView topLeftCell="A23" workbookViewId="0">
      <selection activeCell="H30" sqref="H30"/>
    </sheetView>
  </sheetViews>
  <sheetFormatPr defaultColWidth="11.73046875" defaultRowHeight="18" x14ac:dyDescent="0.55000000000000004"/>
  <cols>
    <col min="1" max="16384" width="11.73046875" style="25"/>
  </cols>
  <sheetData>
    <row r="4" spans="4:16" ht="18.399999999999999" thickBot="1" x14ac:dyDescent="0.6"/>
    <row r="5" spans="4:16" ht="18.399999999999999" thickBot="1" x14ac:dyDescent="0.6">
      <c r="K5" s="51"/>
      <c r="L5" s="52" t="s">
        <v>87</v>
      </c>
      <c r="M5" s="52"/>
      <c r="N5" s="52"/>
      <c r="O5" s="52"/>
      <c r="P5" s="52"/>
    </row>
    <row r="6" spans="4:16" ht="18.399999999999999" thickBot="1" x14ac:dyDescent="0.6">
      <c r="K6" s="53" t="s">
        <v>89</v>
      </c>
      <c r="L6" s="54" t="s">
        <v>90</v>
      </c>
      <c r="M6" s="54" t="s">
        <v>91</v>
      </c>
      <c r="N6" s="54" t="s">
        <v>92</v>
      </c>
      <c r="O6" s="54" t="s">
        <v>93</v>
      </c>
      <c r="P6" s="54" t="s">
        <v>88</v>
      </c>
    </row>
    <row r="7" spans="4:16" ht="18.399999999999999" thickBot="1" x14ac:dyDescent="0.6">
      <c r="K7" s="53" t="s">
        <v>94</v>
      </c>
      <c r="L7" s="54">
        <v>370</v>
      </c>
      <c r="M7" s="54">
        <v>352</v>
      </c>
      <c r="N7" s="54">
        <v>198</v>
      </c>
      <c r="O7" s="54">
        <v>187</v>
      </c>
      <c r="P7" s="54">
        <f>SUM(L7:O7)</f>
        <v>1107</v>
      </c>
    </row>
    <row r="8" spans="4:16" ht="18.399999999999999" thickBot="1" x14ac:dyDescent="0.6">
      <c r="K8" s="53" t="s">
        <v>95</v>
      </c>
      <c r="L8" s="54">
        <v>359</v>
      </c>
      <c r="M8" s="54">
        <v>290</v>
      </c>
      <c r="N8" s="54">
        <v>110</v>
      </c>
      <c r="O8" s="54">
        <v>169</v>
      </c>
      <c r="P8" s="54">
        <f>SUM(L8:O8)</f>
        <v>928</v>
      </c>
    </row>
    <row r="9" spans="4:16" ht="18.399999999999999" thickBot="1" x14ac:dyDescent="0.6">
      <c r="K9" s="53" t="s">
        <v>88</v>
      </c>
      <c r="L9" s="54">
        <f>SUM(L7:L8)</f>
        <v>729</v>
      </c>
      <c r="M9" s="54">
        <f t="shared" ref="M9:O9" si="0">SUM(M7:M8)</f>
        <v>642</v>
      </c>
      <c r="N9" s="54">
        <f t="shared" si="0"/>
        <v>308</v>
      </c>
      <c r="O9" s="54">
        <f t="shared" si="0"/>
        <v>356</v>
      </c>
      <c r="P9" s="54"/>
    </row>
    <row r="10" spans="4:16" ht="18.399999999999999" thickBot="1" x14ac:dyDescent="0.6">
      <c r="I10" s="25" t="s">
        <v>96</v>
      </c>
    </row>
    <row r="11" spans="4:16" ht="18.399999999999999" thickBot="1" x14ac:dyDescent="0.6">
      <c r="I11" s="25" t="s">
        <v>97</v>
      </c>
      <c r="K11" s="51"/>
      <c r="L11" s="52" t="s">
        <v>87</v>
      </c>
      <c r="M11" s="52"/>
      <c r="N11" s="52"/>
      <c r="O11" s="52"/>
      <c r="P11" s="52"/>
    </row>
    <row r="12" spans="4:16" ht="18.399999999999999" thickBot="1" x14ac:dyDescent="0.6">
      <c r="K12" s="53" t="s">
        <v>89</v>
      </c>
      <c r="L12" s="54" t="s">
        <v>90</v>
      </c>
      <c r="M12" s="54" t="s">
        <v>91</v>
      </c>
      <c r="N12" s="54" t="s">
        <v>92</v>
      </c>
      <c r="O12" s="54" t="s">
        <v>93</v>
      </c>
      <c r="P12" s="54" t="s">
        <v>88</v>
      </c>
    </row>
    <row r="13" spans="4:16" ht="18.399999999999999" thickBot="1" x14ac:dyDescent="0.6">
      <c r="K13" s="53" t="s">
        <v>94</v>
      </c>
      <c r="L13" s="71">
        <f>L7/SUM($L7:$O7)</f>
        <v>0.33423667570009036</v>
      </c>
      <c r="M13" s="71">
        <f t="shared" ref="M13:O13" si="1">M7/SUM($L7:$O7)</f>
        <v>0.31797651309846431</v>
      </c>
      <c r="N13" s="71">
        <f t="shared" si="1"/>
        <v>0.17886178861788618</v>
      </c>
      <c r="O13" s="71">
        <f t="shared" si="1"/>
        <v>0.16892502258355918</v>
      </c>
      <c r="P13" s="71">
        <f>SUM(L13:O13)</f>
        <v>1</v>
      </c>
    </row>
    <row r="14" spans="4:16" ht="18.399999999999999" thickBot="1" x14ac:dyDescent="0.6">
      <c r="K14" s="53" t="s">
        <v>95</v>
      </c>
      <c r="L14" s="71">
        <f>L8/SUM($L8:$O8)</f>
        <v>0.38685344827586204</v>
      </c>
      <c r="M14" s="71">
        <f t="shared" ref="M14:O14" si="2">M8/SUM($L8:$O8)</f>
        <v>0.3125</v>
      </c>
      <c r="N14" s="71">
        <f t="shared" si="2"/>
        <v>0.11853448275862069</v>
      </c>
      <c r="O14" s="71">
        <f t="shared" si="2"/>
        <v>0.18211206896551724</v>
      </c>
      <c r="P14" s="71">
        <f>SUM(L14:O14)</f>
        <v>1</v>
      </c>
    </row>
    <row r="15" spans="4:16" ht="18.399999999999999" thickBot="1" x14ac:dyDescent="0.6">
      <c r="D15" s="25" t="s">
        <v>26</v>
      </c>
      <c r="E15" s="25" t="s">
        <v>98</v>
      </c>
      <c r="K15" s="53" t="s">
        <v>88</v>
      </c>
      <c r="L15" s="71">
        <f>L9/SUM($L9:$O9)</f>
        <v>0.35823095823095824</v>
      </c>
      <c r="M15" s="71">
        <f t="shared" ref="M15:O15" si="3">M9/SUM($L9:$O9)</f>
        <v>0.3154791154791155</v>
      </c>
      <c r="N15" s="71">
        <f t="shared" si="3"/>
        <v>0.15135135135135136</v>
      </c>
      <c r="O15" s="71">
        <f t="shared" si="3"/>
        <v>0.17493857493857493</v>
      </c>
      <c r="P15" s="71">
        <f>SUM(L15:O15)</f>
        <v>1</v>
      </c>
    </row>
    <row r="16" spans="4:16" ht="18.399999999999999" thickBot="1" x14ac:dyDescent="0.6">
      <c r="D16" s="25">
        <v>1</v>
      </c>
      <c r="E16" s="25">
        <f>_xlfn.CHISQ.INV(0.95,D16)</f>
        <v>3.8414588206941236</v>
      </c>
      <c r="F16" s="25" t="str">
        <f ca="1">_xlfn.FORMULATEXT(E16)</f>
        <v>=CHISQ.INV(0.95,D16)</v>
      </c>
      <c r="H16" s="25" t="s">
        <v>99</v>
      </c>
    </row>
    <row r="17" spans="4:16" ht="18.399999999999999" thickBot="1" x14ac:dyDescent="0.6">
      <c r="D17" s="25">
        <v>2</v>
      </c>
      <c r="E17" s="25">
        <f t="shared" ref="E17:E19" si="4">_xlfn.CHISQ.INV(0.95,D17)</f>
        <v>5.9914645471079799</v>
      </c>
      <c r="F17" s="25" t="str">
        <f t="shared" ref="F17:F19" ca="1" si="5">_xlfn.FORMULATEXT(E17)</f>
        <v>=CHISQ.INV(0.95,D17)</v>
      </c>
      <c r="H17" s="25" t="s">
        <v>88</v>
      </c>
      <c r="I17" s="25">
        <f>SUM(P7:P8)</f>
        <v>2035</v>
      </c>
      <c r="K17" s="51"/>
      <c r="L17" s="52" t="s">
        <v>87</v>
      </c>
      <c r="M17" s="52"/>
      <c r="N17" s="52"/>
      <c r="O17" s="52"/>
      <c r="P17" s="52"/>
    </row>
    <row r="18" spans="4:16" ht="18.399999999999999" thickBot="1" x14ac:dyDescent="0.6">
      <c r="D18" s="25">
        <v>3</v>
      </c>
      <c r="E18" s="25">
        <f t="shared" si="4"/>
        <v>7.8147279032511774</v>
      </c>
      <c r="F18" s="25" t="str">
        <f t="shared" ca="1" si="5"/>
        <v>=CHISQ.INV(0.95,D18)</v>
      </c>
      <c r="H18" s="70" t="s">
        <v>299</v>
      </c>
      <c r="K18" s="53" t="s">
        <v>89</v>
      </c>
      <c r="L18" s="54" t="s">
        <v>90</v>
      </c>
      <c r="M18" s="54" t="s">
        <v>91</v>
      </c>
      <c r="N18" s="54" t="s">
        <v>92</v>
      </c>
      <c r="O18" s="54" t="s">
        <v>93</v>
      </c>
      <c r="P18" s="54" t="s">
        <v>88</v>
      </c>
    </row>
    <row r="19" spans="4:16" ht="18.399999999999999" thickBot="1" x14ac:dyDescent="0.6">
      <c r="D19" s="25">
        <v>4</v>
      </c>
      <c r="E19" s="25">
        <f t="shared" si="4"/>
        <v>9.4877290367811575</v>
      </c>
      <c r="F19" s="25" t="str">
        <f t="shared" ca="1" si="5"/>
        <v>=CHISQ.INV(0.95,D19)</v>
      </c>
      <c r="K19" s="53" t="s">
        <v>94</v>
      </c>
      <c r="L19" s="72">
        <f>($P7/Total)*(L$9/Total)*Total</f>
        <v>396.56167076167077</v>
      </c>
      <c r="M19" s="72">
        <f t="shared" ref="L19:O20" si="6">($P7/Total)*(M$9/Total)*Total</f>
        <v>349.23538083538091</v>
      </c>
      <c r="N19" s="72">
        <f t="shared" si="6"/>
        <v>167.54594594594596</v>
      </c>
      <c r="O19" s="72">
        <f t="shared" si="6"/>
        <v>193.65700245700245</v>
      </c>
      <c r="P19" s="72">
        <f>SUM(L19:O19)</f>
        <v>1107</v>
      </c>
    </row>
    <row r="20" spans="4:16" ht="18.399999999999999" thickBot="1" x14ac:dyDescent="0.6">
      <c r="K20" s="53" t="s">
        <v>95</v>
      </c>
      <c r="L20" s="72">
        <f t="shared" si="6"/>
        <v>332.43832923832923</v>
      </c>
      <c r="M20" s="72">
        <f t="shared" si="6"/>
        <v>292.76461916461915</v>
      </c>
      <c r="N20" s="72">
        <f t="shared" si="6"/>
        <v>140.45405405405404</v>
      </c>
      <c r="O20" s="72">
        <f t="shared" si="6"/>
        <v>162.34299754299752</v>
      </c>
      <c r="P20" s="72">
        <f>SUM(L20:O20)</f>
        <v>927.99999999999989</v>
      </c>
    </row>
    <row r="21" spans="4:16" ht="18.399999999999999" thickBot="1" x14ac:dyDescent="0.6">
      <c r="K21" s="53" t="s">
        <v>88</v>
      </c>
      <c r="L21" s="72">
        <f>SUM(L19:L20)</f>
        <v>729</v>
      </c>
      <c r="M21" s="72">
        <f t="shared" ref="M21:O21" si="7">SUM(M19:M20)</f>
        <v>642</v>
      </c>
      <c r="N21" s="72">
        <f t="shared" si="7"/>
        <v>308</v>
      </c>
      <c r="O21" s="72">
        <f t="shared" si="7"/>
        <v>356</v>
      </c>
      <c r="P21" s="72"/>
    </row>
    <row r="22" spans="4:16" ht="18.399999999999999" thickBot="1" x14ac:dyDescent="0.6">
      <c r="H22" s="25" t="s">
        <v>100</v>
      </c>
    </row>
    <row r="23" spans="4:16" ht="18.399999999999999" thickBot="1" x14ac:dyDescent="0.6">
      <c r="K23" s="51"/>
      <c r="L23" s="52" t="s">
        <v>87</v>
      </c>
      <c r="M23" s="52"/>
      <c r="N23" s="52"/>
      <c r="O23" s="52"/>
    </row>
    <row r="24" spans="4:16" ht="18.399999999999999" thickBot="1" x14ac:dyDescent="0.6">
      <c r="K24" s="53" t="s">
        <v>89</v>
      </c>
      <c r="L24" s="54" t="s">
        <v>90</v>
      </c>
      <c r="M24" s="54" t="s">
        <v>91</v>
      </c>
      <c r="N24" s="54" t="s">
        <v>92</v>
      </c>
      <c r="O24" s="54" t="s">
        <v>93</v>
      </c>
    </row>
    <row r="25" spans="4:16" ht="18.399999999999999" thickBot="1" x14ac:dyDescent="0.6">
      <c r="K25" s="53" t="s">
        <v>94</v>
      </c>
      <c r="L25" s="72">
        <f>(L7-L19)^2/L19</f>
        <v>1.7790987018395104</v>
      </c>
      <c r="M25" s="72">
        <f t="shared" ref="M25:O26" si="8">(M7-M19)^2/M19</f>
        <v>2.1885294402579157E-2</v>
      </c>
      <c r="N25" s="72">
        <f t="shared" si="8"/>
        <v>5.5354929842734668</v>
      </c>
      <c r="O25" s="72">
        <f t="shared" si="8"/>
        <v>0.22883593750954614</v>
      </c>
    </row>
    <row r="26" spans="4:16" ht="18.399999999999999" thickBot="1" x14ac:dyDescent="0.6">
      <c r="K26" s="53" t="s">
        <v>95</v>
      </c>
      <c r="L26" s="72">
        <f>(L8-L20)^2/L20</f>
        <v>2.1222653695434675</v>
      </c>
      <c r="M26" s="72">
        <f t="shared" si="8"/>
        <v>2.6106703559974281E-2</v>
      </c>
      <c r="N26" s="72">
        <f t="shared" si="8"/>
        <v>6.6032227732658715</v>
      </c>
      <c r="O26" s="72">
        <f t="shared" si="8"/>
        <v>0.27297562804210102</v>
      </c>
    </row>
    <row r="27" spans="4:16" x14ac:dyDescent="0.55000000000000004">
      <c r="H27" s="25" t="s">
        <v>101</v>
      </c>
    </row>
    <row r="28" spans="4:16" x14ac:dyDescent="0.55000000000000004">
      <c r="H28" s="73">
        <f>SUM(L25:O26)</f>
        <v>16.589883392436516</v>
      </c>
    </row>
    <row r="30" spans="4:16" x14ac:dyDescent="0.55000000000000004">
      <c r="H30" s="25">
        <f>_xlfn.CHISQ.DIST.RT(H28,3)</f>
        <v>8.5813295229902106E-4</v>
      </c>
      <c r="I30" s="25" t="str">
        <f ca="1">_xlfn.FORMULATEXT(H30)</f>
        <v>=CHISQ.DIST.RT(H28,3)</v>
      </c>
    </row>
    <row r="34" spans="9:10" x14ac:dyDescent="0.55000000000000004">
      <c r="I34" s="25">
        <f>_xlfn.CHISQ.TEST(L7:O8,L19:O20)</f>
        <v>8.5813295229902106E-4</v>
      </c>
      <c r="J34" s="25" t="str">
        <f ca="1">_xlfn.FORMULATEXT(I34)</f>
        <v>=CHISQ.TEST(L7:O8,L19:O20)</v>
      </c>
    </row>
  </sheetData>
  <printOptions headings="1" gridLines="1"/>
  <pageMargins left="0.7" right="0.7" top="0.75" bottom="0.75" header="0.3" footer="0.3"/>
  <pageSetup scale="4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workbookViewId="0">
      <selection activeCell="B5" sqref="B5"/>
    </sheetView>
  </sheetViews>
  <sheetFormatPr defaultColWidth="9.19921875" defaultRowHeight="14.25" x14ac:dyDescent="0.45"/>
  <cols>
    <col min="1" max="1" width="9.19921875" style="1"/>
    <col min="2" max="2" width="87.796875" style="1" customWidth="1"/>
    <col min="3" max="3" width="61.265625" style="1" customWidth="1"/>
    <col min="4" max="16384" width="9.19921875" style="1"/>
  </cols>
  <sheetData>
    <row r="1" spans="2:4" ht="23.25" x14ac:dyDescent="0.7">
      <c r="B1" s="37" t="s">
        <v>246</v>
      </c>
    </row>
    <row r="2" spans="2:4" ht="100.5" customHeight="1" x14ac:dyDescent="0.45">
      <c r="B2" s="35" t="s">
        <v>111</v>
      </c>
      <c r="C2" s="15"/>
      <c r="D2" s="15"/>
    </row>
    <row r="3" spans="2:4" ht="37.5" customHeight="1" x14ac:dyDescent="0.45">
      <c r="B3" s="36" t="s">
        <v>240</v>
      </c>
      <c r="C3" s="15"/>
      <c r="D3" s="15"/>
    </row>
    <row r="4" spans="2:4" ht="101.25" customHeight="1" x14ac:dyDescent="0.45">
      <c r="B4" s="35" t="s">
        <v>112</v>
      </c>
      <c r="C4" s="15"/>
      <c r="D4" s="15"/>
    </row>
    <row r="5" spans="2:4" ht="93.75" customHeight="1" x14ac:dyDescent="0.45">
      <c r="B5" s="35" t="s">
        <v>113</v>
      </c>
      <c r="D5" s="15"/>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1"/>
  <sheetViews>
    <sheetView topLeftCell="A5" workbookViewId="0">
      <selection activeCell="D10" sqref="D10"/>
    </sheetView>
  </sheetViews>
  <sheetFormatPr defaultColWidth="9.19921875" defaultRowHeight="14.25" x14ac:dyDescent="0.45"/>
  <cols>
    <col min="1" max="2" width="9.19921875" style="1"/>
    <col min="3" max="3" width="55.265625" style="1" customWidth="1"/>
    <col min="4" max="16384" width="9.19921875" style="1"/>
  </cols>
  <sheetData>
    <row r="1" spans="3:5" ht="21" x14ac:dyDescent="0.45">
      <c r="C1" s="36" t="s">
        <v>247</v>
      </c>
    </row>
    <row r="2" spans="3:5" ht="21" x14ac:dyDescent="0.65">
      <c r="C2" s="26"/>
    </row>
    <row r="3" spans="3:5" ht="147" x14ac:dyDescent="0.45">
      <c r="C3" s="35" t="s">
        <v>115</v>
      </c>
    </row>
    <row r="4" spans="3:5" ht="45" x14ac:dyDescent="0.45">
      <c r="C4" s="36" t="s">
        <v>241</v>
      </c>
    </row>
    <row r="5" spans="3:5" ht="57.75" customHeight="1" x14ac:dyDescent="0.45">
      <c r="C5" s="35" t="s">
        <v>116</v>
      </c>
      <c r="D5" s="15"/>
      <c r="E5" s="15"/>
    </row>
    <row r="6" spans="3:5" ht="62.25" customHeight="1" x14ac:dyDescent="0.45">
      <c r="C6" s="35" t="s">
        <v>118</v>
      </c>
      <c r="D6" s="15"/>
      <c r="E6" s="15"/>
    </row>
    <row r="7" spans="3:5" ht="83.25" customHeight="1" x14ac:dyDescent="0.45">
      <c r="C7" s="14" t="s">
        <v>119</v>
      </c>
      <c r="D7" s="15"/>
      <c r="E7" s="15"/>
    </row>
    <row r="8" spans="3:5" ht="55.05" customHeight="1" x14ac:dyDescent="0.45">
      <c r="C8" s="14" t="s">
        <v>120</v>
      </c>
      <c r="D8" s="15"/>
      <c r="E8" s="15"/>
    </row>
    <row r="9" spans="3:5" ht="88.5" customHeight="1" x14ac:dyDescent="0.45">
      <c r="C9" s="14" t="s">
        <v>117</v>
      </c>
      <c r="D9" s="15"/>
      <c r="E9" s="15"/>
    </row>
    <row r="10" spans="3:5" ht="55.05" customHeight="1" x14ac:dyDescent="0.45">
      <c r="D10" s="15"/>
      <c r="E10" s="15"/>
    </row>
    <row r="11" spans="3:5" ht="109.5" customHeight="1" x14ac:dyDescent="0.45">
      <c r="E11"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7"/>
  <sheetViews>
    <sheetView topLeftCell="A4" workbookViewId="0">
      <selection activeCell="A8" sqref="A8"/>
    </sheetView>
  </sheetViews>
  <sheetFormatPr defaultColWidth="9.19921875" defaultRowHeight="14.25" x14ac:dyDescent="0.45"/>
  <cols>
    <col min="1" max="2" width="9.19921875" style="1"/>
    <col min="3" max="3" width="107.265625" style="1" customWidth="1"/>
    <col min="4" max="16384" width="9.19921875" style="1"/>
  </cols>
  <sheetData>
    <row r="2" spans="3:4" ht="21" x14ac:dyDescent="0.65">
      <c r="C2" s="30" t="s">
        <v>248</v>
      </c>
    </row>
    <row r="3" spans="3:4" ht="96.75" customHeight="1" x14ac:dyDescent="0.45">
      <c r="C3" s="35" t="s">
        <v>121</v>
      </c>
      <c r="D3" s="15"/>
    </row>
    <row r="4" spans="3:4" ht="60" customHeight="1" x14ac:dyDescent="0.45">
      <c r="C4" s="35" t="s">
        <v>242</v>
      </c>
      <c r="D4" s="15"/>
    </row>
    <row r="5" spans="3:4" ht="60" customHeight="1" x14ac:dyDescent="0.45">
      <c r="C5" s="35" t="s">
        <v>243</v>
      </c>
      <c r="D5" s="15"/>
    </row>
    <row r="6" spans="3:4" ht="125.25" customHeight="1" x14ac:dyDescent="0.45">
      <c r="C6" s="35" t="s">
        <v>244</v>
      </c>
      <c r="D6" s="15"/>
    </row>
    <row r="7" spans="3:4" ht="60" customHeight="1" x14ac:dyDescent="0.45">
      <c r="C7" s="35" t="s">
        <v>122</v>
      </c>
      <c r="D7"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4"/>
  <sheetViews>
    <sheetView zoomScale="110" zoomScaleNormal="110" workbookViewId="0">
      <selection activeCell="C4" sqref="C4"/>
    </sheetView>
  </sheetViews>
  <sheetFormatPr defaultColWidth="9.19921875" defaultRowHeight="14.25" x14ac:dyDescent="0.45"/>
  <cols>
    <col min="1" max="2" width="9.19921875" style="1"/>
    <col min="3" max="3" width="66.19921875" style="1" customWidth="1"/>
    <col min="4" max="16384" width="9.19921875" style="1"/>
  </cols>
  <sheetData>
    <row r="1" spans="3:3" ht="23.25" x14ac:dyDescent="0.7">
      <c r="C1" s="16" t="s">
        <v>123</v>
      </c>
    </row>
    <row r="3" spans="3:3" ht="97.5" customHeight="1" x14ac:dyDescent="0.45">
      <c r="C3" s="35" t="s">
        <v>249</v>
      </c>
    </row>
    <row r="4" spans="3:3" ht="144.75" customHeight="1" x14ac:dyDescent="0.65">
      <c r="C4" s="38" t="s">
        <v>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8"/>
  <sheetViews>
    <sheetView topLeftCell="A6" workbookViewId="0">
      <selection activeCell="D6" sqref="D6"/>
    </sheetView>
  </sheetViews>
  <sheetFormatPr defaultRowHeight="14.25" x14ac:dyDescent="0.45"/>
  <cols>
    <col min="4" max="4" width="70.796875" customWidth="1"/>
  </cols>
  <sheetData>
    <row r="1" spans="4:4" ht="21" x14ac:dyDescent="0.65">
      <c r="D1" s="40" t="s">
        <v>251</v>
      </c>
    </row>
    <row r="2" spans="4:4" ht="64.5" customHeight="1" x14ac:dyDescent="0.45">
      <c r="D2" s="28" t="s">
        <v>124</v>
      </c>
    </row>
    <row r="3" spans="4:4" ht="68.25" customHeight="1" x14ac:dyDescent="0.45">
      <c r="D3" s="43" t="s">
        <v>255</v>
      </c>
    </row>
    <row r="4" spans="4:4" ht="60" customHeight="1" x14ac:dyDescent="0.45">
      <c r="D4" s="43" t="s">
        <v>256</v>
      </c>
    </row>
    <row r="5" spans="4:4" ht="183.75" customHeight="1" x14ac:dyDescent="0.45">
      <c r="D5" s="41" t="s">
        <v>254</v>
      </c>
    </row>
    <row r="6" spans="4:4" ht="41.25" customHeight="1" x14ac:dyDescent="0.45">
      <c r="D6" s="14" t="s">
        <v>114</v>
      </c>
    </row>
    <row r="7" spans="4:4" ht="24.75" customHeight="1" x14ac:dyDescent="0.45">
      <c r="D7" s="24" t="s">
        <v>125</v>
      </c>
    </row>
    <row r="8" spans="4:4" ht="129" customHeight="1" x14ac:dyDescent="0.45">
      <c r="D8" s="28"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1"/>
  <sheetViews>
    <sheetView topLeftCell="A4" workbookViewId="0">
      <selection activeCell="B7" sqref="B7"/>
    </sheetView>
  </sheetViews>
  <sheetFormatPr defaultColWidth="9.19921875" defaultRowHeight="14.25" x14ac:dyDescent="0.45"/>
  <cols>
    <col min="1" max="1" width="9.19921875" style="1"/>
    <col min="2" max="2" width="49.796875" style="1" customWidth="1"/>
    <col min="3" max="3" width="49.265625" style="1" customWidth="1"/>
    <col min="4" max="16384" width="9.19921875" style="1"/>
  </cols>
  <sheetData>
    <row r="1" spans="2:4" ht="18" x14ac:dyDescent="0.45">
      <c r="B1" s="45" t="s">
        <v>126</v>
      </c>
    </row>
    <row r="2" spans="2:4" ht="57" x14ac:dyDescent="0.45">
      <c r="B2" s="46" t="s">
        <v>257</v>
      </c>
    </row>
    <row r="3" spans="2:4" ht="18" x14ac:dyDescent="0.55000000000000004">
      <c r="B3" s="25"/>
    </row>
    <row r="4" spans="2:4" ht="153.75" customHeight="1" x14ac:dyDescent="0.45">
      <c r="B4" s="46" t="s">
        <v>253</v>
      </c>
    </row>
    <row r="5" spans="2:4" ht="18" x14ac:dyDescent="0.45">
      <c r="B5" s="46"/>
    </row>
    <row r="6" spans="2:4" ht="36" x14ac:dyDescent="0.45">
      <c r="B6" s="46" t="s">
        <v>127</v>
      </c>
      <c r="C6" s="44" t="s">
        <v>114</v>
      </c>
      <c r="D6" s="46"/>
    </row>
    <row r="7" spans="2:4" ht="97.5" customHeight="1" x14ac:dyDescent="0.45">
      <c r="B7" s="46" t="s">
        <v>128</v>
      </c>
      <c r="C7" s="36" t="s">
        <v>241</v>
      </c>
    </row>
    <row r="8" spans="2:4" ht="18" x14ac:dyDescent="0.45">
      <c r="B8" s="46"/>
    </row>
    <row r="9" spans="2:4" ht="18" x14ac:dyDescent="0.55000000000000004">
      <c r="B9" s="25"/>
    </row>
    <row r="10" spans="2:4" ht="18" x14ac:dyDescent="0.55000000000000004">
      <c r="B10" s="25"/>
    </row>
    <row r="11" spans="2:4" ht="18" x14ac:dyDescent="0.55000000000000004">
      <c r="B11" s="25"/>
    </row>
    <row r="12" spans="2:4" ht="18" x14ac:dyDescent="0.55000000000000004">
      <c r="B12" s="25"/>
    </row>
    <row r="13" spans="2:4" ht="18" x14ac:dyDescent="0.55000000000000004">
      <c r="B13" s="25"/>
    </row>
    <row r="14" spans="2:4" ht="18" x14ac:dyDescent="0.55000000000000004">
      <c r="B14" s="25"/>
    </row>
    <row r="15" spans="2:4" ht="18" x14ac:dyDescent="0.55000000000000004">
      <c r="B15" s="25"/>
    </row>
    <row r="16" spans="2:4" ht="18" x14ac:dyDescent="0.55000000000000004">
      <c r="B16" s="25"/>
    </row>
    <row r="17" spans="2:2" ht="18" x14ac:dyDescent="0.55000000000000004">
      <c r="B17" s="25"/>
    </row>
    <row r="18" spans="2:2" ht="18" x14ac:dyDescent="0.55000000000000004">
      <c r="B18" s="25"/>
    </row>
    <row r="19" spans="2:2" ht="18" x14ac:dyDescent="0.55000000000000004">
      <c r="B19" s="25"/>
    </row>
    <row r="20" spans="2:2" ht="18" x14ac:dyDescent="0.55000000000000004">
      <c r="B20" s="25"/>
    </row>
    <row r="21" spans="2:2" ht="18" x14ac:dyDescent="0.55000000000000004">
      <c r="B21"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topLeftCell="A30" workbookViewId="0">
      <selection activeCell="D48" sqref="D48"/>
    </sheetView>
  </sheetViews>
  <sheetFormatPr defaultColWidth="9.19921875" defaultRowHeight="14.25" x14ac:dyDescent="0.45"/>
  <cols>
    <col min="1" max="1" width="9.19921875" style="1"/>
    <col min="2" max="2" width="53.796875" style="1" customWidth="1"/>
    <col min="3" max="16384" width="9.19921875" style="1"/>
  </cols>
  <sheetData>
    <row r="1" spans="1:7" ht="21" x14ac:dyDescent="0.65">
      <c r="A1" s="26" t="s">
        <v>129</v>
      </c>
      <c r="B1" s="26"/>
    </row>
    <row r="2" spans="1:7" ht="21" x14ac:dyDescent="0.65">
      <c r="A2" s="26" t="s">
        <v>130</v>
      </c>
      <c r="B2" s="26"/>
    </row>
    <row r="3" spans="1:7" ht="21" x14ac:dyDescent="0.65">
      <c r="A3" s="27" t="s">
        <v>258</v>
      </c>
      <c r="B3" s="26"/>
    </row>
    <row r="4" spans="1:7" ht="21" x14ac:dyDescent="0.65">
      <c r="A4" s="27" t="s">
        <v>131</v>
      </c>
      <c r="B4" s="26"/>
    </row>
    <row r="5" spans="1:7" ht="21" x14ac:dyDescent="0.65">
      <c r="A5" s="27" t="s">
        <v>132</v>
      </c>
      <c r="B5" s="26"/>
    </row>
    <row r="6" spans="1:7" ht="27" x14ac:dyDescent="0.95">
      <c r="A6" s="26" t="s">
        <v>229</v>
      </c>
      <c r="B6" s="26"/>
      <c r="D6" s="16"/>
      <c r="E6" s="16" t="s">
        <v>134</v>
      </c>
      <c r="F6" s="16"/>
      <c r="G6" s="16"/>
    </row>
    <row r="7" spans="1:7" ht="43.5" customHeight="1" x14ac:dyDescent="0.7">
      <c r="A7" s="16" t="s">
        <v>133</v>
      </c>
      <c r="B7" s="26"/>
      <c r="D7" s="16"/>
      <c r="E7" s="16"/>
      <c r="F7" s="16"/>
    </row>
    <row r="16" spans="1:7" ht="23.25" x14ac:dyDescent="0.7">
      <c r="A16" s="16"/>
    </row>
    <row r="22" spans="2:8" ht="101.25" customHeight="1" x14ac:dyDescent="0.45">
      <c r="B22" s="28" t="s">
        <v>228</v>
      </c>
    </row>
    <row r="23" spans="2:8" ht="78" customHeight="1" x14ac:dyDescent="0.45">
      <c r="B23" s="28" t="s">
        <v>142</v>
      </c>
    </row>
    <row r="25" spans="2:8" ht="23.25" x14ac:dyDescent="0.7">
      <c r="B25" s="18" t="s">
        <v>143</v>
      </c>
    </row>
    <row r="27" spans="2:8" ht="23.25" x14ac:dyDescent="0.7">
      <c r="B27" s="16" t="s">
        <v>136</v>
      </c>
      <c r="C27" s="16"/>
    </row>
    <row r="28" spans="2:8" ht="21" x14ac:dyDescent="0.45">
      <c r="B28" s="29" t="s">
        <v>137</v>
      </c>
    </row>
    <row r="29" spans="2:8" ht="27" x14ac:dyDescent="0.45">
      <c r="B29" s="42" t="s">
        <v>259</v>
      </c>
    </row>
    <row r="30" spans="2:8" ht="21" x14ac:dyDescent="0.45">
      <c r="B30" s="29" t="s">
        <v>141</v>
      </c>
    </row>
    <row r="31" spans="2:8" ht="27" x14ac:dyDescent="0.95">
      <c r="B31" s="29" t="s">
        <v>139</v>
      </c>
      <c r="C31" s="26"/>
      <c r="D31" s="26" t="s">
        <v>230</v>
      </c>
      <c r="E31" s="26"/>
      <c r="H31" s="18" t="s">
        <v>260</v>
      </c>
    </row>
    <row r="32" spans="2:8" ht="21" x14ac:dyDescent="0.45">
      <c r="B32" s="29" t="s">
        <v>140</v>
      </c>
    </row>
    <row r="33" spans="2:5" ht="21" x14ac:dyDescent="0.45">
      <c r="B33" s="29"/>
    </row>
    <row r="34" spans="2:5" ht="21" x14ac:dyDescent="0.45">
      <c r="B34" s="29" t="s">
        <v>144</v>
      </c>
    </row>
    <row r="35" spans="2:5" ht="21" x14ac:dyDescent="0.45">
      <c r="B35" s="29"/>
    </row>
    <row r="36" spans="2:5" ht="22.5" x14ac:dyDescent="0.45">
      <c r="B36" s="29" t="s">
        <v>145</v>
      </c>
    </row>
    <row r="37" spans="2:5" ht="21" x14ac:dyDescent="0.45">
      <c r="B37" s="29" t="s">
        <v>146</v>
      </c>
    </row>
    <row r="38" spans="2:5" ht="21" x14ac:dyDescent="0.45">
      <c r="B38" s="29" t="s">
        <v>148</v>
      </c>
    </row>
    <row r="39" spans="2:5" ht="21" x14ac:dyDescent="0.45">
      <c r="B39" s="29" t="s">
        <v>147</v>
      </c>
      <c r="E39" s="29"/>
    </row>
    <row r="40" spans="2:5" ht="21" x14ac:dyDescent="0.45">
      <c r="B40" s="29"/>
    </row>
    <row r="41" spans="2:5" ht="21" x14ac:dyDescent="0.45">
      <c r="B41" s="29" t="s">
        <v>149</v>
      </c>
      <c r="C41" s="10"/>
    </row>
    <row r="42" spans="2:5" ht="23.25" x14ac:dyDescent="0.45">
      <c r="B42" s="29" t="s">
        <v>150</v>
      </c>
      <c r="C42" s="10"/>
      <c r="E42"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22</vt:i4>
      </vt:variant>
    </vt:vector>
  </HeadingPairs>
  <TitlesOfParts>
    <vt:vector size="50" baseType="lpstr">
      <vt:lpstr>Defining Hypotheses</vt:lpstr>
      <vt:lpstr>Null and Alt</vt:lpstr>
      <vt:lpstr>Upper 1 Sided Alternative</vt:lpstr>
      <vt:lpstr>Lower 1 Sided Alternative</vt:lpstr>
      <vt:lpstr>Two-Tailed Alternative</vt:lpstr>
      <vt:lpstr>One Tailed or 2</vt:lpstr>
      <vt:lpstr>Type I and Type II Error</vt:lpstr>
      <vt:lpstr>Critical Region</vt:lpstr>
      <vt:lpstr>One Sample Z Test</vt:lpstr>
      <vt:lpstr>P-Values</vt:lpstr>
      <vt:lpstr>T definition</vt:lpstr>
      <vt:lpstr>T and Normal</vt:lpstr>
      <vt:lpstr>T test</vt:lpstr>
      <vt:lpstr>One sample proportion</vt:lpstr>
      <vt:lpstr>Two Sample Z data</vt:lpstr>
      <vt:lpstr>Two Sample Z test</vt:lpstr>
      <vt:lpstr>F Test data</vt:lpstr>
      <vt:lpstr>F Test Equal Variances</vt:lpstr>
      <vt:lpstr>Testing Diff between Means</vt:lpstr>
      <vt:lpstr>Equal Var data</vt:lpstr>
      <vt:lpstr>T test Equal Variance</vt:lpstr>
      <vt:lpstr>Unequal var data</vt:lpstr>
      <vt:lpstr>T test Unequal Variance </vt:lpstr>
      <vt:lpstr>Examples of Pairing</vt:lpstr>
      <vt:lpstr>Matched Pair temp</vt:lpstr>
      <vt:lpstr>Matched Pairs</vt:lpstr>
      <vt:lpstr>Chi Square temp</vt:lpstr>
      <vt:lpstr>Chi Square</vt:lpstr>
      <vt:lpstr>Lefttailedpvalue</vt:lpstr>
      <vt:lpstr>'T test Unequal Variance '!LOWERCI</vt:lpstr>
      <vt:lpstr>LOWERCI</vt:lpstr>
      <vt:lpstr>Pzero</vt:lpstr>
      <vt:lpstr>Righttailedpvalue</vt:lpstr>
      <vt:lpstr>'T test Unequal Variance '!SAMPLESIZE1</vt:lpstr>
      <vt:lpstr>SAMPLESIZE1</vt:lpstr>
      <vt:lpstr>'T test Unequal Variance '!SAMPLESIZE2</vt:lpstr>
      <vt:lpstr>SAMPLESIZE2</vt:lpstr>
      <vt:lpstr>'T test Unequal Variance '!SAMPLEVAR1</vt:lpstr>
      <vt:lpstr>SAMPLEVAR1</vt:lpstr>
      <vt:lpstr>'T test Unequal Variance '!SAMPLEVAR2</vt:lpstr>
      <vt:lpstr>SAMPLEVAR2</vt:lpstr>
      <vt:lpstr>successes</vt:lpstr>
      <vt:lpstr>'T test Unequal Variance '!SVAR1OVERSVAR2</vt:lpstr>
      <vt:lpstr>SVAR1OVERSVAR2</vt:lpstr>
      <vt:lpstr>'Chi Square temp'!Total</vt:lpstr>
      <vt:lpstr>Total</vt:lpstr>
      <vt:lpstr>trials</vt:lpstr>
      <vt:lpstr>Twotailedpvalue</vt:lpstr>
      <vt:lpstr>'T test Unequal Variance '!UPPERCI</vt:lpstr>
      <vt:lpstr>UPPERCI</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Matthew Minton</cp:lastModifiedBy>
  <dcterms:created xsi:type="dcterms:W3CDTF">2016-11-20T13:47:32Z</dcterms:created>
  <dcterms:modified xsi:type="dcterms:W3CDTF">2017-04-12T18:28:30Z</dcterms:modified>
</cp:coreProperties>
</file>