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C920BD15-47E9-4396-8D92-289DBF1F5300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Futures Prices &amp; Margin" sheetId="3" r:id="rId1"/>
    <sheet name="Futures Tickers" sheetId="2" r:id="rId2"/>
    <sheet name="USD 3M SOFR Futures" sheetId="4" r:id="rId3"/>
    <sheet name="Compound Interest" sheetId="1" r:id="rId4"/>
  </sheets>
  <definedNames>
    <definedName name="ContractSize">'Futures Prices &amp; Margin'!$C$4</definedName>
    <definedName name="FuturesTable">'Futures Prices &amp; Margin'!$I$8:$Q$15</definedName>
    <definedName name="FuturesTickers">'Futures Prices &amp; Margin'!$I$8:$I$15</definedName>
    <definedName name="Ticker">'Futures Prices &amp; Margin'!$C$2</definedName>
    <definedName name="TickValue">'Futures Prices &amp; Margin'!$C$5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C5" i="3"/>
  <c r="C4" i="3"/>
  <c r="C3" i="3"/>
  <c r="C18" i="3"/>
  <c r="D25" i="3"/>
  <c r="D9" i="2"/>
  <c r="D10" i="2"/>
  <c r="D11" i="2"/>
  <c r="D12" i="2"/>
  <c r="D24" i="3" l="1"/>
  <c r="D26" i="3" s="1"/>
  <c r="F16" i="3"/>
  <c r="C19" i="3"/>
  <c r="C20" i="3" s="1"/>
  <c r="C21" i="3" s="1"/>
  <c r="C22" i="3" s="1"/>
  <c r="F17" i="3"/>
  <c r="C17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F20" i="3" l="1"/>
  <c r="F18" i="3"/>
  <c r="D17" i="1"/>
  <c r="D23" i="1" s="1"/>
  <c r="E5" i="1"/>
  <c r="E17" i="1" s="1"/>
  <c r="E23" i="1" s="1"/>
  <c r="F19" i="3" l="1"/>
  <c r="F21" i="3"/>
  <c r="F10" i="3"/>
  <c r="F11" i="3" l="1"/>
  <c r="F12" i="3" l="1"/>
  <c r="F13" i="3" l="1"/>
  <c r="F14" i="3" l="1"/>
  <c r="F15" i="3" l="1"/>
  <c r="F9" i="3" l="1"/>
  <c r="F8" i="3"/>
  <c r="F25" i="3" s="1"/>
</calcChain>
</file>

<file path=xl/sharedStrings.xml><?xml version="1.0" encoding="utf-8"?>
<sst xmlns="http://schemas.openxmlformats.org/spreadsheetml/2006/main" count="127" uniqueCount="89">
  <si>
    <t>r</t>
  </si>
  <si>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</si>
  <si>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</si>
  <si>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</si>
  <si>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</si>
  <si>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</si>
  <si>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</si>
  <si>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</si>
  <si>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</si>
  <si>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</si>
  <si>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</si>
  <si>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</si>
  <si>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</si>
  <si>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</si>
  <si>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</si>
  <si>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</si>
  <si>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</si>
  <si>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</si>
  <si>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</si>
  <si>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</si>
  <si>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</si>
  <si>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</si>
  <si>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</si>
  <si>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</si>
  <si>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</si>
  <si>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</si>
  <si>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</si>
  <si>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</si>
  <si>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</si>
  <si>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</si>
  <si>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</si>
  <si>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Eurodollar Futures DEC-2023</t>
  </si>
  <si>
    <t>Description</t>
  </si>
  <si>
    <t>Expiry</t>
  </si>
  <si>
    <t>H3</t>
  </si>
  <si>
    <t>M3</t>
  </si>
  <si>
    <t>U3</t>
  </si>
  <si>
    <t>Z3</t>
  </si>
  <si>
    <t>Eurodollar Futures MAR-2023</t>
  </si>
  <si>
    <t>Eurodollar Futures JUN-2023</t>
  </si>
  <si>
    <t>Eurodollar Futures SEP-2023</t>
  </si>
  <si>
    <t>Date</t>
  </si>
  <si>
    <t>Price</t>
  </si>
  <si>
    <t>Margin</t>
  </si>
  <si>
    <t>Price (bps)</t>
  </si>
  <si>
    <t>TickValue</t>
  </si>
  <si>
    <t>ContractSize</t>
  </si>
  <si>
    <t>+/-</t>
  </si>
  <si>
    <t>SR1</t>
  </si>
  <si>
    <t>SR3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</si>
  <si>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</si>
  <si>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</si>
  <si>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</si>
  <si>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</si>
  <si>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</si>
  <si>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</si>
  <si>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</si>
  <si>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</si>
  <si>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</si>
  <si>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</si>
  <si>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</si>
  <si>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</si>
  <si>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</si>
  <si>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</si>
  <si>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</si>
  <si>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</si>
  <si>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</si>
  <si>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rgb="FF0000FF"/>
        <rFont val="Calibri"/>
        <family val="2"/>
        <scheme val="minor"/>
      </rPr>
      <t>https://www.cmegroup.com/markets/interest-rates/stirs/three-month-sofr.quotes.html</t>
    </r>
  </si>
  <si>
    <t>Simple</t>
  </si>
  <si>
    <t>SOFR Settlement Calculation</t>
  </si>
  <si>
    <t>https://www.cmegroup.com/education/files/sofr-futures-settlement-calculation-methodologies.pdf</t>
  </si>
  <si>
    <t>Term Rate</t>
  </si>
  <si>
    <t>Excellent Futures Guide</t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</si>
  <si>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</si>
  <si>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</si>
  <si>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</si>
  <si>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</si>
  <si>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</si>
  <si>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</si>
  <si>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</si>
  <si>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</si>
  <si>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</si>
  <si>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</si>
  <si>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</si>
  <si>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e.g. Tick Value(ED) = 1,000,000 * 0.25 * 0.01%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</si>
  <si>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x 1 bps</t>
    </r>
  </si>
  <si>
    <r>
      <t>Tick Value</t>
    </r>
    <r>
      <rPr>
        <vertAlign val="superscript"/>
        <sz val="12"/>
        <color theme="0"/>
        <rFont val="Calibri"/>
        <family val="2"/>
        <scheme val="minor"/>
      </rPr>
      <t>2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</si>
  <si>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Tick value per basis point (bps)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</si>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</sst>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"/>
    <numFmt numFmtId="166" formatCode="ddd\,\ d\-mmm\-yy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7" fillId="0" borderId="0" xfId="1"/>
    <xf numFmtId="0" fontId="7" fillId="0" borderId="0" xfId="1" applyBorder="1"/>
    <xf numFmtId="0" fontId="5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center" vertical="center"/>
    </xf>
    <xf numFmtId="3" fontId="8" fillId="0" borderId="0" xfId="0" quotePrefix="1" applyNumberFormat="1" applyFont="1" applyAlignment="1">
      <alignment horizontal="center" vertical="center"/>
    </xf>
    <xf numFmtId="0" fontId="9" fillId="5" borderId="0" xfId="0" quotePrefix="1" applyFont="1" applyFill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/>
    <xf numFmtId="0" fontId="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3" fontId="8" fillId="0" borderId="19" xfId="0" applyNumberFormat="1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3" fontId="8" fillId="0" borderId="20" xfId="0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6" xfId="0" applyNumberFormat="1" applyFont="1" applyBorder="1" applyAlignment="1">
      <alignment horizontal="center" vertical="center"/>
    </xf>
    <xf numFmtId="4" fontId="8" fillId="0" borderId="2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4" fontId="8" fillId="0" borderId="29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9768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77263</xdr:colOff>
      <xdr:row>29</xdr:row>
      <xdr:rowOff>91892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66CE9-D4D2-345A-74C9-023A741DA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2269263" cy="52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7"/>
  <sheetViews>
    <sheetView tabSelected="1" workbookViewId="0"/>
  </sheetViews>
  <sheetFormatPr defaultRowHeight="15.6" x14ac:dyDescent="0.3"/>
  <cols>
    <col min="1" max="1" width="8.88671875" style="44"/>
    <col min="2" max="2" width="16.33203125" style="44" bestFit="1" customWidth="1"/>
    <col min="3" max="3" width="12.6640625" style="44" bestFit="1" customWidth="1"/>
    <col min="4" max="4" width="12" style="44" bestFit="1" customWidth="1"/>
    <col min="5" max="13" width="8.88671875" style="44"/>
    <col min="14" max="14" width="15" style="44" bestFit="1" customWidth="1"/>
    <col min="15" max="15" width="15" style="44" customWidth="1"/>
    <col min="16" max="17" width="12.77734375" style="44" customWidth="1"/>
    <col min="18" max="19" width="8.88671875" style="44"/>
    <col min="20" max="20" width="15" style="44" bestFit="1" customWidth="1"/>
    <col min="21" max="16384" width="8.88671875" style="44"/>
  </cols>
  <sheetData>
    <row r="2" spans="2:20" x14ac:dyDescent="0.3">
      <c r="B2" s="42" t="s">
        <v>81</v>
      </c>
      <c r="C2" s="54" t="s">
        <v>27</v>
      </c>
      <c r="D2" s="43"/>
      <c r="I2" s="78" t="s">
        <v>76</v>
      </c>
    </row>
    <row r="3" spans="2:20" ht="17.399999999999999" x14ac:dyDescent="0.3">
      <c r="B3" s="44" t="s">
        <v>32</v>
      </c>
      <c r="C3" s="42" t="str">
        <f>VLOOKUP(Ticker,FuturesTable,2,0)</f>
        <v>USD 3M LIBOR Futures</v>
      </c>
      <c r="I3" s="44" t="s">
        <v>85</v>
      </c>
    </row>
    <row r="4" spans="2:20" x14ac:dyDescent="0.3">
      <c r="B4" s="42" t="s">
        <v>46</v>
      </c>
      <c r="C4" s="45">
        <f>VLOOKUP(Ticker,FuturesTable,6,0)</f>
        <v>1000000</v>
      </c>
      <c r="D4" s="43"/>
      <c r="I4" s="44" t="s">
        <v>84</v>
      </c>
    </row>
    <row r="5" spans="2:20" ht="17.399999999999999" x14ac:dyDescent="0.3">
      <c r="B5" s="42" t="s">
        <v>45</v>
      </c>
      <c r="C5" s="46">
        <f>VLOOKUP(Ticker,FuturesTable,8,0)</f>
        <v>25</v>
      </c>
      <c r="D5" s="43"/>
      <c r="I5" s="44" t="s">
        <v>88</v>
      </c>
    </row>
    <row r="6" spans="2:20" ht="16.2" thickBot="1" x14ac:dyDescent="0.35">
      <c r="B6" s="42"/>
      <c r="C6" s="43"/>
      <c r="D6" s="43"/>
    </row>
    <row r="7" spans="2:20" ht="18" thickBot="1" x14ac:dyDescent="0.35">
      <c r="B7" s="47" t="s">
        <v>41</v>
      </c>
      <c r="C7" s="48" t="s">
        <v>42</v>
      </c>
      <c r="D7" s="48" t="s">
        <v>44</v>
      </c>
      <c r="E7" s="52" t="s">
        <v>47</v>
      </c>
      <c r="F7" s="48" t="s">
        <v>43</v>
      </c>
      <c r="I7" s="70" t="s">
        <v>30</v>
      </c>
      <c r="J7" s="71" t="s">
        <v>32</v>
      </c>
      <c r="K7" s="72"/>
      <c r="L7" s="72"/>
      <c r="M7" s="73" t="s">
        <v>60</v>
      </c>
      <c r="N7" s="73" t="s">
        <v>50</v>
      </c>
      <c r="O7" s="73" t="s">
        <v>77</v>
      </c>
      <c r="P7" s="74" t="s">
        <v>86</v>
      </c>
      <c r="Q7" s="74" t="s">
        <v>71</v>
      </c>
      <c r="T7" s="45"/>
    </row>
    <row r="8" spans="2:20" x14ac:dyDescent="0.3">
      <c r="B8" s="49">
        <v>37062</v>
      </c>
      <c r="C8" s="50">
        <v>0.99</v>
      </c>
      <c r="D8" s="45">
        <v>9900</v>
      </c>
      <c r="E8" s="45">
        <f t="shared" ref="E8:E21" si="0">D8-D9</f>
        <v>1</v>
      </c>
      <c r="F8" s="51">
        <f t="shared" ref="F8:F15" si="1">TickValue*E8</f>
        <v>25</v>
      </c>
      <c r="I8" s="56" t="s">
        <v>27</v>
      </c>
      <c r="J8" s="64" t="s">
        <v>51</v>
      </c>
      <c r="K8" s="57"/>
      <c r="L8" s="57"/>
      <c r="M8" s="65" t="s">
        <v>61</v>
      </c>
      <c r="N8" s="69">
        <v>1000000</v>
      </c>
      <c r="O8" s="65" t="s">
        <v>78</v>
      </c>
      <c r="P8" s="58">
        <v>25</v>
      </c>
      <c r="Q8" s="65" t="s">
        <v>68</v>
      </c>
      <c r="T8" s="45"/>
    </row>
    <row r="9" spans="2:20" x14ac:dyDescent="0.3">
      <c r="B9" s="49">
        <v>37061</v>
      </c>
      <c r="C9" s="50">
        <v>0.9899</v>
      </c>
      <c r="D9" s="45">
        <v>9899</v>
      </c>
      <c r="E9" s="45">
        <f t="shared" si="0"/>
        <v>2</v>
      </c>
      <c r="F9" s="45">
        <f t="shared" si="1"/>
        <v>50</v>
      </c>
      <c r="I9" s="59" t="s">
        <v>48</v>
      </c>
      <c r="J9" s="66" t="s">
        <v>52</v>
      </c>
      <c r="K9" s="60"/>
      <c r="L9" s="60"/>
      <c r="M9" s="67" t="s">
        <v>61</v>
      </c>
      <c r="N9" s="79">
        <v>5000000</v>
      </c>
      <c r="O9" s="75" t="s">
        <v>79</v>
      </c>
      <c r="P9" s="61">
        <v>41.67</v>
      </c>
      <c r="Q9" s="67" t="s">
        <v>16</v>
      </c>
      <c r="T9" s="45"/>
    </row>
    <row r="10" spans="2:20" x14ac:dyDescent="0.3">
      <c r="B10" s="49">
        <v>37060</v>
      </c>
      <c r="C10" s="50">
        <v>0.98980000000000001</v>
      </c>
      <c r="D10" s="45">
        <v>9897</v>
      </c>
      <c r="E10" s="45">
        <f t="shared" si="0"/>
        <v>-1</v>
      </c>
      <c r="F10" s="45">
        <f t="shared" si="1"/>
        <v>-25</v>
      </c>
      <c r="I10" s="81" t="s">
        <v>49</v>
      </c>
      <c r="J10" s="82" t="s">
        <v>53</v>
      </c>
      <c r="K10" s="83"/>
      <c r="L10" s="83"/>
      <c r="M10" s="84" t="s">
        <v>61</v>
      </c>
      <c r="N10" s="85">
        <v>1000000</v>
      </c>
      <c r="O10" s="86" t="s">
        <v>78</v>
      </c>
      <c r="P10" s="87">
        <v>25</v>
      </c>
      <c r="Q10" s="84" t="s">
        <v>17</v>
      </c>
      <c r="T10" s="45"/>
    </row>
    <row r="11" spans="2:20" x14ac:dyDescent="0.3">
      <c r="B11" s="49">
        <v>37057</v>
      </c>
      <c r="C11" s="50">
        <v>0.98970000000000002</v>
      </c>
      <c r="D11" s="45">
        <v>9898</v>
      </c>
      <c r="E11" s="45">
        <f t="shared" si="0"/>
        <v>0</v>
      </c>
      <c r="F11" s="45">
        <f t="shared" si="1"/>
        <v>0</v>
      </c>
      <c r="I11" s="59" t="s">
        <v>66</v>
      </c>
      <c r="J11" s="66" t="s">
        <v>54</v>
      </c>
      <c r="K11" s="60"/>
      <c r="L11" s="60"/>
      <c r="M11" s="75" t="s">
        <v>62</v>
      </c>
      <c r="N11" s="79">
        <v>1000000</v>
      </c>
      <c r="O11" s="75" t="s">
        <v>78</v>
      </c>
      <c r="P11" s="61">
        <v>12.5</v>
      </c>
      <c r="Q11" s="75" t="s">
        <v>68</v>
      </c>
      <c r="T11" s="45"/>
    </row>
    <row r="12" spans="2:20" x14ac:dyDescent="0.3">
      <c r="B12" s="49">
        <v>37056</v>
      </c>
      <c r="C12" s="50">
        <v>0.98960000000000004</v>
      </c>
      <c r="D12" s="45">
        <v>9898</v>
      </c>
      <c r="E12" s="45">
        <f t="shared" si="0"/>
        <v>-5</v>
      </c>
      <c r="F12" s="45">
        <f t="shared" si="1"/>
        <v>-125</v>
      </c>
      <c r="I12" s="59" t="s">
        <v>59</v>
      </c>
      <c r="J12" s="66" t="s">
        <v>55</v>
      </c>
      <c r="K12" s="60"/>
      <c r="L12" s="60"/>
      <c r="M12" s="67" t="s">
        <v>62</v>
      </c>
      <c r="N12" s="79">
        <v>1000000</v>
      </c>
      <c r="O12" s="75" t="s">
        <v>78</v>
      </c>
      <c r="P12" s="61">
        <v>25</v>
      </c>
      <c r="Q12" s="67" t="s">
        <v>17</v>
      </c>
      <c r="T12" s="45"/>
    </row>
    <row r="13" spans="2:20" x14ac:dyDescent="0.3">
      <c r="B13" s="49">
        <v>37055</v>
      </c>
      <c r="C13" s="50">
        <v>0.98950000000000005</v>
      </c>
      <c r="D13" s="45">
        <v>9903</v>
      </c>
      <c r="E13" s="45">
        <f t="shared" si="0"/>
        <v>-2</v>
      </c>
      <c r="F13" s="45">
        <f t="shared" si="1"/>
        <v>-50</v>
      </c>
      <c r="I13" s="88" t="s">
        <v>74</v>
      </c>
      <c r="J13" s="89" t="s">
        <v>56</v>
      </c>
      <c r="K13" s="90"/>
      <c r="L13" s="90"/>
      <c r="M13" s="91" t="s">
        <v>63</v>
      </c>
      <c r="N13" s="92">
        <v>1000000</v>
      </c>
      <c r="O13" s="91" t="s">
        <v>78</v>
      </c>
      <c r="P13" s="93">
        <v>25</v>
      </c>
      <c r="Q13" s="91" t="s">
        <v>68</v>
      </c>
      <c r="T13" s="45"/>
    </row>
    <row r="14" spans="2:20" x14ac:dyDescent="0.3">
      <c r="B14" s="49">
        <v>37054</v>
      </c>
      <c r="C14" s="50">
        <v>0.98940000000000006</v>
      </c>
      <c r="D14" s="45">
        <v>9905</v>
      </c>
      <c r="E14" s="45">
        <f t="shared" si="0"/>
        <v>-1</v>
      </c>
      <c r="F14" s="45">
        <f t="shared" si="1"/>
        <v>-25</v>
      </c>
      <c r="I14" s="81" t="s">
        <v>65</v>
      </c>
      <c r="J14" s="82" t="s">
        <v>57</v>
      </c>
      <c r="K14" s="83"/>
      <c r="L14" s="83"/>
      <c r="M14" s="84" t="s">
        <v>63</v>
      </c>
      <c r="N14" s="85">
        <v>1000000</v>
      </c>
      <c r="O14" s="86" t="s">
        <v>79</v>
      </c>
      <c r="P14" s="87">
        <v>25</v>
      </c>
      <c r="Q14" s="84" t="s">
        <v>16</v>
      </c>
      <c r="T14" s="45"/>
    </row>
    <row r="15" spans="2:20" ht="16.2" thickBot="1" x14ac:dyDescent="0.35">
      <c r="B15" s="49">
        <v>37053</v>
      </c>
      <c r="C15" s="50">
        <v>0.98930000000000007</v>
      </c>
      <c r="D15" s="45">
        <v>9906</v>
      </c>
      <c r="E15" s="45">
        <f t="shared" si="0"/>
        <v>3</v>
      </c>
      <c r="F15" s="45">
        <f t="shared" si="1"/>
        <v>75</v>
      </c>
      <c r="I15" s="62" t="s">
        <v>75</v>
      </c>
      <c r="J15" s="68" t="s">
        <v>58</v>
      </c>
      <c r="K15" s="63"/>
      <c r="L15" s="63"/>
      <c r="M15" s="76" t="s">
        <v>64</v>
      </c>
      <c r="N15" s="80">
        <v>100000000</v>
      </c>
      <c r="O15" s="76" t="s">
        <v>78</v>
      </c>
      <c r="P15" s="76">
        <v>2500</v>
      </c>
      <c r="Q15" s="76" t="s">
        <v>68</v>
      </c>
    </row>
    <row r="16" spans="2:20" ht="17.399999999999999" x14ac:dyDescent="0.3">
      <c r="B16" s="49">
        <v>37050</v>
      </c>
      <c r="C16" s="50">
        <v>0.98920000000000008</v>
      </c>
      <c r="D16" s="45">
        <v>9903</v>
      </c>
      <c r="E16" s="45">
        <f t="shared" si="0"/>
        <v>3</v>
      </c>
      <c r="F16" s="45">
        <f>TickValue*E16</f>
        <v>75</v>
      </c>
      <c r="I16" s="42" t="s">
        <v>87</v>
      </c>
      <c r="N16" s="43"/>
      <c r="O16" s="43"/>
      <c r="P16" s="43"/>
    </row>
    <row r="17" spans="2:16" x14ac:dyDescent="0.3">
      <c r="B17" s="49">
        <v>37049</v>
      </c>
      <c r="C17" s="50">
        <v>0.98910000000000009</v>
      </c>
      <c r="D17" s="45">
        <v>9900</v>
      </c>
      <c r="E17" s="51">
        <f t="shared" si="0"/>
        <v>2</v>
      </c>
      <c r="F17" s="51">
        <f>TickValue*E17</f>
        <v>50</v>
      </c>
      <c r="I17" s="43"/>
      <c r="N17" s="43"/>
      <c r="O17" s="43"/>
      <c r="P17" s="43"/>
    </row>
    <row r="18" spans="2:16" x14ac:dyDescent="0.3">
      <c r="B18" s="49">
        <v>37048</v>
      </c>
      <c r="C18" s="50">
        <f>C17-0.01%</f>
        <v>0.9890000000000001</v>
      </c>
      <c r="D18" s="45">
        <v>9898</v>
      </c>
      <c r="E18" s="53">
        <f t="shared" si="0"/>
        <v>1</v>
      </c>
      <c r="F18" s="53">
        <f>TickValue*E18</f>
        <v>25</v>
      </c>
      <c r="I18" s="78" t="s">
        <v>69</v>
      </c>
      <c r="N18" s="43"/>
      <c r="O18" s="43"/>
      <c r="P18" s="43"/>
    </row>
    <row r="19" spans="2:16" x14ac:dyDescent="0.3">
      <c r="B19" s="49">
        <v>37047</v>
      </c>
      <c r="C19" s="50">
        <f t="shared" ref="C19:C22" si="2">C18-0.01%</f>
        <v>0.98890000000000011</v>
      </c>
      <c r="D19" s="45">
        <v>9897</v>
      </c>
      <c r="E19" s="53">
        <f t="shared" si="0"/>
        <v>-5</v>
      </c>
      <c r="F19" s="53">
        <f>TickValue*E19</f>
        <v>-125</v>
      </c>
      <c r="I19" s="77" t="s">
        <v>70</v>
      </c>
      <c r="N19" s="43"/>
      <c r="O19" s="43"/>
      <c r="P19" s="43"/>
    </row>
    <row r="20" spans="2:16" x14ac:dyDescent="0.3">
      <c r="B20" s="49">
        <v>37046</v>
      </c>
      <c r="C20" s="50">
        <f t="shared" si="2"/>
        <v>0.98880000000000012</v>
      </c>
      <c r="D20" s="45">
        <v>9902</v>
      </c>
      <c r="E20" s="53">
        <f t="shared" si="0"/>
        <v>2</v>
      </c>
      <c r="F20" s="53">
        <f>TickValue*E20</f>
        <v>50</v>
      </c>
      <c r="I20" s="43"/>
      <c r="N20" s="43"/>
      <c r="O20" s="43"/>
      <c r="P20" s="43"/>
    </row>
    <row r="21" spans="2:16" x14ac:dyDescent="0.3">
      <c r="B21" s="49">
        <v>37043</v>
      </c>
      <c r="C21" s="50">
        <f t="shared" si="2"/>
        <v>0.98870000000000013</v>
      </c>
      <c r="D21" s="45">
        <v>9900</v>
      </c>
      <c r="E21" s="53">
        <f t="shared" si="0"/>
        <v>8</v>
      </c>
      <c r="F21" s="53">
        <f>TickValue*E21</f>
        <v>200</v>
      </c>
      <c r="I21" s="78" t="s">
        <v>72</v>
      </c>
    </row>
    <row r="22" spans="2:16" x14ac:dyDescent="0.3">
      <c r="B22" s="49">
        <v>37042</v>
      </c>
      <c r="C22" s="50">
        <f t="shared" si="2"/>
        <v>0.98860000000000015</v>
      </c>
      <c r="D22" s="45">
        <v>9892</v>
      </c>
      <c r="E22" s="53"/>
      <c r="F22" s="53"/>
      <c r="I22" s="77" t="s">
        <v>73</v>
      </c>
    </row>
    <row r="23" spans="2:16" x14ac:dyDescent="0.3">
      <c r="B23" s="49"/>
      <c r="C23" s="50"/>
      <c r="D23" s="45"/>
      <c r="E23" s="53"/>
    </row>
    <row r="24" spans="2:16" x14ac:dyDescent="0.3">
      <c r="C24" s="49" t="s">
        <v>83</v>
      </c>
      <c r="D24" s="45">
        <f>D8</f>
        <v>9900</v>
      </c>
      <c r="E24" s="53"/>
      <c r="F24" s="43" t="s">
        <v>80</v>
      </c>
    </row>
    <row r="25" spans="2:16" x14ac:dyDescent="0.3">
      <c r="C25" s="44" t="s">
        <v>82</v>
      </c>
      <c r="D25" s="45">
        <f>D22</f>
        <v>9892</v>
      </c>
      <c r="F25" s="53">
        <f>SUM(F8:F22)</f>
        <v>200</v>
      </c>
    </row>
    <row r="26" spans="2:16" ht="16.2" thickBot="1" x14ac:dyDescent="0.35">
      <c r="C26" s="44" t="s">
        <v>80</v>
      </c>
      <c r="D26" s="94">
        <f>TickValue*(D24-D25)</f>
        <v>200</v>
      </c>
    </row>
    <row r="27" spans="2:16" ht="16.2" thickTop="1" x14ac:dyDescent="0.3"/>
  </sheetData>
  <mergeCells count="9">
    <mergeCell ref="J12:L12"/>
    <mergeCell ref="J13:L13"/>
    <mergeCell ref="J14:L14"/>
    <mergeCell ref="J15:L15"/>
    <mergeCell ref="J7:L7"/>
    <mergeCell ref="J8:L8"/>
    <mergeCell ref="J9:L9"/>
    <mergeCell ref="J10:L10"/>
    <mergeCell ref="J11:L11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selection activeCell="B2" sqref="B2:D3"/>
    </sheetView>
  </sheetViews>
  <sheetFormatPr defaultRowHeight="14.4" x14ac:dyDescent="0.3"/>
  <sheetData>
    <row r="2" spans="2:10" ht="15" customHeight="1" x14ac:dyDescent="0.3">
      <c r="B2" s="13" t="s">
        <v>24</v>
      </c>
      <c r="C2" s="14"/>
      <c r="D2" s="14"/>
      <c r="E2" s="20" t="s">
        <v>25</v>
      </c>
      <c r="F2" s="21"/>
      <c r="G2" s="22"/>
      <c r="H2" s="30" t="s">
        <v>26</v>
      </c>
      <c r="I2" s="31"/>
      <c r="J2" s="32"/>
    </row>
    <row r="3" spans="2:10" x14ac:dyDescent="0.3">
      <c r="B3" s="15"/>
      <c r="C3" s="16"/>
      <c r="D3" s="16"/>
      <c r="E3" s="23"/>
      <c r="F3" s="24"/>
      <c r="G3" s="25"/>
      <c r="H3" s="33"/>
      <c r="I3" s="33"/>
      <c r="J3" s="34"/>
    </row>
    <row r="4" spans="2:10" ht="15" customHeight="1" x14ac:dyDescent="0.3">
      <c r="B4" s="17" t="s">
        <v>27</v>
      </c>
      <c r="C4" s="16"/>
      <c r="D4" s="16"/>
      <c r="E4" s="26" t="s">
        <v>28</v>
      </c>
      <c r="F4" s="24"/>
      <c r="G4" s="25"/>
      <c r="H4" s="35">
        <v>23</v>
      </c>
      <c r="I4" s="33"/>
      <c r="J4" s="34"/>
    </row>
    <row r="5" spans="2:10" x14ac:dyDescent="0.3">
      <c r="B5" s="18"/>
      <c r="C5" s="19"/>
      <c r="D5" s="19"/>
      <c r="E5" s="27"/>
      <c r="F5" s="28"/>
      <c r="G5" s="29"/>
      <c r="H5" s="36"/>
      <c r="I5" s="36"/>
      <c r="J5" s="37"/>
    </row>
    <row r="8" spans="2:10" ht="15" thickBot="1" x14ac:dyDescent="0.35">
      <c r="B8" s="10" t="s">
        <v>29</v>
      </c>
      <c r="C8" s="10" t="s">
        <v>33</v>
      </c>
      <c r="D8" s="10" t="s">
        <v>30</v>
      </c>
      <c r="E8" s="38" t="s">
        <v>32</v>
      </c>
      <c r="F8" s="39"/>
      <c r="G8" s="39"/>
    </row>
    <row r="9" spans="2:10" ht="15" thickTop="1" x14ac:dyDescent="0.3">
      <c r="B9" s="1" t="s">
        <v>27</v>
      </c>
      <c r="C9" s="1" t="s">
        <v>34</v>
      </c>
      <c r="D9" s="1" t="str">
        <f t="shared" ref="D9:D12" si="0">B9&amp;C9</f>
        <v>EDH3</v>
      </c>
      <c r="E9" s="40" t="s">
        <v>38</v>
      </c>
      <c r="F9" s="40"/>
      <c r="G9" s="40"/>
    </row>
    <row r="10" spans="2:10" x14ac:dyDescent="0.3">
      <c r="B10" s="1" t="s">
        <v>27</v>
      </c>
      <c r="C10" s="1" t="s">
        <v>35</v>
      </c>
      <c r="D10" s="1" t="str">
        <f t="shared" si="0"/>
        <v>EDM3</v>
      </c>
      <c r="E10" s="41" t="s">
        <v>39</v>
      </c>
      <c r="F10" s="41"/>
      <c r="G10" s="41"/>
    </row>
    <row r="11" spans="2:10" x14ac:dyDescent="0.3">
      <c r="B11" s="1" t="s">
        <v>27</v>
      </c>
      <c r="C11" s="1" t="s">
        <v>36</v>
      </c>
      <c r="D11" s="1" t="str">
        <f t="shared" si="0"/>
        <v>EDU3</v>
      </c>
      <c r="E11" s="41" t="s">
        <v>40</v>
      </c>
      <c r="F11" s="41"/>
      <c r="G11" s="41"/>
    </row>
    <row r="12" spans="2:10" x14ac:dyDescent="0.3">
      <c r="B12" s="1" t="s">
        <v>27</v>
      </c>
      <c r="C12" s="1" t="s">
        <v>37</v>
      </c>
      <c r="D12" s="1" t="str">
        <f t="shared" si="0"/>
        <v>EDZ3</v>
      </c>
      <c r="E12" s="41" t="s">
        <v>31</v>
      </c>
      <c r="F12" s="41"/>
      <c r="G12" s="41"/>
    </row>
    <row r="15" spans="2:10" x14ac:dyDescent="0.3">
      <c r="B15" s="13" t="s">
        <v>24</v>
      </c>
      <c r="C15" s="14"/>
      <c r="D15" s="14"/>
      <c r="E15" s="20" t="s">
        <v>25</v>
      </c>
      <c r="F15" s="21"/>
      <c r="G15" s="22"/>
      <c r="H15" s="30" t="s">
        <v>26</v>
      </c>
      <c r="I15" s="31"/>
      <c r="J15" s="32"/>
    </row>
    <row r="16" spans="2:10" x14ac:dyDescent="0.3">
      <c r="B16" s="15"/>
      <c r="C16" s="16"/>
      <c r="D16" s="16"/>
      <c r="E16" s="23"/>
      <c r="F16" s="24"/>
      <c r="G16" s="25"/>
      <c r="H16" s="33"/>
      <c r="I16" s="33"/>
      <c r="J16" s="34"/>
    </row>
    <row r="17" spans="2:10" x14ac:dyDescent="0.3">
      <c r="B17" s="17" t="s">
        <v>27</v>
      </c>
      <c r="C17" s="16"/>
      <c r="D17" s="16"/>
      <c r="E17" s="26" t="s">
        <v>28</v>
      </c>
      <c r="F17" s="24"/>
      <c r="G17" s="25"/>
      <c r="H17" s="35">
        <v>3</v>
      </c>
      <c r="I17" s="33"/>
      <c r="J17" s="34"/>
    </row>
    <row r="18" spans="2:10" x14ac:dyDescent="0.3">
      <c r="B18" s="18"/>
      <c r="C18" s="19"/>
      <c r="D18" s="19"/>
      <c r="E18" s="27"/>
      <c r="F18" s="28"/>
      <c r="G18" s="29"/>
      <c r="H18" s="36"/>
      <c r="I18" s="36"/>
      <c r="J18" s="37"/>
    </row>
  </sheetData>
  <mergeCells count="17">
    <mergeCell ref="E8:G8"/>
    <mergeCell ref="E9:G9"/>
    <mergeCell ref="E10:G10"/>
    <mergeCell ref="E11:G11"/>
    <mergeCell ref="E12:G12"/>
    <mergeCell ref="B15:D16"/>
    <mergeCell ref="E15:G16"/>
    <mergeCell ref="H15:J16"/>
    <mergeCell ref="B17:D18"/>
    <mergeCell ref="E17:G18"/>
    <mergeCell ref="H17:J18"/>
    <mergeCell ref="B2:D3"/>
    <mergeCell ref="B4:D5"/>
    <mergeCell ref="E2:G3"/>
    <mergeCell ref="E4:G5"/>
    <mergeCell ref="H2:J3"/>
    <mergeCell ref="H4:J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32:B33"/>
  <sheetViews>
    <sheetView showGridLines="0" workbookViewId="0"/>
  </sheetViews>
  <sheetFormatPr defaultRowHeight="14.4" x14ac:dyDescent="0.3"/>
  <sheetData>
    <row r="32" spans="2:2" x14ac:dyDescent="0.3">
      <c r="B32" t="s">
        <v>67</v>
      </c>
    </row>
    <row r="33" spans="2:2" x14ac:dyDescent="0.3">
      <c r="B33" s="5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 x14ac:dyDescent="0.3"/>
  <cols>
    <col min="2" max="5" width="13.6640625" customWidth="1"/>
  </cols>
  <sheetData>
    <row r="2" spans="2:7" x14ac:dyDescent="0.3">
      <c r="C2" s="1" t="s">
        <v>0</v>
      </c>
      <c r="D2" s="2">
        <v>5</v>
      </c>
    </row>
    <row r="4" spans="2:7" ht="16.2" thickBot="1" x14ac:dyDescent="0.35">
      <c r="B4" s="3" t="s">
        <v>1</v>
      </c>
      <c r="C4" s="3" t="s">
        <v>2</v>
      </c>
      <c r="D4" s="3" t="s">
        <v>3</v>
      </c>
      <c r="E4" s="3" t="s">
        <v>4</v>
      </c>
      <c r="G4" s="12" t="s">
        <v>22</v>
      </c>
    </row>
    <row r="5" spans="2:7" ht="15" thickTop="1" x14ac:dyDescent="0.3">
      <c r="B5" s="1" t="s">
        <v>5</v>
      </c>
      <c r="C5" s="1">
        <v>1</v>
      </c>
      <c r="D5" s="4">
        <f ca="1">2*RAND()*$D$2</f>
        <v>8.5229742365406302</v>
      </c>
      <c r="E5" s="5">
        <f t="shared" ref="E5:E14" ca="1" si="0">(1+C5/360*D5/100)</f>
        <v>1.0002367492843482</v>
      </c>
      <c r="G5" s="11" t="s">
        <v>23</v>
      </c>
    </row>
    <row r="6" spans="2:7" x14ac:dyDescent="0.3">
      <c r="B6" s="1" t="s">
        <v>6</v>
      </c>
      <c r="C6" s="1">
        <v>1</v>
      </c>
      <c r="D6" s="4">
        <f t="shared" ref="D6:D14" ca="1" si="1">2*RAND()*$D$2</f>
        <v>9.791294373250448</v>
      </c>
      <c r="E6" s="5">
        <f t="shared" ca="1" si="0"/>
        <v>1.000271980399257</v>
      </c>
      <c r="G6" s="9"/>
    </row>
    <row r="7" spans="2:7" x14ac:dyDescent="0.3">
      <c r="B7" s="1" t="s">
        <v>7</v>
      </c>
      <c r="C7" s="1">
        <v>1</v>
      </c>
      <c r="D7" s="4">
        <f t="shared" ca="1" si="1"/>
        <v>1.2298939003290676</v>
      </c>
      <c r="E7" s="5">
        <f t="shared" ca="1" si="0"/>
        <v>1.0000341637194536</v>
      </c>
    </row>
    <row r="8" spans="2:7" x14ac:dyDescent="0.3">
      <c r="B8" s="1" t="s">
        <v>8</v>
      </c>
      <c r="C8" s="1">
        <v>1</v>
      </c>
      <c r="D8" s="4">
        <f t="shared" ca="1" si="1"/>
        <v>9.477645887298177</v>
      </c>
      <c r="E8" s="5">
        <f t="shared" ca="1" si="0"/>
        <v>1.0002632679413139</v>
      </c>
    </row>
    <row r="9" spans="2:7" x14ac:dyDescent="0.3">
      <c r="B9" s="1" t="s">
        <v>9</v>
      </c>
      <c r="C9" s="1">
        <v>3</v>
      </c>
      <c r="D9" s="4">
        <f t="shared" ca="1" si="1"/>
        <v>7.6151668234907168</v>
      </c>
      <c r="E9" s="5">
        <f t="shared" ca="1" si="0"/>
        <v>1.0006345972352908</v>
      </c>
    </row>
    <row r="10" spans="2:7" x14ac:dyDescent="0.3">
      <c r="B10" s="1" t="s">
        <v>5</v>
      </c>
      <c r="C10" s="1">
        <v>1</v>
      </c>
      <c r="D10" s="4">
        <f t="shared" ca="1" si="1"/>
        <v>2.6865967073791808</v>
      </c>
      <c r="E10" s="5">
        <f t="shared" ca="1" si="0"/>
        <v>1.0000746276863162</v>
      </c>
    </row>
    <row r="11" spans="2:7" x14ac:dyDescent="0.3">
      <c r="B11" s="1" t="s">
        <v>6</v>
      </c>
      <c r="C11" s="1">
        <v>1</v>
      </c>
      <c r="D11" s="4">
        <f t="shared" ca="1" si="1"/>
        <v>8.8690840420059676</v>
      </c>
      <c r="E11" s="5">
        <f t="shared" ca="1" si="0"/>
        <v>1.0002463634456114</v>
      </c>
    </row>
    <row r="12" spans="2:7" x14ac:dyDescent="0.3">
      <c r="B12" s="1" t="s">
        <v>7</v>
      </c>
      <c r="C12" s="1">
        <v>1</v>
      </c>
      <c r="D12" s="4">
        <f t="shared" ca="1" si="1"/>
        <v>4.8994942378727222</v>
      </c>
      <c r="E12" s="5">
        <f t="shared" ca="1" si="0"/>
        <v>1.0001360970621631</v>
      </c>
    </row>
    <row r="13" spans="2:7" x14ac:dyDescent="0.3">
      <c r="B13" s="1" t="s">
        <v>8</v>
      </c>
      <c r="C13" s="1">
        <v>1</v>
      </c>
      <c r="D13" s="4">
        <f t="shared" ca="1" si="1"/>
        <v>4.7844768748995739</v>
      </c>
      <c r="E13" s="5">
        <f t="shared" ca="1" si="0"/>
        <v>1.0001329021354139</v>
      </c>
    </row>
    <row r="14" spans="2:7" x14ac:dyDescent="0.3">
      <c r="B14" s="1" t="s">
        <v>9</v>
      </c>
      <c r="C14" s="1">
        <v>3</v>
      </c>
      <c r="D14" s="4">
        <f t="shared" ca="1" si="1"/>
        <v>9.820172786116526</v>
      </c>
      <c r="E14" s="5">
        <f t="shared" ca="1" si="0"/>
        <v>1.0008183477321764</v>
      </c>
    </row>
    <row r="16" spans="2:7" ht="15.6" x14ac:dyDescent="0.3">
      <c r="C16" s="1" t="s">
        <v>10</v>
      </c>
      <c r="D16" s="1" t="s">
        <v>11</v>
      </c>
      <c r="E16" s="1" t="s">
        <v>4</v>
      </c>
    </row>
    <row r="17" spans="3:5" ht="15" thickBot="1" x14ac:dyDescent="0.35">
      <c r="C17" s="3">
        <f>SUM(C5:C15)</f>
        <v>14</v>
      </c>
      <c r="D17" s="6">
        <f ca="1">SUMPRODUCT(D5:D14,C5:C14)/C17</f>
        <v>7.3262485063141058</v>
      </c>
      <c r="E17" s="6">
        <f ca="1">(PRODUCT(E5:E15)-1)*(360/C17)*100</f>
        <v>7.3349224113403082</v>
      </c>
    </row>
    <row r="18" spans="3:5" ht="15" thickTop="1" x14ac:dyDescent="0.3"/>
    <row r="19" spans="3:5" x14ac:dyDescent="0.3">
      <c r="C19" s="8" t="s">
        <v>12</v>
      </c>
      <c r="D19" s="1" t="s">
        <v>13</v>
      </c>
      <c r="E19" s="1" t="s">
        <v>14</v>
      </c>
    </row>
    <row r="20" spans="3:5" x14ac:dyDescent="0.3">
      <c r="C20" s="8" t="s">
        <v>15</v>
      </c>
      <c r="D20" s="7" t="s">
        <v>16</v>
      </c>
      <c r="E20" s="7" t="s">
        <v>17</v>
      </c>
    </row>
    <row r="22" spans="3:5" ht="15.6" x14ac:dyDescent="0.3">
      <c r="C22" s="1" t="s">
        <v>18</v>
      </c>
      <c r="D22" s="1" t="s">
        <v>19</v>
      </c>
      <c r="E22" s="1" t="s">
        <v>20</v>
      </c>
    </row>
    <row r="23" spans="3:5" ht="15" thickBot="1" x14ac:dyDescent="0.35">
      <c r="C23" s="1" t="s">
        <v>21</v>
      </c>
      <c r="D23" s="6">
        <f ca="1">100-D17</f>
        <v>92.673751493685899</v>
      </c>
      <c r="E23" s="6">
        <f ca="1">100-E17</f>
        <v>92.665077588659699</v>
      </c>
    </row>
    <row r="24" spans="3:5" ht="15" thickTop="1" x14ac:dyDescent="0.3"/>
  </sheetData>
  <hyperlinks>
    <hyperlink ref="G5" r:id="rId1" xr:uid="{00000000-0004-0000-0000-000000000000}"/>
    <hyperlink ref="G4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Futures Prices &amp; Margin</vt:lpstr>
      <vt:lpstr>Futures Tickers</vt:lpstr>
      <vt:lpstr>USD 3M SOFR Futures</vt:lpstr>
      <vt:lpstr>Compound Interest</vt:lpstr>
      <vt:lpstr>ContractSize</vt:lpstr>
      <vt:lpstr>FuturesTable</vt:lpstr>
      <vt:lpstr>FuturesTickers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2022-06-26T16:21:25Z</dcterms:modified>
</cp:coreProperties>
</file>