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"/>
    </mc:Choice>
  </mc:AlternateContent>
  <xr:revisionPtr revIDLastSave="0" documentId="13_ncr:1_{6068D556-473E-462C-9A0F-DA2B14B92C75}" xr6:coauthVersionLast="47" xr6:coauthVersionMax="47" xr10:uidLastSave="{00000000-0000-0000-0000-000000000000}"/>
  <bookViews>
    <workbookView xWindow="-108" yWindow="-108" windowWidth="23256" windowHeight="12456" activeTab="3" xr2:uid="{25739176-8D93-4B8D-A4B5-B1CE389BD96E}"/>
  </bookViews>
  <sheets>
    <sheet name="FRA Quotes" sheetId="1" r:id="rId1"/>
    <sheet name="FRA Timeline (LIBOR)" sheetId="2" r:id="rId2"/>
    <sheet name="FRA Timeline (RFR)" sheetId="5" r:id="rId3"/>
    <sheet name="Pricing" sheetId="3" r:id="rId4"/>
    <sheet name="Payoff" sheetId="6" r:id="rId5"/>
  </sheets>
  <definedNames>
    <definedName name="Contract_Period">Payoff!$C$6</definedName>
    <definedName name="df">Payoff!$C$7</definedName>
    <definedName name="FRA_Rate">Payoff!$C$5</definedName>
    <definedName name="Notional">Payoff!$C$4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6" l="1"/>
  <c r="D16" i="6"/>
  <c r="D15" i="6"/>
  <c r="B16" i="6"/>
  <c r="C16" i="6" s="1"/>
  <c r="B14" i="6"/>
  <c r="B13" i="6" s="1"/>
  <c r="B12" i="6" s="1"/>
  <c r="B11" i="6" s="1"/>
  <c r="B10" i="6" s="1"/>
  <c r="C10" i="6" s="1"/>
  <c r="B15" i="6"/>
  <c r="F23" i="3"/>
  <c r="C23" i="3"/>
  <c r="B17" i="6" l="1"/>
  <c r="C13" i="6"/>
  <c r="D13" i="6"/>
  <c r="C12" i="6"/>
  <c r="D10" i="6"/>
  <c r="C14" i="6"/>
  <c r="D14" i="6"/>
  <c r="C11" i="6"/>
  <c r="D11" i="6"/>
  <c r="D12" i="6"/>
  <c r="D13" i="1"/>
  <c r="C13" i="1"/>
  <c r="E12" i="1"/>
  <c r="E14" i="1" s="1"/>
  <c r="D14" i="1"/>
  <c r="C14" i="1"/>
  <c r="D11" i="1"/>
  <c r="C11" i="1"/>
  <c r="C8" i="1"/>
  <c r="D8" i="1"/>
  <c r="E8" i="1"/>
  <c r="D10" i="1"/>
  <c r="C10" i="1"/>
  <c r="C7" i="1"/>
  <c r="D7" i="1"/>
  <c r="E7" i="1"/>
  <c r="D17" i="6" l="1"/>
  <c r="C17" i="6"/>
  <c r="B18" i="6"/>
  <c r="E11" i="1"/>
  <c r="E13" i="1"/>
  <c r="E10" i="1"/>
  <c r="C18" i="6" l="1"/>
  <c r="D18" i="6"/>
  <c r="B19" i="6"/>
  <c r="B20" i="6" l="1"/>
  <c r="D19" i="6"/>
  <c r="C19" i="6"/>
  <c r="C20" i="6" l="1"/>
  <c r="D20" i="6"/>
</calcChain>
</file>

<file path=xl/sharedStrings.xml><?xml version="1.0" encoding="utf-8"?>
<sst xmlns="http://schemas.openxmlformats.org/spreadsheetml/2006/main" count="71" uniqueCount="57">
  <si>
    <t>Contract</t>
  </si>
  <si>
    <t>Spot Rate</t>
  </si>
  <si>
    <t>USD 3M LIBOR</t>
  </si>
  <si>
    <t>-</t>
  </si>
  <si>
    <t>3 X 6</t>
  </si>
  <si>
    <t>6 X 9</t>
  </si>
  <si>
    <t>9 X 12</t>
  </si>
  <si>
    <t>12 X 15</t>
  </si>
  <si>
    <t>4 X 7</t>
  </si>
  <si>
    <t>5 X 8</t>
  </si>
  <si>
    <t>7 X 10</t>
  </si>
  <si>
    <t>10 X 13</t>
  </si>
  <si>
    <t>11 x 14</t>
  </si>
  <si>
    <t>8 X 11</t>
  </si>
  <si>
    <t>Bid</t>
  </si>
  <si>
    <t>Offer</t>
  </si>
  <si>
    <t>Trade Date</t>
  </si>
  <si>
    <t>Fixing Date</t>
  </si>
  <si>
    <t>FRA Start Date</t>
  </si>
  <si>
    <t>FRA End Date</t>
  </si>
  <si>
    <t>Settlement Date</t>
  </si>
  <si>
    <t>This is the date on which the FRA contract is paid or settled</t>
  </si>
  <si>
    <t>We can only pay once the the underlying float rate has fixed and is known</t>
  </si>
  <si>
    <t>The settlment date is usually 2 business days after the fixing date</t>
  </si>
  <si>
    <t>This is typically 2 business days before the FRA Start Date</t>
  </si>
  <si>
    <t>FRA Start Date /</t>
  </si>
  <si>
    <t>(or Expiry Date)</t>
  </si>
  <si>
    <t>FRA Quotes</t>
  </si>
  <si>
    <t>FRA Pricing</t>
  </si>
  <si>
    <t>Martingale Process</t>
  </si>
  <si>
    <r>
      <t xml:space="preserve">FRA Contract Period, </t>
    </r>
    <r>
      <rPr>
        <b/>
        <sz val="12"/>
        <color theme="1"/>
        <rFont val="Calibri"/>
        <family val="2"/>
      </rPr>
      <t>τ</t>
    </r>
  </si>
  <si>
    <t>FRA Timeline (LIBOR)</t>
  </si>
  <si>
    <t>FRA Timeline (RFR)</t>
  </si>
  <si>
    <t>For RFR Float Rates such as USD SOFR we have daily fixings that compound into a single rate for the FRA period. The daily fixings typically</t>
  </si>
  <si>
    <t>have an observation shift of 2 business days. Consequently the compounded rate for the period is not known until the end of the contract period.</t>
  </si>
  <si>
    <t>This is the date on which the FRA contract is paid or settled. We can only pay once the the underlying float rate has fixed and is known.</t>
  </si>
  <si>
    <t>Fixing Start</t>
  </si>
  <si>
    <t>Fixing End</t>
  </si>
  <si>
    <t xml:space="preserve">FRA End Date / </t>
  </si>
  <si>
    <t>For RFR rates we do not know the total compounded rate to use for the contract period until near the end of the contract. Consequently</t>
  </si>
  <si>
    <t>the settlement date is at the end of the contract period not the start.</t>
  </si>
  <si>
    <t>PV</t>
  </si>
  <si>
    <t>N</t>
  </si>
  <si>
    <t>r</t>
  </si>
  <si>
    <t>f</t>
  </si>
  <si>
    <t>t</t>
  </si>
  <si>
    <t>P(0,t)</t>
  </si>
  <si>
    <t>Pay/Rec</t>
  </si>
  <si>
    <t>Settlement Amount</t>
  </si>
  <si>
    <t>Payoff Diagrams</t>
  </si>
  <si>
    <t>FRA Rate</t>
  </si>
  <si>
    <t>Reference Rate</t>
  </si>
  <si>
    <t>Increment</t>
  </si>
  <si>
    <t>Payer Payoff</t>
  </si>
  <si>
    <t>Receiver Payoff</t>
  </si>
  <si>
    <t>Notional</t>
  </si>
  <si>
    <t>Contract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</si>
</sst>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164" fontId="4" fillId="4" borderId="4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4" xfId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4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Payer</a:t>
            </a:r>
            <a:r>
              <a:rPr lang="en-GB" baseline="0"/>
              <a:t> FRA Payoff</a:t>
            </a:r>
            <a:endParaRPr lang="en-GB"/>
          </a:p>
        </c:rich>
      </c:tx>
      <c:layout>
        <c:manualLayout>
          <c:xMode val="edge"/>
          <c:yMode val="edge"/>
          <c:x val="0.35946522309711287"/>
          <c:y val="0.180555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7292213473316"/>
          <c:y val="8.8379629629629641E-2"/>
          <c:w val="0.7609811898512686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Payoff!$C$9</c:f>
              <c:strCache>
                <c:ptCount val="1"/>
                <c:pt idx="0">
                  <c:v>Payer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Payoff!$B$10:$B$20</c:f>
              <c:numCache>
                <c:formatCode>0.000%</c:formatCode>
                <c:ptCount val="11"/>
                <c:pt idx="0">
                  <c:v>1.5500000000000002E-3</c:v>
                </c:pt>
                <c:pt idx="1">
                  <c:v>2.5500000000000002E-3</c:v>
                </c:pt>
                <c:pt idx="2">
                  <c:v>3.5500000000000002E-3</c:v>
                </c:pt>
                <c:pt idx="3">
                  <c:v>4.5500000000000002E-3</c:v>
                </c:pt>
                <c:pt idx="4">
                  <c:v>5.5500000000000002E-3</c:v>
                </c:pt>
                <c:pt idx="5">
                  <c:v>6.5500000000000003E-3</c:v>
                </c:pt>
                <c:pt idx="6">
                  <c:v>7.5500000000000003E-3</c:v>
                </c:pt>
                <c:pt idx="7">
                  <c:v>8.5500000000000003E-3</c:v>
                </c:pt>
                <c:pt idx="8">
                  <c:v>9.5499999999999995E-3</c:v>
                </c:pt>
                <c:pt idx="9">
                  <c:v>1.055E-2</c:v>
                </c:pt>
                <c:pt idx="10">
                  <c:v>1.1550000000000001E-2</c:v>
                </c:pt>
              </c:numCache>
            </c:numRef>
          </c:xVal>
          <c:yVal>
            <c:numRef>
              <c:f>Payoff!$C$10:$C$20</c:f>
              <c:numCache>
                <c:formatCode>#,##0</c:formatCode>
                <c:ptCount val="11"/>
                <c:pt idx="0">
                  <c:v>-12500</c:v>
                </c:pt>
                <c:pt idx="1">
                  <c:v>-10000</c:v>
                </c:pt>
                <c:pt idx="2">
                  <c:v>-7500</c:v>
                </c:pt>
                <c:pt idx="3">
                  <c:v>-5000</c:v>
                </c:pt>
                <c:pt idx="4">
                  <c:v>-2500</c:v>
                </c:pt>
                <c:pt idx="5">
                  <c:v>0</c:v>
                </c:pt>
                <c:pt idx="6">
                  <c:v>2500</c:v>
                </c:pt>
                <c:pt idx="7">
                  <c:v>5000</c:v>
                </c:pt>
                <c:pt idx="8">
                  <c:v>7499.9999999999982</c:v>
                </c:pt>
                <c:pt idx="9">
                  <c:v>10000</c:v>
                </c:pt>
                <c:pt idx="10">
                  <c:v>12500.000000000002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4965-9FBA-3C698028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 Rate</a:t>
                </a:r>
              </a:p>
            </c:rich>
          </c:tx>
          <c:layout>
            <c:manualLayout>
              <c:xMode val="edge"/>
              <c:yMode val="edge"/>
              <c:x val="0.41598140857392829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Receiver</a:t>
            </a:r>
            <a:r>
              <a:rPr lang="en-GB" baseline="0"/>
              <a:t> FRA Payoff</a:t>
            </a:r>
            <a:endParaRPr lang="en-GB"/>
          </a:p>
        </c:rich>
      </c:tx>
      <c:layout>
        <c:manualLayout>
          <c:xMode val="edge"/>
          <c:yMode val="edge"/>
          <c:x val="0.39686789151356083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9514435695539"/>
          <c:y val="8.8379629629629641E-2"/>
          <c:w val="0.7546478565179353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Payoff!$D$9</c:f>
              <c:strCache>
                <c:ptCount val="1"/>
                <c:pt idx="0">
                  <c:v>Receiver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Payoff!$B$10:$B$20</c:f>
              <c:numCache>
                <c:formatCode>0.000%</c:formatCode>
                <c:ptCount val="11"/>
                <c:pt idx="0">
                  <c:v>1.5500000000000002E-3</c:v>
                </c:pt>
                <c:pt idx="1">
                  <c:v>2.5500000000000002E-3</c:v>
                </c:pt>
                <c:pt idx="2">
                  <c:v>3.5500000000000002E-3</c:v>
                </c:pt>
                <c:pt idx="3">
                  <c:v>4.5500000000000002E-3</c:v>
                </c:pt>
                <c:pt idx="4">
                  <c:v>5.5500000000000002E-3</c:v>
                </c:pt>
                <c:pt idx="5">
                  <c:v>6.5500000000000003E-3</c:v>
                </c:pt>
                <c:pt idx="6">
                  <c:v>7.5500000000000003E-3</c:v>
                </c:pt>
                <c:pt idx="7">
                  <c:v>8.5500000000000003E-3</c:v>
                </c:pt>
                <c:pt idx="8">
                  <c:v>9.5499999999999995E-3</c:v>
                </c:pt>
                <c:pt idx="9">
                  <c:v>1.055E-2</c:v>
                </c:pt>
                <c:pt idx="10">
                  <c:v>1.1550000000000001E-2</c:v>
                </c:pt>
              </c:numCache>
            </c:numRef>
          </c:xVal>
          <c:yVal>
            <c:numRef>
              <c:f>Payoff!$D$10:$D$20</c:f>
              <c:numCache>
                <c:formatCode>#,##0</c:formatCode>
                <c:ptCount val="11"/>
                <c:pt idx="0">
                  <c:v>12500</c:v>
                </c:pt>
                <c:pt idx="1">
                  <c:v>10000</c:v>
                </c:pt>
                <c:pt idx="2">
                  <c:v>7500</c:v>
                </c:pt>
                <c:pt idx="3">
                  <c:v>5000</c:v>
                </c:pt>
                <c:pt idx="4">
                  <c:v>2500</c:v>
                </c:pt>
                <c:pt idx="5">
                  <c:v>0</c:v>
                </c:pt>
                <c:pt idx="6">
                  <c:v>-2500</c:v>
                </c:pt>
                <c:pt idx="7">
                  <c:v>-5000</c:v>
                </c:pt>
                <c:pt idx="8">
                  <c:v>-7499.9999999999982</c:v>
                </c:pt>
                <c:pt idx="9">
                  <c:v>-10000</c:v>
                </c:pt>
                <c:pt idx="10">
                  <c:v>-12500.000000000002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8-4B09-8DFC-CC238A99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837029746281718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5</xdr:row>
      <xdr:rowOff>160020</xdr:rowOff>
    </xdr:from>
    <xdr:to>
      <xdr:col>14</xdr:col>
      <xdr:colOff>441960</xdr:colOff>
      <xdr:row>15</xdr:row>
      <xdr:rowOff>99060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1B062D47-57DE-1ED6-8FA6-4CEAC1AC7F07}"/>
            </a:ext>
          </a:extLst>
        </xdr:cNvPr>
        <xdr:cNvSpPr/>
      </xdr:nvSpPr>
      <xdr:spPr>
        <a:xfrm>
          <a:off x="6499860" y="160020"/>
          <a:ext cx="3695700" cy="176784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5</xdr:row>
      <xdr:rowOff>160020</xdr:rowOff>
    </xdr:from>
    <xdr:to>
      <xdr:col>8</xdr:col>
      <xdr:colOff>457200</xdr:colOff>
      <xdr:row>15</xdr:row>
      <xdr:rowOff>99060</xdr:rowOff>
    </xdr:to>
    <xdr:sp macro="" textlink="">
      <xdr:nvSpPr>
        <xdr:cNvPr id="4" name="Arrow: Curved Down 3">
          <a:extLst>
            <a:ext uri="{FF2B5EF4-FFF2-40B4-BE49-F238E27FC236}">
              <a16:creationId xmlns:a16="http://schemas.microsoft.com/office/drawing/2014/main" id="{7F5FFEDB-8D36-4500-8C25-6C5E94E5FB0D}"/>
            </a:ext>
          </a:extLst>
        </xdr:cNvPr>
        <xdr:cNvSpPr/>
      </xdr:nvSpPr>
      <xdr:spPr>
        <a:xfrm>
          <a:off x="1013460" y="160020"/>
          <a:ext cx="4320540" cy="1767840"/>
        </a:xfrm>
        <a:prstGeom prst="curved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4</xdr:col>
      <xdr:colOff>342900</xdr:colOff>
      <xdr:row>6</xdr:row>
      <xdr:rowOff>83820</xdr:rowOff>
    </xdr:from>
    <xdr:to>
      <xdr:col>5</xdr:col>
      <xdr:colOff>266746</xdr:colOff>
      <xdr:row>8</xdr:row>
      <xdr:rowOff>114334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8CF832-C4FB-4727-BC9A-31B13598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172974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76200</xdr:rowOff>
    </xdr:from>
    <xdr:to>
      <xdr:col>11</xdr:col>
      <xdr:colOff>304846</xdr:colOff>
      <xdr:row>8</xdr:row>
      <xdr:rowOff>106714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DB8EA5-75F1-48E9-8588-45FAD4CDC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72212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3</xdr:row>
      <xdr:rowOff>152400</xdr:rowOff>
    </xdr:from>
    <xdr:to>
      <xdr:col>9</xdr:col>
      <xdr:colOff>327821</xdr:colOff>
      <xdr:row>6</xdr:row>
      <xdr:rowOff>83862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D80E61-0471-5D1F-3134-FFA6A5A5C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4780" y="716280"/>
          <a:ext cx="1859441" cy="480102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20</xdr:row>
      <xdr:rowOff>76200</xdr:rowOff>
    </xdr:from>
    <xdr:to>
      <xdr:col>13</xdr:col>
      <xdr:colOff>594360</xdr:colOff>
      <xdr:row>22</xdr:row>
      <xdr:rowOff>15240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AD38287E-C1F1-434E-BB28-5439855C089B}"/>
            </a:ext>
          </a:extLst>
        </xdr:cNvPr>
        <xdr:cNvSpPr/>
      </xdr:nvSpPr>
      <xdr:spPr>
        <a:xfrm rot="16200000">
          <a:off x="6583680" y="2125980"/>
          <a:ext cx="304800" cy="356616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5</xdr:row>
      <xdr:rowOff>160020</xdr:rowOff>
    </xdr:from>
    <xdr:to>
      <xdr:col>14</xdr:col>
      <xdr:colOff>441960</xdr:colOff>
      <xdr:row>15</xdr:row>
      <xdr:rowOff>99060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B0586901-04EF-40A5-B675-2D7BBF7D2ECD}"/>
            </a:ext>
          </a:extLst>
        </xdr:cNvPr>
        <xdr:cNvSpPr/>
      </xdr:nvSpPr>
      <xdr:spPr>
        <a:xfrm>
          <a:off x="4671060" y="1089660"/>
          <a:ext cx="4305300" cy="176784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5</xdr:row>
      <xdr:rowOff>160020</xdr:rowOff>
    </xdr:from>
    <xdr:to>
      <xdr:col>8</xdr:col>
      <xdr:colOff>457200</xdr:colOff>
      <xdr:row>15</xdr:row>
      <xdr:rowOff>99060</xdr:rowOff>
    </xdr:to>
    <xdr:sp macro="" textlink="">
      <xdr:nvSpPr>
        <xdr:cNvPr id="3" name="Arrow: Curved Down 2">
          <a:extLst>
            <a:ext uri="{FF2B5EF4-FFF2-40B4-BE49-F238E27FC236}">
              <a16:creationId xmlns:a16="http://schemas.microsoft.com/office/drawing/2014/main" id="{74A58CDC-6949-4D4A-94B6-55F1144A231D}"/>
            </a:ext>
          </a:extLst>
        </xdr:cNvPr>
        <xdr:cNvSpPr/>
      </xdr:nvSpPr>
      <xdr:spPr>
        <a:xfrm>
          <a:off x="1013460" y="1089660"/>
          <a:ext cx="4320540" cy="1767840"/>
        </a:xfrm>
        <a:prstGeom prst="curved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4</xdr:col>
      <xdr:colOff>342900</xdr:colOff>
      <xdr:row>6</xdr:row>
      <xdr:rowOff>83820</xdr:rowOff>
    </xdr:from>
    <xdr:to>
      <xdr:col>5</xdr:col>
      <xdr:colOff>266746</xdr:colOff>
      <xdr:row>8</xdr:row>
      <xdr:rowOff>114334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95954A-80A3-4AE5-97A6-AE5C904C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119634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76200</xdr:rowOff>
    </xdr:from>
    <xdr:to>
      <xdr:col>11</xdr:col>
      <xdr:colOff>304846</xdr:colOff>
      <xdr:row>8</xdr:row>
      <xdr:rowOff>106714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2DBEE2-3B56-440E-9140-A896CB1B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18872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2</xdr:row>
      <xdr:rowOff>68580</xdr:rowOff>
    </xdr:from>
    <xdr:to>
      <xdr:col>9</xdr:col>
      <xdr:colOff>350681</xdr:colOff>
      <xdr:row>5</xdr:row>
      <xdr:rowOff>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50631B-DCE9-492C-ABFA-263B8E99B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7640" y="449580"/>
          <a:ext cx="1859441" cy="480102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20</xdr:row>
      <xdr:rowOff>76200</xdr:rowOff>
    </xdr:from>
    <xdr:to>
      <xdr:col>13</xdr:col>
      <xdr:colOff>594360</xdr:colOff>
      <xdr:row>22</xdr:row>
      <xdr:rowOff>15240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744E4725-A31C-457C-9C57-400564CD5316}"/>
            </a:ext>
          </a:extLst>
        </xdr:cNvPr>
        <xdr:cNvSpPr/>
      </xdr:nvSpPr>
      <xdr:spPr>
        <a:xfrm rot="16200000">
          <a:off x="6568440" y="2171700"/>
          <a:ext cx="335280" cy="356616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/>
        </a:p>
      </xdr:txBody>
    </xdr:sp>
    <xdr:clientData/>
  </xdr:twoCellAnchor>
  <xdr:twoCellAnchor>
    <xdr:from>
      <xdr:col>6</xdr:col>
      <xdr:colOff>472440</xdr:colOff>
      <xdr:row>16</xdr:row>
      <xdr:rowOff>76200</xdr:rowOff>
    </xdr:from>
    <xdr:to>
      <xdr:col>7</xdr:col>
      <xdr:colOff>144780</xdr:colOff>
      <xdr:row>17</xdr:row>
      <xdr:rowOff>114300</xdr:rowOff>
    </xdr:to>
    <xdr:sp macro="" textlink="">
      <xdr:nvSpPr>
        <xdr:cNvPr id="9" name="Multiplication Sign 8">
          <a:extLst>
            <a:ext uri="{FF2B5EF4-FFF2-40B4-BE49-F238E27FC236}">
              <a16:creationId xmlns:a16="http://schemas.microsoft.com/office/drawing/2014/main" id="{019FD440-405B-43EA-8085-F72C081EC817}"/>
            </a:ext>
          </a:extLst>
        </xdr:cNvPr>
        <xdr:cNvSpPr/>
      </xdr:nvSpPr>
      <xdr:spPr>
        <a:xfrm>
          <a:off x="413004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175260</xdr:colOff>
      <xdr:row>16</xdr:row>
      <xdr:rowOff>76200</xdr:rowOff>
    </xdr:from>
    <xdr:to>
      <xdr:col>7</xdr:col>
      <xdr:colOff>457200</xdr:colOff>
      <xdr:row>17</xdr:row>
      <xdr:rowOff>114300</xdr:rowOff>
    </xdr:to>
    <xdr:sp macro="" textlink="">
      <xdr:nvSpPr>
        <xdr:cNvPr id="10" name="Multiplication Sign 9">
          <a:extLst>
            <a:ext uri="{FF2B5EF4-FFF2-40B4-BE49-F238E27FC236}">
              <a16:creationId xmlns:a16="http://schemas.microsoft.com/office/drawing/2014/main" id="{0910E1E3-81DC-464C-A565-D50A3092BDE8}"/>
            </a:ext>
          </a:extLst>
        </xdr:cNvPr>
        <xdr:cNvSpPr/>
      </xdr:nvSpPr>
      <xdr:spPr>
        <a:xfrm>
          <a:off x="444246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467360</xdr:colOff>
      <xdr:row>16</xdr:row>
      <xdr:rowOff>76200</xdr:rowOff>
    </xdr:from>
    <xdr:to>
      <xdr:col>8</xdr:col>
      <xdr:colOff>139700</xdr:colOff>
      <xdr:row>17</xdr:row>
      <xdr:rowOff>111760</xdr:rowOff>
    </xdr:to>
    <xdr:sp macro="" textlink="">
      <xdr:nvSpPr>
        <xdr:cNvPr id="11" name="Multiplication Sign 10">
          <a:extLst>
            <a:ext uri="{FF2B5EF4-FFF2-40B4-BE49-F238E27FC236}">
              <a16:creationId xmlns:a16="http://schemas.microsoft.com/office/drawing/2014/main" id="{61810A4F-2D0D-474B-90C4-CF1CD8176970}"/>
            </a:ext>
          </a:extLst>
        </xdr:cNvPr>
        <xdr:cNvSpPr/>
      </xdr:nvSpPr>
      <xdr:spPr>
        <a:xfrm>
          <a:off x="473456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157480</xdr:colOff>
      <xdr:row>16</xdr:row>
      <xdr:rowOff>71120</xdr:rowOff>
    </xdr:from>
    <xdr:to>
      <xdr:col>8</xdr:col>
      <xdr:colOff>439420</xdr:colOff>
      <xdr:row>17</xdr:row>
      <xdr:rowOff>106680</xdr:rowOff>
    </xdr:to>
    <xdr:sp macro="" textlink="">
      <xdr:nvSpPr>
        <xdr:cNvPr id="12" name="Multiplication Sign 11">
          <a:extLst>
            <a:ext uri="{FF2B5EF4-FFF2-40B4-BE49-F238E27FC236}">
              <a16:creationId xmlns:a16="http://schemas.microsoft.com/office/drawing/2014/main" id="{2BB93FC5-A572-48AB-8B0B-DD4ABD70D629}"/>
            </a:ext>
          </a:extLst>
        </xdr:cNvPr>
        <xdr:cNvSpPr/>
      </xdr:nvSpPr>
      <xdr:spPr>
        <a:xfrm>
          <a:off x="503428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457200</xdr:colOff>
      <xdr:row>16</xdr:row>
      <xdr:rowOff>71120</xdr:rowOff>
    </xdr:from>
    <xdr:to>
      <xdr:col>9</xdr:col>
      <xdr:colOff>129540</xdr:colOff>
      <xdr:row>17</xdr:row>
      <xdr:rowOff>106680</xdr:rowOff>
    </xdr:to>
    <xdr:sp macro="" textlink="">
      <xdr:nvSpPr>
        <xdr:cNvPr id="13" name="Multiplication Sign 12">
          <a:extLst>
            <a:ext uri="{FF2B5EF4-FFF2-40B4-BE49-F238E27FC236}">
              <a16:creationId xmlns:a16="http://schemas.microsoft.com/office/drawing/2014/main" id="{0CDF6B4E-B20F-4C1F-91D1-8C4A9AE726BA}"/>
            </a:ext>
          </a:extLst>
        </xdr:cNvPr>
        <xdr:cNvSpPr/>
      </xdr:nvSpPr>
      <xdr:spPr>
        <a:xfrm>
          <a:off x="533400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142240</xdr:colOff>
      <xdr:row>16</xdr:row>
      <xdr:rowOff>71120</xdr:rowOff>
    </xdr:from>
    <xdr:to>
      <xdr:col>9</xdr:col>
      <xdr:colOff>424180</xdr:colOff>
      <xdr:row>17</xdr:row>
      <xdr:rowOff>106680</xdr:rowOff>
    </xdr:to>
    <xdr:sp macro="" textlink="">
      <xdr:nvSpPr>
        <xdr:cNvPr id="14" name="Multiplication Sign 13">
          <a:extLst>
            <a:ext uri="{FF2B5EF4-FFF2-40B4-BE49-F238E27FC236}">
              <a16:creationId xmlns:a16="http://schemas.microsoft.com/office/drawing/2014/main" id="{429C891A-6966-4999-8BD8-676B45841649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457200</xdr:colOff>
      <xdr:row>16</xdr:row>
      <xdr:rowOff>72071</xdr:rowOff>
    </xdr:from>
    <xdr:to>
      <xdr:col>10</xdr:col>
      <xdr:colOff>129540</xdr:colOff>
      <xdr:row>17</xdr:row>
      <xdr:rowOff>107631</xdr:rowOff>
    </xdr:to>
    <xdr:sp macro="" textlink="">
      <xdr:nvSpPr>
        <xdr:cNvPr id="16" name="Multiplication Sign 15">
          <a:extLst>
            <a:ext uri="{FF2B5EF4-FFF2-40B4-BE49-F238E27FC236}">
              <a16:creationId xmlns:a16="http://schemas.microsoft.com/office/drawing/2014/main" id="{967E27AE-1D16-42D1-AA26-97DF9556894E}"/>
            </a:ext>
          </a:extLst>
        </xdr:cNvPr>
        <xdr:cNvSpPr/>
      </xdr:nvSpPr>
      <xdr:spPr>
        <a:xfrm>
          <a:off x="5943600" y="2986721"/>
          <a:ext cx="281940" cy="22606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142240</xdr:colOff>
      <xdr:row>16</xdr:row>
      <xdr:rowOff>71120</xdr:rowOff>
    </xdr:from>
    <xdr:to>
      <xdr:col>10</xdr:col>
      <xdr:colOff>424180</xdr:colOff>
      <xdr:row>17</xdr:row>
      <xdr:rowOff>106680</xdr:rowOff>
    </xdr:to>
    <xdr:sp macro="" textlink="">
      <xdr:nvSpPr>
        <xdr:cNvPr id="17" name="Multiplication Sign 16">
          <a:extLst>
            <a:ext uri="{FF2B5EF4-FFF2-40B4-BE49-F238E27FC236}">
              <a16:creationId xmlns:a16="http://schemas.microsoft.com/office/drawing/2014/main" id="{9A1255D5-CBA5-49B9-B2FF-75D5511BF11D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462280</xdr:colOff>
      <xdr:row>16</xdr:row>
      <xdr:rowOff>76200</xdr:rowOff>
    </xdr:from>
    <xdr:to>
      <xdr:col>11</xdr:col>
      <xdr:colOff>134620</xdr:colOff>
      <xdr:row>17</xdr:row>
      <xdr:rowOff>111760</xdr:rowOff>
    </xdr:to>
    <xdr:sp macro="" textlink="">
      <xdr:nvSpPr>
        <xdr:cNvPr id="18" name="Multiplication Sign 17">
          <a:extLst>
            <a:ext uri="{FF2B5EF4-FFF2-40B4-BE49-F238E27FC236}">
              <a16:creationId xmlns:a16="http://schemas.microsoft.com/office/drawing/2014/main" id="{05CD481A-06E1-401B-B8D6-6A26F0D63F36}"/>
            </a:ext>
          </a:extLst>
        </xdr:cNvPr>
        <xdr:cNvSpPr/>
      </xdr:nvSpPr>
      <xdr:spPr>
        <a:xfrm>
          <a:off x="594868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142240</xdr:colOff>
      <xdr:row>16</xdr:row>
      <xdr:rowOff>71120</xdr:rowOff>
    </xdr:from>
    <xdr:to>
      <xdr:col>11</xdr:col>
      <xdr:colOff>424180</xdr:colOff>
      <xdr:row>17</xdr:row>
      <xdr:rowOff>106680</xdr:rowOff>
    </xdr:to>
    <xdr:sp macro="" textlink="">
      <xdr:nvSpPr>
        <xdr:cNvPr id="20" name="Multiplication Sign 19">
          <a:extLst>
            <a:ext uri="{FF2B5EF4-FFF2-40B4-BE49-F238E27FC236}">
              <a16:creationId xmlns:a16="http://schemas.microsoft.com/office/drawing/2014/main" id="{0E823897-AEAE-4B53-B68E-1262752B6830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487680</xdr:colOff>
      <xdr:row>16</xdr:row>
      <xdr:rowOff>68269</xdr:rowOff>
    </xdr:from>
    <xdr:to>
      <xdr:col>12</xdr:col>
      <xdr:colOff>160020</xdr:colOff>
      <xdr:row>17</xdr:row>
      <xdr:rowOff>100019</xdr:rowOff>
    </xdr:to>
    <xdr:sp macro="" textlink="">
      <xdr:nvSpPr>
        <xdr:cNvPr id="22" name="Multiplication Sign 21">
          <a:extLst>
            <a:ext uri="{FF2B5EF4-FFF2-40B4-BE49-F238E27FC236}">
              <a16:creationId xmlns:a16="http://schemas.microsoft.com/office/drawing/2014/main" id="{0BCA7213-4026-4865-9770-06C054F0A6AD}"/>
            </a:ext>
          </a:extLst>
        </xdr:cNvPr>
        <xdr:cNvSpPr/>
      </xdr:nvSpPr>
      <xdr:spPr>
        <a:xfrm>
          <a:off x="7193280" y="2982919"/>
          <a:ext cx="281940" cy="22225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142240</xdr:colOff>
      <xdr:row>16</xdr:row>
      <xdr:rowOff>71120</xdr:rowOff>
    </xdr:from>
    <xdr:to>
      <xdr:col>12</xdr:col>
      <xdr:colOff>424180</xdr:colOff>
      <xdr:row>17</xdr:row>
      <xdr:rowOff>106680</xdr:rowOff>
    </xdr:to>
    <xdr:sp macro="" textlink="">
      <xdr:nvSpPr>
        <xdr:cNvPr id="24" name="Multiplication Sign 23">
          <a:extLst>
            <a:ext uri="{FF2B5EF4-FFF2-40B4-BE49-F238E27FC236}">
              <a16:creationId xmlns:a16="http://schemas.microsoft.com/office/drawing/2014/main" id="{907A8AED-6108-490D-874F-6007A132232E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464820</xdr:colOff>
      <xdr:row>16</xdr:row>
      <xdr:rowOff>71120</xdr:rowOff>
    </xdr:from>
    <xdr:to>
      <xdr:col>13</xdr:col>
      <xdr:colOff>137160</xdr:colOff>
      <xdr:row>17</xdr:row>
      <xdr:rowOff>106680</xdr:rowOff>
    </xdr:to>
    <xdr:sp macro="" textlink="">
      <xdr:nvSpPr>
        <xdr:cNvPr id="26" name="Multiplication Sign 25">
          <a:extLst>
            <a:ext uri="{FF2B5EF4-FFF2-40B4-BE49-F238E27FC236}">
              <a16:creationId xmlns:a16="http://schemas.microsoft.com/office/drawing/2014/main" id="{FF07BE4C-B103-4465-8B23-C3A41A257211}"/>
            </a:ext>
          </a:extLst>
        </xdr:cNvPr>
        <xdr:cNvSpPr/>
      </xdr:nvSpPr>
      <xdr:spPr>
        <a:xfrm>
          <a:off x="7780020" y="3012440"/>
          <a:ext cx="281940" cy="22606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594360</xdr:colOff>
      <xdr:row>2</xdr:row>
      <xdr:rowOff>175260</xdr:rowOff>
    </xdr:from>
    <xdr:to>
      <xdr:col>22</xdr:col>
      <xdr:colOff>335839</xdr:colOff>
      <xdr:row>21</xdr:row>
      <xdr:rowOff>106999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D314C-AFCC-43EE-A728-6B1E3C934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556260"/>
          <a:ext cx="6447079" cy="3696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10</xdr:col>
      <xdr:colOff>523</xdr:colOff>
      <xdr:row>12</xdr:row>
      <xdr:rowOff>152568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A283B8-FF1D-962C-7BF9-1BC49630B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94360"/>
          <a:ext cx="6035563" cy="19356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7620</xdr:rowOff>
    </xdr:from>
    <xdr:to>
      <xdr:col>12</xdr:col>
      <xdr:colOff>289560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EBAF4-CCCD-0206-FDD8-53EED199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1</xdr:row>
      <xdr:rowOff>7620</xdr:rowOff>
    </xdr:from>
    <xdr:to>
      <xdr:col>20</xdr:col>
      <xdr:colOff>53340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78F61-9107-44FF-B2E0-A51C80FCA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93D6-E372-413F-BAB0-B4C68DA83186}">
  <dimension ref="B2:E17"/>
  <sheetViews>
    <sheetView showGridLines="0" workbookViewId="0"/>
  </sheetViews>
  <sheetFormatPr defaultRowHeight="14.4" x14ac:dyDescent="0.3"/>
  <cols>
    <col min="2" max="5" width="14.77734375" customWidth="1"/>
  </cols>
  <sheetData>
    <row r="2" spans="2:5" ht="15.6" x14ac:dyDescent="0.3">
      <c r="B2" s="14" t="s">
        <v>27</v>
      </c>
    </row>
    <row r="3" spans="2:5" ht="15" thickBot="1" x14ac:dyDescent="0.35"/>
    <row r="4" spans="2:5" ht="16.2" thickBot="1" x14ac:dyDescent="0.35">
      <c r="B4" s="1" t="s">
        <v>0</v>
      </c>
      <c r="C4" s="2" t="s">
        <v>14</v>
      </c>
      <c r="D4" s="2" t="s">
        <v>15</v>
      </c>
      <c r="E4" s="2" t="s">
        <v>1</v>
      </c>
    </row>
    <row r="5" spans="2:5" ht="16.2" thickBot="1" x14ac:dyDescent="0.35">
      <c r="B5" s="3" t="s">
        <v>2</v>
      </c>
      <c r="C5" s="4" t="s">
        <v>3</v>
      </c>
      <c r="D5" s="4">
        <v>2.9199999999999999E-3</v>
      </c>
      <c r="E5" s="4">
        <v>2.9199999999999999E-3</v>
      </c>
    </row>
    <row r="6" spans="2:5" ht="16.2" thickBot="1" x14ac:dyDescent="0.35">
      <c r="B6" s="7" t="s">
        <v>4</v>
      </c>
      <c r="C6" s="8">
        <v>4.0499999999999998E-3</v>
      </c>
      <c r="D6" s="8">
        <v>4.1999999999999997E-3</v>
      </c>
      <c r="E6" s="8">
        <v>3.5699999999999998E-3</v>
      </c>
    </row>
    <row r="7" spans="2:5" ht="16.2" thickBot="1" x14ac:dyDescent="0.35">
      <c r="B7" s="3" t="s">
        <v>8</v>
      </c>
      <c r="C7" s="5">
        <f t="shared" ref="C7:E7" si="0">(2/3)*C6+(1/3)*C9</f>
        <v>4.2499999999999994E-3</v>
      </c>
      <c r="D7" s="5">
        <f t="shared" si="0"/>
        <v>4.416666666666666E-3</v>
      </c>
      <c r="E7" s="5">
        <f t="shared" si="0"/>
        <v>3.7133333333333332E-3</v>
      </c>
    </row>
    <row r="8" spans="2:5" ht="16.2" thickBot="1" x14ac:dyDescent="0.35">
      <c r="B8" s="3" t="s">
        <v>9</v>
      </c>
      <c r="C8" s="5">
        <f t="shared" ref="C8:E8" si="1">(1/3)*C6+(2/3)*C9</f>
        <v>4.4499999999999991E-3</v>
      </c>
      <c r="D8" s="5">
        <f t="shared" si="1"/>
        <v>4.6333333333333331E-3</v>
      </c>
      <c r="E8" s="5">
        <f t="shared" si="1"/>
        <v>3.8566666666666662E-3</v>
      </c>
    </row>
    <row r="9" spans="2:5" ht="16.2" thickBot="1" x14ac:dyDescent="0.35">
      <c r="B9" s="7" t="s">
        <v>5</v>
      </c>
      <c r="C9" s="8">
        <v>4.6499999999999996E-3</v>
      </c>
      <c r="D9" s="8">
        <v>4.8500000000000001E-3</v>
      </c>
      <c r="E9" s="8">
        <v>4.0000000000000001E-3</v>
      </c>
    </row>
    <row r="10" spans="2:5" ht="16.2" thickBot="1" x14ac:dyDescent="0.35">
      <c r="B10" s="3" t="s">
        <v>10</v>
      </c>
      <c r="C10" s="5">
        <f t="shared" ref="C10" si="2">(2/3)*C9+(1/3)*C12</f>
        <v>4.9499999999999995E-3</v>
      </c>
      <c r="D10" s="5">
        <f t="shared" ref="D10" si="3">(2/3)*D9+(1/3)*D12</f>
        <v>5.1333333333333335E-3</v>
      </c>
      <c r="E10" s="5">
        <f t="shared" ref="E10" si="4">(2/3)*E9+(1/3)*E12</f>
        <v>4.15E-3</v>
      </c>
    </row>
    <row r="11" spans="2:5" ht="16.2" thickBot="1" x14ac:dyDescent="0.35">
      <c r="B11" s="3" t="s">
        <v>13</v>
      </c>
      <c r="C11" s="5">
        <f t="shared" ref="C11" si="5">(1/3)*C9+(2/3)*C12</f>
        <v>5.2499999999999995E-3</v>
      </c>
      <c r="D11" s="5">
        <f t="shared" ref="D11" si="6">(1/3)*D9+(2/3)*D12</f>
        <v>5.4166666666666669E-3</v>
      </c>
      <c r="E11" s="5">
        <f t="shared" ref="E11" si="7">(1/3)*E9+(2/3)*E12</f>
        <v>4.3E-3</v>
      </c>
    </row>
    <row r="12" spans="2:5" ht="16.2" thickBot="1" x14ac:dyDescent="0.35">
      <c r="B12" s="7" t="s">
        <v>6</v>
      </c>
      <c r="C12" s="8">
        <v>5.5500000000000002E-3</v>
      </c>
      <c r="D12" s="8">
        <v>5.7000000000000002E-3</v>
      </c>
      <c r="E12" s="8">
        <f>AVERAGE(E9,E15)</f>
        <v>4.45E-3</v>
      </c>
    </row>
    <row r="13" spans="2:5" ht="16.2" thickBot="1" x14ac:dyDescent="0.35">
      <c r="B13" s="3" t="s">
        <v>11</v>
      </c>
      <c r="C13" s="5">
        <f t="shared" ref="C13" si="8">(2/3)*C12+(1/3)*C15</f>
        <v>5.8399999999999997E-3</v>
      </c>
      <c r="D13" s="5">
        <f t="shared" ref="D13" si="9">(2/3)*D12+(1/3)*D15</f>
        <v>5.9833333333333336E-3</v>
      </c>
      <c r="E13" s="5">
        <f t="shared" ref="E13" si="10">(2/3)*E12+(1/3)*E15</f>
        <v>4.5999999999999999E-3</v>
      </c>
    </row>
    <row r="14" spans="2:5" ht="16.2" thickBot="1" x14ac:dyDescent="0.35">
      <c r="B14" s="3" t="s">
        <v>12</v>
      </c>
      <c r="C14" s="5">
        <f t="shared" ref="C14" si="11">(1/3)*C12+(2/3)*C15</f>
        <v>6.13E-3</v>
      </c>
      <c r="D14" s="5">
        <f t="shared" ref="D14" si="12">(1/3)*D12+(2/3)*D15</f>
        <v>6.266666666666666E-3</v>
      </c>
      <c r="E14" s="5">
        <f t="shared" ref="E14" si="13">(1/3)*E12+(2/3)*E15</f>
        <v>4.7499999999999999E-3</v>
      </c>
    </row>
    <row r="15" spans="2:5" ht="16.2" thickBot="1" x14ac:dyDescent="0.35">
      <c r="B15" s="7" t="s">
        <v>7</v>
      </c>
      <c r="C15" s="8">
        <v>6.4200000000000004E-3</v>
      </c>
      <c r="D15" s="8">
        <v>6.5500000000000003E-3</v>
      </c>
      <c r="E15" s="8">
        <v>4.8999999999999998E-3</v>
      </c>
    </row>
    <row r="16" spans="2:5" x14ac:dyDescent="0.3">
      <c r="B16" s="6"/>
    </row>
    <row r="17" spans="2:2" x14ac:dyDescent="0.3">
      <c r="B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4269-E93A-4584-AAD1-357C523D300F}">
  <dimension ref="B2:O31"/>
  <sheetViews>
    <sheetView showGridLines="0" workbookViewId="0"/>
  </sheetViews>
  <sheetFormatPr defaultRowHeight="14.4" x14ac:dyDescent="0.3"/>
  <sheetData>
    <row r="2" spans="2:2" ht="15.6" x14ac:dyDescent="0.3">
      <c r="B2" s="14" t="s">
        <v>31</v>
      </c>
    </row>
    <row r="17" spans="2:15" ht="15" thickBot="1" x14ac:dyDescent="0.35">
      <c r="B17" s="9"/>
      <c r="C17" s="10"/>
      <c r="D17" s="9"/>
      <c r="E17" s="9"/>
      <c r="F17" s="9"/>
      <c r="G17" s="10"/>
      <c r="H17" s="9"/>
      <c r="I17" s="10"/>
      <c r="J17" s="9"/>
      <c r="K17" s="9"/>
      <c r="L17" s="9"/>
      <c r="M17" s="9"/>
      <c r="N17" s="9"/>
      <c r="O17" s="10"/>
    </row>
    <row r="18" spans="2:15" x14ac:dyDescent="0.3">
      <c r="C18" s="11"/>
      <c r="G18" s="11"/>
      <c r="I18" s="11"/>
      <c r="J18" s="12"/>
      <c r="K18" s="12"/>
      <c r="L18" s="12"/>
      <c r="O18" s="11"/>
    </row>
    <row r="19" spans="2:15" ht="15.6" x14ac:dyDescent="0.3">
      <c r="B19" s="33" t="s">
        <v>16</v>
      </c>
      <c r="C19" s="33"/>
      <c r="D19" s="15"/>
      <c r="E19" s="15"/>
      <c r="F19" s="33" t="s">
        <v>17</v>
      </c>
      <c r="G19" s="33"/>
      <c r="H19" s="33" t="s">
        <v>25</v>
      </c>
      <c r="I19" s="33"/>
      <c r="J19" s="16"/>
      <c r="K19" s="16"/>
      <c r="L19" s="16"/>
      <c r="M19" s="15"/>
      <c r="N19" s="33" t="s">
        <v>19</v>
      </c>
      <c r="O19" s="33"/>
    </row>
    <row r="20" spans="2:15" ht="15.6" x14ac:dyDescent="0.3">
      <c r="B20" s="15"/>
      <c r="C20" s="15"/>
      <c r="D20" s="15"/>
      <c r="E20" s="15"/>
      <c r="F20" s="15"/>
      <c r="G20" s="15"/>
      <c r="H20" s="33" t="s">
        <v>20</v>
      </c>
      <c r="I20" s="33"/>
      <c r="J20" s="15"/>
      <c r="K20" s="15"/>
      <c r="L20" s="15"/>
      <c r="M20" s="15"/>
      <c r="N20" s="34" t="s">
        <v>26</v>
      </c>
      <c r="O20" s="34"/>
    </row>
    <row r="21" spans="2:15" ht="15.6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2:15" ht="15.6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ht="15.6" x14ac:dyDescent="0.3">
      <c r="B23" s="15"/>
      <c r="C23" s="15"/>
      <c r="D23" s="15"/>
      <c r="E23" s="15"/>
      <c r="F23" s="15"/>
      <c r="G23" s="15"/>
      <c r="H23" s="15"/>
      <c r="I23" s="15"/>
      <c r="J23" s="33" t="s">
        <v>30</v>
      </c>
      <c r="K23" s="33"/>
      <c r="L23" s="34"/>
      <c r="M23" s="34"/>
      <c r="N23" s="15"/>
      <c r="O23" s="15"/>
    </row>
    <row r="25" spans="2:15" x14ac:dyDescent="0.3">
      <c r="B25" s="13" t="s">
        <v>17</v>
      </c>
    </row>
    <row r="26" spans="2:15" x14ac:dyDescent="0.3">
      <c r="B26" t="s">
        <v>24</v>
      </c>
    </row>
    <row r="28" spans="2:15" x14ac:dyDescent="0.3">
      <c r="B28" s="13" t="s">
        <v>20</v>
      </c>
    </row>
    <row r="29" spans="2:15" x14ac:dyDescent="0.3">
      <c r="B29" t="s">
        <v>21</v>
      </c>
    </row>
    <row r="30" spans="2:15" x14ac:dyDescent="0.3">
      <c r="B30" t="s">
        <v>22</v>
      </c>
    </row>
    <row r="31" spans="2:15" x14ac:dyDescent="0.3">
      <c r="B31" t="s">
        <v>23</v>
      </c>
    </row>
  </sheetData>
  <mergeCells count="7">
    <mergeCell ref="J23:M23"/>
    <mergeCell ref="B19:C19"/>
    <mergeCell ref="H19:I19"/>
    <mergeCell ref="N19:O19"/>
    <mergeCell ref="N20:O20"/>
    <mergeCell ref="F19:G19"/>
    <mergeCell ref="H20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454F-C700-477D-A2FA-C96F21DC21A8}">
  <dimension ref="B2:S32"/>
  <sheetViews>
    <sheetView showGridLines="0" zoomScaleNormal="100" workbookViewId="0"/>
  </sheetViews>
  <sheetFormatPr defaultRowHeight="14.4" x14ac:dyDescent="0.3"/>
  <sheetData>
    <row r="2" spans="2:2" ht="15.6" x14ac:dyDescent="0.3">
      <c r="B2" s="14" t="s">
        <v>32</v>
      </c>
    </row>
    <row r="17" spans="2:19" ht="15" thickBot="1" x14ac:dyDescent="0.35">
      <c r="B17" s="9"/>
      <c r="C17" s="10"/>
      <c r="D17" s="9"/>
      <c r="E17" s="9"/>
      <c r="F17" s="9"/>
      <c r="G17" s="19"/>
      <c r="H17" s="9"/>
      <c r="I17" s="10"/>
      <c r="J17" s="9"/>
      <c r="K17" s="9"/>
      <c r="L17" s="9"/>
      <c r="M17" s="19"/>
      <c r="N17" s="17"/>
      <c r="O17" s="10"/>
    </row>
    <row r="18" spans="2:19" x14ac:dyDescent="0.3">
      <c r="C18" s="11"/>
      <c r="F18" s="12"/>
      <c r="G18" s="20"/>
      <c r="I18" s="11"/>
      <c r="J18" s="12"/>
      <c r="K18" s="12"/>
      <c r="L18" s="12"/>
      <c r="M18" s="20"/>
      <c r="N18" s="18"/>
      <c r="O18" s="11"/>
    </row>
    <row r="19" spans="2:19" ht="15.6" x14ac:dyDescent="0.3">
      <c r="B19" s="33" t="s">
        <v>16</v>
      </c>
      <c r="C19" s="33"/>
      <c r="D19" s="15"/>
      <c r="E19" s="15"/>
      <c r="F19" s="35" t="s">
        <v>36</v>
      </c>
      <c r="G19" s="35"/>
      <c r="H19" s="33" t="s">
        <v>18</v>
      </c>
      <c r="I19" s="33"/>
      <c r="J19" s="16"/>
      <c r="K19" s="16"/>
      <c r="L19" s="35" t="s">
        <v>37</v>
      </c>
      <c r="M19" s="35"/>
      <c r="N19" s="33" t="s">
        <v>38</v>
      </c>
      <c r="O19" s="33"/>
    </row>
    <row r="20" spans="2:19" ht="15.6" x14ac:dyDescent="0.3">
      <c r="B20" s="15"/>
      <c r="C20" s="15"/>
      <c r="D20" s="15"/>
      <c r="E20" s="15"/>
      <c r="F20" s="15"/>
      <c r="G20" s="15"/>
      <c r="J20" s="15"/>
      <c r="K20" s="15"/>
      <c r="L20" s="15"/>
      <c r="N20" s="33" t="s">
        <v>20</v>
      </c>
      <c r="O20" s="33"/>
      <c r="R20" s="33"/>
      <c r="S20" s="33"/>
    </row>
    <row r="21" spans="2:19" ht="15.6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2:19" ht="15.6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9" ht="15.6" x14ac:dyDescent="0.3">
      <c r="B23" s="15"/>
      <c r="C23" s="15"/>
      <c r="D23" s="15"/>
      <c r="E23" s="15"/>
      <c r="F23" s="15"/>
      <c r="G23" s="15"/>
      <c r="H23" s="15"/>
      <c r="I23" s="15"/>
      <c r="J23" s="33" t="s">
        <v>30</v>
      </c>
      <c r="K23" s="33"/>
      <c r="L23" s="34"/>
      <c r="M23" s="34"/>
      <c r="N23" s="15"/>
      <c r="O23" s="15"/>
    </row>
    <row r="25" spans="2:19" x14ac:dyDescent="0.3">
      <c r="B25" s="13" t="s">
        <v>17</v>
      </c>
    </row>
    <row r="26" spans="2:19" x14ac:dyDescent="0.3">
      <c r="B26" t="s">
        <v>33</v>
      </c>
    </row>
    <row r="27" spans="2:19" x14ac:dyDescent="0.3">
      <c r="B27" t="s">
        <v>34</v>
      </c>
    </row>
    <row r="29" spans="2:19" x14ac:dyDescent="0.3">
      <c r="B29" s="13" t="s">
        <v>20</v>
      </c>
    </row>
    <row r="30" spans="2:19" x14ac:dyDescent="0.3">
      <c r="B30" t="s">
        <v>35</v>
      </c>
    </row>
    <row r="31" spans="2:19" x14ac:dyDescent="0.3">
      <c r="B31" t="s">
        <v>39</v>
      </c>
    </row>
    <row r="32" spans="2:19" x14ac:dyDescent="0.3">
      <c r="B32" t="s">
        <v>40</v>
      </c>
    </row>
  </sheetData>
  <mergeCells count="8">
    <mergeCell ref="J23:M23"/>
    <mergeCell ref="L19:M19"/>
    <mergeCell ref="B19:C19"/>
    <mergeCell ref="F19:G19"/>
    <mergeCell ref="H19:I19"/>
    <mergeCell ref="N19:O19"/>
    <mergeCell ref="R20:S20"/>
    <mergeCell ref="N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F092-E2C4-4B8D-A9A0-C641D736BFF6}">
  <dimension ref="B2:M23"/>
  <sheetViews>
    <sheetView showGridLines="0" tabSelected="1" workbookViewId="0"/>
  </sheetViews>
  <sheetFormatPr defaultRowHeight="15.6" x14ac:dyDescent="0.3"/>
  <cols>
    <col min="1" max="2" width="8.88671875" style="15"/>
    <col min="3" max="3" width="12.6640625" style="15" bestFit="1" customWidth="1"/>
    <col min="4" max="4" width="11" style="15" bestFit="1" customWidth="1"/>
    <col min="5" max="5" width="8.88671875" style="15"/>
    <col min="6" max="6" width="11" style="15" bestFit="1" customWidth="1"/>
    <col min="7" max="16384" width="8.88671875" style="15"/>
  </cols>
  <sheetData>
    <row r="2" spans="2:13" x14ac:dyDescent="0.3">
      <c r="B2" s="14" t="s">
        <v>28</v>
      </c>
      <c r="M2" s="14" t="s">
        <v>29</v>
      </c>
    </row>
    <row r="15" spans="2:13" x14ac:dyDescent="0.3">
      <c r="B15" s="14" t="s">
        <v>41</v>
      </c>
      <c r="E15" s="14" t="s">
        <v>48</v>
      </c>
    </row>
    <row r="16" spans="2:13" x14ac:dyDescent="0.3">
      <c r="B16" s="15" t="s">
        <v>47</v>
      </c>
      <c r="C16" s="16">
        <v>-1</v>
      </c>
      <c r="E16" s="15" t="s">
        <v>47</v>
      </c>
      <c r="F16" s="16">
        <v>-1</v>
      </c>
    </row>
    <row r="17" spans="2:6" x14ac:dyDescent="0.3">
      <c r="B17" s="15" t="s">
        <v>42</v>
      </c>
      <c r="C17" s="24">
        <v>10000000</v>
      </c>
      <c r="E17" s="15" t="s">
        <v>42</v>
      </c>
      <c r="F17" s="24">
        <v>10000000</v>
      </c>
    </row>
    <row r="18" spans="2:6" x14ac:dyDescent="0.3">
      <c r="B18" s="15" t="s">
        <v>43</v>
      </c>
      <c r="C18" s="22">
        <v>6.5500000000000003E-3</v>
      </c>
      <c r="E18" s="15" t="s">
        <v>43</v>
      </c>
      <c r="F18" s="22">
        <v>6.5500000000000003E-3</v>
      </c>
    </row>
    <row r="19" spans="2:6" x14ac:dyDescent="0.3">
      <c r="B19" s="15" t="s">
        <v>44</v>
      </c>
      <c r="C19" s="32">
        <v>7.0499999999999998E-3</v>
      </c>
      <c r="E19" s="15" t="s">
        <v>44</v>
      </c>
      <c r="F19" s="32">
        <v>7.5500000000000003E-3</v>
      </c>
    </row>
    <row r="20" spans="2:6" x14ac:dyDescent="0.3">
      <c r="B20" s="15" t="s">
        <v>45</v>
      </c>
      <c r="C20" s="16">
        <v>0.25</v>
      </c>
      <c r="D20" s="21"/>
      <c r="E20" s="15" t="s">
        <v>45</v>
      </c>
      <c r="F20" s="16">
        <v>0.25</v>
      </c>
    </row>
    <row r="21" spans="2:6" x14ac:dyDescent="0.3">
      <c r="B21" s="15" t="s">
        <v>46</v>
      </c>
      <c r="C21" s="23">
        <v>0.99</v>
      </c>
      <c r="F21" s="23"/>
    </row>
    <row r="23" spans="2:6" x14ac:dyDescent="0.3">
      <c r="B23" s="15" t="s">
        <v>41</v>
      </c>
      <c r="C23" s="31">
        <f>C16*C17*(C18-C19)*C20*C21</f>
        <v>1237.4999999999989</v>
      </c>
      <c r="E23" s="15" t="s">
        <v>41</v>
      </c>
      <c r="F23" s="31">
        <f>F16*F17*(F18-F19)*F20</f>
        <v>2500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B48A-49AE-4FCD-9572-3E8CE03219E5}">
  <dimension ref="B2:D20"/>
  <sheetViews>
    <sheetView showGridLines="0" workbookViewId="0"/>
  </sheetViews>
  <sheetFormatPr defaultRowHeight="14.4" x14ac:dyDescent="0.3"/>
  <cols>
    <col min="2" max="2" width="14.88671875" bestFit="1" customWidth="1"/>
    <col min="3" max="3" width="12.44140625" bestFit="1" customWidth="1"/>
    <col min="4" max="4" width="13.88671875" bestFit="1" customWidth="1"/>
  </cols>
  <sheetData>
    <row r="2" spans="2:4" x14ac:dyDescent="0.3">
      <c r="B2" s="13" t="s">
        <v>49</v>
      </c>
    </row>
    <row r="4" spans="2:4" x14ac:dyDescent="0.3">
      <c r="B4" t="s">
        <v>55</v>
      </c>
      <c r="C4" s="28">
        <v>10000000</v>
      </c>
    </row>
    <row r="5" spans="2:4" x14ac:dyDescent="0.3">
      <c r="B5" t="s">
        <v>50</v>
      </c>
      <c r="C5" s="25">
        <v>6.5500000000000003E-3</v>
      </c>
    </row>
    <row r="6" spans="2:4" x14ac:dyDescent="0.3">
      <c r="B6" t="s">
        <v>56</v>
      </c>
      <c r="C6" s="27">
        <v>0.25</v>
      </c>
    </row>
    <row r="7" spans="2:4" x14ac:dyDescent="0.3">
      <c r="B7" t="s">
        <v>52</v>
      </c>
      <c r="C7" s="25">
        <v>1E-3</v>
      </c>
    </row>
    <row r="9" spans="2:4" x14ac:dyDescent="0.3">
      <c r="B9" s="29" t="s">
        <v>51</v>
      </c>
      <c r="C9" s="29" t="s">
        <v>53</v>
      </c>
      <c r="D9" s="29" t="s">
        <v>54</v>
      </c>
    </row>
    <row r="10" spans="2:4" x14ac:dyDescent="0.3">
      <c r="B10" s="25">
        <f>B11-df</f>
        <v>1.5500000000000002E-3</v>
      </c>
      <c r="C10" s="28">
        <f t="shared" ref="C10:C20" si="0">-1*Notional*(FRA_Rate-$B10)*Contract_Period</f>
        <v>-12500</v>
      </c>
      <c r="D10" s="28">
        <f t="shared" ref="D10:D20" si="1">Notional*(FRA_Rate-$B10)*Contract_Period</f>
        <v>12500</v>
      </c>
    </row>
    <row r="11" spans="2:4" x14ac:dyDescent="0.3">
      <c r="B11" s="25">
        <f>B12-df</f>
        <v>2.5500000000000002E-3</v>
      </c>
      <c r="C11" s="28">
        <f t="shared" si="0"/>
        <v>-10000</v>
      </c>
      <c r="D11" s="28">
        <f t="shared" si="1"/>
        <v>10000</v>
      </c>
    </row>
    <row r="12" spans="2:4" x14ac:dyDescent="0.3">
      <c r="B12" s="25">
        <f>B13-df</f>
        <v>3.5500000000000002E-3</v>
      </c>
      <c r="C12" s="28">
        <f t="shared" si="0"/>
        <v>-7500</v>
      </c>
      <c r="D12" s="28">
        <f t="shared" si="1"/>
        <v>7500</v>
      </c>
    </row>
    <row r="13" spans="2:4" x14ac:dyDescent="0.3">
      <c r="B13" s="25">
        <f>B14-df</f>
        <v>4.5500000000000002E-3</v>
      </c>
      <c r="C13" s="28">
        <f t="shared" si="0"/>
        <v>-5000</v>
      </c>
      <c r="D13" s="28">
        <f t="shared" si="1"/>
        <v>5000</v>
      </c>
    </row>
    <row r="14" spans="2:4" x14ac:dyDescent="0.3">
      <c r="B14" s="25">
        <f>B15-df</f>
        <v>5.5500000000000002E-3</v>
      </c>
      <c r="C14" s="28">
        <f t="shared" si="0"/>
        <v>-2500</v>
      </c>
      <c r="D14" s="28">
        <f t="shared" si="1"/>
        <v>2500</v>
      </c>
    </row>
    <row r="15" spans="2:4" x14ac:dyDescent="0.3">
      <c r="B15" s="26">
        <f>FRA_Rate</f>
        <v>6.5500000000000003E-3</v>
      </c>
      <c r="C15" s="30">
        <f t="shared" si="0"/>
        <v>0</v>
      </c>
      <c r="D15" s="30">
        <f t="shared" si="1"/>
        <v>0</v>
      </c>
    </row>
    <row r="16" spans="2:4" x14ac:dyDescent="0.3">
      <c r="B16" s="25">
        <f>B15+df</f>
        <v>7.5500000000000003E-3</v>
      </c>
      <c r="C16" s="28">
        <f t="shared" si="0"/>
        <v>2500</v>
      </c>
      <c r="D16" s="28">
        <f t="shared" si="1"/>
        <v>-2500</v>
      </c>
    </row>
    <row r="17" spans="2:4" x14ac:dyDescent="0.3">
      <c r="B17" s="25">
        <f>B16+df</f>
        <v>8.5500000000000003E-3</v>
      </c>
      <c r="C17" s="28">
        <f t="shared" si="0"/>
        <v>5000</v>
      </c>
      <c r="D17" s="28">
        <f t="shared" si="1"/>
        <v>-5000</v>
      </c>
    </row>
    <row r="18" spans="2:4" x14ac:dyDescent="0.3">
      <c r="B18" s="25">
        <f>B17+df</f>
        <v>9.5499999999999995E-3</v>
      </c>
      <c r="C18" s="28">
        <f t="shared" si="0"/>
        <v>7499.9999999999982</v>
      </c>
      <c r="D18" s="28">
        <f t="shared" si="1"/>
        <v>-7499.9999999999982</v>
      </c>
    </row>
    <row r="19" spans="2:4" x14ac:dyDescent="0.3">
      <c r="B19" s="25">
        <f>B18+df</f>
        <v>1.055E-2</v>
      </c>
      <c r="C19" s="28">
        <f t="shared" si="0"/>
        <v>10000</v>
      </c>
      <c r="D19" s="28">
        <f t="shared" si="1"/>
        <v>-10000</v>
      </c>
    </row>
    <row r="20" spans="2:4" x14ac:dyDescent="0.3">
      <c r="B20" s="25">
        <f>B19+df</f>
        <v>1.1550000000000001E-2</v>
      </c>
      <c r="C20" s="28">
        <f t="shared" si="0"/>
        <v>12500.000000000002</v>
      </c>
      <c r="D20" s="28">
        <f t="shared" si="1"/>
        <v>-12500.000000000002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FRA Quotes</vt:lpstr>
      <vt:lpstr>FRA Timeline (LIBOR)</vt:lpstr>
      <vt:lpstr>FRA Timeline (RFR)</vt:lpstr>
      <vt:lpstr>Pricing</vt:lpstr>
      <vt:lpstr>Payoff</vt:lpstr>
      <vt:lpstr>Contract_Period</vt:lpstr>
      <vt:lpstr>df</vt:lpstr>
      <vt:lpstr>FRA_Rate</vt:lpstr>
      <vt:lpstr>Notional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2022-06-19T12:13:02Z</dcterms:created>
  <dcterms:modified xsi:type="dcterms:W3CDTF">2022-06-26T14:14:25Z</dcterms:modified>
</cp:coreProperties>
</file>