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Arredondado" sheetId="2" r:id="rId5"/>
    <sheet state="visible" name="Winglet" sheetId="3" r:id="rId6"/>
    <sheet state="visible" name="Sem Ponta" sheetId="4" r:id="rId7"/>
    <sheet state="visible" name="Ponta Para Baixo" sheetId="5" r:id="rId8"/>
    <sheet state="visible" name="Atm" sheetId="6" r:id="rId9"/>
  </sheets>
  <definedNames/>
  <calcPr/>
  <extLst>
    <ext uri="GoogleSheetsCustomDataVersion1">
      <go:sheetsCustomData xmlns:go="http://customooxmlschemas.google.com/" r:id="rId10" roundtripDataSignature="AMtx7mi7gWq7RDOXXPGVZMF+h8kcZAny4Q=="/>
    </ext>
  </extLst>
</workbook>
</file>

<file path=xl/sharedStrings.xml><?xml version="1.0" encoding="utf-8"?>
<sst xmlns="http://schemas.openxmlformats.org/spreadsheetml/2006/main" count="101" uniqueCount="37">
  <si>
    <t>S</t>
  </si>
  <si>
    <t>c</t>
  </si>
  <si>
    <t>C1</t>
  </si>
  <si>
    <t>não mexer nos dados do lado</t>
  </si>
  <si>
    <t>C2</t>
  </si>
  <si>
    <t>C3</t>
  </si>
  <si>
    <t>envergadura</t>
  </si>
  <si>
    <t>AR</t>
  </si>
  <si>
    <t>e</t>
  </si>
  <si>
    <t>alpha</t>
  </si>
  <si>
    <t>q</t>
  </si>
  <si>
    <t>pressao at</t>
  </si>
  <si>
    <t>fore</t>
  </si>
  <si>
    <t>drag</t>
  </si>
  <si>
    <t>after</t>
  </si>
  <si>
    <t>std fore</t>
  </si>
  <si>
    <t>std drag</t>
  </si>
  <si>
    <t>std after</t>
  </si>
  <si>
    <t>F1</t>
  </si>
  <si>
    <t>F2</t>
  </si>
  <si>
    <t>F3</t>
  </si>
  <si>
    <t>L</t>
  </si>
  <si>
    <t>D</t>
  </si>
  <si>
    <t>CL</t>
  </si>
  <si>
    <t>CD</t>
  </si>
  <si>
    <t>CM</t>
  </si>
  <si>
    <t>CL/CD</t>
  </si>
  <si>
    <t>CDi</t>
  </si>
  <si>
    <t>OFFSET</t>
  </si>
  <si>
    <t>estação met</t>
  </si>
  <si>
    <t>T [C | K]</t>
  </si>
  <si>
    <t>Psat [Pa]</t>
  </si>
  <si>
    <t>RH [%]</t>
  </si>
  <si>
    <t>Pvap [Pa]</t>
  </si>
  <si>
    <t>Patm [Pa]</t>
  </si>
  <si>
    <t>Psec [Pa]</t>
  </si>
  <si>
    <t>rho [kg*m^-3]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</si>
</sst>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3.0"/>
  </cols>
  <sheetData>
    <row r="1">
      <c r="A1" s="1" t="s">
        <v>0</v>
      </c>
      <c r="B1" s="1">
        <f>B2*B6</f>
        <v>0.069156</v>
      </c>
    </row>
    <row r="2">
      <c r="A2" s="1" t="s">
        <v>1</v>
      </c>
      <c r="B2" s="1">
        <f>153/1000</f>
        <v>0.153</v>
      </c>
    </row>
    <row r="3">
      <c r="A3" s="1" t="s">
        <v>2</v>
      </c>
      <c r="B3" s="1">
        <v>130.4</v>
      </c>
      <c r="D3" s="2" t="s">
        <v>3</v>
      </c>
    </row>
    <row r="4">
      <c r="A4" s="1" t="s">
        <v>4</v>
      </c>
      <c r="B4" s="1">
        <v>89.1</v>
      </c>
    </row>
    <row r="5">
      <c r="A5" s="1" t="s">
        <v>5</v>
      </c>
      <c r="B5" s="1">
        <v>-8.335</v>
      </c>
    </row>
    <row r="6">
      <c r="A6" s="1" t="s">
        <v>6</v>
      </c>
      <c r="B6" s="3">
        <f>452/1000</f>
        <v>0.452</v>
      </c>
    </row>
    <row r="7">
      <c r="A7" s="1" t="s">
        <v>7</v>
      </c>
      <c r="B7" s="3">
        <f>B6^2 / B1</f>
        <v>2.954248366</v>
      </c>
    </row>
    <row r="8">
      <c r="A8" s="1" t="s">
        <v>8</v>
      </c>
      <c r="B8" s="3">
        <f>1.78*(1 - 0.045*B7^0.68) - 0.64</f>
        <v>0.9726843832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0"/>
    <col customWidth="1" min="4" max="4" width="8.75"/>
    <col customWidth="1" min="5" max="13" width="8.0"/>
    <col customWidth="1" min="14" max="14" width="9.38"/>
    <col customWidth="1" min="15" max="15" width="8.88"/>
    <col customWidth="1" min="16" max="16" width="8.0"/>
    <col customWidth="1" min="17" max="17" width="12.63"/>
    <col customWidth="1" min="18" max="18" width="13.13"/>
    <col customWidth="1" min="19" max="19" width="11.25"/>
    <col customWidth="1" min="20" max="20" width="15.38"/>
    <col customWidth="1" min="21" max="21" width="8.0"/>
    <col customWidth="1" min="22" max="22" width="15.38"/>
    <col customWidth="1" min="23" max="23" width="8.0"/>
  </cols>
  <sheetData>
    <row r="1" ht="12.75" customHeight="1">
      <c r="A1" s="4" t="s">
        <v>9</v>
      </c>
      <c r="B1" s="5" t="s">
        <v>10</v>
      </c>
      <c r="C1" s="4" t="s">
        <v>9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</row>
    <row r="2" ht="12.75" customHeight="1">
      <c r="A2" s="2" t="s">
        <v>28</v>
      </c>
      <c r="B2" s="6">
        <v>0.0</v>
      </c>
      <c r="C2" s="4">
        <v>-8.0</v>
      </c>
      <c r="D2" s="4">
        <v>0.0</v>
      </c>
      <c r="E2" s="4">
        <v>-0.103054</v>
      </c>
      <c r="F2" s="4">
        <v>0.099746</v>
      </c>
      <c r="G2" s="4">
        <v>0.149731</v>
      </c>
      <c r="H2" s="4">
        <v>4.34E-4</v>
      </c>
      <c r="I2" s="4">
        <v>4.28E-4</v>
      </c>
      <c r="J2" s="4">
        <v>4.84E-4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</row>
    <row r="3" ht="12.75" customHeight="1">
      <c r="A3" s="4">
        <v>-6.0</v>
      </c>
      <c r="B3" s="6">
        <v>132.9</v>
      </c>
      <c r="C3" s="4">
        <v>-6.0</v>
      </c>
      <c r="D3" s="4">
        <v>0.0</v>
      </c>
      <c r="E3" s="4">
        <v>-0.117381</v>
      </c>
      <c r="F3" s="4">
        <v>0.102945</v>
      </c>
      <c r="G3" s="4">
        <v>0.146863</v>
      </c>
      <c r="H3" s="4">
        <v>0.004135</v>
      </c>
      <c r="I3" s="4">
        <v>0.009363</v>
      </c>
      <c r="J3" s="4">
        <v>0.004214</v>
      </c>
      <c r="K3" s="4">
        <f t="shared" ref="K3:K17" si="1">((E3)-($E$2))</f>
        <v>-0.014327</v>
      </c>
      <c r="L3" s="4">
        <f t="shared" ref="L3:L17" si="2">((G3)-($G$2))</f>
        <v>-0.002868</v>
      </c>
      <c r="M3" s="4">
        <f t="shared" ref="M3:M17" si="3">((F3)-($F$2))</f>
        <v>0.003199</v>
      </c>
      <c r="N3" s="4">
        <f>(K3+L3)*Dados!$B$3</f>
        <v>-2.242228</v>
      </c>
      <c r="O3" s="4">
        <f>(M3)*Dados!$B$4</f>
        <v>0.2850309</v>
      </c>
      <c r="P3" s="4">
        <f>Dados!$B$3*(K3+L3)/(B3*Dados!$B$1)</f>
        <v>-0.2439635391</v>
      </c>
      <c r="Q3" s="4">
        <f>Dados!$B$4*(M3)/(B3*Dados!$B$1)</f>
        <v>0.03101252287</v>
      </c>
      <c r="R3" s="4">
        <f>Dados!$B$5*(L3-K3)/(B3*Dados!$B$1*Dados!$B$2)</f>
        <v>-0.06792130885</v>
      </c>
      <c r="S3" s="4">
        <f t="shared" ref="S3:S17" si="4">P3/Q3</f>
        <v>-7.86661376</v>
      </c>
      <c r="T3" s="4">
        <f>(P3^2)/(PI()*Dados!$B$7*Dados!$B$8)</f>
        <v>0.006592968945</v>
      </c>
    </row>
    <row r="4" ht="12.75" customHeight="1">
      <c r="A4" s="4">
        <v>-4.0</v>
      </c>
      <c r="B4" s="6">
        <v>133.1</v>
      </c>
      <c r="C4" s="4">
        <v>-4.0</v>
      </c>
      <c r="D4" s="4">
        <v>0.0</v>
      </c>
      <c r="E4" s="4">
        <v>-0.113333</v>
      </c>
      <c r="F4" s="4">
        <v>0.102302</v>
      </c>
      <c r="G4" s="4">
        <v>0.150141</v>
      </c>
      <c r="H4" s="4">
        <v>0.004324</v>
      </c>
      <c r="I4" s="4">
        <v>0.009333</v>
      </c>
      <c r="J4" s="4">
        <v>0.004313</v>
      </c>
      <c r="K4" s="4">
        <f t="shared" si="1"/>
        <v>-0.010279</v>
      </c>
      <c r="L4" s="4">
        <f t="shared" si="2"/>
        <v>0.00041</v>
      </c>
      <c r="M4" s="4">
        <f t="shared" si="3"/>
        <v>0.002556</v>
      </c>
      <c r="N4" s="4">
        <f>(K4+L4)*Dados!$B$3</f>
        <v>-1.2869176</v>
      </c>
      <c r="O4" s="4">
        <f>(M4)*Dados!$B$4</f>
        <v>0.2277396</v>
      </c>
      <c r="P4" s="4">
        <f>Dados!$B$3*(K4+L4)/(B4*Dados!$B$1)</f>
        <v>-0.1398114756</v>
      </c>
      <c r="Q4" s="4">
        <f>Dados!$B$4*(M4)/(B4*Dados!$B$1)</f>
        <v>0.02474176243</v>
      </c>
      <c r="R4" s="4">
        <f>Dados!$B$5*(L4-K4)/(B4*Dados!$B$1*Dados!$B$2)</f>
        <v>-0.06326205994</v>
      </c>
      <c r="S4" s="4">
        <f t="shared" si="4"/>
        <v>-5.65082928</v>
      </c>
      <c r="T4" s="4">
        <f>(P4^2)/(PI()*Dados!$B$7*Dados!$B$8)</f>
        <v>0.002165293732</v>
      </c>
    </row>
    <row r="5" ht="12.75" customHeight="1">
      <c r="A5" s="4">
        <v>-2.0</v>
      </c>
      <c r="B5" s="6">
        <v>132.8</v>
      </c>
      <c r="C5" s="4">
        <v>-2.0</v>
      </c>
      <c r="D5" s="4">
        <v>0.0</v>
      </c>
      <c r="E5" s="4">
        <v>-0.108778</v>
      </c>
      <c r="F5" s="4">
        <v>0.1021</v>
      </c>
      <c r="G5" s="4">
        <v>0.153375</v>
      </c>
      <c r="H5" s="4">
        <v>0.004654</v>
      </c>
      <c r="I5" s="4">
        <v>0.009297</v>
      </c>
      <c r="J5" s="4">
        <v>0.004682</v>
      </c>
      <c r="K5" s="4">
        <f t="shared" si="1"/>
        <v>-0.005724</v>
      </c>
      <c r="L5" s="4">
        <f t="shared" si="2"/>
        <v>0.003644</v>
      </c>
      <c r="M5" s="4">
        <f t="shared" si="3"/>
        <v>0.002354</v>
      </c>
      <c r="N5" s="4">
        <f>(K5+L5)*Dados!$B$3</f>
        <v>-0.271232</v>
      </c>
      <c r="O5" s="4">
        <f>(M5)*Dados!$B$4</f>
        <v>0.2097414</v>
      </c>
      <c r="P5" s="4">
        <f>Dados!$B$3*(K5+L5)/(B5*Dados!$B$1)</f>
        <v>-0.02953336859</v>
      </c>
      <c r="Q5" s="4">
        <f>Dados!$B$4*(M5)/(B5*Dados!$B$1)</f>
        <v>0.02283790289</v>
      </c>
      <c r="R5" s="4">
        <f>Dados!$B$5*(L5-K5)/(B5*Dados!$B$1*Dados!$B$2)</f>
        <v>-0.05556906824</v>
      </c>
      <c r="S5" s="4">
        <f t="shared" si="4"/>
        <v>-1.293173403</v>
      </c>
      <c r="T5" s="4">
        <f>(P5^2)/(PI()*Dados!$B$7*Dados!$B$8)</f>
        <v>0.00009661780161</v>
      </c>
    </row>
    <row r="6" ht="12.75" customHeight="1">
      <c r="A6" s="4">
        <v>0.0</v>
      </c>
      <c r="B6" s="6">
        <v>132.3</v>
      </c>
      <c r="C6" s="4">
        <v>0.0</v>
      </c>
      <c r="D6" s="4">
        <v>0.0</v>
      </c>
      <c r="E6" s="4">
        <v>-0.104151</v>
      </c>
      <c r="F6" s="4">
        <v>0.102045</v>
      </c>
      <c r="G6" s="4">
        <v>0.15659</v>
      </c>
      <c r="H6" s="4">
        <v>0.004648</v>
      </c>
      <c r="I6" s="4">
        <v>0.009478</v>
      </c>
      <c r="J6" s="4">
        <v>0.004689</v>
      </c>
      <c r="K6" s="4">
        <f t="shared" si="1"/>
        <v>-0.001097</v>
      </c>
      <c r="L6" s="4">
        <f t="shared" si="2"/>
        <v>0.006859</v>
      </c>
      <c r="M6" s="4">
        <f t="shared" si="3"/>
        <v>0.002299</v>
      </c>
      <c r="N6" s="4">
        <f>(K6+L6)*Dados!$B$3</f>
        <v>0.7513648</v>
      </c>
      <c r="O6" s="4">
        <f>(M6)*Dados!$B$4</f>
        <v>0.2048409</v>
      </c>
      <c r="P6" s="4">
        <f>Dados!$B$3*(K6+L6)/(B6*Dados!$B$1)</f>
        <v>0.08212230593</v>
      </c>
      <c r="Q6" s="4">
        <f>Dados!$B$4*(M6)/(B6*Dados!$B$1)</f>
        <v>0.02238860146</v>
      </c>
      <c r="R6" s="4">
        <f>Dados!$B$5*(L6-K6)/(B6*Dados!$B$1*Dados!$B$2)</f>
        <v>-0.0473717292</v>
      </c>
      <c r="S6" s="4">
        <f t="shared" si="4"/>
        <v>3.668040904</v>
      </c>
      <c r="T6" s="4">
        <f>(P6^2)/(PI()*Dados!$B$7*Dados!$B$8)</f>
        <v>0.0007470565041</v>
      </c>
    </row>
    <row r="7" ht="12.75" customHeight="1">
      <c r="A7" s="4">
        <v>2.0</v>
      </c>
      <c r="B7" s="6">
        <v>131.7</v>
      </c>
      <c r="C7" s="4">
        <v>2.0</v>
      </c>
      <c r="D7" s="4">
        <v>0.0</v>
      </c>
      <c r="E7" s="4">
        <v>-0.100214</v>
      </c>
      <c r="F7" s="4">
        <v>0.102391</v>
      </c>
      <c r="G7" s="4">
        <v>0.159495</v>
      </c>
      <c r="H7" s="4">
        <v>0.004785</v>
      </c>
      <c r="I7" s="4">
        <v>0.009246</v>
      </c>
      <c r="J7" s="4">
        <v>0.004612</v>
      </c>
      <c r="K7" s="4">
        <f t="shared" si="1"/>
        <v>0.00284</v>
      </c>
      <c r="L7" s="4">
        <f t="shared" si="2"/>
        <v>0.009764</v>
      </c>
      <c r="M7" s="4">
        <f t="shared" si="3"/>
        <v>0.002645</v>
      </c>
      <c r="N7" s="4">
        <f>(K7+L7)*Dados!$B$3</f>
        <v>1.6435616</v>
      </c>
      <c r="O7" s="4">
        <f>(M7)*Dados!$B$4</f>
        <v>0.2356695</v>
      </c>
      <c r="P7" s="4">
        <f>Dados!$B$3*(K7+L7)/(B7*Dados!$B$1)</f>
        <v>0.1804555923</v>
      </c>
      <c r="Q7" s="4">
        <f>Dados!$B$4*(M7)/(B7*Dados!$B$1)</f>
        <v>0.02587543978</v>
      </c>
      <c r="R7" s="4">
        <f>Dados!$B$5*(L7-K7)/(B7*Dados!$B$1*Dados!$B$2)</f>
        <v>-0.04141480225</v>
      </c>
      <c r="S7" s="4">
        <f t="shared" si="4"/>
        <v>6.974010638</v>
      </c>
      <c r="T7" s="4">
        <f>(P7^2)/(PI()*Dados!$B$7*Dados!$B$8)</f>
        <v>0.003607213692</v>
      </c>
    </row>
    <row r="8" ht="12.75" customHeight="1">
      <c r="A8" s="4">
        <v>4.0</v>
      </c>
      <c r="B8" s="6">
        <v>131.1</v>
      </c>
      <c r="C8" s="4">
        <v>4.0</v>
      </c>
      <c r="D8" s="4">
        <v>0.0</v>
      </c>
      <c r="E8" s="4">
        <v>-0.095303</v>
      </c>
      <c r="F8" s="4">
        <v>0.103106</v>
      </c>
      <c r="G8" s="4">
        <v>0.163307</v>
      </c>
      <c r="H8" s="4">
        <v>0.004656</v>
      </c>
      <c r="I8" s="4">
        <v>0.009274</v>
      </c>
      <c r="J8" s="4">
        <v>0.004404</v>
      </c>
      <c r="K8" s="4">
        <f t="shared" si="1"/>
        <v>0.007751</v>
      </c>
      <c r="L8" s="4">
        <f t="shared" si="2"/>
        <v>0.013576</v>
      </c>
      <c r="M8" s="4">
        <f t="shared" si="3"/>
        <v>0.00336</v>
      </c>
      <c r="N8" s="4">
        <f>(K8+L8)*Dados!$B$3</f>
        <v>2.7810408</v>
      </c>
      <c r="O8" s="4">
        <f>(M8)*Dados!$B$4</f>
        <v>0.299376</v>
      </c>
      <c r="P8" s="4">
        <f>Dados!$B$3*(K8+L8)/(B8*Dados!$B$1)</f>
        <v>0.3067431005</v>
      </c>
      <c r="Q8" s="4">
        <f>Dados!$B$4*(M8)/(B8*Dados!$B$1)</f>
        <v>0.03302055923</v>
      </c>
      <c r="R8" s="4">
        <f>Dados!$B$5*(L8-K8)/(B8*Dados!$B$1*Dados!$B$2)</f>
        <v>-0.03500076573</v>
      </c>
      <c r="S8" s="4">
        <f t="shared" si="4"/>
        <v>9.289458073</v>
      </c>
      <c r="T8" s="4">
        <f>(P8^2)/(PI()*Dados!$B$7*Dados!$B$8)</f>
        <v>0.01042271317</v>
      </c>
    </row>
    <row r="9" ht="12.75" customHeight="1">
      <c r="A9" s="4">
        <v>6.0</v>
      </c>
      <c r="B9" s="6">
        <v>130.4</v>
      </c>
      <c r="C9" s="4">
        <v>6.0</v>
      </c>
      <c r="D9" s="4">
        <v>0.0</v>
      </c>
      <c r="E9" s="4">
        <v>-0.091107</v>
      </c>
      <c r="F9" s="4">
        <v>0.103957</v>
      </c>
      <c r="G9" s="4">
        <v>0.166684</v>
      </c>
      <c r="H9" s="4">
        <v>0.004784</v>
      </c>
      <c r="I9" s="4">
        <v>0.009125</v>
      </c>
      <c r="J9" s="4">
        <v>0.004623</v>
      </c>
      <c r="K9" s="4">
        <f t="shared" si="1"/>
        <v>0.011947</v>
      </c>
      <c r="L9" s="4">
        <f t="shared" si="2"/>
        <v>0.016953</v>
      </c>
      <c r="M9" s="4">
        <f t="shared" si="3"/>
        <v>0.004211</v>
      </c>
      <c r="N9" s="4">
        <f>(K9+L9)*Dados!$B$3</f>
        <v>3.76856</v>
      </c>
      <c r="O9" s="4">
        <f>(M9)*Dados!$B$4</f>
        <v>0.3752001</v>
      </c>
      <c r="P9" s="4">
        <f>Dados!$B$3*(K9+L9)/(B9*Dados!$B$1)</f>
        <v>0.4178957719</v>
      </c>
      <c r="Q9" s="4">
        <f>Dados!$B$4*(M9)/(B9*Dados!$B$1)</f>
        <v>0.04160595437</v>
      </c>
      <c r="R9" s="4">
        <f>Dados!$B$5*(L9-K9)/(B9*Dados!$B$1*Dados!$B$2)</f>
        <v>-0.03024109842</v>
      </c>
      <c r="S9" s="4">
        <f t="shared" si="4"/>
        <v>10.04413378</v>
      </c>
      <c r="T9" s="4">
        <f>(P9^2)/(PI()*Dados!$B$7*Dados!$B$8)</f>
        <v>0.01934492875</v>
      </c>
    </row>
    <row r="10" ht="12.75" customHeight="1">
      <c r="A10" s="4">
        <v>8.0</v>
      </c>
      <c r="B10" s="6">
        <v>129.5</v>
      </c>
      <c r="C10" s="4">
        <v>8.0</v>
      </c>
      <c r="D10" s="4">
        <v>0.0</v>
      </c>
      <c r="E10" s="4">
        <v>-0.086526</v>
      </c>
      <c r="F10" s="4">
        <v>0.104981</v>
      </c>
      <c r="G10" s="4">
        <v>0.17033</v>
      </c>
      <c r="H10" s="4">
        <v>0.004581</v>
      </c>
      <c r="I10" s="4">
        <v>0.009205</v>
      </c>
      <c r="J10" s="4">
        <v>0.004271</v>
      </c>
      <c r="K10" s="4">
        <f t="shared" si="1"/>
        <v>0.016528</v>
      </c>
      <c r="L10" s="4">
        <f t="shared" si="2"/>
        <v>0.020599</v>
      </c>
      <c r="M10" s="4">
        <f t="shared" si="3"/>
        <v>0.005235</v>
      </c>
      <c r="N10" s="4">
        <f>(K10+L10)*Dados!$B$3</f>
        <v>4.8413608</v>
      </c>
      <c r="O10" s="4">
        <f>(M10)*Dados!$B$4</f>
        <v>0.4664385</v>
      </c>
      <c r="P10" s="4">
        <f>Dados!$B$3*(K10+L10)/(B10*Dados!$B$1)</f>
        <v>0.5405897606</v>
      </c>
      <c r="Q10" s="4">
        <f>Dados!$B$4*(M10)/(B10*Dados!$B$1)</f>
        <v>0.0520828518</v>
      </c>
      <c r="R10" s="4">
        <f>Dados!$B$5*(L10-K10)/(B10*Dados!$B$1*Dados!$B$2)</f>
        <v>-0.02476370613</v>
      </c>
      <c r="S10" s="4">
        <f t="shared" si="4"/>
        <v>10.37941937</v>
      </c>
      <c r="T10" s="4">
        <f>(P10^2)/(PI()*Dados!$B$7*Dados!$B$8)</f>
        <v>0.03237179719</v>
      </c>
    </row>
    <row r="11" ht="12.75" customHeight="1">
      <c r="A11" s="4">
        <v>10.0</v>
      </c>
      <c r="B11" s="6">
        <v>128.7</v>
      </c>
      <c r="C11" s="4">
        <v>10.0</v>
      </c>
      <c r="D11" s="4">
        <v>0.0</v>
      </c>
      <c r="E11" s="4">
        <v>-0.082334</v>
      </c>
      <c r="F11" s="4">
        <v>0.106228</v>
      </c>
      <c r="G11" s="4">
        <v>0.173894</v>
      </c>
      <c r="H11" s="4">
        <v>0.004569</v>
      </c>
      <c r="I11" s="4">
        <v>0.009255</v>
      </c>
      <c r="J11" s="4">
        <v>0.004503</v>
      </c>
      <c r="K11" s="4">
        <f t="shared" si="1"/>
        <v>0.02072</v>
      </c>
      <c r="L11" s="4">
        <f t="shared" si="2"/>
        <v>0.024163</v>
      </c>
      <c r="M11" s="4">
        <f t="shared" si="3"/>
        <v>0.006482</v>
      </c>
      <c r="N11" s="4">
        <f>(K11+L11)*Dados!$B$3</f>
        <v>5.8527432</v>
      </c>
      <c r="O11" s="4">
        <f>(M11)*Dados!$B$4</f>
        <v>0.5775462</v>
      </c>
      <c r="P11" s="4">
        <f>Dados!$B$3*(K11+L11)/(B11*Dados!$B$1)</f>
        <v>0.6575837258</v>
      </c>
      <c r="Q11" s="4">
        <f>Dados!$B$4*(M11)/(B11*Dados!$B$1)</f>
        <v>0.06489008129</v>
      </c>
      <c r="R11" s="4">
        <f>Dados!$B$5*(L11-K11)/(B11*Dados!$B$1*Dados!$B$2)</f>
        <v>-0.02107379658</v>
      </c>
      <c r="S11" s="4">
        <f t="shared" si="4"/>
        <v>10.13380955</v>
      </c>
      <c r="T11" s="4">
        <f>(P11^2)/(PI()*Dados!$B$7*Dados!$B$8)</f>
        <v>0.04789975512</v>
      </c>
    </row>
    <row r="12" ht="12.75" customHeight="1">
      <c r="A12" s="4">
        <v>12.0</v>
      </c>
      <c r="B12" s="6">
        <v>128.0</v>
      </c>
      <c r="C12" s="4">
        <v>12.0</v>
      </c>
      <c r="D12" s="4">
        <v>0.0</v>
      </c>
      <c r="E12" s="4">
        <v>-0.078875</v>
      </c>
      <c r="F12" s="4">
        <v>0.107588</v>
      </c>
      <c r="G12" s="4">
        <v>0.176894</v>
      </c>
      <c r="H12" s="4">
        <v>0.004662</v>
      </c>
      <c r="I12" s="4">
        <v>0.009156</v>
      </c>
      <c r="J12" s="4">
        <v>0.004456</v>
      </c>
      <c r="K12" s="4">
        <f t="shared" si="1"/>
        <v>0.024179</v>
      </c>
      <c r="L12" s="4">
        <f t="shared" si="2"/>
        <v>0.027163</v>
      </c>
      <c r="M12" s="4">
        <f t="shared" si="3"/>
        <v>0.007842</v>
      </c>
      <c r="N12" s="4">
        <f>(K12+L12)*Dados!$B$3</f>
        <v>6.6949968</v>
      </c>
      <c r="O12" s="4">
        <f>(M12)*Dados!$B$4</f>
        <v>0.6987222</v>
      </c>
      <c r="P12" s="4">
        <f>Dados!$B$3*(K12+L12)/(B12*Dados!$B$1)</f>
        <v>0.7563286266</v>
      </c>
      <c r="Q12" s="4">
        <f>Dados!$B$4*(M12)/(B12*Dados!$B$1)</f>
        <v>0.07893410821</v>
      </c>
      <c r="R12" s="4">
        <f>Dados!$B$5*(L12-K12)/(B12*Dados!$B$1*Dados!$B$2)</f>
        <v>-0.01836424833</v>
      </c>
      <c r="S12" s="4">
        <f t="shared" si="4"/>
        <v>9.581771983</v>
      </c>
      <c r="T12" s="4">
        <f>(P12^2)/(PI()*Dados!$B$7*Dados!$B$8)</f>
        <v>0.06336541115</v>
      </c>
    </row>
    <row r="13" ht="12.75" customHeight="1">
      <c r="A13" s="4">
        <v>14.0</v>
      </c>
      <c r="B13" s="6">
        <v>127.5</v>
      </c>
      <c r="C13" s="4">
        <v>14.0</v>
      </c>
      <c r="D13" s="4">
        <v>0.0</v>
      </c>
      <c r="E13" s="4">
        <v>-0.075196</v>
      </c>
      <c r="F13" s="4">
        <v>0.109572</v>
      </c>
      <c r="G13" s="4">
        <v>0.180022</v>
      </c>
      <c r="H13" s="4">
        <v>0.00464</v>
      </c>
      <c r="I13" s="4">
        <v>0.009099</v>
      </c>
      <c r="J13" s="4">
        <v>0.004373</v>
      </c>
      <c r="K13" s="4">
        <f t="shared" si="1"/>
        <v>0.027858</v>
      </c>
      <c r="L13" s="4">
        <f t="shared" si="2"/>
        <v>0.030291</v>
      </c>
      <c r="M13" s="4">
        <f t="shared" si="3"/>
        <v>0.009826</v>
      </c>
      <c r="N13" s="4">
        <f>(K13+L13)*Dados!$B$3</f>
        <v>7.5826296</v>
      </c>
      <c r="O13" s="4">
        <f>(M13)*Dados!$B$4</f>
        <v>0.8754966</v>
      </c>
      <c r="P13" s="4">
        <f>Dados!$B$3*(K13+L13)/(B13*Dados!$B$1)</f>
        <v>0.8599630503</v>
      </c>
      <c r="Q13" s="4">
        <f>Dados!$B$4*(M13)/(B13*Dados!$B$1)</f>
        <v>0.0992920354</v>
      </c>
      <c r="R13" s="4">
        <f>Dados!$B$5*(L13-K13)/(B13*Dados!$B$1*Dados!$B$2)</f>
        <v>-0.01503198147</v>
      </c>
      <c r="S13" s="4">
        <f t="shared" si="4"/>
        <v>8.660946941</v>
      </c>
      <c r="T13" s="4">
        <f>(P13^2)/(PI()*Dados!$B$7*Dados!$B$8)</f>
        <v>0.08192015457</v>
      </c>
    </row>
    <row r="14" ht="12.75" customHeight="1">
      <c r="A14" s="4">
        <v>16.0</v>
      </c>
      <c r="B14" s="6">
        <v>127.2</v>
      </c>
      <c r="C14" s="4">
        <v>16.0</v>
      </c>
      <c r="D14" s="4">
        <v>0.0</v>
      </c>
      <c r="E14" s="4">
        <v>-0.073124</v>
      </c>
      <c r="F14" s="4">
        <v>0.111306</v>
      </c>
      <c r="G14" s="4">
        <v>0.181787</v>
      </c>
      <c r="H14" s="4">
        <v>0.004412</v>
      </c>
      <c r="I14" s="4">
        <v>0.008922</v>
      </c>
      <c r="J14" s="4">
        <v>0.004228</v>
      </c>
      <c r="K14" s="4">
        <f t="shared" si="1"/>
        <v>0.02993</v>
      </c>
      <c r="L14" s="4">
        <f t="shared" si="2"/>
        <v>0.032056</v>
      </c>
      <c r="M14" s="4">
        <f t="shared" si="3"/>
        <v>0.01156</v>
      </c>
      <c r="N14" s="4">
        <f>(K14+L14)*Dados!$B$3</f>
        <v>8.0829744</v>
      </c>
      <c r="O14" s="4">
        <f>(M14)*Dados!$B$4</f>
        <v>1.029996</v>
      </c>
      <c r="P14" s="4">
        <f>Dados!$B$3*(K14+L14)/(B14*Dados!$B$1)</f>
        <v>0.9188703254</v>
      </c>
      <c r="Q14" s="4">
        <f>Dados!$B$4*(M14)/(B14*Dados!$B$1)</f>
        <v>0.1170896644</v>
      </c>
      <c r="R14" s="4">
        <f>Dados!$B$5*(L14-K14)/(B14*Dados!$B$1*Dados!$B$2)</f>
        <v>-0.01316620026</v>
      </c>
      <c r="S14" s="4">
        <f t="shared" si="4"/>
        <v>7.847578437</v>
      </c>
      <c r="T14" s="4">
        <f>(P14^2)/(PI()*Dados!$B$7*Dados!$B$8)</f>
        <v>0.09352756615</v>
      </c>
    </row>
    <row r="15" ht="12.75" customHeight="1">
      <c r="A15" s="4">
        <v>18.0</v>
      </c>
      <c r="B15" s="6">
        <v>127.2</v>
      </c>
      <c r="C15" s="4">
        <v>18.0</v>
      </c>
      <c r="D15" s="4">
        <v>0.0</v>
      </c>
      <c r="E15" s="4">
        <v>-0.086992</v>
      </c>
      <c r="F15" s="4">
        <v>0.123231</v>
      </c>
      <c r="G15" s="4">
        <v>0.178716</v>
      </c>
      <c r="H15" s="4">
        <v>0.004659</v>
      </c>
      <c r="I15" s="4">
        <v>0.009981</v>
      </c>
      <c r="J15" s="4">
        <v>0.004729</v>
      </c>
      <c r="K15" s="4">
        <f t="shared" si="1"/>
        <v>0.016062</v>
      </c>
      <c r="L15" s="4">
        <f t="shared" si="2"/>
        <v>0.028985</v>
      </c>
      <c r="M15" s="4">
        <f t="shared" si="3"/>
        <v>0.023485</v>
      </c>
      <c r="N15" s="4">
        <f>(K15+L15)*Dados!$B$3</f>
        <v>5.8741288</v>
      </c>
      <c r="O15" s="4">
        <f>(M15)*Dados!$B$4</f>
        <v>2.0925135</v>
      </c>
      <c r="P15" s="4">
        <f>Dados!$B$3*(K15+L15)/(B15*Dados!$B$1)</f>
        <v>0.66776936</v>
      </c>
      <c r="Q15" s="4">
        <f>Dados!$B$4*(M15)/(B15*Dados!$B$1)</f>
        <v>0.237876364</v>
      </c>
      <c r="R15" s="4">
        <f>Dados!$B$5*(L15-K15)/(B15*Dados!$B$1*Dados!$B$2)</f>
        <v>-0.08003142333</v>
      </c>
      <c r="S15" s="4">
        <f t="shared" si="4"/>
        <v>2.807211901</v>
      </c>
      <c r="T15" s="4">
        <f>(P15^2)/(PI()*Dados!$B$7*Dados!$B$8)</f>
        <v>0.04939513265</v>
      </c>
    </row>
    <row r="16" ht="12.75" customHeight="1">
      <c r="A16" s="4">
        <v>20.0</v>
      </c>
      <c r="B16" s="6">
        <v>127.2</v>
      </c>
      <c r="C16" s="4">
        <v>20.0</v>
      </c>
      <c r="D16" s="4">
        <v>0.0</v>
      </c>
      <c r="E16" s="4">
        <v>-0.088251</v>
      </c>
      <c r="F16" s="4">
        <v>0.126416</v>
      </c>
      <c r="G16" s="4">
        <v>0.178072</v>
      </c>
      <c r="H16" s="4">
        <v>0.004727</v>
      </c>
      <c r="I16" s="4">
        <v>0.00995</v>
      </c>
      <c r="J16" s="4">
        <v>0.004651</v>
      </c>
      <c r="K16" s="4">
        <f t="shared" si="1"/>
        <v>0.014803</v>
      </c>
      <c r="L16" s="4">
        <f t="shared" si="2"/>
        <v>0.028341</v>
      </c>
      <c r="M16" s="4">
        <f t="shared" si="3"/>
        <v>0.02667</v>
      </c>
      <c r="N16" s="4">
        <f>(K16+L16)*Dados!$B$3</f>
        <v>5.6259776</v>
      </c>
      <c r="O16" s="4">
        <f>(M16)*Dados!$B$4</f>
        <v>2.376297</v>
      </c>
      <c r="P16" s="4">
        <f>Dados!$B$3*(K16+L16)/(B16*Dados!$B$1)</f>
        <v>0.6395595993</v>
      </c>
      <c r="Q16" s="4">
        <f>Dados!$B$4*(M16)/(B16*Dados!$B$1)</f>
        <v>0.2701367949</v>
      </c>
      <c r="R16" s="4">
        <f>Dados!$B$5*(L16-K16)/(B16*Dados!$B$1*Dados!$B$2)</f>
        <v>-0.08384008427</v>
      </c>
      <c r="S16" s="4">
        <f t="shared" si="4"/>
        <v>2.367539748</v>
      </c>
      <c r="T16" s="4">
        <f>(P16^2)/(PI()*Dados!$B$7*Dados!$B$8)</f>
        <v>0.04530991251</v>
      </c>
    </row>
    <row r="17" ht="12.75" customHeight="1">
      <c r="A17" s="4">
        <v>22.0</v>
      </c>
      <c r="B17" s="6">
        <v>126.5</v>
      </c>
      <c r="C17" s="4">
        <v>22.0</v>
      </c>
      <c r="D17" s="4">
        <v>0.0</v>
      </c>
      <c r="E17" s="4">
        <v>-0.088928</v>
      </c>
      <c r="F17" s="4">
        <v>0.129923</v>
      </c>
      <c r="G17" s="4">
        <v>0.179053</v>
      </c>
      <c r="H17" s="4">
        <v>0.004449</v>
      </c>
      <c r="I17" s="4">
        <v>0.00988</v>
      </c>
      <c r="J17" s="4">
        <v>0.004458</v>
      </c>
      <c r="K17" s="4">
        <f t="shared" si="1"/>
        <v>0.014126</v>
      </c>
      <c r="L17" s="4">
        <f t="shared" si="2"/>
        <v>0.029322</v>
      </c>
      <c r="M17" s="4">
        <f t="shared" si="3"/>
        <v>0.030177</v>
      </c>
      <c r="N17" s="4">
        <f>(K17+L17)*Dados!$B$3</f>
        <v>5.6656192</v>
      </c>
      <c r="O17" s="4">
        <f>(M17)*Dados!$B$4</f>
        <v>2.6887707</v>
      </c>
      <c r="P17" s="4">
        <f>Dados!$B$3*(K17+L17)/(B17*Dados!$B$1)</f>
        <v>0.6476300474</v>
      </c>
      <c r="Q17" s="4">
        <f>Dados!$B$4*(M17)/(B17*Dados!$B$1)</f>
        <v>0.307350112</v>
      </c>
      <c r="R17" s="4">
        <f>Dados!$B$5*(L17-K17)/(B17*Dados!$B$1*Dados!$B$2)</f>
        <v>-0.09462874211</v>
      </c>
      <c r="S17" s="4">
        <f t="shared" si="4"/>
        <v>2.107141081</v>
      </c>
      <c r="T17" s="4">
        <f>(P17^2)/(PI()*Dados!$B$7*Dados!$B$8)</f>
        <v>0.04646063703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>
      <c r="A37" s="2"/>
      <c r="B37" s="2"/>
    </row>
    <row r="38" ht="12.75" customHeight="1">
      <c r="A38" s="2"/>
      <c r="B38" s="2"/>
    </row>
    <row r="39" ht="12.75" customHeight="1">
      <c r="A39" s="2"/>
      <c r="B39" s="2"/>
    </row>
    <row r="40" ht="12.75" customHeight="1">
      <c r="A40" s="2"/>
      <c r="B40" s="2"/>
    </row>
    <row r="41" ht="12.75" customHeight="1">
      <c r="A41" s="2"/>
      <c r="B41" s="2"/>
    </row>
    <row r="42" ht="12.75" customHeight="1">
      <c r="A42" s="2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0"/>
    <col customWidth="1" min="4" max="4" width="8.75"/>
    <col customWidth="1" min="5" max="5" width="8.5"/>
    <col customWidth="1" min="6" max="11" width="8.0"/>
    <col customWidth="1" min="12" max="12" width="9.38"/>
    <col customWidth="1" min="13" max="13" width="8.0"/>
    <col customWidth="1" min="14" max="14" width="9.38"/>
    <col customWidth="1" min="15" max="15" width="8.88"/>
    <col customWidth="1" min="16" max="16" width="13.13"/>
    <col customWidth="1" min="17" max="17" width="12.63"/>
    <col customWidth="1" min="18" max="19" width="13.13"/>
    <col customWidth="1" min="20" max="20" width="13.5"/>
    <col customWidth="1" min="21" max="21" width="14.13"/>
    <col customWidth="1" min="22" max="22" width="8.0"/>
    <col customWidth="1" min="23" max="23" width="12.25"/>
    <col customWidth="1" min="24" max="24" width="8.0"/>
    <col customWidth="1" min="25" max="25" width="15.38"/>
    <col customWidth="1" min="26" max="26" width="8.0"/>
  </cols>
  <sheetData>
    <row r="1" ht="12.75" customHeight="1">
      <c r="A1" s="4" t="s">
        <v>9</v>
      </c>
      <c r="B1" s="2" t="s">
        <v>10</v>
      </c>
      <c r="C1" s="4" t="s">
        <v>9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</row>
    <row r="2" ht="12.75" customHeight="1">
      <c r="A2" s="2" t="s">
        <v>28</v>
      </c>
      <c r="B2" s="2">
        <v>0.0</v>
      </c>
      <c r="C2" s="4">
        <v>-8.0</v>
      </c>
      <c r="D2" s="4">
        <v>0.0</v>
      </c>
      <c r="E2" s="4">
        <v>-0.10316</v>
      </c>
      <c r="F2" s="4">
        <v>0.099678</v>
      </c>
      <c r="G2" s="4">
        <v>0.150703</v>
      </c>
      <c r="H2" s="4">
        <v>4.34E-4</v>
      </c>
      <c r="I2" s="4">
        <v>4.33E-4</v>
      </c>
      <c r="J2" s="4">
        <v>4.82E-4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</row>
    <row r="3" ht="12.75" customHeight="1">
      <c r="A3" s="4">
        <v>-6.0</v>
      </c>
      <c r="B3" s="4">
        <v>132.9</v>
      </c>
      <c r="C3" s="4">
        <v>-6.0</v>
      </c>
      <c r="D3" s="4">
        <v>0.0</v>
      </c>
      <c r="E3" s="4">
        <v>-0.117085</v>
      </c>
      <c r="F3" s="4">
        <v>0.103774</v>
      </c>
      <c r="G3" s="4">
        <v>0.147485</v>
      </c>
      <c r="H3" s="4">
        <v>0.004264</v>
      </c>
      <c r="I3" s="4">
        <v>0.009769</v>
      </c>
      <c r="J3" s="4">
        <v>0.004223</v>
      </c>
      <c r="K3" s="4">
        <f t="shared" ref="K3:K17" si="1">((E3)-($E$2))</f>
        <v>-0.013925</v>
      </c>
      <c r="L3" s="4">
        <f t="shared" ref="L3:L17" si="2">((G3)-($G$2))</f>
        <v>-0.003218</v>
      </c>
      <c r="M3" s="4">
        <f t="shared" ref="M3:M17" si="3">((F3)-($F$2))</f>
        <v>0.004096</v>
      </c>
      <c r="N3" s="4">
        <f>(K3+L3)*Dados!$B$3</f>
        <v>-2.2354472</v>
      </c>
      <c r="O3" s="4">
        <f>(M3)*Dados!$B$4</f>
        <v>0.3649536</v>
      </c>
      <c r="P3" s="4">
        <f>Dados!$B$3*(K3+L3)/(B3*Dados!$B$1)</f>
        <v>-0.2432257605</v>
      </c>
      <c r="Q3" s="4">
        <f>Dados!$B$4*(M3)/(B3*Dados!$B$1)</f>
        <v>0.03970843816</v>
      </c>
      <c r="R3" s="4">
        <f>Dados!$B$5*(L3-K3)/(B3*Dados!$B$1*Dados!$B$2)</f>
        <v>-0.06346395443</v>
      </c>
      <c r="S3" s="4">
        <f t="shared" ref="S3:S17" si="4">P3/Q3</f>
        <v>-6.125291544</v>
      </c>
      <c r="T3" s="4">
        <f>(P3^2)/(PI()*Dados!$B$7*Dados!$B$8)</f>
        <v>0.006553153185</v>
      </c>
    </row>
    <row r="4" ht="12.75" customHeight="1">
      <c r="A4" s="4">
        <v>-4.0</v>
      </c>
      <c r="B4" s="4">
        <v>132.3</v>
      </c>
      <c r="C4" s="4">
        <v>-4.0</v>
      </c>
      <c r="D4" s="4">
        <v>0.0</v>
      </c>
      <c r="E4" s="4">
        <v>-0.113051</v>
      </c>
      <c r="F4" s="4">
        <v>0.102931</v>
      </c>
      <c r="G4" s="4">
        <v>0.151298</v>
      </c>
      <c r="H4" s="4">
        <v>0.004225</v>
      </c>
      <c r="I4" s="4">
        <v>0.009834</v>
      </c>
      <c r="J4" s="4">
        <v>0.004234</v>
      </c>
      <c r="K4" s="4">
        <f t="shared" si="1"/>
        <v>-0.009891</v>
      </c>
      <c r="L4" s="4">
        <f t="shared" si="2"/>
        <v>0.000595</v>
      </c>
      <c r="M4" s="4">
        <f t="shared" si="3"/>
        <v>0.003253</v>
      </c>
      <c r="N4" s="4">
        <f>(K4+L4)*Dados!$B$3</f>
        <v>-1.2121984</v>
      </c>
      <c r="O4" s="4">
        <f>(M4)*Dados!$B$4</f>
        <v>0.2898423</v>
      </c>
      <c r="P4" s="4">
        <f>Dados!$B$3*(K4+L4)/(B4*Dados!$B$1)</f>
        <v>-0.1324902735</v>
      </c>
      <c r="Q4" s="4">
        <f>Dados!$B$4*(M4)/(B4*Dados!$B$1)</f>
        <v>0.0316790433</v>
      </c>
      <c r="R4" s="4">
        <f>Dados!$B$5*(L4-K4)/(B4*Dados!$B$1*Dados!$B$2)</f>
        <v>-0.06243589145</v>
      </c>
      <c r="S4" s="4">
        <f t="shared" si="4"/>
        <v>-4.182268772</v>
      </c>
      <c r="T4" s="4">
        <f>(P4^2)/(PI()*Dados!$B$7*Dados!$B$8)</f>
        <v>0.001944460715</v>
      </c>
    </row>
    <row r="5" ht="12.75" customHeight="1">
      <c r="A5" s="4">
        <v>-2.0</v>
      </c>
      <c r="B5" s="4">
        <v>131.8</v>
      </c>
      <c r="C5" s="4">
        <v>-2.0</v>
      </c>
      <c r="D5" s="4">
        <v>0.0</v>
      </c>
      <c r="E5" s="4">
        <v>-0.10863</v>
      </c>
      <c r="F5" s="4">
        <v>0.102574</v>
      </c>
      <c r="G5" s="4">
        <v>0.154884</v>
      </c>
      <c r="H5" s="4">
        <v>0.004283</v>
      </c>
      <c r="I5" s="4">
        <v>0.009713</v>
      </c>
      <c r="J5" s="4">
        <v>0.004288</v>
      </c>
      <c r="K5" s="4">
        <f t="shared" si="1"/>
        <v>-0.00547</v>
      </c>
      <c r="L5" s="4">
        <f t="shared" si="2"/>
        <v>0.004181</v>
      </c>
      <c r="M5" s="4">
        <f t="shared" si="3"/>
        <v>0.002896</v>
      </c>
      <c r="N5" s="4">
        <f>(K5+L5)*Dados!$B$3</f>
        <v>-0.1680856</v>
      </c>
      <c r="O5" s="4">
        <f>(M5)*Dados!$B$4</f>
        <v>0.2580336</v>
      </c>
      <c r="P5" s="4">
        <f>Dados!$B$3*(K5+L5)/(B5*Dados!$B$1)</f>
        <v>-0.01844103248</v>
      </c>
      <c r="Q5" s="4">
        <f>Dados!$B$4*(M5)/(B5*Dados!$B$1)</f>
        <v>0.02830942091</v>
      </c>
      <c r="R5" s="4">
        <f>Dados!$B$5*(L5-K5)/(B5*Dados!$B$1*Dados!$B$2)</f>
        <v>-0.05768211992</v>
      </c>
      <c r="S5" s="4">
        <f t="shared" si="4"/>
        <v>-0.6514097389</v>
      </c>
      <c r="T5" s="4">
        <f>(P5^2)/(PI()*Dados!$B$7*Dados!$B$8)</f>
        <v>0.00003767052266</v>
      </c>
    </row>
    <row r="6" ht="12.75" customHeight="1">
      <c r="A6" s="4">
        <v>0.0</v>
      </c>
      <c r="B6" s="4">
        <v>131.6</v>
      </c>
      <c r="C6" s="4">
        <v>0.0</v>
      </c>
      <c r="D6" s="4">
        <v>0.0</v>
      </c>
      <c r="E6" s="4">
        <v>-0.104351</v>
      </c>
      <c r="F6" s="4">
        <v>0.102532</v>
      </c>
      <c r="G6" s="4">
        <v>0.158528</v>
      </c>
      <c r="H6" s="4">
        <v>0.004541</v>
      </c>
      <c r="I6" s="4">
        <v>0.009841</v>
      </c>
      <c r="J6" s="4">
        <v>0.004555</v>
      </c>
      <c r="K6" s="4">
        <f t="shared" si="1"/>
        <v>-0.001191</v>
      </c>
      <c r="L6" s="4">
        <f t="shared" si="2"/>
        <v>0.007825</v>
      </c>
      <c r="M6" s="4">
        <f t="shared" si="3"/>
        <v>0.002854</v>
      </c>
      <c r="N6" s="4">
        <f>(K6+L6)*Dados!$B$3</f>
        <v>0.8650736</v>
      </c>
      <c r="O6" s="4">
        <f>(M6)*Dados!$B$4</f>
        <v>0.2542914</v>
      </c>
      <c r="P6" s="4">
        <f>Dados!$B$3*(K6+L6)/(B6*Dados!$B$1)</f>
        <v>0.0950533229</v>
      </c>
      <c r="Q6" s="4">
        <f>Dados!$B$4*(M6)/(B6*Dados!$B$1)</f>
        <v>0.02794125558</v>
      </c>
      <c r="R6" s="4">
        <f>Dados!$B$5*(L6-K6)/(B6*Dados!$B$1*Dados!$B$2)</f>
        <v>-0.05396874531</v>
      </c>
      <c r="S6" s="4">
        <f t="shared" si="4"/>
        <v>3.401898767</v>
      </c>
      <c r="T6" s="4">
        <f>(P6^2)/(PI()*Dados!$B$7*Dados!$B$8)</f>
        <v>0.001000842612</v>
      </c>
    </row>
    <row r="7" ht="12.75" customHeight="1">
      <c r="A7" s="4">
        <v>2.0</v>
      </c>
      <c r="B7" s="4">
        <v>131.2</v>
      </c>
      <c r="C7" s="4">
        <v>2.0</v>
      </c>
      <c r="D7" s="4">
        <v>0.0</v>
      </c>
      <c r="E7" s="4">
        <v>-0.099578</v>
      </c>
      <c r="F7" s="4">
        <v>0.103338</v>
      </c>
      <c r="G7" s="4">
        <v>0.161888</v>
      </c>
      <c r="H7" s="4">
        <v>0.004552</v>
      </c>
      <c r="I7" s="4">
        <v>0.009649</v>
      </c>
      <c r="J7" s="4">
        <v>0.004472</v>
      </c>
      <c r="K7" s="4">
        <f t="shared" si="1"/>
        <v>0.003582</v>
      </c>
      <c r="L7" s="4">
        <f t="shared" si="2"/>
        <v>0.011185</v>
      </c>
      <c r="M7" s="4">
        <f t="shared" si="3"/>
        <v>0.00366</v>
      </c>
      <c r="N7" s="4">
        <f>(K7+L7)*Dados!$B$3</f>
        <v>1.9256168</v>
      </c>
      <c r="O7" s="4">
        <f>(M7)*Dados!$B$4</f>
        <v>0.326106</v>
      </c>
      <c r="P7" s="4">
        <f>Dados!$B$3*(K7+L7)/(B7*Dados!$B$1)</f>
        <v>0.2122297027</v>
      </c>
      <c r="Q7" s="4">
        <f>Dados!$B$4*(M7)/(B7*Dados!$B$1)</f>
        <v>0.03594140818</v>
      </c>
      <c r="R7" s="4">
        <f>Dados!$B$5*(L7-K7)/(B7*Dados!$B$1*Dados!$B$2)</f>
        <v>-0.04564944094</v>
      </c>
      <c r="S7" s="4">
        <f t="shared" si="4"/>
        <v>5.904880008</v>
      </c>
      <c r="T7" s="4">
        <f>(P7^2)/(PI()*Dados!$B$7*Dados!$B$8)</f>
        <v>0.004989344725</v>
      </c>
    </row>
    <row r="8" ht="12.75" customHeight="1">
      <c r="A8" s="4">
        <v>4.0</v>
      </c>
      <c r="B8" s="4">
        <v>130.7</v>
      </c>
      <c r="C8" s="4">
        <v>4.0</v>
      </c>
      <c r="D8" s="4">
        <v>0.0</v>
      </c>
      <c r="E8" s="4">
        <v>-0.095544</v>
      </c>
      <c r="F8" s="4">
        <v>0.103847</v>
      </c>
      <c r="G8" s="4">
        <v>0.165165</v>
      </c>
      <c r="H8" s="4">
        <v>0.004601</v>
      </c>
      <c r="I8" s="4">
        <v>0.009654</v>
      </c>
      <c r="J8" s="4">
        <v>0.004344</v>
      </c>
      <c r="K8" s="4">
        <f t="shared" si="1"/>
        <v>0.007616</v>
      </c>
      <c r="L8" s="4">
        <f t="shared" si="2"/>
        <v>0.014462</v>
      </c>
      <c r="M8" s="4">
        <f t="shared" si="3"/>
        <v>0.004169</v>
      </c>
      <c r="N8" s="4">
        <f>(K8+L8)*Dados!$B$3</f>
        <v>2.8789712</v>
      </c>
      <c r="O8" s="4">
        <f>(M8)*Dados!$B$4</f>
        <v>0.3714579</v>
      </c>
      <c r="P8" s="4">
        <f>Dados!$B$3*(K8+L8)/(B8*Dados!$B$1)</f>
        <v>0.3185164504</v>
      </c>
      <c r="Q8" s="4">
        <f>Dados!$B$4*(M8)/(B8*Dados!$B$1)</f>
        <v>0.04109643465</v>
      </c>
      <c r="R8" s="4">
        <f>Dados!$B$5*(L8-K8)/(B8*Dados!$B$1*Dados!$B$2)</f>
        <v>-0.04126155728</v>
      </c>
      <c r="S8" s="4">
        <f t="shared" si="4"/>
        <v>7.750464319</v>
      </c>
      <c r="T8" s="4">
        <f>(P8^2)/(PI()*Dados!$B$7*Dados!$B$8)</f>
        <v>0.01123815233</v>
      </c>
    </row>
    <row r="9" ht="12.75" customHeight="1">
      <c r="A9" s="4">
        <v>6.0</v>
      </c>
      <c r="B9" s="4">
        <v>130.3</v>
      </c>
      <c r="C9" s="4">
        <v>6.0</v>
      </c>
      <c r="D9" s="4">
        <v>0.0</v>
      </c>
      <c r="E9" s="4">
        <v>-0.091056</v>
      </c>
      <c r="F9" s="4">
        <v>0.104869</v>
      </c>
      <c r="G9" s="4">
        <v>0.168648</v>
      </c>
      <c r="H9" s="4">
        <v>0.00434</v>
      </c>
      <c r="I9" s="4">
        <v>0.00931</v>
      </c>
      <c r="J9" s="4">
        <v>0.004094</v>
      </c>
      <c r="K9" s="4">
        <f t="shared" si="1"/>
        <v>0.012104</v>
      </c>
      <c r="L9" s="4">
        <f t="shared" si="2"/>
        <v>0.017945</v>
      </c>
      <c r="M9" s="4">
        <f t="shared" si="3"/>
        <v>0.005191</v>
      </c>
      <c r="N9" s="4">
        <f>(K9+L9)*Dados!$B$3</f>
        <v>3.9183896</v>
      </c>
      <c r="O9" s="4">
        <f>(M9)*Dados!$B$4</f>
        <v>0.4625181</v>
      </c>
      <c r="P9" s="4">
        <f>Dados!$B$3*(K9+L9)/(B9*Dados!$B$1)</f>
        <v>0.4348438515</v>
      </c>
      <c r="Q9" s="4">
        <f>Dados!$B$4*(M9)/(B9*Dados!$B$1)</f>
        <v>0.05132801292</v>
      </c>
      <c r="R9" s="4">
        <f>Dados!$B$5*(L9-K9)/(B9*Dados!$B$1*Dados!$B$2)</f>
        <v>-0.03531238886</v>
      </c>
      <c r="S9" s="4">
        <f t="shared" si="4"/>
        <v>8.471862182</v>
      </c>
      <c r="T9" s="4">
        <f>(P9^2)/(PI()*Dados!$B$7*Dados!$B$8)</f>
        <v>0.02094584318</v>
      </c>
    </row>
    <row r="10" ht="12.75" customHeight="1">
      <c r="A10" s="4">
        <v>8.0</v>
      </c>
      <c r="B10" s="4">
        <v>129.7</v>
      </c>
      <c r="C10" s="4">
        <v>8.0</v>
      </c>
      <c r="D10" s="4">
        <v>0.0</v>
      </c>
      <c r="E10" s="4">
        <v>-0.087381</v>
      </c>
      <c r="F10" s="4">
        <v>0.105965</v>
      </c>
      <c r="G10" s="4">
        <v>0.171597</v>
      </c>
      <c r="H10" s="4">
        <v>0.004359</v>
      </c>
      <c r="I10" s="4">
        <v>0.00932</v>
      </c>
      <c r="J10" s="4">
        <v>0.004165</v>
      </c>
      <c r="K10" s="4">
        <f t="shared" si="1"/>
        <v>0.015779</v>
      </c>
      <c r="L10" s="4">
        <f t="shared" si="2"/>
        <v>0.020894</v>
      </c>
      <c r="M10" s="4">
        <f t="shared" si="3"/>
        <v>0.006287</v>
      </c>
      <c r="N10" s="4">
        <f>(K10+L10)*Dados!$B$3</f>
        <v>4.7821592</v>
      </c>
      <c r="O10" s="4">
        <f>(M10)*Dados!$B$4</f>
        <v>0.5601717</v>
      </c>
      <c r="P10" s="4">
        <f>Dados!$B$3*(K10+L10)/(B10*Dados!$B$1)</f>
        <v>0.5331558614</v>
      </c>
      <c r="Q10" s="4">
        <f>Dados!$B$4*(M10)/(B10*Dados!$B$1)</f>
        <v>0.06245271493</v>
      </c>
      <c r="R10" s="4">
        <f>Dados!$B$5*(L10-K10)/(B10*Dados!$B$1*Dados!$B$2)</f>
        <v>-0.03106633132</v>
      </c>
      <c r="S10" s="4">
        <f t="shared" si="4"/>
        <v>8.536952509</v>
      </c>
      <c r="T10" s="4">
        <f>(P10^2)/(PI()*Dados!$B$7*Dados!$B$8)</f>
        <v>0.03148759976</v>
      </c>
    </row>
    <row r="11" ht="12.75" customHeight="1">
      <c r="A11" s="4">
        <v>10.0</v>
      </c>
      <c r="B11" s="4">
        <v>128.7</v>
      </c>
      <c r="C11" s="4">
        <v>10.0</v>
      </c>
      <c r="D11" s="4">
        <v>0.0</v>
      </c>
      <c r="E11" s="4">
        <v>-0.083528</v>
      </c>
      <c r="F11" s="4">
        <v>0.107233</v>
      </c>
      <c r="G11" s="4">
        <v>0.174874</v>
      </c>
      <c r="H11" s="4">
        <v>0.004614</v>
      </c>
      <c r="I11" s="4">
        <v>0.009349</v>
      </c>
      <c r="J11" s="4">
        <v>0.004361</v>
      </c>
      <c r="K11" s="4">
        <f t="shared" si="1"/>
        <v>0.019632</v>
      </c>
      <c r="L11" s="4">
        <f t="shared" si="2"/>
        <v>0.024171</v>
      </c>
      <c r="M11" s="4">
        <f t="shared" si="3"/>
        <v>0.007555</v>
      </c>
      <c r="N11" s="4">
        <f>(K11+L11)*Dados!$B$3</f>
        <v>5.7119112</v>
      </c>
      <c r="O11" s="4">
        <f>(M11)*Dados!$B$4</f>
        <v>0.6731505</v>
      </c>
      <c r="P11" s="4">
        <f>Dados!$B$3*(K11+L11)/(B11*Dados!$B$1)</f>
        <v>0.6417605762</v>
      </c>
      <c r="Q11" s="4">
        <f>Dados!$B$4*(M11)/(B11*Dados!$B$1)</f>
        <v>0.07563168222</v>
      </c>
      <c r="R11" s="4">
        <f>Dados!$B$5*(L11-K11)/(B11*Dados!$B$1*Dados!$B$2)</f>
        <v>-0.02778215587</v>
      </c>
      <c r="S11" s="4">
        <f t="shared" si="4"/>
        <v>8.4853405</v>
      </c>
      <c r="T11" s="4">
        <f>(P11^2)/(PI()*Dados!$B$7*Dados!$B$8)</f>
        <v>0.04562230769</v>
      </c>
    </row>
    <row r="12" ht="12.75" customHeight="1">
      <c r="A12" s="4">
        <v>12.0</v>
      </c>
      <c r="B12" s="4">
        <v>127.8</v>
      </c>
      <c r="C12" s="4">
        <v>12.0</v>
      </c>
      <c r="D12" s="4">
        <v>0.0</v>
      </c>
      <c r="E12" s="4">
        <v>-0.079947</v>
      </c>
      <c r="F12" s="4">
        <v>0.108475</v>
      </c>
      <c r="G12" s="4">
        <v>0.178321</v>
      </c>
      <c r="H12" s="4">
        <v>0.004315</v>
      </c>
      <c r="I12" s="4">
        <v>0.009484</v>
      </c>
      <c r="J12" s="4">
        <v>0.004114</v>
      </c>
      <c r="K12" s="4">
        <f t="shared" si="1"/>
        <v>0.023213</v>
      </c>
      <c r="L12" s="4">
        <f t="shared" si="2"/>
        <v>0.027618</v>
      </c>
      <c r="M12" s="4">
        <f t="shared" si="3"/>
        <v>0.008797</v>
      </c>
      <c r="N12" s="4">
        <f>(K12+L12)*Dados!$B$3</f>
        <v>6.6283624</v>
      </c>
      <c r="O12" s="4">
        <f>(M12)*Dados!$B$4</f>
        <v>0.7838127</v>
      </c>
      <c r="P12" s="4">
        <f>Dados!$B$3*(K12+L12)/(B12*Dados!$B$1)</f>
        <v>0.7499728223</v>
      </c>
      <c r="Q12" s="4">
        <f>Dados!$B$4*(M12)/(B12*Dados!$B$1)</f>
        <v>0.08868528715</v>
      </c>
      <c r="R12" s="4">
        <f>Dados!$B$5*(L12-K12)/(B12*Dados!$B$1*Dados!$B$2)</f>
        <v>-0.02715184631</v>
      </c>
      <c r="S12" s="4">
        <f t="shared" si="4"/>
        <v>8.456564177</v>
      </c>
      <c r="T12" s="4">
        <f>(P12^2)/(PI()*Dados!$B$7*Dados!$B$8)</f>
        <v>0.06230490403</v>
      </c>
    </row>
    <row r="13" ht="12.75" customHeight="1">
      <c r="A13" s="4">
        <v>14.0</v>
      </c>
      <c r="B13" s="4">
        <v>127.2</v>
      </c>
      <c r="C13" s="4">
        <v>14.0</v>
      </c>
      <c r="D13" s="4">
        <v>0.0</v>
      </c>
      <c r="E13" s="4">
        <v>-0.076533</v>
      </c>
      <c r="F13" s="4">
        <v>0.11041</v>
      </c>
      <c r="G13" s="4">
        <v>0.181503</v>
      </c>
      <c r="H13" s="4">
        <v>0.004382</v>
      </c>
      <c r="I13" s="4">
        <v>0.00966</v>
      </c>
      <c r="J13" s="4">
        <v>0.004255</v>
      </c>
      <c r="K13" s="4">
        <f t="shared" si="1"/>
        <v>0.026627</v>
      </c>
      <c r="L13" s="4">
        <f t="shared" si="2"/>
        <v>0.0308</v>
      </c>
      <c r="M13" s="4">
        <f t="shared" si="3"/>
        <v>0.010732</v>
      </c>
      <c r="N13" s="4">
        <f>(K13+L13)*Dados!$B$3</f>
        <v>7.4884808</v>
      </c>
      <c r="O13" s="4">
        <f>(M13)*Dados!$B$4</f>
        <v>0.9562212</v>
      </c>
      <c r="P13" s="4">
        <f>Dados!$B$3*(K13+L13)/(B13*Dados!$B$1)</f>
        <v>0.8512884551</v>
      </c>
      <c r="Q13" s="4">
        <f>Dados!$B$4*(M13)/(B13*Dados!$B$1)</f>
        <v>0.1087029652</v>
      </c>
      <c r="R13" s="4">
        <f>Dados!$B$5*(L13-K13)/(B13*Dados!$B$1*Dados!$B$2)</f>
        <v>-0.0258431579</v>
      </c>
      <c r="S13" s="4">
        <f t="shared" si="4"/>
        <v>7.831326894</v>
      </c>
      <c r="T13" s="4">
        <f>(P13^2)/(PI()*Dados!$B$7*Dados!$B$8)</f>
        <v>0.08027580466</v>
      </c>
    </row>
    <row r="14" ht="12.75" customHeight="1">
      <c r="A14" s="4">
        <v>16.0</v>
      </c>
      <c r="B14" s="4">
        <v>127.1</v>
      </c>
      <c r="C14" s="4">
        <v>16.0</v>
      </c>
      <c r="D14" s="4">
        <v>0.0</v>
      </c>
      <c r="E14" s="4">
        <v>-0.074095</v>
      </c>
      <c r="F14" s="4">
        <v>0.11254</v>
      </c>
      <c r="G14" s="4">
        <v>0.184391</v>
      </c>
      <c r="H14" s="4">
        <v>0.004236</v>
      </c>
      <c r="I14" s="4">
        <v>0.009209</v>
      </c>
      <c r="J14" s="4">
        <v>0.004135</v>
      </c>
      <c r="K14" s="4">
        <f t="shared" si="1"/>
        <v>0.029065</v>
      </c>
      <c r="L14" s="4">
        <f t="shared" si="2"/>
        <v>0.033688</v>
      </c>
      <c r="M14" s="4">
        <f t="shared" si="3"/>
        <v>0.012862</v>
      </c>
      <c r="N14" s="4">
        <f>(K14+L14)*Dados!$B$3</f>
        <v>8.1829912</v>
      </c>
      <c r="O14" s="4">
        <f>(M14)*Dados!$B$4</f>
        <v>1.1460042</v>
      </c>
      <c r="P14" s="4">
        <f>Dados!$B$3*(K14+L14)/(B14*Dados!$B$1)</f>
        <v>0.9309721043</v>
      </c>
      <c r="Q14" s="4">
        <f>Dados!$B$4*(M14)/(B14*Dados!$B$1)</f>
        <v>0.1303799449</v>
      </c>
      <c r="R14" s="4">
        <f>Dados!$B$5*(L14-K14)/(B14*Dados!$B$1*Dados!$B$2)</f>
        <v>-0.02865250854</v>
      </c>
      <c r="S14" s="4">
        <f t="shared" si="4"/>
        <v>7.140454808</v>
      </c>
      <c r="T14" s="4">
        <f>(P14^2)/(PI()*Dados!$B$7*Dados!$B$8)</f>
        <v>0.09600735743</v>
      </c>
    </row>
    <row r="15" ht="12.75" customHeight="1">
      <c r="A15" s="4">
        <v>18.0</v>
      </c>
      <c r="B15" s="4">
        <v>127.6</v>
      </c>
      <c r="C15" s="4">
        <v>18.0</v>
      </c>
      <c r="D15" s="4">
        <v>0.0</v>
      </c>
      <c r="E15" s="4">
        <v>-0.073266</v>
      </c>
      <c r="F15" s="4">
        <v>0.115165</v>
      </c>
      <c r="G15" s="4">
        <v>0.185207</v>
      </c>
      <c r="H15" s="4">
        <v>0.004168</v>
      </c>
      <c r="I15" s="4">
        <v>0.009293</v>
      </c>
      <c r="J15" s="4">
        <v>0.004146</v>
      </c>
      <c r="K15" s="4">
        <f t="shared" si="1"/>
        <v>0.029894</v>
      </c>
      <c r="L15" s="4">
        <f t="shared" si="2"/>
        <v>0.034504</v>
      </c>
      <c r="M15" s="4">
        <f t="shared" si="3"/>
        <v>0.015487</v>
      </c>
      <c r="N15" s="4">
        <f>(K15+L15)*Dados!$B$3</f>
        <v>8.3974992</v>
      </c>
      <c r="O15" s="4">
        <f>(M15)*Dados!$B$4</f>
        <v>1.3798917</v>
      </c>
      <c r="P15" s="4">
        <f>Dados!$B$3*(K15+L15)/(B15*Dados!$B$1)</f>
        <v>0.9516328628</v>
      </c>
      <c r="Q15" s="4">
        <f>Dados!$B$4*(M15)/(B15*Dados!$B$1)</f>
        <v>0.1563739701</v>
      </c>
      <c r="R15" s="4">
        <f>Dados!$B$5*(L15-K15)/(B15*Dados!$B$1*Dados!$B$2)</f>
        <v>-0.02845997791</v>
      </c>
      <c r="S15" s="4">
        <f t="shared" si="4"/>
        <v>6.085621937</v>
      </c>
      <c r="T15" s="4">
        <f>(P15^2)/(PI()*Dados!$B$7*Dados!$B$8)</f>
        <v>0.100315962</v>
      </c>
    </row>
    <row r="16" ht="12.75" customHeight="1">
      <c r="A16" s="4">
        <v>20.0</v>
      </c>
      <c r="B16" s="4">
        <v>126.9</v>
      </c>
      <c r="C16" s="4">
        <v>20.0</v>
      </c>
      <c r="D16" s="4">
        <v>0.0</v>
      </c>
      <c r="E16" s="4">
        <v>-0.088863</v>
      </c>
      <c r="F16" s="4">
        <v>0.12722</v>
      </c>
      <c r="G16" s="4">
        <v>0.180519</v>
      </c>
      <c r="H16" s="4">
        <v>0.00466</v>
      </c>
      <c r="I16" s="4">
        <v>0.010121</v>
      </c>
      <c r="J16" s="4">
        <v>0.004794</v>
      </c>
      <c r="K16" s="4">
        <f t="shared" si="1"/>
        <v>0.014297</v>
      </c>
      <c r="L16" s="4">
        <f t="shared" si="2"/>
        <v>0.029816</v>
      </c>
      <c r="M16" s="4">
        <f t="shared" si="3"/>
        <v>0.027542</v>
      </c>
      <c r="N16" s="4">
        <f>(K16+L16)*Dados!$B$3</f>
        <v>5.7523352</v>
      </c>
      <c r="O16" s="4">
        <f>(M16)*Dados!$B$4</f>
        <v>2.4539922</v>
      </c>
      <c r="P16" s="4">
        <f>Dados!$B$3*(K16+L16)/(B16*Dados!$B$1)</f>
        <v>0.6554698162</v>
      </c>
      <c r="Q16" s="4">
        <f>Dados!$B$4*(M16)/(B16*Dados!$B$1)</f>
        <v>0.2796286656</v>
      </c>
      <c r="R16" s="4">
        <f>Dados!$B$5*(L16-K16)/(B16*Dados!$B$1*Dados!$B$2)</f>
        <v>-0.09633551396</v>
      </c>
      <c r="S16" s="4">
        <f t="shared" si="4"/>
        <v>2.344072324</v>
      </c>
      <c r="T16" s="4">
        <f>(P16^2)/(PI()*Dados!$B$7*Dados!$B$8)</f>
        <v>0.04759228705</v>
      </c>
    </row>
    <row r="17" ht="12.75" customHeight="1">
      <c r="A17" s="4">
        <v>22.0</v>
      </c>
      <c r="B17" s="4">
        <v>126.2</v>
      </c>
      <c r="C17" s="4">
        <v>22.0</v>
      </c>
      <c r="D17" s="4">
        <v>0.0</v>
      </c>
      <c r="E17" s="4">
        <v>-0.088924</v>
      </c>
      <c r="F17" s="4">
        <v>0.130114</v>
      </c>
      <c r="G17" s="4">
        <v>0.180973</v>
      </c>
      <c r="H17" s="4">
        <v>0.004685</v>
      </c>
      <c r="I17" s="4">
        <v>0.010543</v>
      </c>
      <c r="J17" s="4">
        <v>0.00468</v>
      </c>
      <c r="K17" s="4">
        <f t="shared" si="1"/>
        <v>0.014236</v>
      </c>
      <c r="L17" s="4">
        <f t="shared" si="2"/>
        <v>0.03027</v>
      </c>
      <c r="M17" s="4">
        <f t="shared" si="3"/>
        <v>0.030436</v>
      </c>
      <c r="N17" s="4">
        <f>(K17+L17)*Dados!$B$3</f>
        <v>5.8035824</v>
      </c>
      <c r="O17" s="4">
        <f>(M17)*Dados!$B$4</f>
        <v>2.7118476</v>
      </c>
      <c r="P17" s="4">
        <f>Dados!$B$3*(K17+L17)/(B17*Dados!$B$1)</f>
        <v>0.6649774748</v>
      </c>
      <c r="Q17" s="4">
        <f>Dados!$B$4*(M17)/(B17*Dados!$B$1)</f>
        <v>0.3107249014</v>
      </c>
      <c r="R17" s="4">
        <f>Dados!$B$5*(L17-K17)/(B17*Dados!$B$1*Dados!$B$2)</f>
        <v>-0.1000845019</v>
      </c>
      <c r="S17" s="4">
        <f t="shared" si="4"/>
        <v>2.140084273</v>
      </c>
      <c r="T17" s="4">
        <f>(P17^2)/(PI()*Dados!$B$7*Dados!$B$8)</f>
        <v>0.04898296264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>
      <c r="A37" s="2"/>
      <c r="B37" s="2"/>
    </row>
    <row r="38" ht="12.75" customHeight="1">
      <c r="A38" s="2"/>
      <c r="B38" s="2"/>
    </row>
    <row r="39" ht="12.75" customHeight="1">
      <c r="A39" s="2"/>
      <c r="B39" s="2"/>
    </row>
    <row r="40" ht="12.75" customHeight="1">
      <c r="A40" s="2"/>
      <c r="B40" s="2"/>
    </row>
    <row r="41" ht="12.75" customHeight="1">
      <c r="A41" s="2"/>
      <c r="B41" s="2"/>
    </row>
    <row r="42" ht="12.75" customHeight="1">
      <c r="A42" s="2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0"/>
    <col customWidth="1" min="4" max="4" width="8.75"/>
    <col customWidth="1" min="5" max="5" width="8.5"/>
    <col customWidth="1" min="6" max="11" width="8.0"/>
    <col customWidth="1" min="12" max="14" width="9.38"/>
    <col customWidth="1" min="15" max="15" width="8.0"/>
    <col customWidth="1" min="16" max="16" width="13.0"/>
    <col customWidth="1" min="17" max="17" width="12.63"/>
    <col customWidth="1" min="18" max="19" width="13.13"/>
    <col customWidth="1" min="20" max="20" width="13.5"/>
    <col customWidth="1" min="21" max="21" width="14.13"/>
    <col customWidth="1" min="22" max="22" width="8.0"/>
    <col customWidth="1" min="23" max="23" width="12.25"/>
    <col customWidth="1" min="24" max="26" width="8.0"/>
  </cols>
  <sheetData>
    <row r="1" ht="12.75" customHeight="1">
      <c r="A1" s="4" t="s">
        <v>9</v>
      </c>
      <c r="B1" s="2" t="s">
        <v>10</v>
      </c>
      <c r="C1" s="4" t="s">
        <v>9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</row>
    <row r="2" ht="12.75" customHeight="1">
      <c r="A2" s="2" t="s">
        <v>28</v>
      </c>
      <c r="B2" s="2">
        <v>0.0</v>
      </c>
      <c r="C2" s="4">
        <v>-8.0</v>
      </c>
      <c r="D2" s="4">
        <v>0.0</v>
      </c>
      <c r="E2" s="7">
        <v>-0.103887</v>
      </c>
      <c r="F2" s="7">
        <v>0.100005</v>
      </c>
      <c r="G2" s="7">
        <v>0.147996</v>
      </c>
      <c r="H2" s="7">
        <v>4.33E-4</v>
      </c>
      <c r="I2" s="7">
        <v>4.52E-4</v>
      </c>
      <c r="J2" s="7">
        <v>4.97E-4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</row>
    <row r="3" ht="12.75" customHeight="1">
      <c r="A3" s="4">
        <v>-6.0</v>
      </c>
      <c r="B3" s="7">
        <v>134.6</v>
      </c>
      <c r="C3" s="4">
        <v>-6.0</v>
      </c>
      <c r="D3" s="4">
        <v>0.0</v>
      </c>
      <c r="E3" s="7">
        <v>-0.116495</v>
      </c>
      <c r="F3" s="7">
        <v>0.102758</v>
      </c>
      <c r="G3" s="7">
        <v>0.146073</v>
      </c>
      <c r="H3" s="7">
        <v>0.003892</v>
      </c>
      <c r="I3" s="7">
        <v>0.009814</v>
      </c>
      <c r="J3" s="7">
        <v>0.004051</v>
      </c>
      <c r="K3" s="4">
        <f t="shared" ref="K3:K17" si="1">((E3)-($E$2))</f>
        <v>-0.012608</v>
      </c>
      <c r="L3" s="4">
        <f t="shared" ref="L3:L17" si="2">((G3)-($G$2))</f>
        <v>-0.001923</v>
      </c>
      <c r="M3" s="4">
        <f t="shared" ref="M3:M17" si="3">((F3)-($F$2))</f>
        <v>0.002753</v>
      </c>
      <c r="N3" s="4">
        <f>(K3+L3)*Dados!$B$3</f>
        <v>-1.8948424</v>
      </c>
      <c r="O3" s="4">
        <f>(M3)*Dados!$B$4</f>
        <v>0.2452923</v>
      </c>
      <c r="P3" s="4">
        <f>Dados!$B$3*(K3+L3)/(B3*Dados!$B$1)</f>
        <v>-0.2035626841</v>
      </c>
      <c r="Q3" s="4">
        <f>Dados!$B$4*(M3)/(B3*Dados!$B$1)</f>
        <v>0.02635172137</v>
      </c>
      <c r="R3" s="4">
        <f>Dados!$B$5*(L3-K3)/(B3*Dados!$B$1*Dados!$B$2)</f>
        <v>-0.06253364939</v>
      </c>
      <c r="S3" s="4">
        <f t="shared" ref="S3:S17" si="4">P3/Q3</f>
        <v>-7.724834412</v>
      </c>
      <c r="T3" s="4">
        <f>(P3^2)/(PI()*Dados!$B$7*Dados!$B$8)</f>
        <v>0.004590156759</v>
      </c>
    </row>
    <row r="4" ht="12.75" customHeight="1">
      <c r="A4" s="4">
        <v>-4.0</v>
      </c>
      <c r="B4" s="7">
        <v>134.3</v>
      </c>
      <c r="C4" s="4">
        <v>-4.0</v>
      </c>
      <c r="D4" s="4">
        <v>0.0</v>
      </c>
      <c r="E4" s="7">
        <v>-0.113347</v>
      </c>
      <c r="F4" s="7">
        <v>0.102415</v>
      </c>
      <c r="G4" s="7">
        <v>0.148368</v>
      </c>
      <c r="H4" s="7">
        <v>0.003989</v>
      </c>
      <c r="I4" s="7">
        <v>0.009644</v>
      </c>
      <c r="J4" s="7">
        <v>0.004</v>
      </c>
      <c r="K4" s="4">
        <f t="shared" si="1"/>
        <v>-0.00946</v>
      </c>
      <c r="L4" s="4">
        <f t="shared" si="2"/>
        <v>0.000372</v>
      </c>
      <c r="M4" s="4">
        <f t="shared" si="3"/>
        <v>0.00241</v>
      </c>
      <c r="N4" s="4">
        <f>(K4+L4)*Dados!$B$3</f>
        <v>-1.1850752</v>
      </c>
      <c r="O4" s="4">
        <f>(M4)*Dados!$B$4</f>
        <v>0.214731</v>
      </c>
      <c r="P4" s="4">
        <f>Dados!$B$3*(K4+L4)/(B4*Dados!$B$1)</f>
        <v>-0.127596873</v>
      </c>
      <c r="Q4" s="4">
        <f>Dados!$B$4*(M4)/(B4*Dados!$B$1)</f>
        <v>0.02312005529</v>
      </c>
      <c r="R4" s="4">
        <f>Dados!$B$5*(L4-K4)/(B4*Dados!$B$1*Dados!$B$2)</f>
        <v>-0.05767002835</v>
      </c>
      <c r="S4" s="4">
        <f t="shared" si="4"/>
        <v>-5.518882695</v>
      </c>
      <c r="T4" s="4">
        <f>(P4^2)/(PI()*Dados!$B$7*Dados!$B$8)</f>
        <v>0.001803479637</v>
      </c>
    </row>
    <row r="5" ht="12.75" customHeight="1">
      <c r="A5" s="4">
        <v>-2.0</v>
      </c>
      <c r="B5" s="7">
        <v>133.7</v>
      </c>
      <c r="C5" s="4">
        <v>-2.0</v>
      </c>
      <c r="D5" s="4">
        <v>0.0</v>
      </c>
      <c r="E5" s="7">
        <v>-0.108774</v>
      </c>
      <c r="F5" s="7">
        <v>0.102</v>
      </c>
      <c r="G5" s="7">
        <v>0.151825</v>
      </c>
      <c r="H5" s="7">
        <v>0.004112</v>
      </c>
      <c r="I5" s="7">
        <v>0.009819</v>
      </c>
      <c r="J5" s="7">
        <v>0.004234</v>
      </c>
      <c r="K5" s="4">
        <f t="shared" si="1"/>
        <v>-0.004887</v>
      </c>
      <c r="L5" s="4">
        <f t="shared" si="2"/>
        <v>0.003829</v>
      </c>
      <c r="M5" s="4">
        <f t="shared" si="3"/>
        <v>0.001995</v>
      </c>
      <c r="N5" s="4">
        <f>(K5+L5)*Dados!$B$3</f>
        <v>-0.1379632</v>
      </c>
      <c r="O5" s="4">
        <f>(M5)*Dados!$B$4</f>
        <v>0.1777545</v>
      </c>
      <c r="P5" s="4">
        <f>Dados!$B$3*(K5+L5)/(B5*Dados!$B$1)</f>
        <v>-0.01492113935</v>
      </c>
      <c r="Q5" s="4">
        <f>Dados!$B$4*(M5)/(B5*Dados!$B$1)</f>
        <v>0.01922468937</v>
      </c>
      <c r="R5" s="4">
        <f>Dados!$B$5*(L5-K5)/(B5*Dados!$B$1*Dados!$B$2)</f>
        <v>-0.05135350872</v>
      </c>
      <c r="S5" s="4">
        <f t="shared" si="4"/>
        <v>-0.7761446264</v>
      </c>
      <c r="T5" s="4">
        <f>(P5^2)/(PI()*Dados!$B$7*Dados!$B$8)</f>
        <v>0.00002466238951</v>
      </c>
    </row>
    <row r="6" ht="12.75" customHeight="1">
      <c r="A6" s="4">
        <v>0.0</v>
      </c>
      <c r="B6" s="7">
        <v>133.0</v>
      </c>
      <c r="C6" s="4">
        <v>0.0</v>
      </c>
      <c r="D6" s="4">
        <v>0.0</v>
      </c>
      <c r="E6" s="7">
        <v>-0.10557</v>
      </c>
      <c r="F6" s="7">
        <v>0.101941</v>
      </c>
      <c r="G6" s="7">
        <v>0.153934</v>
      </c>
      <c r="H6" s="7">
        <v>0.004279</v>
      </c>
      <c r="I6" s="7">
        <v>0.009497</v>
      </c>
      <c r="J6" s="7">
        <v>0.004447</v>
      </c>
      <c r="K6" s="4">
        <f t="shared" si="1"/>
        <v>-0.001683</v>
      </c>
      <c r="L6" s="4">
        <f t="shared" si="2"/>
        <v>0.005938</v>
      </c>
      <c r="M6" s="4">
        <f t="shared" si="3"/>
        <v>0.001936</v>
      </c>
      <c r="N6" s="4">
        <f>(K6+L6)*Dados!$B$3</f>
        <v>0.554852</v>
      </c>
      <c r="O6" s="4">
        <f>(M6)*Dados!$B$4</f>
        <v>0.1724976</v>
      </c>
      <c r="P6" s="4">
        <f>Dados!$B$3*(K6+L6)/(B6*Dados!$B$1)</f>
        <v>0.06032476645</v>
      </c>
      <c r="Q6" s="4">
        <f>Dados!$B$4*(M6)/(B6*Dados!$B$1)</f>
        <v>0.01875432986</v>
      </c>
      <c r="R6" s="4">
        <f>Dados!$B$5*(L6-K6)/(B6*Dados!$B$1*Dados!$B$2)</f>
        <v>-0.04513824073</v>
      </c>
      <c r="S6" s="4">
        <f t="shared" si="4"/>
        <v>3.216578086</v>
      </c>
      <c r="T6" s="4">
        <f>(P6^2)/(PI()*Dados!$B$7*Dados!$B$8)</f>
        <v>0.0004031089852</v>
      </c>
    </row>
    <row r="7" ht="12.75" customHeight="1">
      <c r="A7" s="4">
        <v>2.0</v>
      </c>
      <c r="B7" s="7">
        <v>132.2</v>
      </c>
      <c r="C7" s="4">
        <v>2.0</v>
      </c>
      <c r="D7" s="4">
        <v>0.0</v>
      </c>
      <c r="E7" s="7">
        <v>-0.10137</v>
      </c>
      <c r="F7" s="7">
        <v>0.102364</v>
      </c>
      <c r="G7" s="7">
        <v>0.15709</v>
      </c>
      <c r="H7" s="7">
        <v>0.004187</v>
      </c>
      <c r="I7" s="7">
        <v>0.009553</v>
      </c>
      <c r="J7" s="7">
        <v>0.004158</v>
      </c>
      <c r="K7" s="4">
        <f t="shared" si="1"/>
        <v>0.002517</v>
      </c>
      <c r="L7" s="4">
        <f t="shared" si="2"/>
        <v>0.009094</v>
      </c>
      <c r="M7" s="4">
        <f t="shared" si="3"/>
        <v>0.002359</v>
      </c>
      <c r="N7" s="4">
        <f>(K7+L7)*Dados!$B$3</f>
        <v>1.5140744</v>
      </c>
      <c r="O7" s="4">
        <f>(M7)*Dados!$B$4</f>
        <v>0.2101869</v>
      </c>
      <c r="P7" s="4">
        <f>Dados!$B$3*(K7+L7)/(B7*Dados!$B$1)</f>
        <v>0.1656097478</v>
      </c>
      <c r="Q7" s="4">
        <f>Dados!$B$4*(M7)/(B7*Dados!$B$1)</f>
        <v>0.02299028336</v>
      </c>
      <c r="R7" s="4">
        <f>Dados!$B$5*(L7-K7)/(B7*Dados!$B$1*Dados!$B$2)</f>
        <v>-0.03919049008</v>
      </c>
      <c r="S7" s="4">
        <f t="shared" si="4"/>
        <v>7.20346701</v>
      </c>
      <c r="T7" s="4">
        <f>(P7^2)/(PI()*Dados!$B$7*Dados!$B$8)</f>
        <v>0.003038106343</v>
      </c>
    </row>
    <row r="8" ht="12.75" customHeight="1">
      <c r="A8" s="4">
        <v>4.0</v>
      </c>
      <c r="B8" s="7">
        <v>131.8</v>
      </c>
      <c r="C8" s="4">
        <v>4.0</v>
      </c>
      <c r="D8" s="4">
        <v>0.0</v>
      </c>
      <c r="E8" s="7">
        <v>-0.097338</v>
      </c>
      <c r="F8" s="7">
        <v>0.102762</v>
      </c>
      <c r="G8" s="7">
        <v>0.160002</v>
      </c>
      <c r="H8" s="7">
        <v>0.004227</v>
      </c>
      <c r="I8" s="7">
        <v>0.009332</v>
      </c>
      <c r="J8" s="7">
        <v>0.00414</v>
      </c>
      <c r="K8" s="4">
        <f t="shared" si="1"/>
        <v>0.006549</v>
      </c>
      <c r="L8" s="4">
        <f t="shared" si="2"/>
        <v>0.012006</v>
      </c>
      <c r="M8" s="4">
        <f t="shared" si="3"/>
        <v>0.002757</v>
      </c>
      <c r="N8" s="4">
        <f>(K8+L8)*Dados!$B$3</f>
        <v>2.419572</v>
      </c>
      <c r="O8" s="4">
        <f>(M8)*Dados!$B$4</f>
        <v>0.2456487</v>
      </c>
      <c r="P8" s="4">
        <f>Dados!$B$3*(K8+L8)/(B8*Dados!$B$1)</f>
        <v>0.2654564451</v>
      </c>
      <c r="Q8" s="4">
        <f>Dados!$B$4*(M8)/(B8*Dados!$B$1)</f>
        <v>0.02695064691</v>
      </c>
      <c r="R8" s="4">
        <f>Dados!$B$5*(L8-K8)/(B8*Dados!$B$1*Dados!$B$2)</f>
        <v>-0.03261541067</v>
      </c>
      <c r="S8" s="4">
        <f t="shared" si="4"/>
        <v>9.849724424</v>
      </c>
      <c r="T8" s="4">
        <f>(P8^2)/(PI()*Dados!$B$7*Dados!$B$8)</f>
        <v>0.007805805552</v>
      </c>
    </row>
    <row r="9" ht="12.75" customHeight="1">
      <c r="A9" s="4">
        <v>6.0</v>
      </c>
      <c r="B9" s="7">
        <v>131.3</v>
      </c>
      <c r="C9" s="4">
        <v>6.0</v>
      </c>
      <c r="D9" s="4">
        <v>0.0</v>
      </c>
      <c r="E9" s="7">
        <v>-0.093482</v>
      </c>
      <c r="F9" s="7">
        <v>0.103249</v>
      </c>
      <c r="G9" s="7">
        <v>0.163225</v>
      </c>
      <c r="H9" s="7">
        <v>0.004333</v>
      </c>
      <c r="I9" s="7">
        <v>0.009496</v>
      </c>
      <c r="J9" s="7">
        <v>0.004317</v>
      </c>
      <c r="K9" s="4">
        <f t="shared" si="1"/>
        <v>0.010405</v>
      </c>
      <c r="L9" s="4">
        <f t="shared" si="2"/>
        <v>0.015229</v>
      </c>
      <c r="M9" s="4">
        <f t="shared" si="3"/>
        <v>0.003244</v>
      </c>
      <c r="N9" s="4">
        <f>(K9+L9)*Dados!$B$3</f>
        <v>3.3426736</v>
      </c>
      <c r="O9" s="4">
        <f>(M9)*Dados!$B$4</f>
        <v>0.2890404</v>
      </c>
      <c r="P9" s="4">
        <f>Dados!$B$3*(K9+L9)/(B9*Dados!$B$1)</f>
        <v>0.3681284478</v>
      </c>
      <c r="Q9" s="4">
        <f>Dados!$B$4*(M9)/(B9*Dados!$B$1)</f>
        <v>0.03183200232</v>
      </c>
      <c r="R9" s="4">
        <f>Dados!$B$5*(L9-K9)/(B9*Dados!$B$1*Dados!$B$2)</f>
        <v>-0.02894188948</v>
      </c>
      <c r="S9" s="4">
        <f t="shared" si="4"/>
        <v>11.56472798</v>
      </c>
      <c r="T9" s="4">
        <f>(P9^2)/(PI()*Dados!$B$7*Dados!$B$8)</f>
        <v>0.01501170217</v>
      </c>
    </row>
    <row r="10" ht="12.75" customHeight="1">
      <c r="A10" s="4">
        <v>8.0</v>
      </c>
      <c r="B10" s="7">
        <v>130.5</v>
      </c>
      <c r="C10" s="4">
        <v>8.0</v>
      </c>
      <c r="D10" s="4">
        <v>0.0</v>
      </c>
      <c r="E10" s="7">
        <v>-0.089587</v>
      </c>
      <c r="F10" s="7">
        <v>0.104423</v>
      </c>
      <c r="G10" s="7">
        <v>0.166387</v>
      </c>
      <c r="H10" s="7">
        <v>0.004371</v>
      </c>
      <c r="I10" s="7">
        <v>0.009548</v>
      </c>
      <c r="J10" s="7">
        <v>0.004229</v>
      </c>
      <c r="K10" s="4">
        <f t="shared" si="1"/>
        <v>0.0143</v>
      </c>
      <c r="L10" s="4">
        <f t="shared" si="2"/>
        <v>0.018391</v>
      </c>
      <c r="M10" s="4">
        <f t="shared" si="3"/>
        <v>0.004418</v>
      </c>
      <c r="N10" s="4">
        <f>(K10+L10)*Dados!$B$3</f>
        <v>4.2629064</v>
      </c>
      <c r="O10" s="4">
        <f>(M10)*Dados!$B$4</f>
        <v>0.3936438</v>
      </c>
      <c r="P10" s="4">
        <f>Dados!$B$3*(K10+L10)/(B10*Dados!$B$1)</f>
        <v>0.4723516315</v>
      </c>
      <c r="Q10" s="4">
        <f>Dados!$B$4*(M10)/(B10*Dados!$B$1)</f>
        <v>0.04361772784</v>
      </c>
      <c r="R10" s="4">
        <f>Dados!$B$5*(L10-K10)/(B10*Dados!$B$1*Dados!$B$2)</f>
        <v>-0.02469467276</v>
      </c>
      <c r="S10" s="4">
        <f t="shared" si="4"/>
        <v>10.82934978</v>
      </c>
      <c r="T10" s="4">
        <f>(P10^2)/(PI()*Dados!$B$7*Dados!$B$8)</f>
        <v>0.02471507994</v>
      </c>
    </row>
    <row r="11" ht="12.75" customHeight="1">
      <c r="A11" s="4">
        <v>10.0</v>
      </c>
      <c r="B11" s="7">
        <v>129.4</v>
      </c>
      <c r="C11" s="4">
        <v>10.0</v>
      </c>
      <c r="D11" s="4">
        <v>0.0</v>
      </c>
      <c r="E11" s="7">
        <v>-0.086553</v>
      </c>
      <c r="F11" s="7">
        <v>0.105473</v>
      </c>
      <c r="G11" s="7">
        <v>0.168881</v>
      </c>
      <c r="H11" s="7">
        <v>0.004242</v>
      </c>
      <c r="I11" s="7">
        <v>0.009839</v>
      </c>
      <c r="J11" s="7">
        <v>0.004196</v>
      </c>
      <c r="K11" s="4">
        <f t="shared" si="1"/>
        <v>0.017334</v>
      </c>
      <c r="L11" s="4">
        <f t="shared" si="2"/>
        <v>0.020885</v>
      </c>
      <c r="M11" s="4">
        <f t="shared" si="3"/>
        <v>0.005468</v>
      </c>
      <c r="N11" s="4">
        <f>(K11+L11)*Dados!$B$3</f>
        <v>4.9837576</v>
      </c>
      <c r="O11" s="4">
        <f>(M11)*Dados!$B$4</f>
        <v>0.4871988</v>
      </c>
      <c r="P11" s="4">
        <f>Dados!$B$3*(K11+L11)/(B11*Dados!$B$1)</f>
        <v>0.5569199417</v>
      </c>
      <c r="Q11" s="4">
        <f>Dados!$B$4*(M11)/(B11*Dados!$B$1)</f>
        <v>0.05444300246</v>
      </c>
      <c r="R11" s="4">
        <f>Dados!$B$5*(L11-K11)/(B11*Dados!$B$1*Dados!$B$2)</f>
        <v>-0.02161726287</v>
      </c>
      <c r="S11" s="4">
        <f t="shared" si="4"/>
        <v>10.22941272</v>
      </c>
      <c r="T11" s="4">
        <f>(P11^2)/(PI()*Dados!$B$7*Dados!$B$8)</f>
        <v>0.03435711734</v>
      </c>
    </row>
    <row r="12" ht="12.75" customHeight="1">
      <c r="A12" s="4">
        <v>12.0</v>
      </c>
      <c r="B12" s="7">
        <v>128.7</v>
      </c>
      <c r="C12" s="4">
        <v>12.0</v>
      </c>
      <c r="D12" s="4">
        <v>0.0</v>
      </c>
      <c r="E12" s="7">
        <v>-0.082776</v>
      </c>
      <c r="F12" s="7">
        <v>0.106977</v>
      </c>
      <c r="G12" s="7">
        <v>0.172516</v>
      </c>
      <c r="H12" s="7">
        <v>0.004396</v>
      </c>
      <c r="I12" s="7">
        <v>0.009678</v>
      </c>
      <c r="J12" s="7">
        <v>0.004481</v>
      </c>
      <c r="K12" s="4">
        <f t="shared" si="1"/>
        <v>0.021111</v>
      </c>
      <c r="L12" s="4">
        <f t="shared" si="2"/>
        <v>0.02452</v>
      </c>
      <c r="M12" s="4">
        <f t="shared" si="3"/>
        <v>0.006972</v>
      </c>
      <c r="N12" s="4">
        <f>(K12+L12)*Dados!$B$3</f>
        <v>5.9502824</v>
      </c>
      <c r="O12" s="4">
        <f>(M12)*Dados!$B$4</f>
        <v>0.6212052</v>
      </c>
      <c r="P12" s="4">
        <f>Dados!$B$3*(K12+L12)/(B12*Dados!$B$1)</f>
        <v>0.668542722</v>
      </c>
      <c r="Q12" s="4">
        <f>Dados!$B$4*(M12)/(B12*Dados!$B$1)</f>
        <v>0.06979537901</v>
      </c>
      <c r="R12" s="4">
        <f>Dados!$B$5*(L12-K12)/(B12*Dados!$B$1*Dados!$B$2)</f>
        <v>-0.02086569054</v>
      </c>
      <c r="S12" s="4">
        <f t="shared" si="4"/>
        <v>9.578610095</v>
      </c>
      <c r="T12" s="4">
        <f>(P12^2)/(PI()*Dados!$B$7*Dados!$B$8)</f>
        <v>0.04950961061</v>
      </c>
    </row>
    <row r="13" ht="12.75" customHeight="1">
      <c r="A13" s="4">
        <v>14.0</v>
      </c>
      <c r="B13" s="7">
        <v>128.0</v>
      </c>
      <c r="C13" s="4">
        <v>14.0</v>
      </c>
      <c r="D13" s="4">
        <v>0.0</v>
      </c>
      <c r="E13" s="7">
        <v>-0.079938</v>
      </c>
      <c r="F13" s="7">
        <v>0.108602</v>
      </c>
      <c r="G13" s="7">
        <v>0.175089</v>
      </c>
      <c r="H13" s="7">
        <v>0.00414</v>
      </c>
      <c r="I13" s="7">
        <v>0.009631</v>
      </c>
      <c r="J13" s="7">
        <v>0.004193</v>
      </c>
      <c r="K13" s="4">
        <f t="shared" si="1"/>
        <v>0.023949</v>
      </c>
      <c r="L13" s="4">
        <f t="shared" si="2"/>
        <v>0.027093</v>
      </c>
      <c r="M13" s="4">
        <f t="shared" si="3"/>
        <v>0.008597</v>
      </c>
      <c r="N13" s="4">
        <f>(K13+L13)*Dados!$B$3</f>
        <v>6.6558768</v>
      </c>
      <c r="O13" s="4">
        <f>(M13)*Dados!$B$4</f>
        <v>0.7659927</v>
      </c>
      <c r="P13" s="4">
        <f>Dados!$B$3*(K13+L13)/(B13*Dados!$B$1)</f>
        <v>0.7519092703</v>
      </c>
      <c r="Q13" s="4">
        <f>Dados!$B$4*(M13)/(B13*Dados!$B$1)</f>
        <v>0.08653360473</v>
      </c>
      <c r="R13" s="4">
        <f>Dados!$B$5*(L13-K13)/(B13*Dados!$B$1*Dados!$B$2)</f>
        <v>-0.01934892652</v>
      </c>
      <c r="S13" s="4">
        <f t="shared" si="4"/>
        <v>8.689217012</v>
      </c>
      <c r="T13" s="4">
        <f>(P13^2)/(PI()*Dados!$B$7*Dados!$B$8)</f>
        <v>0.06262706495</v>
      </c>
    </row>
    <row r="14" ht="12.75" customHeight="1">
      <c r="A14" s="4">
        <v>16.0</v>
      </c>
      <c r="B14" s="7">
        <v>127.4</v>
      </c>
      <c r="C14" s="4">
        <v>16.0</v>
      </c>
      <c r="D14" s="4">
        <v>0.0</v>
      </c>
      <c r="E14" s="7">
        <v>-0.077511</v>
      </c>
      <c r="F14" s="7">
        <v>0.110701</v>
      </c>
      <c r="G14" s="7">
        <v>0.177086</v>
      </c>
      <c r="H14" s="7">
        <v>0.004233</v>
      </c>
      <c r="I14" s="7">
        <v>0.009994</v>
      </c>
      <c r="J14" s="7">
        <v>0.004233</v>
      </c>
      <c r="K14" s="4">
        <f t="shared" si="1"/>
        <v>0.026376</v>
      </c>
      <c r="L14" s="4">
        <f t="shared" si="2"/>
        <v>0.02909</v>
      </c>
      <c r="M14" s="4">
        <f t="shared" si="3"/>
        <v>0.010696</v>
      </c>
      <c r="N14" s="4">
        <f>(K14+L14)*Dados!$B$3</f>
        <v>7.2327664</v>
      </c>
      <c r="O14" s="4">
        <f>(M14)*Dados!$B$4</f>
        <v>0.9530136</v>
      </c>
      <c r="P14" s="4">
        <f>Dados!$B$3*(K14+L14)/(B14*Dados!$B$1)</f>
        <v>0.8209281443</v>
      </c>
      <c r="Q14" s="4">
        <f>Dados!$B$4*(M14)/(B14*Dados!$B$1)</f>
        <v>0.1081682503</v>
      </c>
      <c r="R14" s="4">
        <f>Dados!$B$5*(L14-K14)/(B14*Dados!$B$1*Dados!$B$2)</f>
        <v>-0.01678126606</v>
      </c>
      <c r="S14" s="4">
        <f t="shared" si="4"/>
        <v>7.589363258</v>
      </c>
      <c r="T14" s="4">
        <f>(P14^2)/(PI()*Dados!$B$7*Dados!$B$8)</f>
        <v>0.07465200394</v>
      </c>
    </row>
    <row r="15" ht="12.75" customHeight="1">
      <c r="A15" s="4">
        <v>18.0</v>
      </c>
      <c r="B15" s="7">
        <v>127.0</v>
      </c>
      <c r="C15" s="4">
        <v>18.0</v>
      </c>
      <c r="D15" s="4">
        <v>0.0</v>
      </c>
      <c r="E15" s="7">
        <v>-0.076386</v>
      </c>
      <c r="F15" s="7">
        <v>0.113098</v>
      </c>
      <c r="G15" s="7">
        <v>0.178306</v>
      </c>
      <c r="H15" s="7">
        <v>0.004293</v>
      </c>
      <c r="I15" s="7">
        <v>0.009843</v>
      </c>
      <c r="J15" s="7">
        <v>0.004205</v>
      </c>
      <c r="K15" s="4">
        <f t="shared" si="1"/>
        <v>0.027501</v>
      </c>
      <c r="L15" s="4">
        <f t="shared" si="2"/>
        <v>0.03031</v>
      </c>
      <c r="M15" s="4">
        <f t="shared" si="3"/>
        <v>0.013093</v>
      </c>
      <c r="N15" s="4">
        <f>(K15+L15)*Dados!$B$3</f>
        <v>7.5385544</v>
      </c>
      <c r="O15" s="4">
        <f>(M15)*Dados!$B$4</f>
        <v>1.1665863</v>
      </c>
      <c r="P15" s="4">
        <f>Dados!$B$3*(K15+L15)/(B15*Dados!$B$1)</f>
        <v>0.8583303844</v>
      </c>
      <c r="Q15" s="4">
        <f>Dados!$B$4*(M15)/(B15*Dados!$B$1)</f>
        <v>0.1328260584</v>
      </c>
      <c r="R15" s="4">
        <f>Dados!$B$5*(L15-K15)/(B15*Dados!$B$1*Dados!$B$2)</f>
        <v>-0.01742337669</v>
      </c>
      <c r="S15" s="4">
        <f t="shared" si="4"/>
        <v>6.462063201</v>
      </c>
      <c r="T15" s="4">
        <f>(P15^2)/(PI()*Dados!$B$7*Dados!$B$8)</f>
        <v>0.08160939406</v>
      </c>
    </row>
    <row r="16" ht="12.75" customHeight="1">
      <c r="A16" s="4">
        <v>20.0</v>
      </c>
      <c r="B16" s="7">
        <v>127.8</v>
      </c>
      <c r="C16" s="4">
        <v>20.0</v>
      </c>
      <c r="D16" s="4">
        <v>0.0</v>
      </c>
      <c r="E16" s="7">
        <v>-0.090921</v>
      </c>
      <c r="F16" s="7">
        <v>0.123797</v>
      </c>
      <c r="G16" s="7">
        <v>0.173842</v>
      </c>
      <c r="H16" s="7">
        <v>0.004419</v>
      </c>
      <c r="I16" s="7">
        <v>0.010351</v>
      </c>
      <c r="J16" s="7">
        <v>0.004719</v>
      </c>
      <c r="K16" s="4">
        <f t="shared" si="1"/>
        <v>0.012966</v>
      </c>
      <c r="L16" s="4">
        <f t="shared" si="2"/>
        <v>0.025846</v>
      </c>
      <c r="M16" s="4">
        <f t="shared" si="3"/>
        <v>0.023792</v>
      </c>
      <c r="N16" s="4">
        <f>(K16+L16)*Dados!$B$3</f>
        <v>5.0610848</v>
      </c>
      <c r="O16" s="4">
        <f>(M16)*Dados!$B$4</f>
        <v>2.1198672</v>
      </c>
      <c r="P16" s="4">
        <f>Dados!$B$3*(K16+L16)/(B16*Dados!$B$1)</f>
        <v>0.5726416002</v>
      </c>
      <c r="Q16" s="4">
        <f>Dados!$B$4*(M16)/(B16*Dados!$B$1)</f>
        <v>0.2398545359</v>
      </c>
      <c r="R16" s="4">
        <f>Dados!$B$5*(L16-K16)/(B16*Dados!$B$1*Dados!$B$2)</f>
        <v>-0.07939064255</v>
      </c>
      <c r="S16" s="4">
        <f t="shared" si="4"/>
        <v>2.387453705</v>
      </c>
      <c r="T16" s="4">
        <f>(P16^2)/(PI()*Dados!$B$7*Dados!$B$8)</f>
        <v>0.03632427621</v>
      </c>
    </row>
    <row r="17" ht="12.75" customHeight="1">
      <c r="A17" s="4">
        <v>22.0</v>
      </c>
      <c r="B17" s="7">
        <v>127.2</v>
      </c>
      <c r="C17" s="4">
        <v>22.0</v>
      </c>
      <c r="D17" s="4">
        <v>0.0</v>
      </c>
      <c r="E17" s="7">
        <v>-0.091119</v>
      </c>
      <c r="F17" s="7">
        <v>0.126634</v>
      </c>
      <c r="G17" s="7">
        <v>0.174319</v>
      </c>
      <c r="H17" s="7">
        <v>0.004521</v>
      </c>
      <c r="I17" s="7">
        <v>0.010674</v>
      </c>
      <c r="J17" s="7">
        <v>0.004505</v>
      </c>
      <c r="K17" s="4">
        <f t="shared" si="1"/>
        <v>0.012768</v>
      </c>
      <c r="L17" s="4">
        <f t="shared" si="2"/>
        <v>0.026323</v>
      </c>
      <c r="M17" s="4">
        <f t="shared" si="3"/>
        <v>0.026629</v>
      </c>
      <c r="N17" s="4">
        <f>(K17+L17)*Dados!$B$3</f>
        <v>5.0974664</v>
      </c>
      <c r="O17" s="4">
        <f>(M17)*Dados!$B$4</f>
        <v>2.3726439</v>
      </c>
      <c r="P17" s="4">
        <f>Dados!$B$3*(K17+L17)/(B17*Dados!$B$1)</f>
        <v>0.5794785902</v>
      </c>
      <c r="Q17" s="4">
        <f>Dados!$B$4*(M17)/(B17*Dados!$B$1)</f>
        <v>0.2697215115</v>
      </c>
      <c r="R17" s="4">
        <f>Dados!$B$5*(L17-K17)/(B17*Dados!$B$1*Dados!$B$2)</f>
        <v>-0.08394536433</v>
      </c>
      <c r="S17" s="4">
        <f t="shared" si="4"/>
        <v>2.148432978</v>
      </c>
      <c r="T17" s="4">
        <f>(P17^2)/(PI()*Dados!$B$7*Dados!$B$8)</f>
        <v>0.03719683343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0"/>
    <col customWidth="1" min="4" max="4" width="8.75"/>
    <col customWidth="1" min="5" max="5" width="8.5"/>
    <col customWidth="1" min="6" max="11" width="8.0"/>
    <col customWidth="1" min="12" max="14" width="9.38"/>
    <col customWidth="1" min="15" max="15" width="8.0"/>
    <col customWidth="1" min="16" max="16" width="11.13"/>
    <col customWidth="1" min="17" max="17" width="9.38"/>
    <col customWidth="1" min="18" max="18" width="12.63"/>
    <col customWidth="1" min="19" max="19" width="13.13"/>
    <col customWidth="1" min="20" max="20" width="13.5"/>
    <col customWidth="1" min="21" max="21" width="14.13"/>
    <col customWidth="1" min="22" max="22" width="8.0"/>
    <col customWidth="1" min="23" max="23" width="12.25"/>
    <col customWidth="1" min="24" max="26" width="8.0"/>
  </cols>
  <sheetData>
    <row r="1" ht="12.75" customHeight="1">
      <c r="A1" s="4" t="s">
        <v>9</v>
      </c>
      <c r="B1" s="2" t="s">
        <v>10</v>
      </c>
      <c r="C1" s="4" t="s">
        <v>9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</row>
    <row r="2" ht="12.75" customHeight="1">
      <c r="A2" s="2" t="s">
        <v>28</v>
      </c>
      <c r="B2" s="2">
        <v>0.0</v>
      </c>
      <c r="C2" s="4">
        <v>-8.0</v>
      </c>
      <c r="D2" s="4">
        <v>0.0</v>
      </c>
      <c r="E2" s="7">
        <v>-0.102919</v>
      </c>
      <c r="F2" s="7">
        <v>0.099776</v>
      </c>
      <c r="G2" s="7">
        <v>0.150418</v>
      </c>
      <c r="H2" s="7">
        <v>4.36E-4</v>
      </c>
      <c r="I2" s="7">
        <v>4.42E-4</v>
      </c>
      <c r="J2" s="7">
        <v>4.91E-4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</row>
    <row r="3" ht="12.75" customHeight="1">
      <c r="A3" s="4">
        <v>-6.0</v>
      </c>
      <c r="B3" s="7">
        <v>133.2</v>
      </c>
      <c r="C3" s="4">
        <v>-6.0</v>
      </c>
      <c r="D3" s="4">
        <v>0.0</v>
      </c>
      <c r="E3" s="7">
        <v>-0.117883</v>
      </c>
      <c r="F3" s="7">
        <v>0.103227</v>
      </c>
      <c r="G3" s="7">
        <v>0.146395</v>
      </c>
      <c r="H3" s="7">
        <v>0.005035</v>
      </c>
      <c r="I3" s="7">
        <v>0.009973</v>
      </c>
      <c r="J3" s="7">
        <v>0.005098</v>
      </c>
      <c r="K3" s="4">
        <f t="shared" ref="K3:K17" si="1">((E3)-($E$2))</f>
        <v>-0.014964</v>
      </c>
      <c r="L3" s="4">
        <f t="shared" ref="L3:L17" si="2">((G3)-($G$2))</f>
        <v>-0.004023</v>
      </c>
      <c r="M3" s="4">
        <f t="shared" ref="M3:M17" si="3">((F3)-($F$2))</f>
        <v>0.003451</v>
      </c>
      <c r="N3" s="4">
        <f>(K3+L3)*Dados!$B$3</f>
        <v>-2.4759048</v>
      </c>
      <c r="O3" s="4">
        <f>(M3)*Dados!$B$4</f>
        <v>0.3074841</v>
      </c>
      <c r="P3" s="4">
        <f>Dados!$B$3*(K3+L3)/(B3*Dados!$B$1)</f>
        <v>-0.2687817959</v>
      </c>
      <c r="Q3" s="4">
        <f>Dados!$B$4*(M3)/(B3*Dados!$B$1)</f>
        <v>0.03338017221</v>
      </c>
      <c r="R3" s="4">
        <f>Dados!$B$5*(L3-K3)/(B3*Dados!$B$1*Dados!$B$2)</f>
        <v>-0.06470488966</v>
      </c>
      <c r="S3" s="4">
        <f t="shared" ref="S3:S17" si="4">P3/Q3</f>
        <v>-8.052139281</v>
      </c>
      <c r="T3" s="4">
        <f>(P3^2)/(PI()*Dados!$B$7*Dados!$B$8)</f>
        <v>0.008002595818</v>
      </c>
    </row>
    <row r="4" ht="12.75" customHeight="1">
      <c r="A4" s="4">
        <v>-4.0</v>
      </c>
      <c r="B4" s="7">
        <v>132.8</v>
      </c>
      <c r="C4" s="4">
        <v>-4.0</v>
      </c>
      <c r="D4" s="4">
        <v>0.0</v>
      </c>
      <c r="E4" s="7">
        <v>-0.113365</v>
      </c>
      <c r="F4" s="7">
        <v>0.102489</v>
      </c>
      <c r="G4" s="7">
        <v>0.150251</v>
      </c>
      <c r="H4" s="7">
        <v>0.005148</v>
      </c>
      <c r="I4" s="7">
        <v>0.009677</v>
      </c>
      <c r="J4" s="7">
        <v>0.005261</v>
      </c>
      <c r="K4" s="4">
        <f t="shared" si="1"/>
        <v>-0.010446</v>
      </c>
      <c r="L4" s="4">
        <f t="shared" si="2"/>
        <v>-0.000167</v>
      </c>
      <c r="M4" s="4">
        <f t="shared" si="3"/>
        <v>0.002713</v>
      </c>
      <c r="N4" s="4">
        <f>(K4+L4)*Dados!$B$3</f>
        <v>-1.3839352</v>
      </c>
      <c r="O4" s="4">
        <f>(M4)*Dados!$B$4</f>
        <v>0.2417283</v>
      </c>
      <c r="P4" s="4">
        <f>Dados!$B$3*(K4+L4)/(B4*Dados!$B$1)</f>
        <v>-0.1506911735</v>
      </c>
      <c r="Q4" s="4">
        <f>Dados!$B$4*(M4)/(B4*Dados!$B$1)</f>
        <v>0.0263208286</v>
      </c>
      <c r="R4" s="4">
        <f>Dados!$B$5*(L4-K4)/(B4*Dados!$B$1*Dados!$B$2)</f>
        <v>-0.06097293472</v>
      </c>
      <c r="S4" s="4">
        <f t="shared" si="4"/>
        <v>-5.725168298</v>
      </c>
      <c r="T4" s="4">
        <f>(P4^2)/(PI()*Dados!$B$7*Dados!$B$8)</f>
        <v>0.002515398572</v>
      </c>
    </row>
    <row r="5" ht="12.75" customHeight="1">
      <c r="A5" s="4">
        <v>-2.0</v>
      </c>
      <c r="B5" s="7">
        <v>132.5</v>
      </c>
      <c r="C5" s="4">
        <v>-2.0</v>
      </c>
      <c r="D5" s="4">
        <v>0.0</v>
      </c>
      <c r="E5" s="7">
        <v>-0.109457</v>
      </c>
      <c r="F5" s="7">
        <v>0.102248</v>
      </c>
      <c r="G5" s="7">
        <v>0.153336</v>
      </c>
      <c r="H5" s="7">
        <v>0.005029</v>
      </c>
      <c r="I5" s="7">
        <v>0.009708</v>
      </c>
      <c r="J5" s="7">
        <v>0.005099</v>
      </c>
      <c r="K5" s="4">
        <f t="shared" si="1"/>
        <v>-0.006538</v>
      </c>
      <c r="L5" s="4">
        <f t="shared" si="2"/>
        <v>0.002918</v>
      </c>
      <c r="M5" s="4">
        <f t="shared" si="3"/>
        <v>0.002472</v>
      </c>
      <c r="N5" s="4">
        <f>(K5+L5)*Dados!$B$3</f>
        <v>-0.472048</v>
      </c>
      <c r="O5" s="4">
        <f>(M5)*Dados!$B$4</f>
        <v>0.2202552</v>
      </c>
      <c r="P5" s="4">
        <f>Dados!$B$3*(K5+L5)/(B5*Dados!$B$1)</f>
        <v>-0.05151579639</v>
      </c>
      <c r="Q5" s="4">
        <f>Dados!$B$4*(M5)/(B5*Dados!$B$1)</f>
        <v>0.02403700903</v>
      </c>
      <c r="R5" s="4">
        <f>Dados!$B$5*(L5-K5)/(B5*Dados!$B$1*Dados!$B$2)</f>
        <v>-0.05621806496</v>
      </c>
      <c r="S5" s="4">
        <f t="shared" si="4"/>
        <v>-2.143186631</v>
      </c>
      <c r="T5" s="4">
        <f>(P5^2)/(PI()*Dados!$B$7*Dados!$B$8)</f>
        <v>0.0002939760947</v>
      </c>
    </row>
    <row r="6" ht="12.75" customHeight="1">
      <c r="A6" s="4">
        <v>0.0</v>
      </c>
      <c r="B6" s="7">
        <v>132.0</v>
      </c>
      <c r="C6" s="4">
        <v>0.0</v>
      </c>
      <c r="D6" s="4">
        <v>0.0</v>
      </c>
      <c r="E6" s="7">
        <v>-0.104573</v>
      </c>
      <c r="F6" s="7">
        <v>0.102163</v>
      </c>
      <c r="G6" s="7">
        <v>0.157115</v>
      </c>
      <c r="H6" s="7">
        <v>0.005177</v>
      </c>
      <c r="I6" s="7">
        <v>0.009724</v>
      </c>
      <c r="J6" s="7">
        <v>0.005109</v>
      </c>
      <c r="K6" s="4">
        <f t="shared" si="1"/>
        <v>-0.001654</v>
      </c>
      <c r="L6" s="4">
        <f t="shared" si="2"/>
        <v>0.006697</v>
      </c>
      <c r="M6" s="4">
        <f t="shared" si="3"/>
        <v>0.002387</v>
      </c>
      <c r="N6" s="4">
        <f>(K6+L6)*Dados!$B$3</f>
        <v>0.6576072</v>
      </c>
      <c r="O6" s="4">
        <f>(M6)*Dados!$B$4</f>
        <v>0.2126817</v>
      </c>
      <c r="P6" s="4">
        <f>Dados!$B$3*(K6+L6)/(B6*Dados!$B$1)</f>
        <v>0.07203818508</v>
      </c>
      <c r="Q6" s="4">
        <f>Dados!$B$4*(M6)/(B6*Dados!$B$1)</f>
        <v>0.02329841229</v>
      </c>
      <c r="R6" s="4">
        <f>Dados!$B$5*(L6-K6)/(B6*Dados!$B$1*Dados!$B$2)</f>
        <v>-0.04983665214</v>
      </c>
      <c r="S6" s="4">
        <f t="shared" si="4"/>
        <v>3.091978294</v>
      </c>
      <c r="T6" s="4">
        <f>(P6^2)/(PI()*Dados!$B$7*Dados!$B$8)</f>
        <v>0.0005748528722</v>
      </c>
    </row>
    <row r="7" ht="12.75" customHeight="1">
      <c r="A7" s="4">
        <v>2.0</v>
      </c>
      <c r="B7" s="7">
        <v>131.4</v>
      </c>
      <c r="C7" s="4">
        <v>2.0</v>
      </c>
      <c r="D7" s="4">
        <v>0.0</v>
      </c>
      <c r="E7" s="7">
        <v>-0.100135</v>
      </c>
      <c r="F7" s="7">
        <v>0.102673</v>
      </c>
      <c r="G7" s="7">
        <v>0.160672</v>
      </c>
      <c r="H7" s="7">
        <v>0.005064</v>
      </c>
      <c r="I7" s="7">
        <v>0.009497</v>
      </c>
      <c r="J7" s="7">
        <v>0.005019</v>
      </c>
      <c r="K7" s="4">
        <f t="shared" si="1"/>
        <v>0.002784</v>
      </c>
      <c r="L7" s="4">
        <f t="shared" si="2"/>
        <v>0.010254</v>
      </c>
      <c r="M7" s="4">
        <f t="shared" si="3"/>
        <v>0.002897</v>
      </c>
      <c r="N7" s="4">
        <f>(K7+L7)*Dados!$B$3</f>
        <v>1.7001552</v>
      </c>
      <c r="O7" s="4">
        <f>(M7)*Dados!$B$4</f>
        <v>0.2581227</v>
      </c>
      <c r="P7" s="4">
        <f>Dados!$B$3*(K7+L7)/(B7*Dados!$B$1)</f>
        <v>0.1870954979</v>
      </c>
      <c r="Q7" s="4">
        <f>Dados!$B$4*(M7)/(B7*Dados!$B$1)</f>
        <v>0.02840540386</v>
      </c>
      <c r="R7" s="4">
        <f>Dados!$B$5*(L7-K7)/(B7*Dados!$B$1*Dados!$B$2)</f>
        <v>-0.04478262474</v>
      </c>
      <c r="S7" s="4">
        <f t="shared" si="4"/>
        <v>6.586616365</v>
      </c>
      <c r="T7" s="4">
        <f>(P7^2)/(PI()*Dados!$B$7*Dados!$B$8)</f>
        <v>0.003877554</v>
      </c>
    </row>
    <row r="8" ht="12.75" customHeight="1">
      <c r="A8" s="4">
        <v>4.0</v>
      </c>
      <c r="B8" s="7">
        <v>130.9</v>
      </c>
      <c r="C8" s="4">
        <v>4.0</v>
      </c>
      <c r="D8" s="4">
        <v>0.0</v>
      </c>
      <c r="E8" s="7">
        <v>-0.095086</v>
      </c>
      <c r="F8" s="7">
        <v>0.103302</v>
      </c>
      <c r="G8" s="7">
        <v>0.164776</v>
      </c>
      <c r="H8" s="7">
        <v>0.005209</v>
      </c>
      <c r="I8" s="7">
        <v>0.009476</v>
      </c>
      <c r="J8" s="7">
        <v>0.005119</v>
      </c>
      <c r="K8" s="4">
        <f t="shared" si="1"/>
        <v>0.007833</v>
      </c>
      <c r="L8" s="4">
        <f t="shared" si="2"/>
        <v>0.014358</v>
      </c>
      <c r="M8" s="4">
        <f t="shared" si="3"/>
        <v>0.003526</v>
      </c>
      <c r="N8" s="4">
        <f>(K8+L8)*Dados!$B$3</f>
        <v>2.8937064</v>
      </c>
      <c r="O8" s="4">
        <f>(M8)*Dados!$B$4</f>
        <v>0.3141666</v>
      </c>
      <c r="P8" s="4">
        <f>Dados!$B$3*(K8+L8)/(B8*Dados!$B$1)</f>
        <v>0.3196575398</v>
      </c>
      <c r="Q8" s="4">
        <f>Dados!$B$4*(M8)/(B8*Dados!$B$1)</f>
        <v>0.03470487622</v>
      </c>
      <c r="R8" s="4">
        <f>Dados!$B$5*(L8-K8)/(B8*Dados!$B$1*Dados!$B$2)</f>
        <v>-0.03926676987</v>
      </c>
      <c r="S8" s="4">
        <f t="shared" si="4"/>
        <v>9.210738506</v>
      </c>
      <c r="T8" s="4">
        <f>(P8^2)/(PI()*Dados!$B$7*Dados!$B$8)</f>
        <v>0.01131881823</v>
      </c>
    </row>
    <row r="9" ht="12.75" customHeight="1">
      <c r="A9" s="4">
        <v>6.0</v>
      </c>
      <c r="B9" s="7">
        <v>130.0</v>
      </c>
      <c r="C9" s="4">
        <v>6.0</v>
      </c>
      <c r="D9" s="4">
        <v>0.0</v>
      </c>
      <c r="E9" s="7">
        <v>-0.089977</v>
      </c>
      <c r="F9" s="7">
        <v>0.104139</v>
      </c>
      <c r="G9" s="7">
        <v>0.168901</v>
      </c>
      <c r="H9" s="7">
        <v>0.005236</v>
      </c>
      <c r="I9" s="7">
        <v>0.009478</v>
      </c>
      <c r="J9" s="7">
        <v>0.00514</v>
      </c>
      <c r="K9" s="4">
        <f t="shared" si="1"/>
        <v>0.012942</v>
      </c>
      <c r="L9" s="4">
        <f t="shared" si="2"/>
        <v>0.018483</v>
      </c>
      <c r="M9" s="4">
        <f t="shared" si="3"/>
        <v>0.004363</v>
      </c>
      <c r="N9" s="4">
        <f>(K9+L9)*Dados!$B$3</f>
        <v>4.09782</v>
      </c>
      <c r="O9" s="4">
        <f>(M9)*Dados!$B$4</f>
        <v>0.3887433</v>
      </c>
      <c r="P9" s="4">
        <f>Dados!$B$3*(K9+L9)/(B9*Dados!$B$1)</f>
        <v>0.4558056034</v>
      </c>
      <c r="Q9" s="4">
        <f>Dados!$B$4*(M9)/(B9*Dados!$B$1)</f>
        <v>0.04324039963</v>
      </c>
      <c r="R9" s="4">
        <f>Dados!$B$5*(L9-K9)/(B9*Dados!$B$1*Dados!$B$2)</f>
        <v>-0.03357601155</v>
      </c>
      <c r="S9" s="4">
        <f t="shared" si="4"/>
        <v>10.54119775</v>
      </c>
      <c r="T9" s="4">
        <f>(P9^2)/(PI()*Dados!$B$7*Dados!$B$8)</f>
        <v>0.02301391474</v>
      </c>
    </row>
    <row r="10" ht="12.75" customHeight="1">
      <c r="A10" s="4">
        <v>8.0</v>
      </c>
      <c r="B10" s="7">
        <v>129.4</v>
      </c>
      <c r="C10" s="4">
        <v>8.0</v>
      </c>
      <c r="D10" s="4">
        <v>0.0</v>
      </c>
      <c r="E10" s="7">
        <v>-0.086238</v>
      </c>
      <c r="F10" s="7">
        <v>0.104997</v>
      </c>
      <c r="G10" s="7">
        <v>0.171908</v>
      </c>
      <c r="H10" s="7">
        <v>0.005217</v>
      </c>
      <c r="I10" s="7">
        <v>0.009481</v>
      </c>
      <c r="J10" s="7">
        <v>0.005092</v>
      </c>
      <c r="K10" s="4">
        <f t="shared" si="1"/>
        <v>0.016681</v>
      </c>
      <c r="L10" s="4">
        <f t="shared" si="2"/>
        <v>0.02149</v>
      </c>
      <c r="M10" s="4">
        <f t="shared" si="3"/>
        <v>0.005221</v>
      </c>
      <c r="N10" s="4">
        <f>(K10+L10)*Dados!$B$3</f>
        <v>4.9774984</v>
      </c>
      <c r="O10" s="4">
        <f>(M10)*Dados!$B$4</f>
        <v>0.4651911</v>
      </c>
      <c r="P10" s="4">
        <f>Dados!$B$3*(K10+L10)/(B10*Dados!$B$1)</f>
        <v>0.5562204949</v>
      </c>
      <c r="Q10" s="4">
        <f>Dados!$B$4*(M10)/(B10*Dados!$B$1)</f>
        <v>0.05198370809</v>
      </c>
      <c r="R10" s="4">
        <f>Dados!$B$5*(L10-K10)/(B10*Dados!$B$1*Dados!$B$2)</f>
        <v>-0.02927553285</v>
      </c>
      <c r="S10" s="4">
        <f t="shared" si="4"/>
        <v>10.69990032</v>
      </c>
      <c r="T10" s="4">
        <f>(P10^2)/(PI()*Dados!$B$7*Dados!$B$8)</f>
        <v>0.03427087196</v>
      </c>
    </row>
    <row r="11" ht="12.75" customHeight="1">
      <c r="A11" s="4">
        <v>10.0</v>
      </c>
      <c r="B11" s="7">
        <v>128.4</v>
      </c>
      <c r="C11" s="4">
        <v>10.0</v>
      </c>
      <c r="D11" s="4">
        <v>0.0</v>
      </c>
      <c r="E11" s="7">
        <v>-0.082237</v>
      </c>
      <c r="F11" s="7">
        <v>0.106414</v>
      </c>
      <c r="G11" s="7">
        <v>0.175505</v>
      </c>
      <c r="H11" s="7">
        <v>0.004771</v>
      </c>
      <c r="I11" s="7">
        <v>0.009518</v>
      </c>
      <c r="J11" s="7">
        <v>0.004715</v>
      </c>
      <c r="K11" s="4">
        <f t="shared" si="1"/>
        <v>0.020682</v>
      </c>
      <c r="L11" s="4">
        <f t="shared" si="2"/>
        <v>0.025087</v>
      </c>
      <c r="M11" s="4">
        <f t="shared" si="3"/>
        <v>0.006638</v>
      </c>
      <c r="N11" s="4">
        <f>(K11+L11)*Dados!$B$3</f>
        <v>5.9682776</v>
      </c>
      <c r="O11" s="4">
        <f>(M11)*Dados!$B$4</f>
        <v>0.5914458</v>
      </c>
      <c r="P11" s="4">
        <f>Dados!$B$3*(K11+L11)/(B11*Dados!$B$1)</f>
        <v>0.6721313085</v>
      </c>
      <c r="Q11" s="4">
        <f>Dados!$B$4*(M11)/(B11*Dados!$B$1)</f>
        <v>0.06660702905</v>
      </c>
      <c r="R11" s="4">
        <f>Dados!$B$5*(L11-K11)/(B11*Dados!$B$1*Dados!$B$2)</f>
        <v>-0.02702496852</v>
      </c>
      <c r="S11" s="4">
        <f t="shared" si="4"/>
        <v>10.09099667</v>
      </c>
      <c r="T11" s="4">
        <f>(P11^2)/(PI()*Dados!$B$7*Dados!$B$8)</f>
        <v>0.05004254998</v>
      </c>
    </row>
    <row r="12" ht="12.75" customHeight="1">
      <c r="A12" s="4">
        <v>12.0</v>
      </c>
      <c r="B12" s="7">
        <v>128.0</v>
      </c>
      <c r="C12" s="4">
        <v>12.0</v>
      </c>
      <c r="D12" s="4">
        <v>0.0</v>
      </c>
      <c r="E12" s="7">
        <v>-0.078656</v>
      </c>
      <c r="F12" s="7">
        <v>0.108034</v>
      </c>
      <c r="G12" s="7">
        <v>0.179011</v>
      </c>
      <c r="H12" s="7">
        <v>0.004968</v>
      </c>
      <c r="I12" s="7">
        <v>0.009476</v>
      </c>
      <c r="J12" s="7">
        <v>0.004914</v>
      </c>
      <c r="K12" s="4">
        <f t="shared" si="1"/>
        <v>0.024263</v>
      </c>
      <c r="L12" s="4">
        <f t="shared" si="2"/>
        <v>0.028593</v>
      </c>
      <c r="M12" s="4">
        <f t="shared" si="3"/>
        <v>0.008258</v>
      </c>
      <c r="N12" s="4">
        <f>(K12+L12)*Dados!$B$3</f>
        <v>6.8924224</v>
      </c>
      <c r="O12" s="4">
        <f>(M12)*Dados!$B$4</f>
        <v>0.7357878</v>
      </c>
      <c r="P12" s="4">
        <f>Dados!$B$3*(K12+L12)/(B12*Dados!$B$1)</f>
        <v>0.7786316444</v>
      </c>
      <c r="Q12" s="4">
        <f>Dados!$B$4*(M12)/(B12*Dados!$B$1)</f>
        <v>0.08312138047</v>
      </c>
      <c r="R12" s="4">
        <f>Dados!$B$5*(L12-K12)/(B12*Dados!$B$1*Dados!$B$2)</f>
        <v>-0.02664785364</v>
      </c>
      <c r="S12" s="4">
        <f t="shared" si="4"/>
        <v>9.367405113</v>
      </c>
      <c r="T12" s="4">
        <f>(P12^2)/(PI()*Dados!$B$7*Dados!$B$8)</f>
        <v>0.0671576174</v>
      </c>
    </row>
    <row r="13" ht="12.75" customHeight="1">
      <c r="A13" s="4">
        <v>14.0</v>
      </c>
      <c r="B13" s="7">
        <v>127.4</v>
      </c>
      <c r="C13" s="4">
        <v>14.0</v>
      </c>
      <c r="D13" s="4">
        <v>0.0</v>
      </c>
      <c r="E13" s="7">
        <v>-0.075234</v>
      </c>
      <c r="F13" s="7">
        <v>0.109893</v>
      </c>
      <c r="G13" s="7">
        <v>0.182064</v>
      </c>
      <c r="H13" s="7">
        <v>0.00464</v>
      </c>
      <c r="I13" s="7">
        <v>0.009353</v>
      </c>
      <c r="J13" s="7">
        <v>0.004516</v>
      </c>
      <c r="K13" s="4">
        <f t="shared" si="1"/>
        <v>0.027685</v>
      </c>
      <c r="L13" s="4">
        <f t="shared" si="2"/>
        <v>0.031646</v>
      </c>
      <c r="M13" s="4">
        <f t="shared" si="3"/>
        <v>0.010117</v>
      </c>
      <c r="N13" s="4">
        <f>(K13+L13)*Dados!$B$3</f>
        <v>7.7367624</v>
      </c>
      <c r="O13" s="4">
        <f>(M13)*Dados!$B$4</f>
        <v>0.9014247</v>
      </c>
      <c r="P13" s="4">
        <f>Dados!$B$3*(K13+L13)/(B13*Dados!$B$1)</f>
        <v>0.8781323285</v>
      </c>
      <c r="Q13" s="4">
        <f>Dados!$B$4*(M13)/(B13*Dados!$B$1)</f>
        <v>0.1023128448</v>
      </c>
      <c r="R13" s="4">
        <f>Dados!$B$5*(L13-K13)/(B13*Dados!$B$1*Dados!$B$2)</f>
        <v>-0.02449174461</v>
      </c>
      <c r="S13" s="4">
        <f t="shared" si="4"/>
        <v>8.582816069</v>
      </c>
      <c r="T13" s="4">
        <f>(P13^2)/(PI()*Dados!$B$7*Dados!$B$8)</f>
        <v>0.08541833705</v>
      </c>
    </row>
    <row r="14" ht="12.75" customHeight="1">
      <c r="A14" s="4">
        <v>16.0</v>
      </c>
      <c r="B14" s="7">
        <v>127.2</v>
      </c>
      <c r="C14" s="4">
        <v>16.0</v>
      </c>
      <c r="D14" s="4">
        <v>0.0</v>
      </c>
      <c r="E14" s="7">
        <v>-0.072824</v>
      </c>
      <c r="F14" s="7">
        <v>0.11242</v>
      </c>
      <c r="G14" s="7">
        <v>0.184466</v>
      </c>
      <c r="H14" s="7">
        <v>0.004685</v>
      </c>
      <c r="I14" s="7">
        <v>0.009048</v>
      </c>
      <c r="J14" s="7">
        <v>0.004746</v>
      </c>
      <c r="K14" s="4">
        <f t="shared" si="1"/>
        <v>0.030095</v>
      </c>
      <c r="L14" s="4">
        <f t="shared" si="2"/>
        <v>0.034048</v>
      </c>
      <c r="M14" s="4">
        <f t="shared" si="3"/>
        <v>0.012644</v>
      </c>
      <c r="N14" s="4">
        <f>(K14+L14)*Dados!$B$3</f>
        <v>8.3642472</v>
      </c>
      <c r="O14" s="4">
        <f>(M14)*Dados!$B$4</f>
        <v>1.1265804</v>
      </c>
      <c r="P14" s="4">
        <f>Dados!$B$3*(K14+L14)/(B14*Dados!$B$1)</f>
        <v>0.9508453406</v>
      </c>
      <c r="Q14" s="4">
        <f>Dados!$B$4*(M14)/(B14*Dados!$B$1)</f>
        <v>0.1280693526</v>
      </c>
      <c r="R14" s="4">
        <f>Dados!$B$5*(L14-K14)/(B14*Dados!$B$1*Dados!$B$2)</f>
        <v>-0.02448071008</v>
      </c>
      <c r="S14" s="4">
        <f t="shared" si="4"/>
        <v>7.424456523</v>
      </c>
      <c r="T14" s="4">
        <f>(P14^2)/(PI()*Dados!$B$7*Dados!$B$8)</f>
        <v>0.1001499981</v>
      </c>
    </row>
    <row r="15" ht="12.75" customHeight="1">
      <c r="A15" s="4">
        <v>18.0</v>
      </c>
      <c r="B15" s="7">
        <v>128.0</v>
      </c>
      <c r="C15" s="4">
        <v>18.0</v>
      </c>
      <c r="D15" s="4">
        <v>0.0</v>
      </c>
      <c r="E15" s="7">
        <v>-0.086273</v>
      </c>
      <c r="F15" s="7">
        <v>0.123385</v>
      </c>
      <c r="G15" s="7">
        <v>0.181655</v>
      </c>
      <c r="H15" s="7">
        <v>0.004863</v>
      </c>
      <c r="I15" s="7">
        <v>0.010569</v>
      </c>
      <c r="J15" s="7">
        <v>0.005174</v>
      </c>
      <c r="K15" s="4">
        <f t="shared" si="1"/>
        <v>0.016646</v>
      </c>
      <c r="L15" s="4">
        <f t="shared" si="2"/>
        <v>0.031237</v>
      </c>
      <c r="M15" s="4">
        <f t="shared" si="3"/>
        <v>0.023609</v>
      </c>
      <c r="N15" s="4">
        <f>(K15+L15)*Dados!$B$3</f>
        <v>6.2439432</v>
      </c>
      <c r="O15" s="4">
        <f>(M15)*Dados!$B$4</f>
        <v>2.1035619</v>
      </c>
      <c r="P15" s="4">
        <f>Dados!$B$3*(K15+L15)/(B15*Dados!$B$1)</f>
        <v>0.7053734492</v>
      </c>
      <c r="Q15" s="4">
        <f>Dados!$B$4*(M15)/(B15*Dados!$B$1)</f>
        <v>0.237637766</v>
      </c>
      <c r="R15" s="4">
        <f>Dados!$B$5*(L15-K15)/(B15*Dados!$B$1*Dados!$B$2)</f>
        <v>-0.08979649711</v>
      </c>
      <c r="S15" s="4">
        <f t="shared" si="4"/>
        <v>2.968271673</v>
      </c>
      <c r="T15" s="4">
        <f>(P15^2)/(PI()*Dados!$B$7*Dados!$B$8)</f>
        <v>0.05511494737</v>
      </c>
    </row>
    <row r="16" ht="12.75" customHeight="1">
      <c r="A16" s="4">
        <v>20.0</v>
      </c>
      <c r="B16" s="7">
        <v>127.3</v>
      </c>
      <c r="C16" s="4">
        <v>20.0</v>
      </c>
      <c r="D16" s="4">
        <v>0.0</v>
      </c>
      <c r="E16" s="7">
        <v>-0.087831</v>
      </c>
      <c r="F16" s="7">
        <v>0.127503</v>
      </c>
      <c r="G16" s="7">
        <v>0.181547</v>
      </c>
      <c r="H16" s="7">
        <v>0.004837</v>
      </c>
      <c r="I16" s="7">
        <v>0.009584</v>
      </c>
      <c r="J16" s="7">
        <v>0.004959</v>
      </c>
      <c r="K16" s="4">
        <f t="shared" si="1"/>
        <v>0.015088</v>
      </c>
      <c r="L16" s="4">
        <f t="shared" si="2"/>
        <v>0.031129</v>
      </c>
      <c r="M16" s="4">
        <f t="shared" si="3"/>
        <v>0.027727</v>
      </c>
      <c r="N16" s="4">
        <f>(K16+L16)*Dados!$B$3</f>
        <v>6.0266968</v>
      </c>
      <c r="O16" s="4">
        <f>(M16)*Dados!$B$4</f>
        <v>2.4704757</v>
      </c>
      <c r="P16" s="4">
        <f>Dados!$B$3*(K16+L16)/(B16*Dados!$B$1)</f>
        <v>0.6845750607</v>
      </c>
      <c r="Q16" s="4">
        <f>Dados!$B$4*(M16)/(B16*Dados!$B$1)</f>
        <v>0.2806223888</v>
      </c>
      <c r="R16" s="4">
        <f>Dados!$B$5*(L16-K16)/(B16*Dados!$B$1*Dados!$B$2)</f>
        <v>-0.09926298772</v>
      </c>
      <c r="S16" s="4">
        <f t="shared" si="4"/>
        <v>2.439488395</v>
      </c>
      <c r="T16" s="4">
        <f>(P16^2)/(PI()*Dados!$B$7*Dados!$B$8)</f>
        <v>0.05191266534</v>
      </c>
    </row>
    <row r="17" ht="12.75" customHeight="1">
      <c r="A17" s="4">
        <v>22.0</v>
      </c>
      <c r="B17" s="7">
        <v>126.5</v>
      </c>
      <c r="C17" s="4">
        <v>22.0</v>
      </c>
      <c r="D17" s="4">
        <v>0.0</v>
      </c>
      <c r="E17" s="7">
        <v>-0.088175</v>
      </c>
      <c r="F17" s="7">
        <v>0.131005</v>
      </c>
      <c r="G17" s="7">
        <v>0.182081</v>
      </c>
      <c r="H17" s="7">
        <v>0.005042</v>
      </c>
      <c r="I17" s="7">
        <v>0.010231</v>
      </c>
      <c r="J17" s="7">
        <v>0.005183</v>
      </c>
      <c r="K17" s="4">
        <f t="shared" si="1"/>
        <v>0.014744</v>
      </c>
      <c r="L17" s="4">
        <f t="shared" si="2"/>
        <v>0.031663</v>
      </c>
      <c r="M17" s="4">
        <f t="shared" si="3"/>
        <v>0.031229</v>
      </c>
      <c r="N17" s="4">
        <f>(K17+L17)*Dados!$B$3</f>
        <v>6.0514728</v>
      </c>
      <c r="O17" s="4">
        <f>(M17)*Dados!$B$4</f>
        <v>2.7825039</v>
      </c>
      <c r="P17" s="4">
        <f>Dados!$B$3*(K17+L17)/(B17*Dados!$B$1)</f>
        <v>0.6917365036</v>
      </c>
      <c r="Q17" s="4">
        <f>Dados!$B$4*(M17)/(B17*Dados!$B$1)</f>
        <v>0.3180646402</v>
      </c>
      <c r="R17" s="4">
        <f>Dados!$B$5*(L17-K17)/(B17*Dados!$B$1*Dados!$B$2)</f>
        <v>-0.1053582316</v>
      </c>
      <c r="S17" s="4">
        <f t="shared" si="4"/>
        <v>2.174829944</v>
      </c>
      <c r="T17" s="4">
        <f>(P17^2)/(PI()*Dados!$B$7*Dados!$B$8)</f>
        <v>0.05300447888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2" t="s">
        <v>29</v>
      </c>
    </row>
    <row r="3">
      <c r="A3" s="2" t="s">
        <v>30</v>
      </c>
      <c r="B3" s="2">
        <f>27.2</f>
        <v>27.2</v>
      </c>
      <c r="C3" s="8">
        <f>27.2 + 273.15</f>
        <v>300.35</v>
      </c>
      <c r="D3" s="2"/>
      <c r="E3" s="2" t="s">
        <v>31</v>
      </c>
      <c r="F3" s="4">
        <f>610.75*(10^((7.5*B3)/(B3+237.3)))</f>
        <v>3606.866069</v>
      </c>
    </row>
    <row r="4">
      <c r="A4" s="2" t="s">
        <v>32</v>
      </c>
      <c r="B4" s="2">
        <v>53.0</v>
      </c>
      <c r="D4" s="2"/>
      <c r="E4" s="2" t="s">
        <v>33</v>
      </c>
      <c r="F4" s="4">
        <f>B4/100*F3</f>
        <v>1911.639017</v>
      </c>
    </row>
    <row r="5">
      <c r="A5" s="2" t="s">
        <v>34</v>
      </c>
      <c r="B5" s="2">
        <f>914*100</f>
        <v>91400</v>
      </c>
      <c r="D5" s="2"/>
      <c r="E5" s="2" t="s">
        <v>35</v>
      </c>
      <c r="F5" s="4">
        <f>B5-F4</f>
        <v>89488.36098</v>
      </c>
    </row>
    <row r="6">
      <c r="D6" s="2"/>
      <c r="E6" s="2" t="s">
        <v>36</v>
      </c>
      <c r="F6" s="4">
        <f>F5/(287.058*C3) + F4/(461.495*C3)</f>
        <v>1.051724355</v>
      </c>
    </row>
  </sheetData>
  <mergeCells count="1">
    <mergeCell ref="A2:B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2012-01-01T07:47:54Z</dcterms:created>
  <dc:creator>admin</dc:creator>
</cp:coreProperties>
</file>