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alexa\Downloads\"/>
    </mc:Choice>
  </mc:AlternateContent>
  <xr:revisionPtr revIDLastSave="0" documentId="13_ncr:1_{FEDD3B01-A5E1-43AB-BF23-887EAE497CD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Indici vari" sheetId="1" r:id="rId1"/>
    <sheet name="liquidità e stabilità patr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G12" i="1"/>
  <c r="G13" i="1" s="1"/>
  <c r="F12" i="1"/>
  <c r="G22" i="1"/>
  <c r="H22" i="1"/>
  <c r="F22" i="1"/>
  <c r="G20" i="1"/>
  <c r="H20" i="1"/>
  <c r="F20" i="1"/>
  <c r="G18" i="1"/>
  <c r="H18" i="1"/>
  <c r="F18" i="1"/>
  <c r="F10" i="1"/>
  <c r="E10" i="1"/>
  <c r="G10" i="1"/>
  <c r="H10" i="1"/>
  <c r="H11" i="1"/>
  <c r="F32" i="1"/>
  <c r="F33" i="1" s="1"/>
  <c r="G32" i="1"/>
  <c r="G33" i="1" s="1"/>
  <c r="H32" i="1"/>
  <c r="H33" i="1" s="1"/>
  <c r="C29" i="1"/>
  <c r="D29" i="1"/>
  <c r="F29" i="1"/>
  <c r="G29" i="1"/>
  <c r="H29" i="1"/>
  <c r="C30" i="1"/>
  <c r="D30" i="1"/>
  <c r="F30" i="1"/>
  <c r="G30" i="1"/>
  <c r="H30" i="1"/>
  <c r="C16" i="1"/>
  <c r="D16" i="1"/>
  <c r="F16" i="1"/>
  <c r="G16" i="1"/>
  <c r="H16" i="1"/>
  <c r="F15" i="1"/>
  <c r="G15" i="1"/>
  <c r="H15" i="1"/>
  <c r="F13" i="1"/>
  <c r="H13" i="1"/>
  <c r="C4" i="1"/>
  <c r="D4" i="1"/>
  <c r="F4" i="1"/>
  <c r="G4" i="1"/>
  <c r="H4" i="1"/>
  <c r="D23" i="2"/>
  <c r="B23" i="2"/>
  <c r="D20" i="2"/>
  <c r="D22" i="2" s="1"/>
  <c r="C20" i="2"/>
  <c r="B20" i="2"/>
  <c r="B22" i="2" s="1"/>
  <c r="C22" i="2"/>
  <c r="D11" i="1"/>
  <c r="D12" i="1" s="1"/>
  <c r="B37" i="2"/>
  <c r="C37" i="2"/>
  <c r="D37" i="2"/>
  <c r="C38" i="2"/>
  <c r="B38" i="2"/>
  <c r="D38" i="2"/>
  <c r="B8" i="1"/>
  <c r="B10" i="1" s="1"/>
  <c r="B29" i="1"/>
  <c r="C8" i="1"/>
  <c r="C10" i="1" s="1"/>
  <c r="D8" i="1"/>
  <c r="D32" i="1" s="1"/>
  <c r="D33" i="1" s="1"/>
  <c r="B30" i="1"/>
  <c r="C31" i="2"/>
  <c r="C30" i="2"/>
  <c r="B30" i="2"/>
  <c r="D30" i="2"/>
  <c r="D29" i="2"/>
  <c r="C29" i="2"/>
  <c r="B29" i="2"/>
  <c r="C23" i="2"/>
  <c r="B11" i="1"/>
  <c r="B12" i="1" s="1"/>
  <c r="C11" i="1"/>
  <c r="C12" i="1" s="1"/>
  <c r="C13" i="1" s="1"/>
  <c r="B4" i="1"/>
  <c r="B16" i="1"/>
  <c r="D15" i="1" l="1"/>
  <c r="D25" i="1" s="1"/>
  <c r="B15" i="1"/>
  <c r="B25" i="1" s="1"/>
  <c r="B32" i="1"/>
  <c r="B33" i="1" s="1"/>
  <c r="H25" i="1"/>
  <c r="F25" i="1"/>
  <c r="F34" i="1"/>
  <c r="D13" i="1"/>
  <c r="G25" i="1"/>
  <c r="F5" i="1"/>
  <c r="C15" i="1"/>
  <c r="C25" i="1" s="1"/>
  <c r="C34" i="1"/>
  <c r="B5" i="1"/>
  <c r="B34" i="1"/>
  <c r="C32" i="1"/>
  <c r="C33" i="1" s="1"/>
  <c r="C5" i="1" s="1"/>
  <c r="B13" i="1"/>
  <c r="D10" i="1"/>
  <c r="H34" i="1"/>
  <c r="H5" i="1"/>
  <c r="G34" i="1"/>
  <c r="G5" i="1"/>
  <c r="B31" i="2"/>
  <c r="D31" i="2"/>
  <c r="D5" i="1" l="1"/>
  <c r="D34" i="1"/>
</calcChain>
</file>

<file path=xl/sharedStrings.xml><?xml version="1.0" encoding="utf-8"?>
<sst xmlns="http://schemas.openxmlformats.org/spreadsheetml/2006/main" count="105" uniqueCount="76">
  <si>
    <t>VALORI VARI</t>
  </si>
  <si>
    <t>Utile di esercizio (in milioni di euro)</t>
  </si>
  <si>
    <t>Patrimonio netto (in milioni di euro)</t>
  </si>
  <si>
    <t>ROE</t>
  </si>
  <si>
    <t>ROE con leva</t>
  </si>
  <si>
    <t>MOL - margine operativo lordo (in mln di euro)</t>
  </si>
  <si>
    <t>Ammortamenti e svalutazioni (in mln di euro)</t>
  </si>
  <si>
    <t>MON - margine operativo netto</t>
  </si>
  <si>
    <t>Totale attivo (in milioni di euro)</t>
  </si>
  <si>
    <t>ROA</t>
  </si>
  <si>
    <t xml:space="preserve">Debiti di funzionamento </t>
  </si>
  <si>
    <t>Capitale investito (mln euro)</t>
  </si>
  <si>
    <t>ROI</t>
  </si>
  <si>
    <t>Ricavi/Fatturato</t>
  </si>
  <si>
    <t>ROS</t>
  </si>
  <si>
    <t>RA</t>
  </si>
  <si>
    <t>scorte</t>
  </si>
  <si>
    <t>giacenza media</t>
  </si>
  <si>
    <t>immobili</t>
  </si>
  <si>
    <t>rotazione degli immobili</t>
  </si>
  <si>
    <t>crediti commerciali</t>
  </si>
  <si>
    <t>tempo medio incasso crediti</t>
  </si>
  <si>
    <t>tempo medio pagamento fornitori</t>
  </si>
  <si>
    <t>ROA = ROS*RA</t>
  </si>
  <si>
    <t>INDICI DI LEVA FINANZIARIA</t>
  </si>
  <si>
    <t>oneri e proventi (modulo)</t>
  </si>
  <si>
    <t>f</t>
  </si>
  <si>
    <t>MT/E</t>
  </si>
  <si>
    <t>ULAF</t>
  </si>
  <si>
    <t>s</t>
  </si>
  <si>
    <t>ROA - f</t>
  </si>
  <si>
    <t>Mezzi terzi/Passività</t>
  </si>
  <si>
    <t>Alessandro milazzo</t>
  </si>
  <si>
    <t>Coglione</t>
  </si>
  <si>
    <t>analisi della liquidità</t>
  </si>
  <si>
    <t>(in milioni)</t>
  </si>
  <si>
    <t>Attivo corrente</t>
  </si>
  <si>
    <t>658.49</t>
  </si>
  <si>
    <t>903.84</t>
  </si>
  <si>
    <t>1013.48</t>
  </si>
  <si>
    <t>cassa</t>
  </si>
  <si>
    <t>crediti comm</t>
  </si>
  <si>
    <t>crediti tributari</t>
  </si>
  <si>
    <t>titoli obbligazion</t>
  </si>
  <si>
    <t>altre attività</t>
  </si>
  <si>
    <t>rimanenze</t>
  </si>
  <si>
    <t>299.7</t>
  </si>
  <si>
    <t>derivati</t>
  </si>
  <si>
    <t>Totale attivo corrente</t>
  </si>
  <si>
    <t>Passivo corrente</t>
  </si>
  <si>
    <t>debiti verso fornitori</t>
  </si>
  <si>
    <t>119.9</t>
  </si>
  <si>
    <t>144.2</t>
  </si>
  <si>
    <t>debiti vs altri finanziatori</t>
  </si>
  <si>
    <t>0.126</t>
  </si>
  <si>
    <t>0.0945</t>
  </si>
  <si>
    <t>debiti tributari</t>
  </si>
  <si>
    <t>40.6</t>
  </si>
  <si>
    <t>debiti verso controllnti</t>
  </si>
  <si>
    <t>0.274</t>
  </si>
  <si>
    <t xml:space="preserve">debiti verso istituti di previdenza e sicurezza sociale </t>
  </si>
  <si>
    <t>altri debiti</t>
  </si>
  <si>
    <t>Totale debiti</t>
  </si>
  <si>
    <t>passivo corrente</t>
  </si>
  <si>
    <t>Totale rimanenze</t>
  </si>
  <si>
    <t>TEST ACIDO</t>
  </si>
  <si>
    <t>RAPPORTO CORRENTE</t>
  </si>
  <si>
    <t>totale passivo</t>
  </si>
  <si>
    <t>AUTONOMIA FINANZIARIA</t>
  </si>
  <si>
    <t>DIPENDENZA FINANZIARIA</t>
  </si>
  <si>
    <t>ELASTICITA'</t>
  </si>
  <si>
    <t>Mezzi terzi</t>
  </si>
  <si>
    <t>CFO</t>
  </si>
  <si>
    <t>Passivo non corrente</t>
  </si>
  <si>
    <t>PNC/CFO</t>
  </si>
  <si>
    <t>Cash Flow Operativo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</si>
</sst>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17369-015B-574A-B982-0875F0B039B6}">
  <dimension ref="A1:AO36"/>
  <sheetViews>
    <sheetView tabSelected="1" zoomScaleNormal="150" zoomScaleSheetLayoutView="100" workbookViewId="0">
      <selection activeCell="K2" sqref="K2"/>
    </sheetView>
  </sheetViews>
  <sheetFormatPr defaultRowHeight="14.25" x14ac:dyDescent="0.45"/>
  <cols>
    <col min="1" max="1" width="39" bestFit="1" customWidth="1"/>
    <col min="12" max="12" width="18.1328125" bestFit="1" customWidth="1"/>
  </cols>
  <sheetData>
    <row r="1" spans="1:8" x14ac:dyDescent="0.45">
      <c r="A1" t="s">
        <v>0</v>
      </c>
      <c r="B1">
        <v>2019</v>
      </c>
      <c r="C1">
        <v>2020</v>
      </c>
      <c r="D1">
        <v>2021</v>
      </c>
      <c r="F1">
        <v>2019</v>
      </c>
      <c r="G1">
        <v>2020</v>
      </c>
      <c r="H1">
        <v>2021</v>
      </c>
    </row>
    <row r="2" spans="1:8" x14ac:dyDescent="0.45">
      <c r="A2" t="s">
        <v>1</v>
      </c>
      <c r="B2">
        <v>97.8</v>
      </c>
      <c r="C2">
        <v>167.5</v>
      </c>
      <c r="D2">
        <v>112.8</v>
      </c>
      <c r="F2">
        <v>97.8</v>
      </c>
      <c r="G2">
        <v>167.5</v>
      </c>
      <c r="H2">
        <v>112.8</v>
      </c>
    </row>
    <row r="3" spans="1:8" x14ac:dyDescent="0.45">
      <c r="A3" t="s">
        <v>2</v>
      </c>
      <c r="B3">
        <v>426</v>
      </c>
      <c r="C3">
        <v>644.29999999999995</v>
      </c>
      <c r="D3">
        <v>757.1</v>
      </c>
      <c r="F3">
        <v>426</v>
      </c>
      <c r="G3">
        <v>644.29999999999995</v>
      </c>
      <c r="H3">
        <v>757.1</v>
      </c>
    </row>
    <row r="4" spans="1:8" s="2" customFormat="1" x14ac:dyDescent="0.45">
      <c r="A4" s="2" t="s">
        <v>3</v>
      </c>
      <c r="B4" s="2">
        <f>B2/B3</f>
        <v>0.22957746478873239</v>
      </c>
      <c r="C4" s="2">
        <f t="shared" ref="C4:H4" si="0">C2/C3</f>
        <v>0.25997206270370948</v>
      </c>
      <c r="D4" s="2">
        <f t="shared" si="0"/>
        <v>0.14898956544710076</v>
      </c>
      <c r="F4" s="2">
        <f t="shared" si="0"/>
        <v>0.22957746478873239</v>
      </c>
      <c r="G4" s="2">
        <f t="shared" si="0"/>
        <v>0.25997206270370948</v>
      </c>
      <c r="H4" s="2">
        <f t="shared" si="0"/>
        <v>0.14898956544710076</v>
      </c>
    </row>
    <row r="5" spans="1:8" s="2" customFormat="1" x14ac:dyDescent="0.45">
      <c r="A5" s="2" t="s">
        <v>4</v>
      </c>
      <c r="B5" s="2">
        <f>(B10+B30*(B10-B29))*B33</f>
        <v>0.22957746478873239</v>
      </c>
      <c r="C5" s="2">
        <f>(C10+C30*(C10-C29))*C33</f>
        <v>0.25999228896641124</v>
      </c>
      <c r="D5" s="2">
        <f>(D10+D30*(D10-D29))*D33</f>
        <v>0.14898956544710079</v>
      </c>
      <c r="F5" s="2">
        <f>(F10+F30*(F10-F29))*F33</f>
        <v>0.22957746478873242</v>
      </c>
      <c r="G5" s="2">
        <f>(G10+G30*(G10-G29))*G33</f>
        <v>0.25999227878013231</v>
      </c>
      <c r="H5" s="2">
        <f>(H10+H30*(H10-H29))*H33</f>
        <v>0.14898956544710079</v>
      </c>
    </row>
    <row r="6" spans="1:8" x14ac:dyDescent="0.45">
      <c r="A6" t="s">
        <v>5</v>
      </c>
      <c r="B6">
        <v>145.6</v>
      </c>
      <c r="C6">
        <v>218.5</v>
      </c>
      <c r="D6">
        <v>167.4</v>
      </c>
    </row>
    <row r="7" spans="1:8" x14ac:dyDescent="0.45">
      <c r="A7" t="s">
        <v>6</v>
      </c>
      <c r="B7">
        <v>27.3</v>
      </c>
      <c r="C7">
        <v>29.6</v>
      </c>
      <c r="D7">
        <v>29.4</v>
      </c>
    </row>
    <row r="8" spans="1:8" x14ac:dyDescent="0.45">
      <c r="A8" t="s">
        <v>7</v>
      </c>
      <c r="B8">
        <f>B6-B7</f>
        <v>118.3</v>
      </c>
      <c r="C8">
        <f t="shared" ref="C8:D8" si="1">C6-C7</f>
        <v>188.9</v>
      </c>
      <c r="D8">
        <f t="shared" si="1"/>
        <v>138</v>
      </c>
      <c r="F8">
        <v>145.6</v>
      </c>
      <c r="G8">
        <v>218.5</v>
      </c>
      <c r="H8">
        <v>167.4</v>
      </c>
    </row>
    <row r="9" spans="1:8" x14ac:dyDescent="0.45">
      <c r="A9" t="s">
        <v>8</v>
      </c>
      <c r="B9">
        <v>965.3</v>
      </c>
      <c r="C9">
        <v>1290.0999999999999</v>
      </c>
      <c r="D9">
        <v>1341.6</v>
      </c>
      <c r="F9">
        <v>965.3</v>
      </c>
      <c r="G9">
        <v>1290.0999999999999</v>
      </c>
      <c r="H9">
        <v>1341.6</v>
      </c>
    </row>
    <row r="10" spans="1:8" s="2" customFormat="1" x14ac:dyDescent="0.45">
      <c r="A10" s="2" t="s">
        <v>9</v>
      </c>
      <c r="B10" s="2">
        <f>B8/B9</f>
        <v>0.12255257432922408</v>
      </c>
      <c r="C10" s="2">
        <f t="shared" ref="C10:H10" si="2">C8/C9</f>
        <v>0.14642275792574219</v>
      </c>
      <c r="D10" s="2">
        <f t="shared" si="2"/>
        <v>0.10286225402504473</v>
      </c>
      <c r="E10" s="2">
        <f>C6</f>
        <v>218.5</v>
      </c>
      <c r="F10" s="2">
        <f>F8/F9</f>
        <v>0.15083393763596809</v>
      </c>
      <c r="G10" s="2">
        <f t="shared" si="2"/>
        <v>0.16936671575846834</v>
      </c>
      <c r="H10" s="2">
        <f t="shared" si="2"/>
        <v>0.12477638640429339</v>
      </c>
    </row>
    <row r="11" spans="1:8" x14ac:dyDescent="0.45">
      <c r="A11" t="s">
        <v>10</v>
      </c>
      <c r="B11">
        <f>18.8+165.9+332.5</f>
        <v>517.20000000000005</v>
      </c>
      <c r="C11">
        <f>16.7+232.3+378.1</f>
        <v>627.1</v>
      </c>
      <c r="D11">
        <f>11.7+213.5+349.6</f>
        <v>574.79999999999995</v>
      </c>
      <c r="H11">
        <f>213.5 + 11.7+349.5</f>
        <v>574.70000000000005</v>
      </c>
    </row>
    <row r="12" spans="1:8" x14ac:dyDescent="0.45">
      <c r="A12" t="s">
        <v>11</v>
      </c>
      <c r="B12">
        <f>B9-B11</f>
        <v>448.09999999999991</v>
      </c>
      <c r="C12">
        <f t="shared" ref="C12:D12" si="3">C9-C11</f>
        <v>662.99999999999989</v>
      </c>
      <c r="D12">
        <f t="shared" si="3"/>
        <v>766.8</v>
      </c>
      <c r="F12">
        <f>426+333.7</f>
        <v>759.7</v>
      </c>
      <c r="G12">
        <f>644.3+379</f>
        <v>1023.3</v>
      </c>
      <c r="H12">
        <f>757.1+349.7</f>
        <v>1106.8</v>
      </c>
    </row>
    <row r="13" spans="1:8" s="2" customFormat="1" x14ac:dyDescent="0.45">
      <c r="A13" s="2" t="s">
        <v>12</v>
      </c>
      <c r="B13" s="2">
        <f>B8/B12</f>
        <v>0.2640035706315555</v>
      </c>
      <c r="C13" s="2">
        <f t="shared" ref="C13:H13" si="4">C8/C12</f>
        <v>0.28491704374057319</v>
      </c>
      <c r="D13" s="2">
        <f t="shared" si="4"/>
        <v>0.17996870109546168</v>
      </c>
      <c r="F13" s="2">
        <f t="shared" si="4"/>
        <v>0.19165460050019742</v>
      </c>
      <c r="G13" s="2">
        <f t="shared" si="4"/>
        <v>0.21352487051695496</v>
      </c>
      <c r="H13" s="2">
        <f t="shared" si="4"/>
        <v>0.15124683773039393</v>
      </c>
    </row>
    <row r="14" spans="1:8" x14ac:dyDescent="0.45">
      <c r="A14" t="s">
        <v>13</v>
      </c>
      <c r="B14">
        <v>1492.2</v>
      </c>
      <c r="C14">
        <v>1527</v>
      </c>
      <c r="D14">
        <v>1497.4</v>
      </c>
      <c r="F14">
        <v>1492.2</v>
      </c>
      <c r="G14">
        <v>1527</v>
      </c>
      <c r="H14">
        <v>1497.4</v>
      </c>
    </row>
    <row r="15" spans="1:8" s="2" customFormat="1" x14ac:dyDescent="0.45">
      <c r="A15" s="2" t="s">
        <v>14</v>
      </c>
      <c r="B15" s="2">
        <f>B8/B14</f>
        <v>7.927891703524996E-2</v>
      </c>
      <c r="C15" s="2">
        <f t="shared" ref="C15:H15" si="5">C8/C14</f>
        <v>0.12370661427635887</v>
      </c>
      <c r="D15" s="2">
        <f t="shared" si="5"/>
        <v>9.2159743555496193E-2</v>
      </c>
      <c r="F15" s="2">
        <f t="shared" si="5"/>
        <v>9.7574051735692266E-2</v>
      </c>
      <c r="G15" s="2">
        <f t="shared" si="5"/>
        <v>0.14309102815979044</v>
      </c>
      <c r="H15" s="2">
        <f t="shared" si="5"/>
        <v>0.11179377587818885</v>
      </c>
    </row>
    <row r="16" spans="1:8" s="2" customFormat="1" x14ac:dyDescent="0.45">
      <c r="A16" s="2" t="s">
        <v>15</v>
      </c>
      <c r="B16" s="2">
        <f>B14/B9</f>
        <v>1.5458406712938983</v>
      </c>
      <c r="C16" s="2">
        <f>C14/C9</f>
        <v>1.1836291760328657</v>
      </c>
      <c r="D16" s="2">
        <f>D14/D9</f>
        <v>1.1161299940369709</v>
      </c>
      <c r="F16" s="2">
        <f>F14/F9</f>
        <v>1.5458406712938983</v>
      </c>
      <c r="G16" s="2">
        <f>G14/G9</f>
        <v>1.1836291760328657</v>
      </c>
      <c r="H16" s="2">
        <f>H14/H9</f>
        <v>1.1161299940369709</v>
      </c>
    </row>
    <row r="17" spans="1:8" x14ac:dyDescent="0.45">
      <c r="A17" t="s">
        <v>16</v>
      </c>
      <c r="F17">
        <v>271.89999999999998</v>
      </c>
      <c r="G17">
        <v>385.1</v>
      </c>
      <c r="H17">
        <v>327.2</v>
      </c>
    </row>
    <row r="18" spans="1:8" x14ac:dyDescent="0.45">
      <c r="A18" t="s">
        <v>17</v>
      </c>
      <c r="F18">
        <f>(F17/F14)*365</f>
        <v>66.508175847741583</v>
      </c>
      <c r="G18">
        <f t="shared" ref="G18:H18" si="6">(G17/G14)*365</f>
        <v>92.050753110674535</v>
      </c>
      <c r="H18">
        <f t="shared" si="6"/>
        <v>79.756911980766645</v>
      </c>
    </row>
    <row r="19" spans="1:8" x14ac:dyDescent="0.45">
      <c r="A19" t="s">
        <v>18</v>
      </c>
      <c r="F19">
        <v>306</v>
      </c>
      <c r="G19">
        <v>385.1</v>
      </c>
      <c r="H19">
        <v>327.2</v>
      </c>
    </row>
    <row r="20" spans="1:8" x14ac:dyDescent="0.45">
      <c r="A20" t="s">
        <v>19</v>
      </c>
      <c r="F20">
        <f>F14/F19</f>
        <v>4.8764705882352946</v>
      </c>
      <c r="G20">
        <f t="shared" ref="G20:H20" si="7">G14/G19</f>
        <v>3.9652038431576213</v>
      </c>
      <c r="H20">
        <f t="shared" si="7"/>
        <v>4.576405867970661</v>
      </c>
    </row>
    <row r="21" spans="1:8" x14ac:dyDescent="0.45">
      <c r="A21" t="s">
        <v>20</v>
      </c>
      <c r="F21">
        <v>165.5</v>
      </c>
      <c r="G21">
        <v>154.30000000000001</v>
      </c>
      <c r="H21">
        <v>131.1</v>
      </c>
    </row>
    <row r="22" spans="1:8" x14ac:dyDescent="0.45">
      <c r="A22" t="s">
        <v>21</v>
      </c>
      <c r="F22">
        <f>(F21/F14)*365</f>
        <v>40.482173971317522</v>
      </c>
      <c r="G22">
        <f t="shared" ref="G22:H22" si="8">(G21/G14)*365</f>
        <v>36.88244924688933</v>
      </c>
      <c r="H22">
        <f t="shared" si="8"/>
        <v>31.956391077868304</v>
      </c>
    </row>
    <row r="24" spans="1:8" x14ac:dyDescent="0.45">
      <c r="A24" t="s">
        <v>22</v>
      </c>
    </row>
    <row r="25" spans="1:8" x14ac:dyDescent="0.45">
      <c r="A25" t="s">
        <v>23</v>
      </c>
      <c r="B25">
        <f>B15*B16</f>
        <v>0.12255257432922408</v>
      </c>
      <c r="C25">
        <f>C15*C16</f>
        <v>0.14642275792574219</v>
      </c>
      <c r="D25">
        <f>D15*D16</f>
        <v>0.10286225402504473</v>
      </c>
      <c r="F25">
        <f>F15*F16</f>
        <v>0.15083393763596811</v>
      </c>
      <c r="G25">
        <f>G15*G16</f>
        <v>0.16936671575846834</v>
      </c>
      <c r="H25">
        <f>H15*H16</f>
        <v>0.12477638640429338</v>
      </c>
    </row>
    <row r="27" spans="1:8" x14ac:dyDescent="0.45">
      <c r="A27" t="s">
        <v>24</v>
      </c>
    </row>
    <row r="28" spans="1:8" x14ac:dyDescent="0.45">
      <c r="A28" t="s">
        <v>25</v>
      </c>
      <c r="B28">
        <v>0.68</v>
      </c>
      <c r="C28">
        <v>0.7</v>
      </c>
      <c r="D28">
        <v>0.48799999999999999</v>
      </c>
      <c r="F28">
        <v>0.68</v>
      </c>
      <c r="G28">
        <v>0.7</v>
      </c>
      <c r="H28">
        <v>0.49</v>
      </c>
    </row>
    <row r="29" spans="1:8" s="2" customFormat="1" x14ac:dyDescent="0.45">
      <c r="A29" s="2" t="s">
        <v>26</v>
      </c>
      <c r="B29" s="2">
        <f>B28/B35</f>
        <v>1.2608937511589099E-3</v>
      </c>
      <c r="C29" s="2">
        <f t="shared" ref="C29:H29" si="9">C28/C35</f>
        <v>1.0837590958352687E-3</v>
      </c>
      <c r="D29" s="2">
        <f t="shared" si="9"/>
        <v>8.3490162532078699E-4</v>
      </c>
      <c r="F29" s="2">
        <f t="shared" si="9"/>
        <v>1.2608937511589099E-3</v>
      </c>
      <c r="G29" s="2">
        <f t="shared" si="9"/>
        <v>1.0837590958352687E-3</v>
      </c>
      <c r="H29" s="2">
        <f t="shared" si="9"/>
        <v>8.3832335329341316E-4</v>
      </c>
    </row>
    <row r="30" spans="1:8" s="2" customFormat="1" x14ac:dyDescent="0.45">
      <c r="A30" s="2" t="s">
        <v>27</v>
      </c>
      <c r="B30" s="2">
        <f>B35/B3</f>
        <v>1.2659624413145538</v>
      </c>
      <c r="C30" s="2">
        <f>C35/C3</f>
        <v>1.0024833152258266</v>
      </c>
      <c r="D30" s="2">
        <f>D35/D3</f>
        <v>0.77202483159424118</v>
      </c>
      <c r="F30" s="2">
        <f>F35/F3</f>
        <v>1.2659624413145538</v>
      </c>
      <c r="G30" s="2">
        <f>G35/G3</f>
        <v>1.0024833152258266</v>
      </c>
      <c r="H30" s="2">
        <f>H35/H3</f>
        <v>0.77202483159424118</v>
      </c>
    </row>
    <row r="32" spans="1:8" x14ac:dyDescent="0.45">
      <c r="A32" t="s">
        <v>28</v>
      </c>
      <c r="B32">
        <f>B8-B28</f>
        <v>117.61999999999999</v>
      </c>
      <c r="C32">
        <f>C8-C28</f>
        <v>188.20000000000002</v>
      </c>
      <c r="D32">
        <f>D8-D28</f>
        <v>137.512</v>
      </c>
      <c r="F32">
        <f>F8-F28</f>
        <v>144.91999999999999</v>
      </c>
      <c r="G32">
        <f>G8-G28</f>
        <v>217.8</v>
      </c>
      <c r="H32">
        <f>H8-H28</f>
        <v>166.91</v>
      </c>
    </row>
    <row r="33" spans="1:41" s="2" customFormat="1" x14ac:dyDescent="0.45">
      <c r="A33" s="2" t="s">
        <v>29</v>
      </c>
      <c r="B33" s="2">
        <f>B2/B32</f>
        <v>0.83149124298588684</v>
      </c>
      <c r="C33" s="2">
        <f>C2/C32</f>
        <v>0.89001062699256106</v>
      </c>
      <c r="D33" s="2">
        <f>D2/D32</f>
        <v>0.82029204723951366</v>
      </c>
      <c r="F33" s="2">
        <f>F2/F32</f>
        <v>0.67485509246480824</v>
      </c>
      <c r="G33" s="2">
        <f>G2/G32</f>
        <v>0.76905417814508714</v>
      </c>
      <c r="H33" s="2">
        <f>H2/H32</f>
        <v>0.67581331256365706</v>
      </c>
    </row>
    <row r="34" spans="1:41" s="2" customFormat="1" x14ac:dyDescent="0.45">
      <c r="A34" s="2" t="s">
        <v>30</v>
      </c>
      <c r="B34" s="2">
        <f>B10-B29</f>
        <v>0.12129168057806516</v>
      </c>
      <c r="C34" s="2">
        <f>C10-C29</f>
        <v>0.14533899882990692</v>
      </c>
      <c r="D34" s="2">
        <f>D10-D29</f>
        <v>0.10202735239972395</v>
      </c>
      <c r="F34" s="2">
        <f>F10-F29</f>
        <v>0.14957304388480919</v>
      </c>
      <c r="G34" s="2">
        <f>G10-G29</f>
        <v>0.16828295666263307</v>
      </c>
      <c r="H34" s="2">
        <f>H10-H29</f>
        <v>0.12393806305099998</v>
      </c>
    </row>
    <row r="35" spans="1:41" ht="15" customHeight="1" x14ac:dyDescent="0.45">
      <c r="A35" t="s">
        <v>31</v>
      </c>
      <c r="B35">
        <v>539.29999999999995</v>
      </c>
      <c r="C35">
        <v>645.9</v>
      </c>
      <c r="D35">
        <v>584.5</v>
      </c>
      <c r="F35">
        <v>539.29999999999995</v>
      </c>
      <c r="G35">
        <v>645.9</v>
      </c>
      <c r="H35">
        <v>584.5</v>
      </c>
    </row>
    <row r="36" spans="1:41" x14ac:dyDescent="0.45">
      <c r="L36" t="s">
        <v>32</v>
      </c>
      <c r="M36" t="s">
        <v>33</v>
      </c>
      <c r="N36" t="s">
        <v>33</v>
      </c>
      <c r="O36" t="s">
        <v>33</v>
      </c>
      <c r="P36" t="s">
        <v>33</v>
      </c>
      <c r="Q36" t="s">
        <v>33</v>
      </c>
      <c r="R36" t="s">
        <v>33</v>
      </c>
      <c r="S36" t="s">
        <v>33</v>
      </c>
      <c r="T36" t="s">
        <v>33</v>
      </c>
      <c r="U36" t="s">
        <v>33</v>
      </c>
      <c r="V36" t="s">
        <v>33</v>
      </c>
      <c r="W36" t="s">
        <v>33</v>
      </c>
      <c r="X36" t="s">
        <v>33</v>
      </c>
      <c r="Y36" t="s">
        <v>33</v>
      </c>
      <c r="Z36" t="s">
        <v>33</v>
      </c>
      <c r="AA36" t="s">
        <v>33</v>
      </c>
      <c r="AB36" t="s">
        <v>33</v>
      </c>
      <c r="AC36" t="s">
        <v>33</v>
      </c>
      <c r="AD36" t="s">
        <v>33</v>
      </c>
      <c r="AE36" t="s">
        <v>33</v>
      </c>
      <c r="AF36" t="s">
        <v>33</v>
      </c>
      <c r="AG36" t="s">
        <v>33</v>
      </c>
      <c r="AH36" t="s">
        <v>33</v>
      </c>
      <c r="AI36" t="s">
        <v>33</v>
      </c>
      <c r="AJ36" t="s">
        <v>33</v>
      </c>
      <c r="AK36" t="s">
        <v>33</v>
      </c>
      <c r="AL36" t="s">
        <v>33</v>
      </c>
      <c r="AM36" t="s">
        <v>33</v>
      </c>
      <c r="AN36" t="s">
        <v>33</v>
      </c>
      <c r="AO36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86538-373B-4579-B7F8-1A09E98EDF0C}">
  <dimension ref="A1:D39"/>
  <sheetViews>
    <sheetView topLeftCell="A13" zoomScaleNormal="150" zoomScaleSheetLayoutView="100" workbookViewId="0">
      <selection activeCell="D40" sqref="D40"/>
    </sheetView>
  </sheetViews>
  <sheetFormatPr defaultRowHeight="14.25" x14ac:dyDescent="0.45"/>
  <cols>
    <col min="1" max="1" width="27.86328125" customWidth="1"/>
    <col min="2" max="2" width="10.86328125" bestFit="1" customWidth="1"/>
  </cols>
  <sheetData>
    <row r="1" spans="1:4" ht="18" x14ac:dyDescent="0.55000000000000004">
      <c r="A1" s="3" t="s">
        <v>34</v>
      </c>
      <c r="B1" t="s">
        <v>35</v>
      </c>
    </row>
    <row r="2" spans="1:4" x14ac:dyDescent="0.45">
      <c r="A2" s="4"/>
      <c r="B2">
        <v>2019</v>
      </c>
      <c r="C2">
        <v>2020</v>
      </c>
      <c r="D2">
        <v>2021</v>
      </c>
    </row>
    <row r="3" spans="1:4" x14ac:dyDescent="0.45">
      <c r="A3" s="5" t="s">
        <v>36</v>
      </c>
      <c r="B3" t="s">
        <v>37</v>
      </c>
      <c r="C3" t="s">
        <v>38</v>
      </c>
      <c r="D3" s="1" t="s">
        <v>39</v>
      </c>
    </row>
    <row r="4" spans="1:4" x14ac:dyDescent="0.45">
      <c r="A4" s="6" t="s">
        <v>40</v>
      </c>
    </row>
    <row r="5" spans="1:4" x14ac:dyDescent="0.45">
      <c r="A5" s="6" t="s">
        <v>41</v>
      </c>
    </row>
    <row r="6" spans="1:4" x14ac:dyDescent="0.45">
      <c r="A6" s="6" t="s">
        <v>42</v>
      </c>
    </row>
    <row r="7" spans="1:4" x14ac:dyDescent="0.45">
      <c r="A7" s="6" t="s">
        <v>43</v>
      </c>
    </row>
    <row r="8" spans="1:4" x14ac:dyDescent="0.45">
      <c r="A8" s="7" t="s">
        <v>44</v>
      </c>
    </row>
    <row r="9" spans="1:4" x14ac:dyDescent="0.45">
      <c r="A9" s="6" t="s">
        <v>45</v>
      </c>
      <c r="D9" t="s">
        <v>46</v>
      </c>
    </row>
    <row r="10" spans="1:4" x14ac:dyDescent="0.45">
      <c r="A10" s="6" t="s">
        <v>47</v>
      </c>
    </row>
    <row r="11" spans="1:4" x14ac:dyDescent="0.45">
      <c r="A11" s="4" t="s">
        <v>48</v>
      </c>
      <c r="B11">
        <v>659</v>
      </c>
      <c r="C11">
        <v>904</v>
      </c>
      <c r="D11">
        <v>1013</v>
      </c>
    </row>
    <row r="12" spans="1:4" x14ac:dyDescent="0.45">
      <c r="A12" s="5" t="s">
        <v>49</v>
      </c>
    </row>
    <row r="13" spans="1:4" x14ac:dyDescent="0.45">
      <c r="A13" s="6" t="s">
        <v>50</v>
      </c>
      <c r="B13" t="s">
        <v>51</v>
      </c>
      <c r="C13" t="s">
        <v>52</v>
      </c>
      <c r="D13" s="1">
        <v>129.4</v>
      </c>
    </row>
    <row r="14" spans="1:4" x14ac:dyDescent="0.45">
      <c r="A14" s="6" t="s">
        <v>53</v>
      </c>
      <c r="B14" t="s">
        <v>54</v>
      </c>
      <c r="C14" t="s">
        <v>55</v>
      </c>
      <c r="D14">
        <v>9.5000000000000001E-2</v>
      </c>
    </row>
    <row r="15" spans="1:4" x14ac:dyDescent="0.45">
      <c r="A15" s="6" t="s">
        <v>56</v>
      </c>
      <c r="B15" s="1">
        <v>16014</v>
      </c>
      <c r="C15" t="s">
        <v>57</v>
      </c>
      <c r="D15" s="1">
        <v>20.024999999999999</v>
      </c>
    </row>
    <row r="16" spans="1:4" x14ac:dyDescent="0.45">
      <c r="A16" s="6" t="s">
        <v>58</v>
      </c>
      <c r="B16">
        <v>0</v>
      </c>
      <c r="C16" t="s">
        <v>59</v>
      </c>
      <c r="D16" s="1">
        <v>0</v>
      </c>
    </row>
    <row r="17" spans="1:4" x14ac:dyDescent="0.45">
      <c r="A17" s="6" t="s">
        <v>60</v>
      </c>
      <c r="B17" s="1">
        <v>8493</v>
      </c>
      <c r="C17" s="1">
        <v>7941</v>
      </c>
      <c r="D17" s="1">
        <v>7.6449999999999996</v>
      </c>
    </row>
    <row r="18" spans="1:4" x14ac:dyDescent="0.45">
      <c r="A18" s="6" t="s">
        <v>61</v>
      </c>
      <c r="B18" s="1">
        <v>47676</v>
      </c>
      <c r="C18" s="1">
        <v>40786</v>
      </c>
      <c r="D18" s="1">
        <v>45.283000000000001</v>
      </c>
    </row>
    <row r="19" spans="1:4" x14ac:dyDescent="0.45">
      <c r="A19" s="6" t="s">
        <v>62</v>
      </c>
      <c r="B19">
        <v>333.69600000000003</v>
      </c>
      <c r="C19">
        <v>379.06299999999999</v>
      </c>
      <c r="D19" s="1">
        <v>349.685</v>
      </c>
    </row>
    <row r="20" spans="1:4" x14ac:dyDescent="0.45">
      <c r="A20" t="s">
        <v>63</v>
      </c>
      <c r="B20">
        <f>B19+20.885</f>
        <v>354.58100000000002</v>
      </c>
      <c r="C20">
        <f>C19+17.725</f>
        <v>396.78800000000001</v>
      </c>
      <c r="D20" s="1">
        <f>D19+9.644</f>
        <v>359.32900000000001</v>
      </c>
    </row>
    <row r="21" spans="1:4" x14ac:dyDescent="0.45">
      <c r="A21" t="s">
        <v>64</v>
      </c>
      <c r="B21">
        <v>271.94600000000003</v>
      </c>
      <c r="C21">
        <v>314.18200000000002</v>
      </c>
      <c r="D21">
        <v>299.7</v>
      </c>
    </row>
    <row r="22" spans="1:4" x14ac:dyDescent="0.45">
      <c r="A22" t="s">
        <v>65</v>
      </c>
      <c r="B22">
        <f>(B11-B21)/B20</f>
        <v>1.0915813312049996</v>
      </c>
      <c r="C22">
        <f>(C11-C21)/C20</f>
        <v>1.4864814460114721</v>
      </c>
      <c r="D22">
        <f>(D11-D21)/D20</f>
        <v>1.9850888739845656</v>
      </c>
    </row>
    <row r="23" spans="1:4" x14ac:dyDescent="0.45">
      <c r="A23" t="s">
        <v>66</v>
      </c>
      <c r="B23">
        <f>B11/B20</f>
        <v>1.8585316190094787</v>
      </c>
      <c r="C23">
        <f>C11/C20</f>
        <v>2.2782947064931398</v>
      </c>
      <c r="D23">
        <f>D11/D20</f>
        <v>2.8191434590584117</v>
      </c>
    </row>
    <row r="27" spans="1:4" x14ac:dyDescent="0.45">
      <c r="A27" t="s">
        <v>2</v>
      </c>
      <c r="B27">
        <v>426</v>
      </c>
      <c r="C27">
        <v>644.29999999999995</v>
      </c>
      <c r="D27">
        <v>757.1</v>
      </c>
    </row>
    <row r="28" spans="1:4" x14ac:dyDescent="0.45">
      <c r="A28" t="s">
        <v>67</v>
      </c>
      <c r="B28">
        <v>965.3</v>
      </c>
      <c r="C28">
        <v>1290</v>
      </c>
      <c r="D28">
        <v>1341.6</v>
      </c>
    </row>
    <row r="29" spans="1:4" x14ac:dyDescent="0.45">
      <c r="A29" t="s">
        <v>68</v>
      </c>
      <c r="B29">
        <f>B27/B28</f>
        <v>0.44131358127007148</v>
      </c>
      <c r="C29">
        <f>C27/C28</f>
        <v>0.49945736434108523</v>
      </c>
      <c r="D29">
        <f>D27/D28</f>
        <v>0.56432617769827076</v>
      </c>
    </row>
    <row r="30" spans="1:4" x14ac:dyDescent="0.45">
      <c r="A30" t="s">
        <v>69</v>
      </c>
      <c r="B30">
        <f>B32/B28</f>
        <v>0.55868641872992852</v>
      </c>
      <c r="C30">
        <f>C32/C28</f>
        <v>0.50069767441860469</v>
      </c>
      <c r="D30">
        <f>D32/D28</f>
        <v>0.4356738223017293</v>
      </c>
    </row>
    <row r="31" spans="1:4" x14ac:dyDescent="0.45">
      <c r="A31" t="s">
        <v>70</v>
      </c>
      <c r="B31">
        <f>B20/B28</f>
        <v>0.36732725577540665</v>
      </c>
      <c r="C31">
        <f>C20/C28</f>
        <v>0.30758759689922482</v>
      </c>
      <c r="D31">
        <f>D20/D28</f>
        <v>0.26783616577221231</v>
      </c>
    </row>
    <row r="32" spans="1:4" x14ac:dyDescent="0.45">
      <c r="A32" t="s">
        <v>71</v>
      </c>
      <c r="B32">
        <v>539.29999999999995</v>
      </c>
      <c r="C32">
        <v>645.9</v>
      </c>
      <c r="D32">
        <v>584.5</v>
      </c>
    </row>
    <row r="36" spans="1:4" x14ac:dyDescent="0.45">
      <c r="A36" t="s">
        <v>72</v>
      </c>
    </row>
    <row r="37" spans="1:4" x14ac:dyDescent="0.45">
      <c r="A37" t="s">
        <v>73</v>
      </c>
      <c r="B37" s="1">
        <f>165.9+18.8+0.03</f>
        <v>184.73000000000002</v>
      </c>
      <c r="C37" s="1">
        <f>232.3+16.7+0.03</f>
        <v>249.03</v>
      </c>
      <c r="D37" s="1">
        <f>213.5+11.7+0.05</f>
        <v>225.25</v>
      </c>
    </row>
    <row r="38" spans="1:4" x14ac:dyDescent="0.45">
      <c r="A38" t="s">
        <v>74</v>
      </c>
      <c r="B38">
        <f>B37/B39</f>
        <v>2.1809917355371904</v>
      </c>
      <c r="C38">
        <f>C37/C39</f>
        <v>1.4173591348890155</v>
      </c>
      <c r="D38">
        <f>D37/D39</f>
        <v>1.2064809855382967</v>
      </c>
    </row>
    <row r="39" spans="1:4" x14ac:dyDescent="0.45">
      <c r="A39" t="s">
        <v>75</v>
      </c>
      <c r="B39">
        <v>84.7</v>
      </c>
      <c r="C39">
        <v>175.7</v>
      </c>
      <c r="D39">
        <v>186.7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Indici vari</vt:lpstr>
      <vt:lpstr>liquidità e stabilità patr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Gabriele Foti</dc:creator>
  <cp:keywords/>
  <dc:description/>
  <cp:lastModifiedBy>Alessandro Giuseppe Milazzo</cp:lastModifiedBy>
  <cp:revision/>
  <dcterms:created xsi:type="dcterms:W3CDTF">2023-05-02T15:22:15Z</dcterms:created>
  <dcterms:modified xsi:type="dcterms:W3CDTF">2025-04-16T10:55:39Z</dcterms:modified>
  <cp:category/>
  <cp:contentStatus/>
</cp:coreProperties>
</file>