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ypatia.uio.no\lh-mn-geofag-felles\kurs\GEO2330\Snow_ex\"/>
    </mc:Choice>
  </mc:AlternateContent>
  <bookViews>
    <workbookView xWindow="0" yWindow="0" windowWidth="28800" windowHeight="14100"/>
  </bookViews>
  <sheets>
    <sheet name="Snow Report 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H10" i="1"/>
  <c r="H9" i="1"/>
  <c r="M21" i="1" l="1"/>
  <c r="M20" i="1"/>
  <c r="M19" i="1"/>
  <c r="M18" i="1"/>
  <c r="M17" i="1"/>
  <c r="G63" i="1" l="1"/>
  <c r="G62" i="1"/>
  <c r="G61" i="1"/>
  <c r="G70" i="1"/>
  <c r="G69" i="1"/>
  <c r="G68" i="1"/>
  <c r="G67" i="1"/>
  <c r="G66" i="1"/>
  <c r="G65" i="1"/>
  <c r="G64" i="1"/>
  <c r="J9" i="1"/>
  <c r="L20" i="1"/>
  <c r="G17" i="1"/>
  <c r="H17" i="1" s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G18" i="1" l="1"/>
  <c r="H18" i="1" s="1"/>
  <c r="L17" i="1"/>
  <c r="L19" i="1"/>
  <c r="L18" i="1"/>
  <c r="G19" i="1" l="1"/>
  <c r="G20" i="1" s="1"/>
  <c r="H19" i="1" l="1"/>
  <c r="G21" i="1"/>
  <c r="H21" i="1" s="1"/>
  <c r="H20" i="1"/>
</calcChain>
</file>

<file path=xl/sharedStrings.xml><?xml version="1.0" encoding="utf-8"?>
<sst xmlns="http://schemas.openxmlformats.org/spreadsheetml/2006/main" count="102" uniqueCount="78">
  <si>
    <t>SNOW REPORT RAW DATA</t>
  </si>
  <si>
    <t>Weather:</t>
  </si>
  <si>
    <t>Location:</t>
  </si>
  <si>
    <t>Air temp:</t>
  </si>
  <si>
    <t>Snowpit location</t>
  </si>
  <si>
    <t>0 m:</t>
  </si>
  <si>
    <t>30 m:</t>
  </si>
  <si>
    <t>Aspect:</t>
  </si>
  <si>
    <t>Transect 30 m</t>
  </si>
  <si>
    <t>Distance (m)</t>
  </si>
  <si>
    <t>Depth (cm)</t>
  </si>
  <si>
    <t>Density measurments</t>
  </si>
  <si>
    <t>Sample #</t>
  </si>
  <si>
    <t>Depth at base</t>
  </si>
  <si>
    <t xml:space="preserve"> of sampler (cm)</t>
  </si>
  <si>
    <t>Cummulative depth</t>
  </si>
  <si>
    <t>below surface (cm)</t>
  </si>
  <si>
    <t>Length of vertical</t>
  </si>
  <si>
    <t>Mass incl. Bag</t>
  </si>
  <si>
    <t>Mass excl. Bag</t>
  </si>
  <si>
    <t>Snow density )</t>
  </si>
  <si>
    <t>(kg/m3</t>
  </si>
  <si>
    <t>Water equivalents</t>
  </si>
  <si>
    <t>(m w.e)</t>
  </si>
  <si>
    <t>Remarks</t>
  </si>
  <si>
    <t>Horizontal = H</t>
  </si>
  <si>
    <t>Vertical = V</t>
  </si>
  <si>
    <t>(g)</t>
  </si>
  <si>
    <t>Equipment</t>
  </si>
  <si>
    <t>cm</t>
  </si>
  <si>
    <t>Bag:</t>
  </si>
  <si>
    <t>g</t>
  </si>
  <si>
    <t xml:space="preserve">* Length: </t>
  </si>
  <si>
    <t>* Diameter:</t>
  </si>
  <si>
    <t>Snow temperature</t>
  </si>
  <si>
    <t>Depth from top (cm)</t>
  </si>
  <si>
    <t>Temperature (deg celsius)</t>
  </si>
  <si>
    <t>Snow stratigraphy</t>
  </si>
  <si>
    <t>Stratigraphy</t>
  </si>
  <si>
    <t>Hardness</t>
  </si>
  <si>
    <t>Where in transect:</t>
  </si>
  <si>
    <t>Snow crystals</t>
  </si>
  <si>
    <t>Grain size</t>
  </si>
  <si>
    <t>Shape</t>
  </si>
  <si>
    <t>Date:</t>
  </si>
  <si>
    <t>Students:</t>
  </si>
  <si>
    <t>Sample tube:</t>
  </si>
  <si>
    <t xml:space="preserve"> sample (cm)</t>
  </si>
  <si>
    <t>Layer</t>
  </si>
  <si>
    <t>Volume(cm^3):</t>
  </si>
  <si>
    <t>Water density:</t>
  </si>
  <si>
    <t>59.983725, 10.665824</t>
  </si>
  <si>
    <t>59.983759, 10.666273</t>
  </si>
  <si>
    <t>Start</t>
  </si>
  <si>
    <t>NW</t>
  </si>
  <si>
    <t>Celsius</t>
  </si>
  <si>
    <t>Sunshine and clear sky</t>
  </si>
  <si>
    <t>Voksenkolen 59.983685, 10.665750</t>
  </si>
  <si>
    <t>F</t>
  </si>
  <si>
    <t>P</t>
  </si>
  <si>
    <t>4F</t>
  </si>
  <si>
    <t>1F</t>
  </si>
  <si>
    <t>0.5 - 2 mm</t>
  </si>
  <si>
    <t>2 mm</t>
  </si>
  <si>
    <t>1 mm</t>
  </si>
  <si>
    <t>1 - 2 mm</t>
  </si>
  <si>
    <t>Rounded fine grained snow</t>
  </si>
  <si>
    <t>William, Syver, Nickolai, Alessio, Oscar</t>
  </si>
  <si>
    <t>Melt grain cluster</t>
  </si>
  <si>
    <t>Melt grain cluster, more kubic</t>
  </si>
  <si>
    <t>Rounded fine grained snow, melt grain cluster</t>
  </si>
  <si>
    <t>Icy layer</t>
  </si>
  <si>
    <t>Snow. New snow / soft crust</t>
  </si>
  <si>
    <t>Snow. Soft snow pack</t>
  </si>
  <si>
    <t>Snow. More compact snow pack</t>
  </si>
  <si>
    <t>Snow. Hard and compact</t>
  </si>
  <si>
    <t>Snow. Compact</t>
  </si>
  <si>
    <t>Snow. More icy and 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</si>
</sst>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14" fontId="0" fillId="0" borderId="0" xfId="0" applyNumberFormat="1"/>
    <xf numFmtId="0" fontId="0" fillId="0" borderId="0" xfId="0" quotePrefix="1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F1" zoomScale="131" workbookViewId="0">
      <selection activeCell="L22" sqref="L22"/>
    </sheetView>
  </sheetViews>
  <sheetFormatPr defaultColWidth="10.625" defaultRowHeight="15.75" x14ac:dyDescent="0.25"/>
  <cols>
    <col min="1" max="1" width="15.875" customWidth="1"/>
    <col min="2" max="2" width="12.375" customWidth="1"/>
    <col min="3" max="3" width="11.875" customWidth="1"/>
    <col min="4" max="4" width="13.125" customWidth="1"/>
    <col min="5" max="5" width="18.5" customWidth="1"/>
    <col min="6" max="6" width="10.625" customWidth="1"/>
    <col min="7" max="7" width="18.5" customWidth="1"/>
    <col min="8" max="8" width="17.125" customWidth="1"/>
    <col min="9" max="9" width="15.875" customWidth="1"/>
    <col min="10" max="10" width="25.625" customWidth="1"/>
    <col min="11" max="11" width="19" customWidth="1"/>
    <col min="12" max="12" width="15.875" customWidth="1"/>
    <col min="13" max="13" width="16.625" customWidth="1"/>
    <col min="14" max="14" width="38.125" customWidth="1"/>
  </cols>
  <sheetData>
    <row r="1" spans="1:14" ht="23.25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3" t="s">
        <v>44</v>
      </c>
      <c r="B2" s="9">
        <v>44984</v>
      </c>
    </row>
    <row r="3" spans="1:14" x14ac:dyDescent="0.25">
      <c r="A3" s="3" t="s">
        <v>2</v>
      </c>
      <c r="B3" t="s">
        <v>57</v>
      </c>
    </row>
    <row r="4" spans="1:14" x14ac:dyDescent="0.25">
      <c r="A4" s="3" t="s">
        <v>1</v>
      </c>
      <c r="B4" t="s">
        <v>56</v>
      </c>
    </row>
    <row r="5" spans="1:14" x14ac:dyDescent="0.25">
      <c r="A5" s="3" t="s">
        <v>3</v>
      </c>
      <c r="B5" s="7">
        <v>4.5</v>
      </c>
      <c r="C5" t="s">
        <v>55</v>
      </c>
    </row>
    <row r="6" spans="1:14" x14ac:dyDescent="0.25">
      <c r="A6" s="3" t="s">
        <v>45</v>
      </c>
      <c r="B6" t="s">
        <v>67</v>
      </c>
    </row>
    <row r="8" spans="1:14" ht="18.75" x14ac:dyDescent="0.3">
      <c r="A8" s="16" t="s">
        <v>4</v>
      </c>
      <c r="B8" s="16"/>
      <c r="C8" s="16"/>
      <c r="E8" s="16" t="s">
        <v>28</v>
      </c>
      <c r="F8" s="16"/>
      <c r="H8" t="s">
        <v>49</v>
      </c>
      <c r="J8" t="s">
        <v>50</v>
      </c>
    </row>
    <row r="9" spans="1:14" x14ac:dyDescent="0.25">
      <c r="A9" s="4" t="s">
        <v>5</v>
      </c>
      <c r="B9" t="s">
        <v>51</v>
      </c>
      <c r="E9" s="4" t="s">
        <v>46</v>
      </c>
      <c r="H9">
        <f>PI()*F10*(F11/2)^2</f>
        <v>463.28674163406981</v>
      </c>
      <c r="J9">
        <f>1000</f>
        <v>1000</v>
      </c>
    </row>
    <row r="10" spans="1:14" x14ac:dyDescent="0.25">
      <c r="A10" s="4" t="s">
        <v>6</v>
      </c>
      <c r="B10" t="s">
        <v>52</v>
      </c>
      <c r="E10" s="6" t="s">
        <v>32</v>
      </c>
      <c r="F10">
        <v>19.5</v>
      </c>
      <c r="G10" t="s">
        <v>29</v>
      </c>
      <c r="H10">
        <f>PI()*I21*(F11/2)^2</f>
        <v>308.85782775604656</v>
      </c>
    </row>
    <row r="11" spans="1:14" x14ac:dyDescent="0.25">
      <c r="A11" s="4" t="s">
        <v>7</v>
      </c>
      <c r="B11" t="s">
        <v>54</v>
      </c>
      <c r="E11" s="6" t="s">
        <v>33</v>
      </c>
      <c r="F11">
        <v>5.5</v>
      </c>
      <c r="G11" t="s">
        <v>29</v>
      </c>
    </row>
    <row r="12" spans="1:14" x14ac:dyDescent="0.25">
      <c r="A12" s="4" t="s">
        <v>40</v>
      </c>
      <c r="B12" t="s">
        <v>53</v>
      </c>
      <c r="E12" s="4" t="s">
        <v>30</v>
      </c>
      <c r="F12">
        <v>0</v>
      </c>
      <c r="G12" t="s">
        <v>31</v>
      </c>
    </row>
    <row r="13" spans="1:14" x14ac:dyDescent="0.25">
      <c r="E13" s="4"/>
    </row>
    <row r="14" spans="1:14" ht="18.75" x14ac:dyDescent="0.3">
      <c r="A14" s="15" t="s">
        <v>8</v>
      </c>
      <c r="B14" s="15"/>
      <c r="D14" s="15" t="s">
        <v>11</v>
      </c>
      <c r="E14" s="15"/>
      <c r="F14" s="15"/>
      <c r="G14" s="15"/>
      <c r="H14" s="15"/>
      <c r="I14" s="15"/>
      <c r="J14" s="15"/>
      <c r="K14" s="15"/>
      <c r="L14" s="15"/>
      <c r="M14" s="15"/>
    </row>
    <row r="15" spans="1:14" x14ac:dyDescent="0.25">
      <c r="A15" s="4" t="s">
        <v>9</v>
      </c>
      <c r="B15" s="4" t="s">
        <v>10</v>
      </c>
      <c r="E15" s="4" t="s">
        <v>25</v>
      </c>
      <c r="F15" s="4" t="s">
        <v>12</v>
      </c>
      <c r="G15" s="4" t="s">
        <v>13</v>
      </c>
      <c r="H15" s="5" t="s">
        <v>15</v>
      </c>
      <c r="I15" s="4" t="s">
        <v>17</v>
      </c>
      <c r="J15" s="4" t="s">
        <v>18</v>
      </c>
      <c r="K15" s="4" t="s">
        <v>19</v>
      </c>
      <c r="L15" s="4" t="s">
        <v>20</v>
      </c>
      <c r="M15" s="4" t="s">
        <v>22</v>
      </c>
      <c r="N15" s="4" t="s">
        <v>24</v>
      </c>
    </row>
    <row r="16" spans="1:14" x14ac:dyDescent="0.25">
      <c r="A16" s="1">
        <v>0</v>
      </c>
      <c r="B16">
        <v>84</v>
      </c>
      <c r="E16" s="4" t="s">
        <v>26</v>
      </c>
      <c r="F16" s="4"/>
      <c r="G16" s="4" t="s">
        <v>14</v>
      </c>
      <c r="H16" s="5" t="s">
        <v>16</v>
      </c>
      <c r="I16" s="4" t="s">
        <v>47</v>
      </c>
      <c r="J16" s="4" t="s">
        <v>27</v>
      </c>
      <c r="K16" s="4" t="s">
        <v>27</v>
      </c>
      <c r="L16" s="4" t="s">
        <v>21</v>
      </c>
      <c r="M16" s="4" t="s">
        <v>23</v>
      </c>
      <c r="N16" s="4"/>
    </row>
    <row r="17" spans="1:13" x14ac:dyDescent="0.25">
      <c r="A17" s="1">
        <v>1</v>
      </c>
      <c r="B17">
        <v>76</v>
      </c>
      <c r="F17">
        <v>1</v>
      </c>
      <c r="G17">
        <f>91-I17</f>
        <v>71.5</v>
      </c>
      <c r="H17">
        <f>91-G17</f>
        <v>19.5</v>
      </c>
      <c r="I17">
        <v>19.5</v>
      </c>
      <c r="J17">
        <v>130</v>
      </c>
      <c r="K17">
        <v>130</v>
      </c>
      <c r="L17">
        <f>(K17/H9)*1000</f>
        <v>280.60375641546284</v>
      </c>
      <c r="M17">
        <f>(L17/J9)*I17/100</f>
        <v>5.4717732501015248E-2</v>
      </c>
    </row>
    <row r="18" spans="1:13" x14ac:dyDescent="0.25">
      <c r="A18" s="1">
        <v>2</v>
      </c>
      <c r="B18">
        <v>70</v>
      </c>
      <c r="E18" s="2"/>
      <c r="F18">
        <v>2</v>
      </c>
      <c r="G18">
        <f>G17-I18</f>
        <v>52</v>
      </c>
      <c r="H18">
        <f t="shared" ref="H18:H21" si="0">91-G18</f>
        <v>39</v>
      </c>
      <c r="I18">
        <v>19.5</v>
      </c>
      <c r="J18">
        <v>200</v>
      </c>
      <c r="K18">
        <v>200</v>
      </c>
      <c r="L18">
        <f>(K18/H9)*1000</f>
        <v>431.6980867930198</v>
      </c>
      <c r="M18">
        <f>(L18/J9)*I18/100</f>
        <v>8.418112692463886E-2</v>
      </c>
    </row>
    <row r="19" spans="1:13" x14ac:dyDescent="0.25">
      <c r="A19" s="1">
        <v>3</v>
      </c>
      <c r="B19">
        <v>67</v>
      </c>
      <c r="E19" s="2"/>
      <c r="F19">
        <v>3</v>
      </c>
      <c r="G19">
        <f t="shared" ref="G19:G21" si="1">G18-I19</f>
        <v>32.5</v>
      </c>
      <c r="H19">
        <f t="shared" si="0"/>
        <v>58.5</v>
      </c>
      <c r="I19">
        <v>19.5</v>
      </c>
      <c r="J19">
        <v>205</v>
      </c>
      <c r="K19">
        <v>205</v>
      </c>
      <c r="L19">
        <f>(K19/H9)*1000</f>
        <v>442.49053896284528</v>
      </c>
      <c r="M19">
        <f>(L19/J9)*I19/100</f>
        <v>8.6285655097754835E-2</v>
      </c>
    </row>
    <row r="20" spans="1:13" x14ac:dyDescent="0.25">
      <c r="A20" s="1">
        <v>4</v>
      </c>
      <c r="B20">
        <v>61</v>
      </c>
      <c r="E20" s="2"/>
      <c r="F20">
        <v>4</v>
      </c>
      <c r="G20">
        <f t="shared" si="1"/>
        <v>13</v>
      </c>
      <c r="H20">
        <f t="shared" si="0"/>
        <v>78</v>
      </c>
      <c r="I20">
        <v>19.5</v>
      </c>
      <c r="J20">
        <v>180</v>
      </c>
      <c r="K20">
        <v>180</v>
      </c>
      <c r="L20">
        <f>(K20/H9)*1000</f>
        <v>388.52827811371782</v>
      </c>
      <c r="M20">
        <f>(L20/J9)*I20/100</f>
        <v>7.5763014232174977E-2</v>
      </c>
    </row>
    <row r="21" spans="1:13" x14ac:dyDescent="0.25">
      <c r="A21" s="1">
        <v>5</v>
      </c>
      <c r="B21">
        <v>49</v>
      </c>
      <c r="E21" s="2"/>
      <c r="F21">
        <v>5</v>
      </c>
      <c r="G21">
        <f t="shared" si="1"/>
        <v>0</v>
      </c>
      <c r="H21">
        <f t="shared" si="0"/>
        <v>91</v>
      </c>
      <c r="I21">
        <v>13</v>
      </c>
      <c r="J21">
        <v>135</v>
      </c>
      <c r="K21">
        <v>135</v>
      </c>
      <c r="L21">
        <f>(K21/H10)*1000</f>
        <v>437.09431287793251</v>
      </c>
      <c r="M21">
        <f>(L21/J9)*I21/100</f>
        <v>5.6822260674131223E-2</v>
      </c>
    </row>
    <row r="22" spans="1:13" x14ac:dyDescent="0.25">
      <c r="A22" s="1">
        <v>6</v>
      </c>
      <c r="B22">
        <v>19</v>
      </c>
      <c r="E22" s="2"/>
    </row>
    <row r="23" spans="1:13" x14ac:dyDescent="0.25">
      <c r="A23" s="1">
        <v>7</v>
      </c>
      <c r="B23">
        <v>44</v>
      </c>
      <c r="E23" s="2"/>
    </row>
    <row r="24" spans="1:13" x14ac:dyDescent="0.25">
      <c r="A24" s="1">
        <v>8</v>
      </c>
      <c r="B24">
        <v>16</v>
      </c>
      <c r="E24" s="2"/>
    </row>
    <row r="25" spans="1:13" x14ac:dyDescent="0.25">
      <c r="A25" s="1">
        <v>9</v>
      </c>
      <c r="B25">
        <v>45</v>
      </c>
      <c r="E25" s="2"/>
    </row>
    <row r="26" spans="1:13" x14ac:dyDescent="0.25">
      <c r="A26" s="1">
        <v>10</v>
      </c>
      <c r="B26">
        <v>79</v>
      </c>
      <c r="E26" s="2"/>
    </row>
    <row r="27" spans="1:13" x14ac:dyDescent="0.25">
      <c r="A27" s="1">
        <v>11</v>
      </c>
      <c r="B27">
        <v>85</v>
      </c>
    </row>
    <row r="28" spans="1:13" x14ac:dyDescent="0.25">
      <c r="A28" s="1">
        <v>12</v>
      </c>
      <c r="B28">
        <v>89</v>
      </c>
    </row>
    <row r="29" spans="1:13" x14ac:dyDescent="0.25">
      <c r="A29" s="1">
        <v>13</v>
      </c>
      <c r="B29">
        <v>96</v>
      </c>
    </row>
    <row r="30" spans="1:13" x14ac:dyDescent="0.25">
      <c r="A30" s="1">
        <v>14</v>
      </c>
      <c r="B30">
        <v>97</v>
      </c>
    </row>
    <row r="31" spans="1:13" x14ac:dyDescent="0.25">
      <c r="A31" s="1">
        <v>15</v>
      </c>
      <c r="B31">
        <v>77</v>
      </c>
    </row>
    <row r="32" spans="1:13" x14ac:dyDescent="0.25">
      <c r="A32" s="1">
        <v>16</v>
      </c>
      <c r="B32">
        <v>56</v>
      </c>
    </row>
    <row r="33" spans="1:7" x14ac:dyDescent="0.25">
      <c r="A33" s="1">
        <v>17</v>
      </c>
      <c r="B33">
        <v>64</v>
      </c>
    </row>
    <row r="34" spans="1:7" x14ac:dyDescent="0.25">
      <c r="A34" s="1">
        <v>18</v>
      </c>
      <c r="B34">
        <v>59</v>
      </c>
    </row>
    <row r="35" spans="1:7" ht="18.75" x14ac:dyDescent="0.3">
      <c r="A35" s="1">
        <v>19</v>
      </c>
      <c r="B35">
        <v>45</v>
      </c>
      <c r="E35" s="15" t="s">
        <v>34</v>
      </c>
      <c r="F35" s="15"/>
      <c r="G35" s="15"/>
    </row>
    <row r="36" spans="1:7" x14ac:dyDescent="0.25">
      <c r="A36" s="1">
        <v>20</v>
      </c>
      <c r="B36">
        <v>49</v>
      </c>
      <c r="E36" s="4" t="s">
        <v>35</v>
      </c>
      <c r="F36" s="14" t="s">
        <v>36</v>
      </c>
      <c r="G36" s="14"/>
    </row>
    <row r="37" spans="1:7" x14ac:dyDescent="0.25">
      <c r="A37" s="1">
        <v>21</v>
      </c>
      <c r="B37">
        <v>48</v>
      </c>
      <c r="E37" s="1">
        <f>91-89</f>
        <v>2</v>
      </c>
      <c r="F37" s="2">
        <v>-4.2</v>
      </c>
    </row>
    <row r="38" spans="1:7" x14ac:dyDescent="0.25">
      <c r="A38" s="1">
        <v>22</v>
      </c>
      <c r="B38">
        <v>56</v>
      </c>
      <c r="E38" s="1">
        <f>91-83</f>
        <v>8</v>
      </c>
      <c r="F38" s="2">
        <v>-3.5</v>
      </c>
    </row>
    <row r="39" spans="1:7" x14ac:dyDescent="0.25">
      <c r="A39" s="1">
        <v>23</v>
      </c>
      <c r="B39">
        <v>39</v>
      </c>
      <c r="E39" s="1">
        <f>91-80</f>
        <v>11</v>
      </c>
      <c r="F39" s="2">
        <v>-3.1</v>
      </c>
    </row>
    <row r="40" spans="1:7" x14ac:dyDescent="0.25">
      <c r="A40" s="1">
        <v>24</v>
      </c>
      <c r="B40">
        <v>54</v>
      </c>
      <c r="E40" s="1">
        <f>91-75</f>
        <v>16</v>
      </c>
      <c r="F40" s="2">
        <v>-2.9</v>
      </c>
    </row>
    <row r="41" spans="1:7" x14ac:dyDescent="0.25">
      <c r="A41" s="1">
        <v>25</v>
      </c>
      <c r="B41">
        <v>46</v>
      </c>
      <c r="E41" s="1">
        <f>91-70</f>
        <v>21</v>
      </c>
      <c r="F41" s="2">
        <v>-2.6</v>
      </c>
    </row>
    <row r="42" spans="1:7" x14ac:dyDescent="0.25">
      <c r="A42" s="1">
        <v>26</v>
      </c>
      <c r="B42">
        <v>69</v>
      </c>
      <c r="E42" s="1">
        <f>91-65</f>
        <v>26</v>
      </c>
      <c r="F42" s="2">
        <v>-2.4</v>
      </c>
    </row>
    <row r="43" spans="1:7" x14ac:dyDescent="0.25">
      <c r="A43" s="1">
        <v>27</v>
      </c>
      <c r="B43">
        <v>52</v>
      </c>
      <c r="E43" s="1">
        <f>91-60</f>
        <v>31</v>
      </c>
      <c r="F43" s="2">
        <v>-2.1</v>
      </c>
    </row>
    <row r="44" spans="1:7" x14ac:dyDescent="0.25">
      <c r="A44" s="1">
        <v>28</v>
      </c>
      <c r="B44">
        <v>69</v>
      </c>
      <c r="E44" s="1">
        <f>91-55</f>
        <v>36</v>
      </c>
      <c r="F44" s="2">
        <v>-2</v>
      </c>
    </row>
    <row r="45" spans="1:7" x14ac:dyDescent="0.25">
      <c r="A45" s="1">
        <v>29</v>
      </c>
      <c r="B45">
        <v>15</v>
      </c>
      <c r="E45" s="1">
        <f>91-50</f>
        <v>41</v>
      </c>
      <c r="F45" s="2">
        <v>-1.8</v>
      </c>
    </row>
    <row r="46" spans="1:7" x14ac:dyDescent="0.25">
      <c r="A46" s="1">
        <v>30</v>
      </c>
      <c r="B46">
        <v>49</v>
      </c>
      <c r="E46" s="1">
        <f>91-45</f>
        <v>46</v>
      </c>
      <c r="F46" s="2">
        <v>-1.7</v>
      </c>
    </row>
    <row r="47" spans="1:7" x14ac:dyDescent="0.25">
      <c r="E47" s="1">
        <f>91-40</f>
        <v>51</v>
      </c>
      <c r="F47" s="2">
        <v>-1.5</v>
      </c>
    </row>
    <row r="48" spans="1:7" x14ac:dyDescent="0.25">
      <c r="E48" s="1">
        <f>91-35</f>
        <v>56</v>
      </c>
      <c r="F48" s="2">
        <v>-1.3</v>
      </c>
    </row>
    <row r="49" spans="5:10" x14ac:dyDescent="0.25">
      <c r="E49" s="1">
        <f>91-30</f>
        <v>61</v>
      </c>
      <c r="F49" s="2">
        <v>-1.2</v>
      </c>
    </row>
    <row r="50" spans="5:10" x14ac:dyDescent="0.25">
      <c r="E50" s="1">
        <f>91-25</f>
        <v>66</v>
      </c>
      <c r="F50" s="2">
        <v>-1</v>
      </c>
    </row>
    <row r="51" spans="5:10" x14ac:dyDescent="0.25">
      <c r="E51" s="1">
        <f>91-20</f>
        <v>71</v>
      </c>
      <c r="F51" s="2">
        <v>-0.9</v>
      </c>
    </row>
    <row r="52" spans="5:10" x14ac:dyDescent="0.25">
      <c r="E52" s="1">
        <f>91-15</f>
        <v>76</v>
      </c>
      <c r="F52" s="2">
        <v>-0.7</v>
      </c>
    </row>
    <row r="53" spans="5:10" x14ac:dyDescent="0.25">
      <c r="E53" s="1">
        <f>91-11</f>
        <v>80</v>
      </c>
      <c r="F53" s="2">
        <v>-0.7</v>
      </c>
    </row>
    <row r="54" spans="5:10" x14ac:dyDescent="0.25">
      <c r="E54" s="1">
        <f>91-7</f>
        <v>84</v>
      </c>
      <c r="F54" s="2">
        <v>-0.7</v>
      </c>
    </row>
    <row r="55" spans="5:10" x14ac:dyDescent="0.25">
      <c r="E55" s="1">
        <f>91-4</f>
        <v>87</v>
      </c>
      <c r="F55" s="2">
        <v>-0.6</v>
      </c>
    </row>
    <row r="56" spans="5:10" x14ac:dyDescent="0.25">
      <c r="E56" s="1">
        <f>91-2</f>
        <v>89</v>
      </c>
      <c r="F56" s="2">
        <v>0</v>
      </c>
    </row>
    <row r="57" spans="5:10" x14ac:dyDescent="0.25">
      <c r="E57" s="1">
        <f>91</f>
        <v>91</v>
      </c>
      <c r="F57" s="2">
        <v>0.3</v>
      </c>
    </row>
    <row r="58" spans="5:10" x14ac:dyDescent="0.25">
      <c r="E58" s="1"/>
      <c r="F58" s="2"/>
    </row>
    <row r="59" spans="5:10" ht="18.75" x14ac:dyDescent="0.3">
      <c r="G59" s="15" t="s">
        <v>37</v>
      </c>
      <c r="H59" s="15"/>
      <c r="I59" s="15"/>
      <c r="J59" s="15"/>
    </row>
    <row r="60" spans="5:10" x14ac:dyDescent="0.25">
      <c r="G60" s="4" t="s">
        <v>35</v>
      </c>
      <c r="H60" s="14" t="s">
        <v>39</v>
      </c>
      <c r="I60" s="14"/>
      <c r="J60" s="4" t="s">
        <v>38</v>
      </c>
    </row>
    <row r="61" spans="5:10" x14ac:dyDescent="0.25">
      <c r="G61" s="1">
        <f>91-91</f>
        <v>0</v>
      </c>
      <c r="H61" t="s">
        <v>58</v>
      </c>
      <c r="J61" t="s">
        <v>72</v>
      </c>
    </row>
    <row r="62" spans="5:10" x14ac:dyDescent="0.25">
      <c r="G62" s="10">
        <f>91-90</f>
        <v>1</v>
      </c>
      <c r="H62" t="s">
        <v>58</v>
      </c>
      <c r="J62" t="s">
        <v>73</v>
      </c>
    </row>
    <row r="63" spans="5:10" x14ac:dyDescent="0.25">
      <c r="G63" s="8">
        <f>91-77</f>
        <v>14</v>
      </c>
      <c r="H63" t="s">
        <v>60</v>
      </c>
      <c r="J63" t="s">
        <v>71</v>
      </c>
    </row>
    <row r="64" spans="5:10" x14ac:dyDescent="0.25">
      <c r="G64" s="1">
        <f>91-76</f>
        <v>15</v>
      </c>
      <c r="H64" t="s">
        <v>61</v>
      </c>
      <c r="J64" t="s">
        <v>74</v>
      </c>
    </row>
    <row r="65" spans="7:10" x14ac:dyDescent="0.25">
      <c r="G65" s="1">
        <f>91-65</f>
        <v>26</v>
      </c>
      <c r="H65" t="s">
        <v>60</v>
      </c>
      <c r="J65" t="s">
        <v>76</v>
      </c>
    </row>
    <row r="66" spans="7:10" x14ac:dyDescent="0.25">
      <c r="G66" s="1">
        <f>91-61</f>
        <v>30</v>
      </c>
      <c r="H66" t="s">
        <v>60</v>
      </c>
      <c r="J66" t="s">
        <v>76</v>
      </c>
    </row>
    <row r="67" spans="7:10" x14ac:dyDescent="0.25">
      <c r="G67" s="1">
        <f>91-45</f>
        <v>46</v>
      </c>
      <c r="H67" t="s">
        <v>60</v>
      </c>
      <c r="J67" t="s">
        <v>76</v>
      </c>
    </row>
    <row r="68" spans="7:10" x14ac:dyDescent="0.25">
      <c r="G68" s="1">
        <f>91-37</f>
        <v>54</v>
      </c>
      <c r="H68" t="s">
        <v>61</v>
      </c>
      <c r="J68" t="s">
        <v>77</v>
      </c>
    </row>
    <row r="69" spans="7:10" x14ac:dyDescent="0.25">
      <c r="G69" s="1">
        <f>91-22</f>
        <v>69</v>
      </c>
      <c r="H69" t="s">
        <v>59</v>
      </c>
      <c r="J69" t="s">
        <v>71</v>
      </c>
    </row>
    <row r="70" spans="7:10" x14ac:dyDescent="0.25">
      <c r="G70" s="1">
        <f>91-18</f>
        <v>73</v>
      </c>
      <c r="H70" t="s">
        <v>60</v>
      </c>
      <c r="J70" t="s">
        <v>75</v>
      </c>
    </row>
    <row r="71" spans="7:10" ht="18.75" x14ac:dyDescent="0.3">
      <c r="G71" s="15" t="s">
        <v>41</v>
      </c>
      <c r="H71" s="15"/>
      <c r="I71" s="15"/>
      <c r="J71" s="15"/>
    </row>
    <row r="72" spans="7:10" x14ac:dyDescent="0.25">
      <c r="G72" s="4" t="s">
        <v>48</v>
      </c>
      <c r="H72" s="4" t="s">
        <v>42</v>
      </c>
      <c r="I72" s="4" t="s">
        <v>43</v>
      </c>
    </row>
    <row r="73" spans="7:10" x14ac:dyDescent="0.25">
      <c r="G73" s="11">
        <v>1</v>
      </c>
      <c r="H73" t="s">
        <v>62</v>
      </c>
      <c r="I73" s="12" t="s">
        <v>70</v>
      </c>
      <c r="J73" s="12"/>
    </row>
    <row r="74" spans="7:10" x14ac:dyDescent="0.25">
      <c r="G74" s="11">
        <v>2</v>
      </c>
      <c r="H74" t="s">
        <v>62</v>
      </c>
      <c r="I74" s="12" t="s">
        <v>66</v>
      </c>
      <c r="J74" s="12"/>
    </row>
    <row r="75" spans="7:10" x14ac:dyDescent="0.25">
      <c r="G75" s="11">
        <v>3</v>
      </c>
      <c r="H75" t="s">
        <v>62</v>
      </c>
      <c r="I75" t="s">
        <v>70</v>
      </c>
    </row>
    <row r="76" spans="7:10" x14ac:dyDescent="0.25">
      <c r="G76" s="11">
        <v>4</v>
      </c>
      <c r="H76" t="s">
        <v>63</v>
      </c>
      <c r="I76" t="s">
        <v>68</v>
      </c>
    </row>
    <row r="77" spans="7:10" x14ac:dyDescent="0.25">
      <c r="G77" s="11">
        <v>5</v>
      </c>
      <c r="H77" t="s">
        <v>63</v>
      </c>
      <c r="I77" t="s">
        <v>66</v>
      </c>
    </row>
    <row r="78" spans="7:10" x14ac:dyDescent="0.25">
      <c r="G78" s="11">
        <v>6</v>
      </c>
      <c r="H78" t="s">
        <v>64</v>
      </c>
      <c r="I78" t="s">
        <v>68</v>
      </c>
    </row>
    <row r="79" spans="7:10" x14ac:dyDescent="0.25">
      <c r="G79" s="11">
        <v>7</v>
      </c>
      <c r="H79" t="s">
        <v>64</v>
      </c>
      <c r="I79" t="s">
        <v>69</v>
      </c>
    </row>
    <row r="80" spans="7:10" x14ac:dyDescent="0.25">
      <c r="G80" s="11">
        <v>8</v>
      </c>
      <c r="H80" t="s">
        <v>64</v>
      </c>
      <c r="I80" t="s">
        <v>68</v>
      </c>
    </row>
    <row r="81" spans="7:9" x14ac:dyDescent="0.25">
      <c r="G81" s="11">
        <v>9</v>
      </c>
      <c r="H81" t="s">
        <v>65</v>
      </c>
      <c r="I81" t="s">
        <v>68</v>
      </c>
    </row>
    <row r="82" spans="7:9" x14ac:dyDescent="0.25">
      <c r="G82" s="11">
        <v>10</v>
      </c>
      <c r="H82" t="s">
        <v>65</v>
      </c>
      <c r="I82" t="s">
        <v>68</v>
      </c>
    </row>
  </sheetData>
  <mergeCells count="12">
    <mergeCell ref="I74:J74"/>
    <mergeCell ref="A1:N1"/>
    <mergeCell ref="F36:G36"/>
    <mergeCell ref="E35:G35"/>
    <mergeCell ref="H60:I60"/>
    <mergeCell ref="G59:J59"/>
    <mergeCell ref="G71:J71"/>
    <mergeCell ref="I73:J73"/>
    <mergeCell ref="E8:F8"/>
    <mergeCell ref="A8:C8"/>
    <mergeCell ref="A14:B14"/>
    <mergeCell ref="D14:M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Snow Report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Lund</dc:creator>
  <cp:lastModifiedBy>Oscar Nordtvedt Skaarer</cp:lastModifiedBy>
  <dcterms:created xsi:type="dcterms:W3CDTF">2022-02-28T13:58:48Z</dcterms:created>
  <dcterms:modified xsi:type="dcterms:W3CDTF">2023-03-07T16:24:50Z</dcterms:modified>
</cp:coreProperties>
</file>