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walter\Desktop\"/>
    </mc:Choice>
  </mc:AlternateContent>
  <bookViews>
    <workbookView xWindow="0" yWindow="0" windowWidth="25470" windowHeight="11115"/>
  </bookViews>
  <sheets>
    <sheet name="OrbitFinder" sheetId="2" r:id="rId1"/>
    <sheet name="References" sheetId="1" r:id="rId2"/>
  </sheets>
  <definedNames>
    <definedName name="Planets">References!$J$2:$J$17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2" l="1"/>
  <c r="D6" i="2"/>
  <c r="D3" i="2"/>
  <c r="E3" i="2"/>
  <c r="K17" i="1" l="1"/>
  <c r="N17" i="1" s="1"/>
  <c r="K16" i="1"/>
  <c r="O16" i="1" s="1"/>
  <c r="K15" i="1"/>
  <c r="N15" i="1" s="1"/>
  <c r="K14" i="1"/>
  <c r="N14" i="1" s="1"/>
  <c r="K13" i="1"/>
  <c r="N13" i="1" s="1"/>
  <c r="K12" i="1"/>
  <c r="N12" i="1" s="1"/>
  <c r="K11" i="1"/>
  <c r="O11" i="1" s="1"/>
  <c r="N11" i="1"/>
  <c r="O12" i="1"/>
  <c r="O17" i="1"/>
  <c r="K10" i="1"/>
  <c r="N10" i="1" s="1"/>
  <c r="K9" i="1"/>
  <c r="N9" i="1" s="1"/>
  <c r="N16" i="1" l="1"/>
  <c r="O15" i="1"/>
  <c r="O14" i="1"/>
  <c r="O13" i="1"/>
  <c r="O10" i="1"/>
  <c r="O9" i="1"/>
  <c r="K8" i="1"/>
  <c r="N8" i="1" s="1"/>
  <c r="K7" i="1"/>
  <c r="O7" i="1" s="1"/>
  <c r="N7" i="1"/>
  <c r="O8" i="1"/>
  <c r="K5" i="1"/>
  <c r="O5" i="1" s="1"/>
  <c r="N5" i="1"/>
  <c r="N6" i="1"/>
  <c r="O6" i="1"/>
  <c r="K6" i="1"/>
  <c r="K4" i="1"/>
  <c r="N4" i="1"/>
  <c r="O4" i="1"/>
  <c r="N3" i="1"/>
  <c r="O3" i="1"/>
  <c r="K3" i="1"/>
  <c r="O2" i="1"/>
  <c r="N2" i="1"/>
  <c r="B6" i="1"/>
  <c r="K2" i="1"/>
  <c r="H2" i="1"/>
  <c r="B2" i="1" s="1"/>
  <c r="B4" i="1" s="1"/>
</calcChain>
</file>

<file path=xl/sharedStrings.xml><?xml version="1.0" encoding="utf-8"?>
<sst xmlns="http://schemas.openxmlformats.org/spreadsheetml/2006/main" count="40" uniqueCount="34">
  <si>
    <t>G</t>
  </si>
  <si>
    <t>Planet</t>
  </si>
  <si>
    <t>Kerbin</t>
  </si>
  <si>
    <t>Masse(kg)</t>
  </si>
  <si>
    <t>PlanetenRadius(m)</t>
  </si>
  <si>
    <t>Umlaufzeit(s)</t>
  </si>
  <si>
    <t>Umlaufzeit(h)</t>
  </si>
  <si>
    <t>Majoraxis</t>
  </si>
  <si>
    <t>Mun</t>
  </si>
  <si>
    <t>Minmus</t>
  </si>
  <si>
    <t>u=((4*PI^2*a^3)/(G*M))^(1/2)</t>
  </si>
  <si>
    <t>a=(G^(1/3)*M^(1/3)*u^(2/3))/(2^(2/3)*PI^(2/3))</t>
  </si>
  <si>
    <t>Orbitaxis</t>
  </si>
  <si>
    <t>Umlaufzeit</t>
  </si>
  <si>
    <t>6h Orbit</t>
  </si>
  <si>
    <t>12h Orbit</t>
  </si>
  <si>
    <t>OrbitHeight</t>
  </si>
  <si>
    <t>Eve</t>
  </si>
  <si>
    <t>Gilly</t>
  </si>
  <si>
    <t>Duna</t>
  </si>
  <si>
    <t>Ike</t>
  </si>
  <si>
    <t>Moho</t>
  </si>
  <si>
    <t>Dres</t>
  </si>
  <si>
    <t>Jool</t>
  </si>
  <si>
    <t>Laythe</t>
  </si>
  <si>
    <t>Vall</t>
  </si>
  <si>
    <t>Tylo</t>
  </si>
  <si>
    <t>Bop</t>
  </si>
  <si>
    <t>Pol</t>
  </si>
  <si>
    <t>Eeloo</t>
  </si>
  <si>
    <t>OrbitPeriod (h)</t>
  </si>
  <si>
    <t>OrbitRadius (m)</t>
  </si>
  <si>
    <t>OrbitRadius (km)</t>
  </si>
  <si>
    <t>OrbitPeriod (min)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</si>
</sst>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1" fillId="3" borderId="1" applyNumberFormat="0" applyAlignment="0" applyProtection="0"/>
    <xf numFmtId="0" fontId="2" fillId="4" borderId="2" applyNumberFormat="0" applyAlignment="0" applyProtection="0"/>
  </cellStyleXfs>
  <cellXfs count="5">
    <xf numFmtId="0" fontId="0" fillId="0" borderId="0" xfId="0"/>
    <xf numFmtId="0" fontId="0" fillId="2" borderId="0" xfId="0" applyFill="1"/>
    <xf numFmtId="0" fontId="3" fillId="0" borderId="0" xfId="0" applyFont="1"/>
    <xf numFmtId="0" fontId="2" fillId="4" borderId="2" xfId="2"/>
    <xf numFmtId="0" fontId="1" fillId="3" borderId="1" xfId="1"/>
  </cellXfs>
  <cellStyles count="3">
    <cellStyle name="Ausgabe" xfId="2" builtinId="21"/>
    <cellStyle name="Eingabe" xfId="1" builtinId="20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6"/>
  <sheetViews>
    <sheetView tabSelected="1" workbookViewId="0">
      <selection activeCell="E16" sqref="E16"/>
    </sheetView>
  </sheetViews>
  <sheetFormatPr baseColWidth="10" defaultRowHeight="15" x14ac:dyDescent="0.25"/>
  <cols>
    <col min="1" max="1" width="11.42578125" customWidth="1"/>
    <col min="2" max="2" width="6.85546875" bestFit="1" customWidth="1"/>
    <col min="3" max="3" width="16.140625" bestFit="1" customWidth="1"/>
    <col min="4" max="4" width="18" bestFit="1" customWidth="1"/>
    <col min="5" max="5" width="16.140625" bestFit="1" customWidth="1"/>
    <col min="8" max="8" width="11.42578125" customWidth="1"/>
  </cols>
  <sheetData>
    <row r="2" spans="2:5" x14ac:dyDescent="0.25">
      <c r="B2" s="2" t="s">
        <v>1</v>
      </c>
      <c r="C2" s="2" t="s">
        <v>30</v>
      </c>
      <c r="D2" s="2" t="s">
        <v>31</v>
      </c>
      <c r="E2" s="2" t="s">
        <v>32</v>
      </c>
    </row>
    <row r="3" spans="2:5" x14ac:dyDescent="0.25">
      <c r="B3" s="4" t="s">
        <v>2</v>
      </c>
      <c r="C3" s="4">
        <v>6</v>
      </c>
      <c r="D3" s="3">
        <f>ROUND(((POWER(References!$H$2,1/3)*POWER(VLOOKUP($B$3,References!$J$2:$L$17,2,FALSE),1/3)*POWER(($C$3*3600),2/3))/(POWER(2,2/3)*POWER(PI(),2/3))-VLOOKUP($B$3,References!$J$2:$L$17,3,FALSE)),3)</f>
        <v>2868750.193</v>
      </c>
      <c r="E3" s="3">
        <f>ROUND((((POWER(References!$H$2,1/3)*POWER(VLOOKUP($B$3,References!$J$2:$L$17,2,FALSE),1/3)*POWER(($C$3*3600),2/3))/(POWER(2,2/3)*POWER(PI(),2/3))-VLOOKUP($B$3,References!$J$2:$L$17,3,FALSE))/1000),3)</f>
        <v>2868.75</v>
      </c>
    </row>
    <row r="5" spans="2:5" x14ac:dyDescent="0.25">
      <c r="B5" s="2" t="s">
        <v>1</v>
      </c>
      <c r="C5" s="2" t="s">
        <v>32</v>
      </c>
      <c r="D5" s="2" t="s">
        <v>33</v>
      </c>
      <c r="E5" s="2" t="s">
        <v>30</v>
      </c>
    </row>
    <row r="6" spans="2:5" x14ac:dyDescent="0.25">
      <c r="B6" s="4" t="s">
        <v>2</v>
      </c>
      <c r="C6" s="4">
        <v>2868.75</v>
      </c>
      <c r="D6" s="3">
        <f>ROUND(((SQRT((4*POWER(PI(),2)*POWER(($C$6*1000)+VLOOKUP($B$6,References!$J$2:$L$17,3,FALSE),3))/(References!$H$2*VLOOKUP($B$6,References!$J$2:$L$17,2,FALSE))))/60),3)</f>
        <v>360</v>
      </c>
      <c r="E6" s="3">
        <f>ROUND(((SQRT((4*POWER(PI(),2)*POWER(($C$6*1000)+VLOOKUP($B$6,References!$J$2:$L$17,3,FALSE),3))/(References!$H$2*VLOOKUP($B$6,References!$J$2:$L$17,2,FALSE))))/3600),3)</f>
        <v>6</v>
      </c>
    </row>
  </sheetData>
  <dataValidations count="1">
    <dataValidation type="list" allowBlank="1" showInputMessage="1" showErrorMessage="1" sqref="B3 B6">
      <formula1>Planets</formula1>
    </dataValidation>
  </dataValidation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17"/>
  <sheetViews>
    <sheetView workbookViewId="0">
      <selection activeCell="B2" sqref="B2"/>
    </sheetView>
  </sheetViews>
  <sheetFormatPr baseColWidth="10" defaultRowHeight="15" x14ac:dyDescent="0.25"/>
  <cols>
    <col min="3" max="3" width="12" bestFit="1" customWidth="1"/>
    <col min="5" max="5" width="12" bestFit="1" customWidth="1"/>
    <col min="10" max="10" width="8.140625" bestFit="1" customWidth="1"/>
    <col min="11" max="11" width="12" bestFit="1" customWidth="1"/>
    <col min="12" max="12" width="18.140625" bestFit="1" customWidth="1"/>
  </cols>
  <sheetData>
    <row r="1" spans="2:18" x14ac:dyDescent="0.25">
      <c r="B1" t="s">
        <v>5</v>
      </c>
      <c r="E1" t="s">
        <v>16</v>
      </c>
      <c r="H1" t="s">
        <v>0</v>
      </c>
      <c r="J1" s="2" t="s">
        <v>1</v>
      </c>
      <c r="K1" s="2" t="s">
        <v>3</v>
      </c>
      <c r="L1" s="2" t="s">
        <v>4</v>
      </c>
      <c r="N1" s="1" t="s">
        <v>14</v>
      </c>
      <c r="O1" s="1" t="s">
        <v>15</v>
      </c>
      <c r="R1" t="s">
        <v>13</v>
      </c>
    </row>
    <row r="2" spans="2:18" x14ac:dyDescent="0.25">
      <c r="B2">
        <f>SQRT((4*POWER(PI(),2)*POWER($E$2+L2,3))/($H$2*K2))</f>
        <v>21549.392251867703</v>
      </c>
      <c r="E2">
        <v>2863330</v>
      </c>
      <c r="H2">
        <f>6.67408*POWER(10,-11)</f>
        <v>6.674079999999999E-11</v>
      </c>
      <c r="J2" t="s">
        <v>2</v>
      </c>
      <c r="K2">
        <f>5.2915134*POWER(10,22)</f>
        <v>5.2915134000000003E+22</v>
      </c>
      <c r="L2">
        <v>600000</v>
      </c>
      <c r="N2" s="1">
        <f>(POWER($H$2,1/3)*POWER($K2,1/3)*POWER((6*3600),2/3))/(POWER(2,2/3)*POWER(PI(),2/3))-$L2</f>
        <v>2868750.1931090043</v>
      </c>
      <c r="O2" s="1">
        <f>(POWER($H$2,1/3)*POWER($K2,1/3)*POWER((12*3600),2/3))/(POWER(2,2/3)*POWER(PI(),2/3))-$L2</f>
        <v>4906297.7055561319</v>
      </c>
      <c r="R2" t="s">
        <v>10</v>
      </c>
    </row>
    <row r="3" spans="2:18" x14ac:dyDescent="0.25">
      <c r="B3" t="s">
        <v>6</v>
      </c>
      <c r="J3" t="s">
        <v>8</v>
      </c>
      <c r="K3">
        <f>9.7599066*POWER(10,20)</f>
        <v>9.7599066000000011E+20</v>
      </c>
      <c r="L3">
        <v>200000</v>
      </c>
      <c r="N3" s="1">
        <f>(POWER($H$2,1/3)*POWER($K3,1/3)*POWER((6*3600),2/3))/(POWER(2,2/3)*POWER(PI(),2/3))-$L3</f>
        <v>716491.15595987136</v>
      </c>
      <c r="O3" s="1">
        <f>(POWER($H$2,1/3)*POWER($K3,1/3)*POWER((12*3600),2/3))/(POWER(2,2/3)*POWER(PI(),2/3))-$L3</f>
        <v>1254839.0250902516</v>
      </c>
    </row>
    <row r="4" spans="2:18" x14ac:dyDescent="0.25">
      <c r="B4">
        <f>B2/3600</f>
        <v>5.9859422921854728</v>
      </c>
      <c r="J4" t="s">
        <v>9</v>
      </c>
      <c r="K4">
        <f>2.645758*POWER(10,19)</f>
        <v>2.645758E+19</v>
      </c>
      <c r="L4">
        <v>60000</v>
      </c>
      <c r="N4" s="1">
        <f>(POWER($H$2,1/3)*POWER($K4,1/3)*POWER((6*3600),2/3))/(POWER(2,2/3)*POWER(PI(),2/3))-$L4</f>
        <v>215314.93037004682</v>
      </c>
      <c r="O4" s="1">
        <f>(POWER($H$2,1/3)*POWER($K4,1/3)*POWER((12*3600),2/3))/(POWER(2,2/3)*POWER(PI(),2/3))-$L4</f>
        <v>377035.21009196405</v>
      </c>
      <c r="R4" t="s">
        <v>12</v>
      </c>
    </row>
    <row r="5" spans="2:18" x14ac:dyDescent="0.25">
      <c r="B5" t="s">
        <v>7</v>
      </c>
      <c r="J5" t="s">
        <v>17</v>
      </c>
      <c r="K5">
        <f>1.224398*POWER(10,23)</f>
        <v>1.224398E+23</v>
      </c>
      <c r="L5">
        <v>700000</v>
      </c>
      <c r="N5" s="1">
        <f t="shared" ref="N5:N17" si="0">(POWER($H$2,1/3)*POWER($K5,1/3)*POWER((6*3600),2/3))/(POWER(2,2/3)*POWER(PI(),2/3))-$L5</f>
        <v>3887970.2705700481</v>
      </c>
      <c r="O5" s="1">
        <f t="shared" ref="O5:O17" si="1">(POWER($H$2,1/3)*POWER($K5,1/3)*POWER((12*3600),2/3))/(POWER(2,2/3)*POWER(PI(),2/3))-$L5</f>
        <v>6582948.833901722</v>
      </c>
      <c r="R5" t="s">
        <v>11</v>
      </c>
    </row>
    <row r="6" spans="2:18" x14ac:dyDescent="0.25">
      <c r="B6">
        <f>(POWER($H$2,1/3)*POWER($K$2,1/3)*POWER($B$2,2/3))/(POWER(2,2/3)*POWER(PI(),2/3))-$L$2</f>
        <v>2863330.0000000051</v>
      </c>
      <c r="J6" t="s">
        <v>18</v>
      </c>
      <c r="K6">
        <f>1.2420363*POWER(10,17)</f>
        <v>1.2420363000000002E+17</v>
      </c>
      <c r="L6">
        <v>13000</v>
      </c>
      <c r="N6" s="1">
        <f t="shared" si="0"/>
        <v>33098.962803850249</v>
      </c>
      <c r="O6" s="1">
        <f t="shared" si="1"/>
        <v>60177.542049474825</v>
      </c>
    </row>
    <row r="7" spans="2:18" x14ac:dyDescent="0.25">
      <c r="J7" t="s">
        <v>19</v>
      </c>
      <c r="K7">
        <f>4.515427*POWER(10,21)</f>
        <v>4.5154269999999998E+21</v>
      </c>
      <c r="L7">
        <v>320000</v>
      </c>
      <c r="N7" s="1">
        <f t="shared" si="0"/>
        <v>1207141.689256188</v>
      </c>
      <c r="O7" s="1">
        <f t="shared" si="1"/>
        <v>2104186.324029767</v>
      </c>
    </row>
    <row r="8" spans="2:18" x14ac:dyDescent="0.25">
      <c r="J8" t="s">
        <v>20</v>
      </c>
      <c r="K8">
        <f>2.7821615*POWER(10,20)</f>
        <v>2.7821615000000001E+20</v>
      </c>
      <c r="L8">
        <v>130000</v>
      </c>
      <c r="N8" s="1">
        <f t="shared" si="0"/>
        <v>473171.07023534458</v>
      </c>
      <c r="O8" s="1">
        <f t="shared" si="1"/>
        <v>827474.39140837104</v>
      </c>
    </row>
    <row r="9" spans="2:18" x14ac:dyDescent="0.25">
      <c r="J9" t="s">
        <v>21</v>
      </c>
      <c r="K9">
        <f>2.5263314*POWER(10,21)</f>
        <v>2.5263314E+21</v>
      </c>
      <c r="L9">
        <v>250000</v>
      </c>
      <c r="N9" s="1">
        <f t="shared" si="0"/>
        <v>1008374.2744765449</v>
      </c>
      <c r="O9" s="1">
        <f t="shared" si="1"/>
        <v>1747544.6470737881</v>
      </c>
    </row>
    <row r="10" spans="2:18" x14ac:dyDescent="0.25">
      <c r="J10" t="s">
        <v>22</v>
      </c>
      <c r="K10">
        <f>3.2190937*POWER(10,20)</f>
        <v>3.2190937000000002E+20</v>
      </c>
      <c r="L10">
        <v>138000</v>
      </c>
      <c r="N10" s="1">
        <f t="shared" si="0"/>
        <v>495224.33600872685</v>
      </c>
      <c r="O10" s="1">
        <f t="shared" si="1"/>
        <v>867180.97711211792</v>
      </c>
    </row>
    <row r="11" spans="2:18" x14ac:dyDescent="0.25">
      <c r="J11" t="s">
        <v>23</v>
      </c>
      <c r="K11">
        <f>4.2332127*POWER(10,24)</f>
        <v>4.2332127000000002E+24</v>
      </c>
      <c r="L11">
        <v>6000000</v>
      </c>
      <c r="N11" s="1">
        <f t="shared" si="0"/>
        <v>8946393.8244695719</v>
      </c>
      <c r="O11" s="1">
        <f t="shared" si="1"/>
        <v>17725921.280094009</v>
      </c>
    </row>
    <row r="12" spans="2:18" x14ac:dyDescent="0.25">
      <c r="J12" t="s">
        <v>24</v>
      </c>
      <c r="K12">
        <f>2.9397311*POWER(10,22)</f>
        <v>2.9397310999999998E+22</v>
      </c>
      <c r="L12">
        <v>500000</v>
      </c>
      <c r="N12" s="1">
        <f t="shared" si="0"/>
        <v>2351558.3331414899</v>
      </c>
      <c r="O12" s="1">
        <f t="shared" si="1"/>
        <v>4026566.6977774883</v>
      </c>
    </row>
    <row r="13" spans="2:18" x14ac:dyDescent="0.25">
      <c r="J13" t="s">
        <v>25</v>
      </c>
      <c r="K13">
        <f>3.1087655*POWER(10,21)</f>
        <v>3.1087655E+21</v>
      </c>
      <c r="L13">
        <v>300000</v>
      </c>
      <c r="N13" s="1">
        <f t="shared" si="0"/>
        <v>1048473.3848742023</v>
      </c>
      <c r="O13" s="1">
        <f t="shared" si="1"/>
        <v>1840568.0697004288</v>
      </c>
    </row>
    <row r="14" spans="2:18" x14ac:dyDescent="0.25">
      <c r="J14" t="s">
        <v>26</v>
      </c>
      <c r="K14">
        <f>4.2332127*POWER(10,22)</f>
        <v>4.2332127000000001E+22</v>
      </c>
      <c r="L14">
        <v>600000</v>
      </c>
      <c r="N14" s="1">
        <f t="shared" si="0"/>
        <v>2620102.9346315619</v>
      </c>
      <c r="O14" s="1">
        <f t="shared" si="1"/>
        <v>4511594.7858800301</v>
      </c>
    </row>
    <row r="15" spans="2:18" x14ac:dyDescent="0.25">
      <c r="J15" t="s">
        <v>27</v>
      </c>
      <c r="K15">
        <f>3.726109*POWER(10,19)</f>
        <v>3.726109E+19</v>
      </c>
      <c r="L15">
        <v>65000</v>
      </c>
      <c r="N15" s="1">
        <f t="shared" si="0"/>
        <v>243601.64941581059</v>
      </c>
      <c r="O15" s="1">
        <f t="shared" si="1"/>
        <v>424874.58292177937</v>
      </c>
    </row>
    <row r="16" spans="2:18" x14ac:dyDescent="0.25">
      <c r="J16" t="s">
        <v>28</v>
      </c>
      <c r="K16">
        <f>1.0813507*POWER(10,19)</f>
        <v>1.0813507E+19</v>
      </c>
      <c r="L16">
        <v>44000</v>
      </c>
      <c r="N16" s="1">
        <f t="shared" si="0"/>
        <v>160315.78149116208</v>
      </c>
      <c r="O16" s="1">
        <f t="shared" si="1"/>
        <v>280331.08647277555</v>
      </c>
    </row>
    <row r="17" spans="10:15" x14ac:dyDescent="0.25">
      <c r="J17" t="s">
        <v>29</v>
      </c>
      <c r="K17">
        <f>1.1149224*POWER(10,21)</f>
        <v>1.1149224E+21</v>
      </c>
      <c r="L17">
        <v>210000</v>
      </c>
      <c r="N17" s="1">
        <f t="shared" si="0"/>
        <v>748064.18392097345</v>
      </c>
      <c r="O17" s="1">
        <f t="shared" si="1"/>
        <v>1310832.0934092086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1</vt:i4>
      </vt:variant>
    </vt:vector>
  </HeadingPairs>
  <TitlesOfParts>
    <vt:vector size="3" baseType="lpstr">
      <vt:lpstr>OrbitFinder</vt:lpstr>
      <vt:lpstr>References</vt:lpstr>
      <vt:lpstr>Planets</vt:lpstr>
    </vt:vector>
  </TitlesOfParts>
  <Company>Splitscreen Studios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Walter</dc:creator>
  <cp:lastModifiedBy>Alexander Walter</cp:lastModifiedBy>
  <dcterms:created xsi:type="dcterms:W3CDTF">2017-07-19T11:05:43Z</dcterms:created>
  <dcterms:modified xsi:type="dcterms:W3CDTF">2017-07-21T08:49:53Z</dcterms:modified>
</cp:coreProperties>
</file>