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1D9043E8-AAA3-4B30-B67C-556F75271475}" xr6:coauthVersionLast="46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5.1" sheetId="6" r:id="rId1"/>
    <sheet name="5.2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6" l="1"/>
  <c r="D15" i="6"/>
  <c r="D67" i="7"/>
  <c r="C67" i="7"/>
  <c r="B8" i="6"/>
  <c r="D20" i="6" s="1"/>
  <c r="B7" i="6"/>
  <c r="D19" i="6" s="1"/>
  <c r="B6" i="6"/>
  <c r="D18" i="6" s="1"/>
  <c r="B5" i="6"/>
  <c r="D16" i="6" s="1"/>
  <c r="B4" i="6"/>
  <c r="D14" i="6" s="1"/>
  <c r="B3" i="6"/>
  <c r="D13" i="6"/>
  <c r="D79" i="7"/>
  <c r="E79" i="7" s="1"/>
  <c r="C79" i="7"/>
  <c r="C78" i="7"/>
  <c r="E78" i="7" s="1"/>
  <c r="D75" i="7"/>
  <c r="E75" i="7" s="1"/>
  <c r="C75" i="7"/>
  <c r="D74" i="7"/>
  <c r="C74" i="7"/>
  <c r="D72" i="7"/>
  <c r="D80" i="7" s="1"/>
  <c r="C72" i="7"/>
  <c r="C80" i="7" s="1"/>
  <c r="D71" i="7"/>
  <c r="C71" i="7"/>
  <c r="E72" i="7" l="1"/>
  <c r="C76" i="7"/>
  <c r="C77" i="7" s="1"/>
  <c r="D76" i="7"/>
  <c r="D77" i="7" s="1"/>
  <c r="E77" i="7" s="1"/>
  <c r="C73" i="7"/>
  <c r="D73" i="7"/>
  <c r="E73" i="7" s="1"/>
  <c r="E76" i="7"/>
  <c r="E80" i="7"/>
  <c r="E71" i="7"/>
  <c r="E74" i="7"/>
  <c r="D30" i="6" l="1"/>
  <c r="C30" i="6"/>
  <c r="D29" i="6"/>
  <c r="C29" i="6"/>
  <c r="D27" i="6"/>
  <c r="C27" i="6"/>
  <c r="C28" i="6" s="1"/>
  <c r="D25" i="6"/>
  <c r="C25" i="6"/>
  <c r="C26" i="6" s="1"/>
  <c r="E29" i="6" l="1"/>
  <c r="E27" i="6"/>
  <c r="D26" i="6"/>
  <c r="E26" i="6" s="1"/>
  <c r="E30" i="6"/>
  <c r="D28" i="6"/>
  <c r="E28" i="6" s="1"/>
  <c r="E25" i="6"/>
</calcChain>
</file>

<file path=xl/sharedStrings.xml><?xml version="1.0" encoding="utf-8"?>
<sst xmlns="http://schemas.openxmlformats.org/spreadsheetml/2006/main" count="198" uniqueCount="141">
  <si>
    <t>-</t>
  </si>
  <si>
    <t>Показатели</t>
  </si>
  <si>
    <t>отчетный</t>
  </si>
  <si>
    <t>Источник</t>
  </si>
  <si>
    <t>Значения</t>
  </si>
  <si>
    <t>Значение</t>
  </si>
  <si>
    <t>Таблица 5.1</t>
  </si>
  <si>
    <t xml:space="preserve">Показатели </t>
  </si>
  <si>
    <t>1. Прибыль от реализации продукции, млн. руб.</t>
  </si>
  <si>
    <t>2. Чистая прибыль, млн. руб.</t>
  </si>
  <si>
    <t>3. Совокупные активы на конец года, млн. руб.</t>
  </si>
  <si>
    <t>4. Собственный капитал на конец года, млн. руб.</t>
  </si>
  <si>
    <t>5. Полная себестоимость продукции, млн. руб.</t>
  </si>
  <si>
    <t>6. Выручка от реализации продукции, млн. руб.</t>
  </si>
  <si>
    <t>Таблица 5.2</t>
  </si>
  <si>
    <t>Обозначение</t>
  </si>
  <si>
    <t>базисный</t>
  </si>
  <si>
    <t>отчётный</t>
  </si>
  <si>
    <t>Преал</t>
  </si>
  <si>
    <t>Пч</t>
  </si>
  <si>
    <t>3. Совокупные активы на начало года, млн. руб.</t>
  </si>
  <si>
    <t>Ан</t>
  </si>
  <si>
    <t>4. Совокупные активы на конец года, млн. руб.</t>
  </si>
  <si>
    <t>Ак</t>
  </si>
  <si>
    <t>5. Собственный капитал на начало года, млн. руб.</t>
  </si>
  <si>
    <t>СКн</t>
  </si>
  <si>
    <t>6. Собственный капитал на конец года, млн. руб.</t>
  </si>
  <si>
    <t>СКк</t>
  </si>
  <si>
    <t>7. Полная себестоимость продукции, млн. руб.</t>
  </si>
  <si>
    <t>Сполн</t>
  </si>
  <si>
    <t>8. Выручка от реализации продукции, млн. руб.</t>
  </si>
  <si>
    <t>ВР</t>
  </si>
  <si>
    <t>Таблица 5.3</t>
  </si>
  <si>
    <t>Изменение</t>
  </si>
  <si>
    <t>1. Среднегодовая стоимость совокупных активов,млн. руб.</t>
  </si>
  <si>
    <t>Аср.г = (Ан + Ак)/2</t>
  </si>
  <si>
    <t>2. Рентабельность совокупных активов, %</t>
  </si>
  <si>
    <t>Преал / Аср.г · 100</t>
  </si>
  <si>
    <t>3. Среднегодовая стоимость собственного капитала, млн. руб.</t>
  </si>
  <si>
    <t>СКср.г = (СКн + СКк) /2</t>
  </si>
  <si>
    <t>4. Рентабельность собственного капитала, %</t>
  </si>
  <si>
    <t>Пч / СКср.г · 100</t>
  </si>
  <si>
    <t>5. Рентабельность продукции, %</t>
  </si>
  <si>
    <t>Преал / Сполн · 100</t>
  </si>
  <si>
    <t>6. Рентабельность продаж, %</t>
  </si>
  <si>
    <t>Преал / ВР · 100</t>
  </si>
  <si>
    <t>Таблица 5.4</t>
  </si>
  <si>
    <t>Статьи баланса</t>
  </si>
  <si>
    <t>Код стр.</t>
  </si>
  <si>
    <t>на 31.12 отчетного года</t>
  </si>
  <si>
    <t>на 31.12 базисного года</t>
  </si>
  <si>
    <t>АКТИВЫ</t>
  </si>
  <si>
    <t>I. ДОЛГОСРОЧНЫЕ АКТИВЫ</t>
  </si>
  <si>
    <t>Основные средства</t>
  </si>
  <si>
    <t>Нематериальные активы</t>
  </si>
  <si>
    <t>Доходные вложения в материальные активы</t>
  </si>
  <si>
    <t>Вложения в долгосрочные активы</t>
  </si>
  <si>
    <t>Долгосрочные финансовые вложения</t>
  </si>
  <si>
    <t>Отложенные налоговые активы</t>
  </si>
  <si>
    <t>Долгосрочная дебиторская задолженность</t>
  </si>
  <si>
    <t>Прочие долгосрочные активы</t>
  </si>
  <si>
    <t>ИТОГО по разделу I</t>
  </si>
  <si>
    <t>II. КРАТКОСРОЧНЫЕ АКТИВЫ</t>
  </si>
  <si>
    <t>Запасы , в т.ч.</t>
  </si>
  <si>
    <t xml:space="preserve">    материалы</t>
  </si>
  <si>
    <t xml:space="preserve">   незавершенное производство</t>
  </si>
  <si>
    <t xml:space="preserve">   готовая продукция и товары</t>
  </si>
  <si>
    <t xml:space="preserve">   товары отгруженные</t>
  </si>
  <si>
    <t>Прочие запасы</t>
  </si>
  <si>
    <t>Долгосрочные активы, предназначенные для реализации</t>
  </si>
  <si>
    <t>Расходы будущих периодов</t>
  </si>
  <si>
    <t>Налог на добавленную стоимость по приобретенным товарам, работам, услугам</t>
  </si>
  <si>
    <t>Краткосрочная дебиторская задолженность</t>
  </si>
  <si>
    <t>Краткосрочные финансовые вложения</t>
  </si>
  <si>
    <t>Денежные средства и их эквиваленты</t>
  </si>
  <si>
    <t>Прочие краткосрочные активы</t>
  </si>
  <si>
    <t>ИТОГО по разделу II</t>
  </si>
  <si>
    <t>БАЛАНС (190+290)</t>
  </si>
  <si>
    <t xml:space="preserve">           СОБСТВЕННЫЙ КАПИТАЛ И ОБЯЗАТЕЛЬСТВА</t>
  </si>
  <si>
    <t>III. СОБСТЕННЫЙ КАПИТАЛ</t>
  </si>
  <si>
    <t>Уставной капитал</t>
  </si>
  <si>
    <t>Неоплаченная часть уставного капитала</t>
  </si>
  <si>
    <t>Собственные акции (доли в уставном капитале)</t>
  </si>
  <si>
    <t>Резервный капитал</t>
  </si>
  <si>
    <t>Добавочный капитал</t>
  </si>
  <si>
    <t>Нераспределенная прибыль (непокрытый убыток)</t>
  </si>
  <si>
    <t>Чистая прибыль (убыток) отчетного года</t>
  </si>
  <si>
    <t>Целевое финансирование</t>
  </si>
  <si>
    <t>ИТОГО по разделу III</t>
  </si>
  <si>
    <t>IV. ДОЛГОСРОЧНЫЕ ОБЯЗАТЕЛЬСТВА</t>
  </si>
  <si>
    <t>Долгосрочные кредиты и займы</t>
  </si>
  <si>
    <t>Долгосрочные обязательства по лизингам и платежам</t>
  </si>
  <si>
    <t>Отложенные налоговые обязательства</t>
  </si>
  <si>
    <t>Доходы будущих периодов</t>
  </si>
  <si>
    <t>Резервы предстоящих платежей</t>
  </si>
  <si>
    <t>Прочие долгосрочные обязательства</t>
  </si>
  <si>
    <t>ИТОГО по разделу IV</t>
  </si>
  <si>
    <t>V. КРАТКОСРОЧНЫЕ ОБЯЗАТЕЛЬСТВА</t>
  </si>
  <si>
    <t>Краткосрочные кредиты и займы</t>
  </si>
  <si>
    <t>Краткосрочная часть долгосрочных обязательств</t>
  </si>
  <si>
    <t>Краткосрочная кредитная задолженность</t>
  </si>
  <si>
    <t>В том числе:</t>
  </si>
  <si>
    <t xml:space="preserve">   поставщикам, подрядчикам, исполнителям</t>
  </si>
  <si>
    <t xml:space="preserve">   по авансам полученным</t>
  </si>
  <si>
    <t xml:space="preserve">   по налогам и сборам </t>
  </si>
  <si>
    <t xml:space="preserve">   по социальному страхованию и обеспечению</t>
  </si>
  <si>
    <t xml:space="preserve">   по охране труда</t>
  </si>
  <si>
    <t xml:space="preserve">   по лизинговым платежам</t>
  </si>
  <si>
    <t xml:space="preserve">   собственнику имущества (учредителям, участникам) </t>
  </si>
  <si>
    <t xml:space="preserve">   прочим кредиторам</t>
  </si>
  <si>
    <t>Обязательства, предназначенные для реализации</t>
  </si>
  <si>
    <t>доходы будущих периодов</t>
  </si>
  <si>
    <t>Прочие кратковременные обязательства</t>
  </si>
  <si>
    <t>ИТОГО по разделу V</t>
  </si>
  <si>
    <t>БАЛАНС(490+590+690)</t>
  </si>
  <si>
    <t>Таблица 5.5</t>
  </si>
  <si>
    <t>На начало года</t>
  </si>
  <si>
    <t>На конец года</t>
  </si>
  <si>
    <t>1. Краткосрочные (оборотные) активы</t>
  </si>
  <si>
    <t>стр. 290</t>
  </si>
  <si>
    <t>2. Краткосрочные обязательства</t>
  </si>
  <si>
    <t>стр. 690</t>
  </si>
  <si>
    <t>3. Коэффициент текущей ликвидности (норматив &gt; 1,7)</t>
  </si>
  <si>
    <t>п.1 / п.2</t>
  </si>
  <si>
    <t>4. Собственный капитал (капитал и резервы)</t>
  </si>
  <si>
    <t>стр. 490</t>
  </si>
  <si>
    <t>5. Долгосрочные (внеоборотные) активы</t>
  </si>
  <si>
    <t>стр. 190</t>
  </si>
  <si>
    <t>6. Собственный оборотный капитал</t>
  </si>
  <si>
    <t>п.4 - п.5 + п.8</t>
  </si>
  <si>
    <t>7. Коэффициент обеспеченности собственными оборотными средствами (норматив &gt; 0,3)</t>
  </si>
  <si>
    <t>п.6 / п.1</t>
  </si>
  <si>
    <t>8. Долгосрочные обязательства</t>
  </si>
  <si>
    <t>стр. 590</t>
  </si>
  <si>
    <t>9. Валюта баланса (итог баланса)</t>
  </si>
  <si>
    <t>стр. 300</t>
  </si>
  <si>
    <t>10. Коэффициент обеспеченности финансовых обязательств активами (норматив &gt; 0,85)</t>
  </si>
  <si>
    <t>(п.2 + п.8) / п.9</t>
  </si>
  <si>
    <t>Вариант</t>
  </si>
  <si>
    <t xml:space="preserve">Таким образом, в отчетном году эффективность хозяйственной деятельности организации повысилась: рентабельность активов выросла на 8,66%, собственного капитала – на 7,97%, продукции – на 4,38%, продаж – на 1,67%. Однако следует активировать работу по улучшению сбытовой деятельности организации и повышению показателя рентабельности продаж. </t>
  </si>
  <si>
    <t>Таким образом, коэффициент текущей ликвидности уменьшился на 0,65%, коэффициент обеспеченности собственными оборотными средствами уменьшился на 0,67%, коэффициент обеспеченности финансовых обязательств активами увеличился на 0,048%. Следовательно общее состояние неплатежеспособно.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</si>
</sst>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wrapText="1" shrinkToFit="1"/>
    </xf>
    <xf numFmtId="0" fontId="0" fillId="0" borderId="1" xfId="0" applyBorder="1" applyAlignment="1">
      <alignment wrapText="1" shrinkToFit="1"/>
    </xf>
    <xf numFmtId="0" fontId="3" fillId="0" borderId="1" xfId="0" applyFont="1" applyBorder="1" applyAlignment="1">
      <alignment horizontal="center" wrapText="1" shrinkToFit="1"/>
    </xf>
    <xf numFmtId="0" fontId="0" fillId="0" borderId="1" xfId="0" applyBorder="1" applyAlignment="1">
      <alignment horizontal="center" wrapText="1" shrinkToFi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 shrinkToFit="1"/>
    </xf>
    <xf numFmtId="0" fontId="0" fillId="0" borderId="2" xfId="0" applyBorder="1" applyAlignment="1">
      <alignment horizontal="center" wrapText="1" shrinkToFit="1"/>
    </xf>
    <xf numFmtId="0" fontId="3" fillId="0" borderId="1" xfId="0" applyFont="1" applyBorder="1" applyAlignment="1">
      <alignment horizontal="center" wrapText="1" shrinkToFi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9A97-1797-4B48-B751-32B58A2C87AC}">
  <dimension ref="A1:M30"/>
  <sheetViews>
    <sheetView topLeftCell="A2" workbookViewId="0">
      <selection activeCell="C8" sqref="C8"/>
    </sheetView>
  </sheetViews>
  <sheetFormatPr defaultRowHeight="14.4" x14ac:dyDescent="0.3"/>
  <cols>
    <col min="1" max="1" width="55.33203125" style="3" customWidth="1"/>
    <col min="2" max="2" width="21.21875" style="3" customWidth="1"/>
    <col min="3" max="3" width="11.5546875" style="3" customWidth="1"/>
    <col min="4" max="4" width="14" style="3" customWidth="1"/>
    <col min="5" max="5" width="13.44140625" style="3" customWidth="1"/>
    <col min="6" max="16384" width="8.88671875" style="3"/>
  </cols>
  <sheetData>
    <row r="1" spans="1:5" x14ac:dyDescent="0.3">
      <c r="A1" s="3" t="s">
        <v>6</v>
      </c>
    </row>
    <row r="2" spans="1:5" x14ac:dyDescent="0.3">
      <c r="A2" s="5" t="s">
        <v>7</v>
      </c>
      <c r="B2" s="5" t="s">
        <v>4</v>
      </c>
      <c r="D2" s="4" t="s">
        <v>138</v>
      </c>
      <c r="E2" s="4">
        <v>7</v>
      </c>
    </row>
    <row r="3" spans="1:5" x14ac:dyDescent="0.3">
      <c r="A3" s="4" t="s">
        <v>8</v>
      </c>
      <c r="B3" s="6">
        <f>21.1+0.5*$E$2</f>
        <v>24.6</v>
      </c>
    </row>
    <row r="4" spans="1:5" x14ac:dyDescent="0.3">
      <c r="A4" s="4" t="s">
        <v>9</v>
      </c>
      <c r="B4" s="6">
        <f>12.6+0.2*$E$2</f>
        <v>14</v>
      </c>
    </row>
    <row r="5" spans="1:5" x14ac:dyDescent="0.3">
      <c r="A5" s="4" t="s">
        <v>10</v>
      </c>
      <c r="B5" s="6">
        <f>162.8-0.2*$E$2</f>
        <v>161.4</v>
      </c>
    </row>
    <row r="6" spans="1:5" x14ac:dyDescent="0.3">
      <c r="A6" s="4" t="s">
        <v>11</v>
      </c>
      <c r="B6" s="6">
        <f>110.2-0.1*$E$2</f>
        <v>109.5</v>
      </c>
    </row>
    <row r="7" spans="1:5" x14ac:dyDescent="0.3">
      <c r="A7" s="4" t="s">
        <v>12</v>
      </c>
      <c r="B7" s="6">
        <f>152.6+0.5*$E$2</f>
        <v>156.1</v>
      </c>
    </row>
    <row r="8" spans="1:5" x14ac:dyDescent="0.3">
      <c r="A8" s="4" t="s">
        <v>13</v>
      </c>
      <c r="B8" s="6">
        <f>202.9+0.7*$E$2</f>
        <v>207.8</v>
      </c>
    </row>
    <row r="10" spans="1:5" x14ac:dyDescent="0.3">
      <c r="A10" s="3" t="s">
        <v>14</v>
      </c>
    </row>
    <row r="11" spans="1:5" x14ac:dyDescent="0.3">
      <c r="A11" s="15" t="s">
        <v>1</v>
      </c>
      <c r="B11" s="15" t="s">
        <v>15</v>
      </c>
      <c r="C11" s="15" t="s">
        <v>5</v>
      </c>
      <c r="D11" s="15"/>
    </row>
    <row r="12" spans="1:5" x14ac:dyDescent="0.3">
      <c r="A12" s="15"/>
      <c r="B12" s="15"/>
      <c r="C12" s="5" t="s">
        <v>16</v>
      </c>
      <c r="D12" s="5" t="s">
        <v>17</v>
      </c>
    </row>
    <row r="13" spans="1:5" x14ac:dyDescent="0.3">
      <c r="A13" s="4" t="s">
        <v>8</v>
      </c>
      <c r="B13" s="4" t="s">
        <v>18</v>
      </c>
      <c r="C13" s="4">
        <v>9.8000000000000007</v>
      </c>
      <c r="D13" s="4">
        <f>B3</f>
        <v>24.6</v>
      </c>
    </row>
    <row r="14" spans="1:5" x14ac:dyDescent="0.3">
      <c r="A14" s="4" t="s">
        <v>9</v>
      </c>
      <c r="B14" s="4" t="s">
        <v>19</v>
      </c>
      <c r="C14" s="4">
        <v>5</v>
      </c>
      <c r="D14" s="4">
        <f>B4</f>
        <v>14</v>
      </c>
    </row>
    <row r="15" spans="1:5" x14ac:dyDescent="0.3">
      <c r="A15" s="4" t="s">
        <v>20</v>
      </c>
      <c r="B15" s="4" t="s">
        <v>21</v>
      </c>
      <c r="C15" s="4">
        <v>97.9</v>
      </c>
      <c r="D15" s="4">
        <f>C16</f>
        <v>111.7</v>
      </c>
    </row>
    <row r="16" spans="1:5" x14ac:dyDescent="0.3">
      <c r="A16" s="4" t="s">
        <v>22</v>
      </c>
      <c r="B16" s="4" t="s">
        <v>23</v>
      </c>
      <c r="C16" s="4">
        <v>111.7</v>
      </c>
      <c r="D16" s="4">
        <f>B5</f>
        <v>161.4</v>
      </c>
    </row>
    <row r="17" spans="1:13" x14ac:dyDescent="0.3">
      <c r="A17" s="4" t="s">
        <v>24</v>
      </c>
      <c r="B17" s="4" t="s">
        <v>25</v>
      </c>
      <c r="C17" s="4">
        <v>61.2</v>
      </c>
      <c r="D17" s="4">
        <f>C18</f>
        <v>70.3</v>
      </c>
    </row>
    <row r="18" spans="1:13" x14ac:dyDescent="0.3">
      <c r="A18" s="4" t="s">
        <v>26</v>
      </c>
      <c r="B18" s="4" t="s">
        <v>27</v>
      </c>
      <c r="C18" s="4">
        <v>70.3</v>
      </c>
      <c r="D18" s="4">
        <f>B6</f>
        <v>109.5</v>
      </c>
    </row>
    <row r="19" spans="1:13" x14ac:dyDescent="0.3">
      <c r="A19" s="4" t="s">
        <v>28</v>
      </c>
      <c r="B19" s="4" t="s">
        <v>29</v>
      </c>
      <c r="C19" s="4">
        <v>86.1</v>
      </c>
      <c r="D19" s="4">
        <f>B7</f>
        <v>156.1</v>
      </c>
    </row>
    <row r="20" spans="1:13" x14ac:dyDescent="0.3">
      <c r="A20" s="4" t="s">
        <v>30</v>
      </c>
      <c r="B20" s="4" t="s">
        <v>31</v>
      </c>
      <c r="C20" s="4">
        <v>96.4</v>
      </c>
      <c r="D20" s="4">
        <f>B8</f>
        <v>207.8</v>
      </c>
    </row>
    <row r="22" spans="1:13" x14ac:dyDescent="0.3">
      <c r="A22" s="3" t="s">
        <v>32</v>
      </c>
    </row>
    <row r="23" spans="1:13" x14ac:dyDescent="0.3">
      <c r="A23" s="15" t="s">
        <v>1</v>
      </c>
      <c r="B23" s="15" t="s">
        <v>3</v>
      </c>
      <c r="C23" s="15" t="s">
        <v>5</v>
      </c>
      <c r="D23" s="15"/>
      <c r="E23" s="15" t="s">
        <v>33</v>
      </c>
    </row>
    <row r="24" spans="1:13" x14ac:dyDescent="0.3">
      <c r="A24" s="15"/>
      <c r="B24" s="15"/>
      <c r="C24" s="5" t="s">
        <v>16</v>
      </c>
      <c r="D24" s="5" t="s">
        <v>2</v>
      </c>
      <c r="E24" s="15"/>
      <c r="G24" s="13" t="s">
        <v>139</v>
      </c>
      <c r="H24" s="13"/>
      <c r="I24" s="13"/>
      <c r="J24" s="13"/>
      <c r="K24" s="13"/>
      <c r="L24" s="13"/>
      <c r="M24" s="13"/>
    </row>
    <row r="25" spans="1:13" ht="15" customHeight="1" x14ac:dyDescent="0.3">
      <c r="A25" s="4" t="s">
        <v>34</v>
      </c>
      <c r="B25" s="6" t="s">
        <v>35</v>
      </c>
      <c r="C25" s="6">
        <f>(C15+C16)/2</f>
        <v>104.80000000000001</v>
      </c>
      <c r="D25" s="6">
        <f>(D15+D16)/2</f>
        <v>136.55000000000001</v>
      </c>
      <c r="E25" s="6">
        <f>D25-C25</f>
        <v>31.75</v>
      </c>
      <c r="G25" s="13"/>
      <c r="H25" s="13"/>
      <c r="I25" s="13"/>
      <c r="J25" s="13"/>
      <c r="K25" s="13"/>
      <c r="L25" s="13"/>
      <c r="M25" s="13"/>
    </row>
    <row r="26" spans="1:13" ht="14.4" customHeight="1" x14ac:dyDescent="0.3">
      <c r="A26" s="4" t="s">
        <v>36</v>
      </c>
      <c r="B26" s="6" t="s">
        <v>37</v>
      </c>
      <c r="C26" s="6">
        <f>C13/C25*100</f>
        <v>9.3511450381679388</v>
      </c>
      <c r="D26" s="6">
        <f>D13/D25*100</f>
        <v>18.015378982057854</v>
      </c>
      <c r="E26" s="6">
        <f t="shared" ref="E26:E30" si="0">D26-C26</f>
        <v>8.664233943889915</v>
      </c>
      <c r="G26" s="13"/>
      <c r="H26" s="13"/>
      <c r="I26" s="13"/>
      <c r="J26" s="13"/>
      <c r="K26" s="13"/>
      <c r="L26" s="13"/>
      <c r="M26" s="13"/>
    </row>
    <row r="27" spans="1:13" ht="13.8" customHeight="1" x14ac:dyDescent="0.3">
      <c r="A27" s="4" t="s">
        <v>38</v>
      </c>
      <c r="B27" s="6" t="s">
        <v>39</v>
      </c>
      <c r="C27" s="6">
        <f>(C17+C18)/2</f>
        <v>65.75</v>
      </c>
      <c r="D27" s="6">
        <f>(D17+D18)/2</f>
        <v>89.9</v>
      </c>
      <c r="E27" s="6">
        <f t="shared" si="0"/>
        <v>24.150000000000006</v>
      </c>
      <c r="G27" s="13"/>
      <c r="H27" s="13"/>
      <c r="I27" s="13"/>
      <c r="J27" s="13"/>
      <c r="K27" s="13"/>
      <c r="L27" s="13"/>
      <c r="M27" s="13"/>
    </row>
    <row r="28" spans="1:13" ht="15" customHeight="1" x14ac:dyDescent="0.3">
      <c r="A28" s="4" t="s">
        <v>40</v>
      </c>
      <c r="B28" s="6" t="s">
        <v>41</v>
      </c>
      <c r="C28" s="6">
        <f>C14/C27*100</f>
        <v>7.6045627376425857</v>
      </c>
      <c r="D28" s="6">
        <f>D14/D27*100</f>
        <v>15.572858731924361</v>
      </c>
      <c r="E28" s="6">
        <f>D28-C28</f>
        <v>7.9682959942817755</v>
      </c>
      <c r="G28" s="13"/>
      <c r="H28" s="13"/>
      <c r="I28" s="13"/>
      <c r="J28" s="13"/>
      <c r="K28" s="13"/>
      <c r="L28" s="13"/>
      <c r="M28" s="13"/>
    </row>
    <row r="29" spans="1:13" ht="15" customHeight="1" x14ac:dyDescent="0.3">
      <c r="A29" s="4" t="s">
        <v>42</v>
      </c>
      <c r="B29" s="6" t="s">
        <v>43</v>
      </c>
      <c r="C29" s="6">
        <f>C13/C19*100</f>
        <v>11.382113821138214</v>
      </c>
      <c r="D29" s="6">
        <f>D13/D19*100</f>
        <v>15.75912876361307</v>
      </c>
      <c r="E29" s="6">
        <f t="shared" si="0"/>
        <v>4.3770149424748563</v>
      </c>
      <c r="G29" s="14"/>
      <c r="H29" s="14"/>
      <c r="I29" s="14"/>
      <c r="J29" s="14"/>
      <c r="K29" s="14"/>
      <c r="L29" s="14"/>
      <c r="M29" s="14"/>
    </row>
    <row r="30" spans="1:13" ht="15" customHeight="1" x14ac:dyDescent="0.3">
      <c r="A30" s="4" t="s">
        <v>44</v>
      </c>
      <c r="B30" s="6" t="s">
        <v>45</v>
      </c>
      <c r="C30" s="6">
        <f>C13/C20*100</f>
        <v>10.165975103734439</v>
      </c>
      <c r="D30" s="6">
        <f>D13/D20*100</f>
        <v>11.838306063522618</v>
      </c>
      <c r="E30" s="6">
        <f t="shared" si="0"/>
        <v>1.6723309597881784</v>
      </c>
    </row>
  </sheetData>
  <mergeCells count="8">
    <mergeCell ref="G24:M29"/>
    <mergeCell ref="E23:E24"/>
    <mergeCell ref="A11:A12"/>
    <mergeCell ref="B11:B12"/>
    <mergeCell ref="C11:D11"/>
    <mergeCell ref="A23:A24"/>
    <mergeCell ref="B23:B24"/>
    <mergeCell ref="C23:D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8EF1-15E5-4ED0-B6BB-4449814457F9}">
  <dimension ref="A1:J80"/>
  <sheetViews>
    <sheetView tabSelected="1" topLeftCell="A56" workbookViewId="0">
      <selection activeCell="H69" sqref="H69"/>
    </sheetView>
  </sheetViews>
  <sheetFormatPr defaultRowHeight="14.4" x14ac:dyDescent="0.3"/>
  <cols>
    <col min="1" max="1" width="79.77734375" style="1" customWidth="1"/>
    <col min="2" max="2" width="13.44140625" style="1" bestFit="1" customWidth="1"/>
    <col min="3" max="3" width="21" style="1" customWidth="1"/>
    <col min="4" max="4" width="21.21875" style="1" customWidth="1"/>
    <col min="5" max="5" width="13.44140625" style="1" bestFit="1" customWidth="1"/>
    <col min="6" max="6" width="15.5546875" style="1" customWidth="1"/>
    <col min="7" max="7" width="9.77734375" style="1" customWidth="1"/>
    <col min="8" max="8" width="10.21875" style="1" customWidth="1"/>
    <col min="9" max="9" width="8.33203125" style="1" customWidth="1"/>
    <col min="10" max="10" width="11.6640625" style="1" bestFit="1" customWidth="1"/>
    <col min="11" max="16384" width="8.88671875" style="1"/>
  </cols>
  <sheetData>
    <row r="1" spans="1:4" x14ac:dyDescent="0.3">
      <c r="A1" s="1" t="s">
        <v>46</v>
      </c>
    </row>
    <row r="2" spans="1:4" ht="28.8" x14ac:dyDescent="0.3">
      <c r="A2" s="2" t="s">
        <v>47</v>
      </c>
      <c r="B2" s="2" t="s">
        <v>48</v>
      </c>
      <c r="C2" s="2" t="s">
        <v>49</v>
      </c>
      <c r="D2" s="2" t="s">
        <v>50</v>
      </c>
    </row>
    <row r="3" spans="1:4" x14ac:dyDescent="0.3">
      <c r="A3" s="17" t="s">
        <v>51</v>
      </c>
      <c r="B3" s="17"/>
      <c r="C3" s="17"/>
      <c r="D3" s="17"/>
    </row>
    <row r="4" spans="1:4" x14ac:dyDescent="0.3">
      <c r="A4" s="16" t="s">
        <v>52</v>
      </c>
      <c r="B4" s="16"/>
      <c r="C4" s="16"/>
      <c r="D4" s="16"/>
    </row>
    <row r="5" spans="1:4" x14ac:dyDescent="0.3">
      <c r="A5" s="7" t="s">
        <v>53</v>
      </c>
      <c r="B5" s="8">
        <v>110</v>
      </c>
      <c r="C5" s="8">
        <v>108022</v>
      </c>
      <c r="D5" s="8">
        <v>80723</v>
      </c>
    </row>
    <row r="6" spans="1:4" x14ac:dyDescent="0.3">
      <c r="A6" s="7" t="s">
        <v>54</v>
      </c>
      <c r="B6" s="8">
        <v>120</v>
      </c>
      <c r="C6" s="8">
        <v>27</v>
      </c>
      <c r="D6" s="8">
        <v>51</v>
      </c>
    </row>
    <row r="7" spans="1:4" ht="15.6" customHeight="1" x14ac:dyDescent="0.3">
      <c r="A7" s="7" t="s">
        <v>55</v>
      </c>
      <c r="B7" s="8">
        <v>130</v>
      </c>
      <c r="C7" s="8" t="s">
        <v>0</v>
      </c>
      <c r="D7" s="8" t="s">
        <v>0</v>
      </c>
    </row>
    <row r="8" spans="1:4" x14ac:dyDescent="0.3">
      <c r="A8" s="7" t="s">
        <v>56</v>
      </c>
      <c r="B8" s="8">
        <v>140</v>
      </c>
      <c r="C8" s="8">
        <v>343</v>
      </c>
      <c r="D8" s="8">
        <v>1399</v>
      </c>
    </row>
    <row r="9" spans="1:4" x14ac:dyDescent="0.3">
      <c r="A9" s="7" t="s">
        <v>57</v>
      </c>
      <c r="B9" s="8">
        <v>150</v>
      </c>
      <c r="C9" s="8" t="s">
        <v>0</v>
      </c>
      <c r="D9" s="8">
        <v>1</v>
      </c>
    </row>
    <row r="10" spans="1:4" x14ac:dyDescent="0.3">
      <c r="A10" s="7" t="s">
        <v>58</v>
      </c>
      <c r="B10" s="8">
        <v>160</v>
      </c>
      <c r="C10" s="8" t="s">
        <v>0</v>
      </c>
      <c r="D10" s="8" t="s">
        <v>0</v>
      </c>
    </row>
    <row r="11" spans="1:4" ht="14.4" customHeight="1" x14ac:dyDescent="0.3">
      <c r="A11" s="7" t="s">
        <v>59</v>
      </c>
      <c r="B11" s="8">
        <v>170</v>
      </c>
      <c r="C11" s="8" t="s">
        <v>0</v>
      </c>
      <c r="D11" s="8" t="s">
        <v>0</v>
      </c>
    </row>
    <row r="12" spans="1:4" x14ac:dyDescent="0.3">
      <c r="A12" s="7" t="s">
        <v>60</v>
      </c>
      <c r="B12" s="8">
        <v>180</v>
      </c>
      <c r="C12" s="8" t="s">
        <v>0</v>
      </c>
      <c r="D12" s="8" t="s">
        <v>0</v>
      </c>
    </row>
    <row r="13" spans="1:4" x14ac:dyDescent="0.3">
      <c r="A13" s="23" t="s">
        <v>61</v>
      </c>
      <c r="B13" s="24">
        <v>190</v>
      </c>
      <c r="C13" s="24">
        <v>108392</v>
      </c>
      <c r="D13" s="24">
        <v>82174</v>
      </c>
    </row>
    <row r="14" spans="1:4" x14ac:dyDescent="0.3">
      <c r="A14" s="16" t="s">
        <v>62</v>
      </c>
      <c r="B14" s="16"/>
      <c r="C14" s="16"/>
      <c r="D14" s="16"/>
    </row>
    <row r="15" spans="1:4" x14ac:dyDescent="0.3">
      <c r="A15" s="7" t="s">
        <v>63</v>
      </c>
      <c r="B15" s="8">
        <v>210</v>
      </c>
      <c r="C15" s="8">
        <v>25987</v>
      </c>
      <c r="D15" s="8">
        <v>16193</v>
      </c>
    </row>
    <row r="16" spans="1:4" x14ac:dyDescent="0.3">
      <c r="A16" s="10" t="s">
        <v>64</v>
      </c>
      <c r="B16" s="8">
        <v>211</v>
      </c>
      <c r="C16" s="8">
        <v>12948</v>
      </c>
      <c r="D16" s="8">
        <v>10655</v>
      </c>
    </row>
    <row r="17" spans="1:4" x14ac:dyDescent="0.3">
      <c r="A17" s="10" t="s">
        <v>65</v>
      </c>
      <c r="B17" s="8">
        <v>213</v>
      </c>
      <c r="C17" s="8">
        <v>1900</v>
      </c>
      <c r="D17" s="8">
        <v>1846</v>
      </c>
    </row>
    <row r="18" spans="1:4" x14ac:dyDescent="0.3">
      <c r="A18" s="10" t="s">
        <v>66</v>
      </c>
      <c r="B18" s="8">
        <v>214</v>
      </c>
      <c r="C18" s="8">
        <v>11139</v>
      </c>
      <c r="D18" s="8">
        <v>3692</v>
      </c>
    </row>
    <row r="19" spans="1:4" x14ac:dyDescent="0.3">
      <c r="A19" s="10" t="s">
        <v>67</v>
      </c>
      <c r="B19" s="8">
        <v>215</v>
      </c>
      <c r="C19" s="8" t="s">
        <v>0</v>
      </c>
      <c r="D19" s="8" t="s">
        <v>0</v>
      </c>
    </row>
    <row r="20" spans="1:4" x14ac:dyDescent="0.3">
      <c r="A20" s="7" t="s">
        <v>68</v>
      </c>
      <c r="B20" s="8">
        <v>216</v>
      </c>
      <c r="C20" s="8" t="s">
        <v>0</v>
      </c>
      <c r="D20" s="8" t="s">
        <v>0</v>
      </c>
    </row>
    <row r="21" spans="1:4" ht="15.6" customHeight="1" x14ac:dyDescent="0.3">
      <c r="A21" s="7" t="s">
        <v>69</v>
      </c>
      <c r="B21" s="8">
        <v>220</v>
      </c>
      <c r="C21" s="8" t="s">
        <v>0</v>
      </c>
      <c r="D21" s="8" t="s">
        <v>0</v>
      </c>
    </row>
    <row r="22" spans="1:4" x14ac:dyDescent="0.3">
      <c r="A22" s="7" t="s">
        <v>70</v>
      </c>
      <c r="B22" s="8">
        <v>230</v>
      </c>
      <c r="C22" s="8">
        <v>341</v>
      </c>
      <c r="D22" s="8">
        <v>216</v>
      </c>
    </row>
    <row r="23" spans="1:4" ht="15.6" customHeight="1" x14ac:dyDescent="0.3">
      <c r="A23" s="7" t="s">
        <v>71</v>
      </c>
      <c r="B23" s="8">
        <v>240</v>
      </c>
      <c r="C23" s="8">
        <v>178</v>
      </c>
      <c r="D23" s="8">
        <v>186</v>
      </c>
    </row>
    <row r="24" spans="1:4" ht="13.2" customHeight="1" x14ac:dyDescent="0.3">
      <c r="A24" s="7" t="s">
        <v>72</v>
      </c>
      <c r="B24" s="8">
        <v>250</v>
      </c>
      <c r="C24" s="8">
        <v>26251</v>
      </c>
      <c r="D24" s="8">
        <v>12234</v>
      </c>
    </row>
    <row r="25" spans="1:4" x14ac:dyDescent="0.3">
      <c r="A25" s="7" t="s">
        <v>73</v>
      </c>
      <c r="B25" s="8">
        <v>260</v>
      </c>
      <c r="C25" s="8" t="s">
        <v>0</v>
      </c>
      <c r="D25" s="8" t="s">
        <v>0</v>
      </c>
    </row>
    <row r="26" spans="1:4" x14ac:dyDescent="0.3">
      <c r="A26" s="7" t="s">
        <v>74</v>
      </c>
      <c r="B26" s="8">
        <v>270</v>
      </c>
      <c r="C26" s="8">
        <v>1566</v>
      </c>
      <c r="D26" s="8">
        <v>707</v>
      </c>
    </row>
    <row r="27" spans="1:4" x14ac:dyDescent="0.3">
      <c r="A27" s="7" t="s">
        <v>75</v>
      </c>
      <c r="B27" s="8">
        <v>280</v>
      </c>
      <c r="C27" s="8">
        <v>39</v>
      </c>
      <c r="D27" s="8">
        <v>40</v>
      </c>
    </row>
    <row r="28" spans="1:4" x14ac:dyDescent="0.3">
      <c r="A28" s="23" t="s">
        <v>76</v>
      </c>
      <c r="B28" s="24">
        <v>290</v>
      </c>
      <c r="C28" s="24">
        <v>54362</v>
      </c>
      <c r="D28" s="24">
        <v>29576</v>
      </c>
    </row>
    <row r="29" spans="1:4" x14ac:dyDescent="0.3">
      <c r="A29" s="21" t="s">
        <v>77</v>
      </c>
      <c r="B29" s="22">
        <v>300</v>
      </c>
      <c r="C29" s="22">
        <v>162754</v>
      </c>
      <c r="D29" s="22">
        <v>111715</v>
      </c>
    </row>
    <row r="30" spans="1:4" x14ac:dyDescent="0.3">
      <c r="A30" s="18" t="s">
        <v>78</v>
      </c>
      <c r="B30" s="18"/>
      <c r="C30" s="18"/>
      <c r="D30" s="18"/>
    </row>
    <row r="31" spans="1:4" x14ac:dyDescent="0.3">
      <c r="A31" s="16" t="s">
        <v>79</v>
      </c>
      <c r="B31" s="19"/>
      <c r="C31" s="19"/>
      <c r="D31" s="19"/>
    </row>
    <row r="32" spans="1:4" x14ac:dyDescent="0.3">
      <c r="A32" s="7" t="s">
        <v>80</v>
      </c>
      <c r="B32" s="8">
        <v>410</v>
      </c>
      <c r="C32" s="8">
        <v>91</v>
      </c>
      <c r="D32" s="8">
        <v>91</v>
      </c>
    </row>
    <row r="33" spans="1:4" ht="16.2" customHeight="1" x14ac:dyDescent="0.3">
      <c r="A33" s="7" t="s">
        <v>81</v>
      </c>
      <c r="B33" s="8">
        <v>420</v>
      </c>
      <c r="C33" s="8" t="s">
        <v>0</v>
      </c>
      <c r="D33" s="8" t="s">
        <v>0</v>
      </c>
    </row>
    <row r="34" spans="1:4" ht="14.4" customHeight="1" x14ac:dyDescent="0.3">
      <c r="A34" s="7" t="s">
        <v>82</v>
      </c>
      <c r="B34" s="8">
        <v>430</v>
      </c>
      <c r="C34" s="11" t="s">
        <v>0</v>
      </c>
      <c r="D34" s="8" t="s">
        <v>0</v>
      </c>
    </row>
    <row r="35" spans="1:4" x14ac:dyDescent="0.3">
      <c r="A35" s="7" t="s">
        <v>83</v>
      </c>
      <c r="B35" s="8">
        <v>440</v>
      </c>
      <c r="C35" s="8">
        <v>10282</v>
      </c>
      <c r="D35" s="8">
        <v>1069</v>
      </c>
    </row>
    <row r="36" spans="1:4" x14ac:dyDescent="0.3">
      <c r="A36" s="7" t="s">
        <v>84</v>
      </c>
      <c r="B36" s="8">
        <v>450</v>
      </c>
      <c r="C36" s="8">
        <v>91488</v>
      </c>
      <c r="D36" s="8">
        <v>62851</v>
      </c>
    </row>
    <row r="37" spans="1:4" ht="15.6" customHeight="1" x14ac:dyDescent="0.3">
      <c r="A37" s="7" t="s">
        <v>85</v>
      </c>
      <c r="B37" s="8">
        <v>460</v>
      </c>
      <c r="C37" s="8">
        <v>8378</v>
      </c>
      <c r="D37" s="8">
        <v>6313</v>
      </c>
    </row>
    <row r="38" spans="1:4" ht="16.8" customHeight="1" x14ac:dyDescent="0.3">
      <c r="A38" s="7" t="s">
        <v>86</v>
      </c>
      <c r="B38" s="8">
        <v>470</v>
      </c>
      <c r="C38" s="8" t="s">
        <v>0</v>
      </c>
      <c r="D38" s="8" t="s">
        <v>0</v>
      </c>
    </row>
    <row r="39" spans="1:4" x14ac:dyDescent="0.3">
      <c r="A39" s="7" t="s">
        <v>87</v>
      </c>
      <c r="B39" s="8">
        <v>480</v>
      </c>
      <c r="C39" s="11" t="s">
        <v>0</v>
      </c>
      <c r="D39" s="8" t="s">
        <v>0</v>
      </c>
    </row>
    <row r="40" spans="1:4" x14ac:dyDescent="0.3">
      <c r="A40" s="23" t="s">
        <v>88</v>
      </c>
      <c r="B40" s="24">
        <v>490</v>
      </c>
      <c r="C40" s="24">
        <v>110239</v>
      </c>
      <c r="D40" s="24">
        <v>70324</v>
      </c>
    </row>
    <row r="41" spans="1:4" x14ac:dyDescent="0.3">
      <c r="A41" s="16" t="s">
        <v>89</v>
      </c>
      <c r="B41" s="16"/>
      <c r="C41" s="16"/>
      <c r="D41" s="16"/>
    </row>
    <row r="42" spans="1:4" x14ac:dyDescent="0.3">
      <c r="A42" s="7" t="s">
        <v>90</v>
      </c>
      <c r="B42" s="8">
        <v>510</v>
      </c>
      <c r="C42" s="8">
        <v>1134</v>
      </c>
      <c r="D42" s="8" t="s">
        <v>0</v>
      </c>
    </row>
    <row r="43" spans="1:4" ht="16.8" customHeight="1" x14ac:dyDescent="0.3">
      <c r="A43" s="7" t="s">
        <v>91</v>
      </c>
      <c r="B43" s="8">
        <v>520</v>
      </c>
      <c r="C43" s="8" t="s">
        <v>0</v>
      </c>
      <c r="D43" s="8" t="s">
        <v>0</v>
      </c>
    </row>
    <row r="44" spans="1:4" x14ac:dyDescent="0.3">
      <c r="A44" s="7" t="s">
        <v>92</v>
      </c>
      <c r="B44" s="8">
        <v>530</v>
      </c>
      <c r="C44" s="8" t="s">
        <v>0</v>
      </c>
      <c r="D44" s="8" t="s">
        <v>0</v>
      </c>
    </row>
    <row r="45" spans="1:4" x14ac:dyDescent="0.3">
      <c r="A45" s="7" t="s">
        <v>93</v>
      </c>
      <c r="B45" s="8">
        <v>540</v>
      </c>
      <c r="C45" s="8" t="s">
        <v>0</v>
      </c>
      <c r="D45" s="8" t="s">
        <v>0</v>
      </c>
    </row>
    <row r="46" spans="1:4" x14ac:dyDescent="0.3">
      <c r="A46" s="7" t="s">
        <v>94</v>
      </c>
      <c r="B46" s="8">
        <v>550</v>
      </c>
      <c r="C46" s="8" t="s">
        <v>0</v>
      </c>
      <c r="D46" s="8" t="s">
        <v>0</v>
      </c>
    </row>
    <row r="47" spans="1:4" x14ac:dyDescent="0.3">
      <c r="A47" s="7" t="s">
        <v>95</v>
      </c>
      <c r="B47" s="8">
        <v>560</v>
      </c>
      <c r="C47" s="8">
        <v>11586</v>
      </c>
      <c r="D47" s="8" t="s">
        <v>0</v>
      </c>
    </row>
    <row r="48" spans="1:4" x14ac:dyDescent="0.3">
      <c r="A48" s="23" t="s">
        <v>96</v>
      </c>
      <c r="B48" s="24">
        <v>590</v>
      </c>
      <c r="C48" s="24">
        <v>12720</v>
      </c>
      <c r="D48" s="24" t="s">
        <v>0</v>
      </c>
    </row>
    <row r="49" spans="1:4" x14ac:dyDescent="0.3">
      <c r="A49" s="16" t="s">
        <v>97</v>
      </c>
      <c r="B49" s="16"/>
      <c r="C49" s="16"/>
      <c r="D49" s="16"/>
    </row>
    <row r="50" spans="1:4" x14ac:dyDescent="0.3">
      <c r="A50" s="7" t="s">
        <v>98</v>
      </c>
      <c r="B50" s="8">
        <v>610</v>
      </c>
      <c r="C50" s="8">
        <v>12272</v>
      </c>
      <c r="D50" s="8">
        <v>9519</v>
      </c>
    </row>
    <row r="51" spans="1:4" ht="15" customHeight="1" x14ac:dyDescent="0.3">
      <c r="A51" s="7" t="s">
        <v>99</v>
      </c>
      <c r="B51" s="8">
        <v>620</v>
      </c>
      <c r="C51" s="8" t="s">
        <v>0</v>
      </c>
      <c r="D51" s="8" t="s">
        <v>0</v>
      </c>
    </row>
    <row r="52" spans="1:4" ht="15" customHeight="1" x14ac:dyDescent="0.3">
      <c r="A52" s="9" t="s">
        <v>100</v>
      </c>
      <c r="B52" s="2">
        <v>630</v>
      </c>
      <c r="C52" s="2">
        <v>27451</v>
      </c>
      <c r="D52" s="2">
        <v>31791</v>
      </c>
    </row>
    <row r="53" spans="1:4" x14ac:dyDescent="0.3">
      <c r="A53" s="7" t="s">
        <v>101</v>
      </c>
      <c r="B53" s="8"/>
      <c r="C53" s="11" t="s">
        <v>0</v>
      </c>
      <c r="D53" s="8" t="s">
        <v>0</v>
      </c>
    </row>
    <row r="54" spans="1:4" ht="13.2" customHeight="1" x14ac:dyDescent="0.3">
      <c r="A54" s="7" t="s">
        <v>102</v>
      </c>
      <c r="B54" s="8">
        <v>631</v>
      </c>
      <c r="C54" s="8">
        <v>16793</v>
      </c>
      <c r="D54" s="8">
        <v>26221</v>
      </c>
    </row>
    <row r="55" spans="1:4" x14ac:dyDescent="0.3">
      <c r="A55" s="7" t="s">
        <v>103</v>
      </c>
      <c r="B55" s="8">
        <v>632</v>
      </c>
      <c r="C55" s="8">
        <v>670</v>
      </c>
      <c r="D55" s="8">
        <v>660</v>
      </c>
    </row>
    <row r="56" spans="1:4" x14ac:dyDescent="0.3">
      <c r="A56" s="7" t="s">
        <v>104</v>
      </c>
      <c r="B56" s="8">
        <v>633</v>
      </c>
      <c r="C56" s="8">
        <v>781</v>
      </c>
      <c r="D56" s="8">
        <v>589</v>
      </c>
    </row>
    <row r="57" spans="1:4" ht="13.2" customHeight="1" x14ac:dyDescent="0.3">
      <c r="A57" s="7" t="s">
        <v>105</v>
      </c>
      <c r="B57" s="8">
        <v>634</v>
      </c>
      <c r="C57" s="8">
        <v>1333</v>
      </c>
      <c r="D57" s="8">
        <v>896</v>
      </c>
    </row>
    <row r="58" spans="1:4" x14ac:dyDescent="0.3">
      <c r="A58" s="7" t="s">
        <v>106</v>
      </c>
      <c r="B58" s="8">
        <v>635</v>
      </c>
      <c r="C58" s="8">
        <v>4471</v>
      </c>
      <c r="D58" s="8">
        <v>2836</v>
      </c>
    </row>
    <row r="59" spans="1:4" x14ac:dyDescent="0.3">
      <c r="A59" s="7" t="s">
        <v>107</v>
      </c>
      <c r="B59" s="8">
        <v>636</v>
      </c>
      <c r="C59" s="8" t="s">
        <v>0</v>
      </c>
      <c r="D59" s="8" t="s">
        <v>0</v>
      </c>
    </row>
    <row r="60" spans="1:4" ht="13.2" customHeight="1" x14ac:dyDescent="0.3">
      <c r="A60" s="7" t="s">
        <v>108</v>
      </c>
      <c r="B60" s="8">
        <v>637</v>
      </c>
      <c r="C60" s="11" t="s">
        <v>0</v>
      </c>
      <c r="D60" s="8">
        <v>175</v>
      </c>
    </row>
    <row r="61" spans="1:4" x14ac:dyDescent="0.3">
      <c r="A61" s="7" t="s">
        <v>109</v>
      </c>
      <c r="B61" s="8">
        <v>638</v>
      </c>
      <c r="C61" s="8">
        <v>3403</v>
      </c>
      <c r="D61" s="8">
        <v>414</v>
      </c>
    </row>
    <row r="62" spans="1:4" ht="13.2" customHeight="1" x14ac:dyDescent="0.3">
      <c r="A62" s="7" t="s">
        <v>110</v>
      </c>
      <c r="B62" s="8">
        <v>640</v>
      </c>
      <c r="C62" s="11" t="s">
        <v>0</v>
      </c>
      <c r="D62" s="8" t="s">
        <v>0</v>
      </c>
    </row>
    <row r="63" spans="1:4" x14ac:dyDescent="0.3">
      <c r="A63" s="7" t="s">
        <v>111</v>
      </c>
      <c r="B63" s="8">
        <v>650</v>
      </c>
      <c r="C63" s="8">
        <v>72</v>
      </c>
      <c r="D63" s="8">
        <v>116</v>
      </c>
    </row>
    <row r="64" spans="1:4" x14ac:dyDescent="0.3">
      <c r="A64" s="7" t="s">
        <v>94</v>
      </c>
      <c r="B64" s="8">
        <v>660</v>
      </c>
      <c r="C64" s="8" t="s">
        <v>0</v>
      </c>
      <c r="D64" s="8" t="s">
        <v>0</v>
      </c>
    </row>
    <row r="65" spans="1:10" ht="13.8" customHeight="1" x14ac:dyDescent="0.3">
      <c r="A65" s="7" t="s">
        <v>112</v>
      </c>
      <c r="B65" s="8">
        <v>670</v>
      </c>
      <c r="C65" s="11" t="s">
        <v>0</v>
      </c>
      <c r="D65" s="8" t="s">
        <v>0</v>
      </c>
    </row>
    <row r="66" spans="1:10" x14ac:dyDescent="0.3">
      <c r="A66" s="23" t="s">
        <v>113</v>
      </c>
      <c r="B66" s="24">
        <v>690</v>
      </c>
      <c r="C66" s="24">
        <v>39795</v>
      </c>
      <c r="D66" s="24">
        <v>41426</v>
      </c>
    </row>
    <row r="67" spans="1:10" x14ac:dyDescent="0.3">
      <c r="A67" s="21" t="s">
        <v>114</v>
      </c>
      <c r="B67" s="22">
        <v>700</v>
      </c>
      <c r="C67" s="22">
        <f>C40+C48+C66</f>
        <v>162754</v>
      </c>
      <c r="D67" s="22">
        <f>D40+D66</f>
        <v>111750</v>
      </c>
    </row>
    <row r="69" spans="1:10" x14ac:dyDescent="0.3">
      <c r="A69" s="1" t="s">
        <v>115</v>
      </c>
    </row>
    <row r="70" spans="1:10" x14ac:dyDescent="0.3">
      <c r="A70" s="2" t="s">
        <v>1</v>
      </c>
      <c r="B70" s="2" t="s">
        <v>3</v>
      </c>
      <c r="C70" s="2" t="s">
        <v>116</v>
      </c>
      <c r="D70" s="2" t="s">
        <v>117</v>
      </c>
      <c r="E70" s="2" t="s">
        <v>33</v>
      </c>
    </row>
    <row r="71" spans="1:10" x14ac:dyDescent="0.3">
      <c r="A71" s="7" t="s">
        <v>118</v>
      </c>
      <c r="B71" s="12" t="s">
        <v>119</v>
      </c>
      <c r="C71" s="8">
        <f>C28</f>
        <v>54362</v>
      </c>
      <c r="D71" s="8">
        <f>D28</f>
        <v>29576</v>
      </c>
      <c r="E71" s="8">
        <f>D71-C71</f>
        <v>-24786</v>
      </c>
    </row>
    <row r="72" spans="1:10" x14ac:dyDescent="0.3">
      <c r="A72" s="7" t="s">
        <v>120</v>
      </c>
      <c r="B72" s="12" t="s">
        <v>121</v>
      </c>
      <c r="C72" s="8">
        <f>C66</f>
        <v>39795</v>
      </c>
      <c r="D72" s="8">
        <f>D66</f>
        <v>41426</v>
      </c>
      <c r="E72" s="8">
        <f t="shared" ref="E72:E80" si="0">D72-C72</f>
        <v>1631</v>
      </c>
      <c r="G72" s="20" t="s">
        <v>140</v>
      </c>
      <c r="H72" s="20"/>
      <c r="I72" s="20"/>
      <c r="J72" s="20"/>
    </row>
    <row r="73" spans="1:10" ht="16.2" customHeight="1" x14ac:dyDescent="0.3">
      <c r="A73" s="25" t="s">
        <v>122</v>
      </c>
      <c r="B73" s="26" t="s">
        <v>123</v>
      </c>
      <c r="C73" s="27">
        <f>C71/C72</f>
        <v>1.3660510114335971</v>
      </c>
      <c r="D73" s="27">
        <f>D71/D72</f>
        <v>0.71394776227489987</v>
      </c>
      <c r="E73" s="27">
        <f t="shared" si="0"/>
        <v>-0.65210324915869722</v>
      </c>
      <c r="G73" s="20"/>
      <c r="H73" s="20"/>
      <c r="I73" s="20"/>
      <c r="J73" s="20"/>
    </row>
    <row r="74" spans="1:10" ht="16.8" customHeight="1" x14ac:dyDescent="0.3">
      <c r="A74" s="7" t="s">
        <v>124</v>
      </c>
      <c r="B74" s="12" t="s">
        <v>125</v>
      </c>
      <c r="C74" s="8">
        <f>C40</f>
        <v>110239</v>
      </c>
      <c r="D74" s="8">
        <f>D40</f>
        <v>70324</v>
      </c>
      <c r="E74" s="8">
        <f t="shared" si="0"/>
        <v>-39915</v>
      </c>
      <c r="G74" s="20"/>
      <c r="H74" s="20"/>
      <c r="I74" s="20"/>
      <c r="J74" s="20"/>
    </row>
    <row r="75" spans="1:10" ht="15.6" customHeight="1" x14ac:dyDescent="0.3">
      <c r="A75" s="7" t="s">
        <v>126</v>
      </c>
      <c r="B75" s="12" t="s">
        <v>127</v>
      </c>
      <c r="C75" s="8">
        <f>C13</f>
        <v>108392</v>
      </c>
      <c r="D75" s="8">
        <f>D13</f>
        <v>82174</v>
      </c>
      <c r="E75" s="8">
        <f t="shared" si="0"/>
        <v>-26218</v>
      </c>
      <c r="G75" s="20"/>
      <c r="H75" s="20"/>
      <c r="I75" s="20"/>
      <c r="J75" s="20"/>
    </row>
    <row r="76" spans="1:10" ht="14.4" customHeight="1" x14ac:dyDescent="0.3">
      <c r="A76" s="7" t="s">
        <v>128</v>
      </c>
      <c r="B76" s="12" t="s">
        <v>129</v>
      </c>
      <c r="C76" s="8">
        <f>C74-C75+C78</f>
        <v>14567</v>
      </c>
      <c r="D76" s="8">
        <f>D74-D75+D78</f>
        <v>-11850</v>
      </c>
      <c r="E76" s="8">
        <f t="shared" si="0"/>
        <v>-26417</v>
      </c>
      <c r="G76" s="20"/>
      <c r="H76" s="20"/>
      <c r="I76" s="20"/>
      <c r="J76" s="20"/>
    </row>
    <row r="77" spans="1:10" ht="15.6" customHeight="1" x14ac:dyDescent="0.3">
      <c r="A77" s="28" t="s">
        <v>130</v>
      </c>
      <c r="B77" s="26" t="s">
        <v>131</v>
      </c>
      <c r="C77" s="27">
        <f>C76/C71</f>
        <v>0.26796291527169713</v>
      </c>
      <c r="D77" s="27">
        <f>D76/D71</f>
        <v>-0.40066269948606981</v>
      </c>
      <c r="E77" s="27">
        <f t="shared" si="0"/>
        <v>-0.66862561475776694</v>
      </c>
      <c r="G77" s="20"/>
      <c r="H77" s="20"/>
      <c r="I77" s="20"/>
      <c r="J77" s="20"/>
    </row>
    <row r="78" spans="1:10" ht="14.4" customHeight="1" x14ac:dyDescent="0.3">
      <c r="A78" s="7" t="s">
        <v>132</v>
      </c>
      <c r="B78" s="12" t="s">
        <v>133</v>
      </c>
      <c r="C78" s="8">
        <f>C48</f>
        <v>12720</v>
      </c>
      <c r="D78" s="8"/>
      <c r="E78" s="8">
        <f>D78-C78</f>
        <v>-12720</v>
      </c>
      <c r="G78" s="20"/>
      <c r="H78" s="20"/>
      <c r="I78" s="20"/>
      <c r="J78" s="20"/>
    </row>
    <row r="79" spans="1:10" x14ac:dyDescent="0.3">
      <c r="A79" s="7" t="s">
        <v>134</v>
      </c>
      <c r="B79" s="12" t="s">
        <v>135</v>
      </c>
      <c r="C79" s="8">
        <f>C29</f>
        <v>162754</v>
      </c>
      <c r="D79" s="8">
        <f>D29</f>
        <v>111715</v>
      </c>
      <c r="E79" s="8">
        <f t="shared" si="0"/>
        <v>-51039</v>
      </c>
      <c r="G79" s="20"/>
      <c r="H79" s="20"/>
      <c r="I79" s="20"/>
      <c r="J79" s="20"/>
    </row>
    <row r="80" spans="1:10" ht="15" customHeight="1" x14ac:dyDescent="0.3">
      <c r="A80" s="25" t="s">
        <v>136</v>
      </c>
      <c r="B80" s="26" t="s">
        <v>137</v>
      </c>
      <c r="C80" s="27">
        <f>(C72+C78)/C79</f>
        <v>0.32266488074025829</v>
      </c>
      <c r="D80" s="27">
        <f>(D72+D78)/D79</f>
        <v>0.3708186009040863</v>
      </c>
      <c r="E80" s="27">
        <f t="shared" si="0"/>
        <v>4.8153720163828018E-2</v>
      </c>
      <c r="G80" s="20"/>
      <c r="H80" s="20"/>
      <c r="I80" s="20"/>
      <c r="J80" s="20"/>
    </row>
  </sheetData>
  <mergeCells count="8">
    <mergeCell ref="G72:J80"/>
    <mergeCell ref="A49:D49"/>
    <mergeCell ref="A3:D3"/>
    <mergeCell ref="A4:D4"/>
    <mergeCell ref="A14:D14"/>
    <mergeCell ref="A30:D30"/>
    <mergeCell ref="A31:D31"/>
    <mergeCell ref="A41:D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5.1</vt:lpstr>
      <vt:lpstr>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2023-02-20T08:45:06Z</dcterms:modified>
</cp:coreProperties>
</file>