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5.1" sheetId="1" state="visible" r:id="rId1"/>
    <sheet name="5.2" sheetId="2" state="visible" r:id="rId2"/>
  </sheets>
  <calcPr/>
</workbook>
</file>

<file path=xl/sharedStrings.xml><?xml version="1.0" encoding="utf-8"?>
<sst xmlns="http://schemas.openxmlformats.org/spreadsheetml/2006/main" count="141" uniqueCount="141">
  <si>
    <t xml:space="preserve">Таблица 5.1</t>
  </si>
  <si>
    <t xml:space="preserve">Показатели </t>
  </si>
  <si>
    <t>Значения</t>
  </si>
  <si>
    <t>Вариант</t>
  </si>
  <si>
    <t xml:space="preserve">1. Прибыль от реализации продукции, млн. руб.</t>
  </si>
  <si>
    <t xml:space="preserve">2. Чистая прибыль, млн. руб.</t>
  </si>
  <si>
    <t xml:space="preserve">3. Совокупные активы на конец года, млн. руб.</t>
  </si>
  <si>
    <t xml:space="preserve">4. Собственный капитал на конец года, млн. руб.</t>
  </si>
  <si>
    <t xml:space="preserve">5. Полная себестоимость продукции, млн. руб.</t>
  </si>
  <si>
    <t xml:space="preserve">6. Выручка от реализации продукции, млн. руб.</t>
  </si>
  <si>
    <t xml:space="preserve">Таблица 5.2</t>
  </si>
  <si>
    <t>Показатели</t>
  </si>
  <si>
    <t>Обозначение</t>
  </si>
  <si>
    <t>Значение</t>
  </si>
  <si>
    <t>базисный</t>
  </si>
  <si>
    <t>отчётный</t>
  </si>
  <si>
    <t>Преал</t>
  </si>
  <si>
    <t>Пч</t>
  </si>
  <si>
    <t xml:space="preserve">3. Совокупные активы на начало года, млн. руб.</t>
  </si>
  <si>
    <t>Ан</t>
  </si>
  <si>
    <t xml:space="preserve">4. Совокупные активы на конец года, млн. руб.</t>
  </si>
  <si>
    <t>Ак</t>
  </si>
  <si>
    <t xml:space="preserve">5. Собственный капитал на начало года, млн. руб.</t>
  </si>
  <si>
    <t>СКн</t>
  </si>
  <si>
    <t xml:space="preserve">6. Собственный капитал на конец года, млн. руб.</t>
  </si>
  <si>
    <t>СКк</t>
  </si>
  <si>
    <t xml:space="preserve">7. Полная себестоимость продукции, млн. руб.</t>
  </si>
  <si>
    <t>Сполн</t>
  </si>
  <si>
    <t xml:space="preserve">8. Выручка от реализации продукции, млн. руб.</t>
  </si>
  <si>
    <t>ВР</t>
  </si>
  <si>
    <t xml:space="preserve">Таблица 5.3</t>
  </si>
  <si>
    <t>Источник</t>
  </si>
  <si>
    <t>Изменение</t>
  </si>
  <si>
    <t>отчетный</t>
  </si>
  <si>
    <t xml:space="preserve">1. Среднегодовая стоимость совокупных активов,млн. руб.</t>
  </si>
  <si>
    <t xml:space="preserve">Аср.г = (Ан + Ак)/2</t>
  </si>
  <si>
    <t xml:space="preserve">2. Рентабельность совокупных активов, %</t>
  </si>
  <si>
    <t xml:space="preserve">Преал / Аср.г · 100</t>
  </si>
  <si>
    <t xml:space="preserve">3. Среднегодовая стоимость собственного капитала, млн. руб.</t>
  </si>
  <si>
    <t xml:space="preserve">СКср.г = (СКн + СКк) /2</t>
  </si>
  <si>
    <t xml:space="preserve">4. Рентабельность собственного капитала, %</t>
  </si>
  <si>
    <t xml:space="preserve">Пч / СКср.г · 100</t>
  </si>
  <si>
    <t xml:space="preserve">5. Рентабельность продукции, %</t>
  </si>
  <si>
    <t xml:space="preserve">Преал / Сполн · 100</t>
  </si>
  <si>
    <t xml:space="preserve">6. Рентабельность продаж, %</t>
  </si>
  <si>
    <t xml:space="preserve">Преал / ВР · 100</t>
  </si>
  <si>
    <t xml:space="preserve">Таким образом, в отчетном году эффективность хозяйственной деятельности организации повысилась: рентабельность активов выросла на 7,5%, собственного капитала – на 7,3%, продукции – на 3,6%, продаж – на 1,1%. Однако следует активировать работу по улучшению сбытовой деятельности организации и повышению показателя рентабельности продаж. </t>
  </si>
  <si>
    <t xml:space="preserve">Таблица 5.4</t>
  </si>
  <si>
    <t xml:space="preserve">Статьи баланса</t>
  </si>
  <si>
    <t xml:space="preserve">Код стр.</t>
  </si>
  <si>
    <t xml:space="preserve">на 31.12 отчетного года</t>
  </si>
  <si>
    <t xml:space="preserve">на 31.12 базисного года</t>
  </si>
  <si>
    <t>АКТИВЫ</t>
  </si>
  <si>
    <t xml:space="preserve">I. ДОЛГОСРОЧНЫЕ АКТИВЫ</t>
  </si>
  <si>
    <t xml:space="preserve">Основные средства</t>
  </si>
  <si>
    <t xml:space="preserve">Нематериальные активы</t>
  </si>
  <si>
    <t xml:space="preserve">Доходные вложения в материальные активы</t>
  </si>
  <si>
    <t>-</t>
  </si>
  <si>
    <t xml:space="preserve">Вложения в долгосрочные активы</t>
  </si>
  <si>
    <t xml:space="preserve">Долгосрочные финансовые вложения</t>
  </si>
  <si>
    <t xml:space="preserve">Отложенные налоговые активы</t>
  </si>
  <si>
    <t xml:space="preserve">Долгосрочная дебиторская задолженность</t>
  </si>
  <si>
    <t xml:space="preserve">Прочие долгосрочные активы</t>
  </si>
  <si>
    <t xml:space="preserve">ИТОГО по разделу I</t>
  </si>
  <si>
    <t xml:space="preserve">II. КРАТКОСРОЧНЫЕ АКТИВЫ</t>
  </si>
  <si>
    <t xml:space="preserve">Запасы , в т.ч.</t>
  </si>
  <si>
    <t xml:space="preserve">    материалы</t>
  </si>
  <si>
    <t xml:space="preserve">   незавершенное производство</t>
  </si>
  <si>
    <t xml:space="preserve">   готовая продукция и товары</t>
  </si>
  <si>
    <t xml:space="preserve">   товары отгруженные</t>
  </si>
  <si>
    <t xml:space="preserve">Прочие запасы</t>
  </si>
  <si>
    <t xml:space="preserve">Долгосрочные активы, предназначенные для реализации</t>
  </si>
  <si>
    <t xml:space="preserve">Расходы будущих периодов</t>
  </si>
  <si>
    <t xml:space="preserve">Налог на добавленную стоимость по приобретенным товарам, работам, услугам</t>
  </si>
  <si>
    <t xml:space="preserve">Краткосрочная дебиторская задолженность</t>
  </si>
  <si>
    <t xml:space="preserve">Краткосрочные финансовые вложения</t>
  </si>
  <si>
    <t xml:space="preserve">Денежные средства и их эквиваленты</t>
  </si>
  <si>
    <t xml:space="preserve">Прочие краткосрочные активы</t>
  </si>
  <si>
    <t xml:space="preserve">ИТОГО по разделу II</t>
  </si>
  <si>
    <t xml:space="preserve">БАЛАНС (190+290)</t>
  </si>
  <si>
    <t xml:space="preserve">           СОБСТВЕННЫЙ КАПИТАЛ И ОБЯЗАТЕЛЬСТВА</t>
  </si>
  <si>
    <t xml:space="preserve">III. СОБСТЕННЫЙ КАПИТАЛ</t>
  </si>
  <si>
    <t xml:space="preserve">Уставной капитал</t>
  </si>
  <si>
    <t xml:space="preserve">Неоплаченная часть уставного капитала</t>
  </si>
  <si>
    <t xml:space="preserve">Собственные акции (доли в уставном капитале)</t>
  </si>
  <si>
    <t xml:space="preserve">Резервный капитал</t>
  </si>
  <si>
    <t xml:space="preserve">Добавочный капитал</t>
  </si>
  <si>
    <t xml:space="preserve">Нераспределенная прибыль (непокрытый убыток)</t>
  </si>
  <si>
    <t xml:space="preserve">Чистая прибыль (убыток) отчетного года</t>
  </si>
  <si>
    <t xml:space="preserve">Целевое финансирование</t>
  </si>
  <si>
    <t xml:space="preserve">ИТОГО по разделу III</t>
  </si>
  <si>
    <t xml:space="preserve">IV. ДОЛГОСРОЧНЫЕ ОБЯЗАТЕЛЬСТВА</t>
  </si>
  <si>
    <t xml:space="preserve">Долгосрочные кредиты и займы</t>
  </si>
  <si>
    <t xml:space="preserve">Долгосрочные обязательства по лизингам и платежам</t>
  </si>
  <si>
    <t xml:space="preserve">Отложенные налоговые обязательства</t>
  </si>
  <si>
    <t xml:space="preserve">Доходы будущих периодов</t>
  </si>
  <si>
    <t xml:space="preserve">Резервы предстоящих платежей</t>
  </si>
  <si>
    <t xml:space="preserve">Прочие долгосрочные обязательства</t>
  </si>
  <si>
    <t xml:space="preserve">ИТОГО по разделу IV</t>
  </si>
  <si>
    <t xml:space="preserve">V. КРАТКОСРОЧНЫЕ ОБЯЗАТЕЛЬСТВА</t>
  </si>
  <si>
    <t xml:space="preserve">Краткосрочные кредиты и займы</t>
  </si>
  <si>
    <t xml:space="preserve">Краткосрочная часть долгосрочных обязательств</t>
  </si>
  <si>
    <t xml:space="preserve">Краткосрочная кредитная задолженность</t>
  </si>
  <si>
    <t xml:space="preserve">В том числе:</t>
  </si>
  <si>
    <t xml:space="preserve">   поставщикам, подрядчикам, исполнителям</t>
  </si>
  <si>
    <t xml:space="preserve">   по авансам полученным</t>
  </si>
  <si>
    <t xml:space="preserve">   по налогам и сборам </t>
  </si>
  <si>
    <t xml:space="preserve">   по социальному страхованию и обеспечению</t>
  </si>
  <si>
    <t xml:space="preserve">   по охране труда</t>
  </si>
  <si>
    <t xml:space="preserve">   по лизинговым платежам</t>
  </si>
  <si>
    <t xml:space="preserve">   собственнику имущества (учредителям, участникам) </t>
  </si>
  <si>
    <t xml:space="preserve">   прочим кредиторам</t>
  </si>
  <si>
    <t xml:space="preserve">Обязательства, предназначенные для реализации</t>
  </si>
  <si>
    <t xml:space="preserve">доходы будущих периодов</t>
  </si>
  <si>
    <t xml:space="preserve">Прочие кратковременные обязательства</t>
  </si>
  <si>
    <t xml:space="preserve">ИТОГО по разделу V</t>
  </si>
  <si>
    <t>БАЛАНС(490+590+690)</t>
  </si>
  <si>
    <t xml:space="preserve">Таблица 5.5</t>
  </si>
  <si>
    <t xml:space="preserve">На начало года</t>
  </si>
  <si>
    <t xml:space="preserve">На конец года</t>
  </si>
  <si>
    <t xml:space="preserve">1. Краткосрочные (оборотные) активы</t>
  </si>
  <si>
    <t xml:space="preserve">стр. 290</t>
  </si>
  <si>
    <t xml:space="preserve">2. Краткосрочные обязательства</t>
  </si>
  <si>
    <t xml:space="preserve">стр. 690</t>
  </si>
  <si>
    <t xml:space="preserve">3. Коэффициент текущей ликвидности (норматив &gt; 1,7)</t>
  </si>
  <si>
    <t xml:space="preserve">п.1 / п.2</t>
  </si>
  <si>
    <t xml:space="preserve">4. Собственный капитал (капитал и резервы)</t>
  </si>
  <si>
    <t xml:space="preserve">стр. 490</t>
  </si>
  <si>
    <t xml:space="preserve">5. Долгосрочные (внеоборотные) активы</t>
  </si>
  <si>
    <t xml:space="preserve">стр. 190</t>
  </si>
  <si>
    <t xml:space="preserve">6. Собственный оборотный капитал</t>
  </si>
  <si>
    <t xml:space="preserve">п.4 - п.5 + п.8</t>
  </si>
  <si>
    <t xml:space="preserve">7. Коэффициент обеспеченности собственными оборотными средствами (норматив &gt; 0,3)</t>
  </si>
  <si>
    <t xml:space="preserve">п.6 / п.1</t>
  </si>
  <si>
    <t xml:space="preserve">Таким образом, коэффициент текущей ликвидности уменьшился на 0,65%, коэффициент обеспеченности финансовых обязательств активами увеличился на 0,48%</t>
  </si>
  <si>
    <t xml:space="preserve">8. Долгосрочные обязательства</t>
  </si>
  <si>
    <t xml:space="preserve">стр. 590</t>
  </si>
  <si>
    <t xml:space="preserve">9. Валюта баланса (итог баланса)</t>
  </si>
  <si>
    <t xml:space="preserve">стр. 300</t>
  </si>
  <si>
    <t xml:space="preserve">10. Коэффициент обеспеченности финансовых обязательств активами (норматив &gt; 0,85)</t>
  </si>
  <si>
    <t xml:space="preserve">(п.2 + п.8) / п.9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</si>
</sst>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ourier New"/>
      <color theme="1"/>
      <sz val="10.000000"/>
    </font>
    <font>
      <name val="Courier New"/>
      <b/>
      <color theme="1"/>
      <sz val="10.000000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76">
    <xf fontId="0" fillId="0" borderId="0" numFmtId="0" xfId="0"/>
    <xf fontId="1" fillId="0" borderId="0" numFmtId="0" xfId="0" applyFont="1" applyAlignment="1">
      <alignment horizontal="center" shrinkToFit="1" vertical="center" wrapText="1"/>
    </xf>
    <xf fontId="1" fillId="0" borderId="0" numFmtId="0" xfId="0" applyFont="1" applyAlignment="1">
      <alignment horizontal="left" shrinkToFit="1" vertical="center" wrapText="1"/>
    </xf>
    <xf fontId="2" fillId="2" borderId="1" numFmtId="0" xfId="0" applyFont="1" applyFill="1" applyBorder="1" applyAlignment="1">
      <alignment horizontal="center" shrinkToFit="1" vertical="center" wrapText="1"/>
    </xf>
    <xf fontId="2" fillId="2" borderId="2" numFmtId="0" xfId="0" applyFont="1" applyFill="1" applyBorder="1" applyAlignment="1">
      <alignment horizontal="center" shrinkToFit="1" vertical="center" wrapText="1"/>
    </xf>
    <xf fontId="1" fillId="0" borderId="3" numFmtId="0" xfId="0" applyFont="1" applyBorder="1" applyAlignment="1">
      <alignment horizontal="center" shrinkToFit="1" vertical="center" wrapText="1"/>
    </xf>
    <xf fontId="1" fillId="0" borderId="4" numFmtId="0" xfId="0" applyFont="1" applyBorder="1" applyAlignment="1">
      <alignment horizontal="center" shrinkToFit="1" vertical="center" wrapText="1"/>
    </xf>
    <xf fontId="1" fillId="0" borderId="5" numFmtId="0" xfId="0" applyFont="1" applyBorder="1" applyAlignment="1">
      <alignment horizontal="left" shrinkToFit="1" vertical="center" wrapText="1"/>
    </xf>
    <xf fontId="1" fillId="0" borderId="6" numFmtId="2" xfId="0" applyNumberFormat="1" applyFont="1" applyBorder="1" applyAlignment="1">
      <alignment horizontal="right" shrinkToFit="1" vertical="center" wrapText="1"/>
    </xf>
    <xf fontId="1" fillId="0" borderId="7" numFmtId="0" xfId="0" applyFont="1" applyBorder="1" applyAlignment="1">
      <alignment horizontal="left" shrinkToFit="1" vertical="center" wrapText="1"/>
    </xf>
    <xf fontId="1" fillId="0" borderId="8" numFmtId="2" xfId="0" applyNumberFormat="1" applyFont="1" applyBorder="1" applyAlignment="1">
      <alignment horizontal="right" shrinkToFit="1" vertical="center" wrapText="1"/>
    </xf>
    <xf fontId="1" fillId="0" borderId="9" numFmtId="0" xfId="0" applyFont="1" applyBorder="1" applyAlignment="1">
      <alignment horizontal="left" shrinkToFit="1" vertical="center" wrapText="1"/>
    </xf>
    <xf fontId="1" fillId="0" borderId="10" numFmtId="2" xfId="0" applyNumberFormat="1" applyFont="1" applyBorder="1" applyAlignment="1">
      <alignment horizontal="right" shrinkToFit="1" vertical="center" wrapText="1"/>
    </xf>
    <xf fontId="2" fillId="2" borderId="11" numFmtId="0" xfId="0" applyFont="1" applyFill="1" applyBorder="1" applyAlignment="1">
      <alignment horizontal="center" shrinkToFit="1" vertical="center" wrapText="1"/>
    </xf>
    <xf fontId="2" fillId="2" borderId="12" numFmtId="0" xfId="0" applyFont="1" applyFill="1" applyBorder="1" applyAlignment="1">
      <alignment horizontal="center" shrinkToFit="1" vertical="center" wrapText="1"/>
    </xf>
    <xf fontId="2" fillId="2" borderId="13" numFmtId="0" xfId="0" applyFont="1" applyFill="1" applyBorder="1" applyAlignment="1">
      <alignment horizontal="center" shrinkToFit="1" vertical="center" wrapText="1"/>
    </xf>
    <xf fontId="2" fillId="2" borderId="9" numFmtId="0" xfId="0" applyFont="1" applyFill="1" applyBorder="1" applyAlignment="1">
      <alignment horizontal="center" shrinkToFit="1" vertical="center" wrapText="1"/>
    </xf>
    <xf fontId="2" fillId="2" borderId="14" numFmtId="0" xfId="0" applyFont="1" applyFill="1" applyBorder="1" applyAlignment="1">
      <alignment horizontal="center" shrinkToFit="1" vertical="center" wrapText="1"/>
    </xf>
    <xf fontId="2" fillId="2" borderId="14" numFmtId="2" xfId="0" applyNumberFormat="1" applyFont="1" applyFill="1" applyBorder="1" applyAlignment="1">
      <alignment horizontal="center" shrinkToFit="1" vertical="center" wrapText="1"/>
    </xf>
    <xf fontId="2" fillId="2" borderId="10" numFmtId="2" xfId="0" applyNumberFormat="1" applyFont="1" applyFill="1" applyBorder="1" applyAlignment="1">
      <alignment horizontal="center" shrinkToFit="1" vertical="center" wrapText="1"/>
    </xf>
    <xf fontId="1" fillId="0" borderId="15" numFmtId="0" xfId="0" applyFont="1" applyBorder="1" applyAlignment="1">
      <alignment horizontal="center" shrinkToFit="1" vertical="center" wrapText="1"/>
    </xf>
    <xf fontId="1" fillId="0" borderId="15" numFmtId="2" xfId="0" applyNumberFormat="1" applyFont="1" applyBorder="1" applyAlignment="1">
      <alignment horizontal="right" shrinkToFit="1" vertical="center" wrapText="1"/>
    </xf>
    <xf fontId="1" fillId="0" borderId="16" numFmtId="0" xfId="0" applyFont="1" applyBorder="1" applyAlignment="1">
      <alignment horizontal="center" shrinkToFit="1" vertical="center" wrapText="1"/>
    </xf>
    <xf fontId="1" fillId="0" borderId="16" numFmtId="2" xfId="0" applyNumberFormat="1" applyFont="1" applyBorder="1" applyAlignment="1">
      <alignment horizontal="right" shrinkToFit="1" vertical="center" wrapText="1"/>
    </xf>
    <xf fontId="1" fillId="0" borderId="14" numFmtId="0" xfId="0" applyFont="1" applyBorder="1" applyAlignment="1">
      <alignment horizontal="center" shrinkToFit="1" vertical="center" wrapText="1"/>
    </xf>
    <xf fontId="1" fillId="0" borderId="14" numFmtId="2" xfId="0" applyNumberFormat="1" applyFont="1" applyBorder="1" applyAlignment="1">
      <alignment horizontal="right" shrinkToFit="1" vertical="center" wrapText="1"/>
    </xf>
    <xf fontId="2" fillId="2" borderId="10" numFmtId="0" xfId="0" applyFont="1" applyFill="1" applyBorder="1" applyAlignment="1">
      <alignment horizontal="center" shrinkToFit="1" vertical="center" wrapText="1"/>
    </xf>
    <xf fontId="2" fillId="0" borderId="8" numFmtId="2" xfId="0" applyNumberFormat="1" applyFont="1" applyBorder="1" applyAlignment="1">
      <alignment horizontal="right" shrinkToFit="1" vertical="center" wrapText="1"/>
    </xf>
    <xf fontId="2" fillId="0" borderId="10" numFmtId="2" xfId="0" applyNumberFormat="1" applyFont="1" applyBorder="1" applyAlignment="1">
      <alignment horizontal="right" shrinkToFit="1" vertical="center" wrapText="1"/>
    </xf>
    <xf fontId="1" fillId="0" borderId="17" numFmtId="0" xfId="0" applyFont="1" applyBorder="1" applyAlignment="1">
      <alignment horizontal="center" shrinkToFit="1" vertical="center" wrapText="1"/>
    </xf>
    <xf fontId="1" fillId="0" borderId="18" numFmtId="0" xfId="0" applyFont="1" applyBorder="1" applyAlignment="1">
      <alignment horizontal="center" shrinkToFit="1" vertical="center" wrapText="1"/>
    </xf>
    <xf fontId="1" fillId="0" borderId="19" numFmtId="0" xfId="0" applyFont="1" applyBorder="1" applyAlignment="1">
      <alignment horizontal="center" shrinkToFit="1" vertical="center" wrapText="1"/>
    </xf>
    <xf fontId="1" fillId="0" borderId="20" numFmtId="0" xfId="0" applyFont="1" applyBorder="1" applyAlignment="1">
      <alignment horizontal="center" shrinkToFit="1" vertical="center" wrapText="1"/>
    </xf>
    <xf fontId="1" fillId="0" borderId="21" numFmtId="0" xfId="0" applyFont="1" applyBorder="1" applyAlignment="1">
      <alignment horizontal="center" shrinkToFit="1" vertical="center" wrapText="1"/>
    </xf>
    <xf fontId="1" fillId="0" borderId="22" numFmtId="0" xfId="0" applyFont="1" applyBorder="1" applyAlignment="1">
      <alignment horizontal="center" shrinkToFit="1" vertical="center" wrapText="1"/>
    </xf>
    <xf fontId="1" fillId="0" borderId="23" numFmtId="0" xfId="0" applyFont="1" applyBorder="1" applyAlignment="1">
      <alignment horizontal="center" shrinkToFit="1" vertical="center" wrapText="1"/>
    </xf>
    <xf fontId="1" fillId="0" borderId="24" numFmtId="0" xfId="0" applyFont="1" applyBorder="1" applyAlignment="1">
      <alignment horizontal="center" shrinkToFit="1" vertical="center" wrapText="1"/>
    </xf>
    <xf fontId="1" fillId="0" borderId="0" numFmtId="0" xfId="0" applyFont="1" applyAlignment="1">
      <alignment horizontal="center" vertical="center" wrapText="1"/>
    </xf>
    <xf fontId="1" fillId="0" borderId="0" numFmtId="0" xfId="0" applyFont="1" applyAlignment="1">
      <alignment horizontal="left" vertical="center" wrapText="1"/>
    </xf>
    <xf fontId="2" fillId="2" borderId="11" numFmtId="0" xfId="0" applyFont="1" applyFill="1" applyBorder="1" applyAlignment="1">
      <alignment horizontal="center" vertical="center" wrapText="1"/>
    </xf>
    <xf fontId="2" fillId="2" borderId="12" numFmtId="0" xfId="0" applyFont="1" applyFill="1" applyBorder="1" applyAlignment="1">
      <alignment horizontal="center" vertical="center" wrapText="1"/>
    </xf>
    <xf fontId="2" fillId="2" borderId="13" numFmtId="0" xfId="0" applyFont="1" applyFill="1" applyBorder="1" applyAlignment="1">
      <alignment horizontal="center" vertical="center" wrapText="1"/>
    </xf>
    <xf fontId="2" fillId="0" borderId="7" numFmtId="0" xfId="0" applyFont="1" applyBorder="1" applyAlignment="1">
      <alignment horizontal="center" vertical="center" wrapText="1"/>
    </xf>
    <xf fontId="2" fillId="0" borderId="16" numFmtId="0" xfId="0" applyFont="1" applyBorder="1" applyAlignment="1">
      <alignment horizontal="center" vertical="center" wrapText="1"/>
    </xf>
    <xf fontId="2" fillId="0" borderId="8" numFmtId="0" xfId="0" applyFont="1" applyBorder="1" applyAlignment="1">
      <alignment horizontal="center" vertical="center" wrapText="1"/>
    </xf>
    <xf fontId="2" fillId="2" borderId="7" numFmtId="0" xfId="0" applyFont="1" applyFill="1" applyBorder="1" applyAlignment="1">
      <alignment horizontal="center" vertical="center" wrapText="1"/>
    </xf>
    <xf fontId="2" fillId="2" borderId="16" numFmtId="0" xfId="0" applyFont="1" applyFill="1" applyBorder="1" applyAlignment="1">
      <alignment horizontal="center" vertical="center" wrapText="1"/>
    </xf>
    <xf fontId="2" fillId="2" borderId="8" numFmtId="0" xfId="0" applyFont="1" applyFill="1" applyBorder="1" applyAlignment="1">
      <alignment horizontal="center" vertical="center" wrapText="1"/>
    </xf>
    <xf fontId="1" fillId="0" borderId="7" numFmtId="0" xfId="0" applyFont="1" applyBorder="1" applyAlignment="1">
      <alignment horizontal="left" vertical="center" wrapText="1"/>
    </xf>
    <xf fontId="1" fillId="0" borderId="16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2" fillId="0" borderId="7" numFmtId="0" xfId="0" applyFont="1" applyBorder="1" applyAlignment="1">
      <alignment horizontal="left" vertical="center" wrapText="1"/>
    </xf>
    <xf fontId="1" fillId="2" borderId="16" numFmtId="0" xfId="0" applyFont="1" applyFill="1" applyBorder="1" applyAlignment="1">
      <alignment horizontal="center" vertical="center" wrapText="1"/>
    </xf>
    <xf fontId="1" fillId="2" borderId="8" numFmtId="0" xfId="0" applyFont="1" applyFill="1" applyBorder="1" applyAlignment="1">
      <alignment horizontal="center" vertical="center" wrapText="1"/>
    </xf>
    <xf fontId="2" fillId="0" borderId="9" numFmtId="0" xfId="0" applyFont="1" applyBorder="1" applyAlignment="1">
      <alignment horizontal="left" vertical="center" wrapText="1"/>
    </xf>
    <xf fontId="2" fillId="0" borderId="14" numFmtId="0" xfId="0" applyFont="1" applyBorder="1" applyAlignment="1">
      <alignment horizontal="center" vertical="center" wrapText="1"/>
    </xf>
    <xf fontId="2" fillId="0" borderId="10" numFmtId="0" xfId="0" applyFont="1" applyBorder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2" fillId="2" borderId="25" numFmtId="0" xfId="0" applyFont="1" applyFill="1" applyBorder="1" applyAlignment="1">
      <alignment horizontal="center" vertical="center" wrapText="1"/>
    </xf>
    <xf fontId="2" fillId="2" borderId="2" numFmtId="0" xfId="0" applyFont="1" applyFill="1" applyBorder="1" applyAlignment="1">
      <alignment horizontal="center" vertical="center" wrapText="1"/>
    </xf>
    <xf fontId="1" fillId="0" borderId="5" numFmtId="0" xfId="0" applyFont="1" applyBorder="1" applyAlignment="1">
      <alignment horizontal="left" vertical="center" wrapText="1"/>
    </xf>
    <xf fontId="1" fillId="0" borderId="15" numFmtId="0" xfId="0" applyFont="1" applyBorder="1" applyAlignment="1">
      <alignment horizontal="center" vertical="center" wrapText="1"/>
    </xf>
    <xf fontId="1" fillId="0" borderId="15" numFmtId="2" xfId="0" applyNumberFormat="1" applyFont="1" applyBorder="1" applyAlignment="1">
      <alignment horizontal="right" vertical="center" wrapText="1"/>
    </xf>
    <xf fontId="1" fillId="0" borderId="6" numFmtId="2" xfId="0" applyNumberFormat="1" applyFont="1" applyBorder="1" applyAlignment="1">
      <alignment horizontal="right" vertical="center" wrapText="1"/>
    </xf>
    <xf fontId="1" fillId="0" borderId="16" numFmtId="2" xfId="0" applyNumberFormat="1" applyFont="1" applyBorder="1" applyAlignment="1">
      <alignment horizontal="right" vertical="center" wrapText="1"/>
    </xf>
    <xf fontId="1" fillId="0" borderId="8" numFmtId="2" xfId="0" applyNumberFormat="1" applyFont="1" applyBorder="1" applyAlignment="1">
      <alignment horizontal="right" vertical="center" wrapText="1"/>
    </xf>
    <xf fontId="1" fillId="0" borderId="11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  <xf fontId="1" fillId="0" borderId="13" numFmtId="0" xfId="0" applyFont="1" applyBorder="1" applyAlignment="1">
      <alignment horizontal="center" vertical="center" wrapText="1"/>
    </xf>
    <xf fontId="1" fillId="0" borderId="7" numFmtId="0" xfId="0" applyFont="1" applyBorder="1" applyAlignment="1">
      <alignment horizontal="center" vertical="center" wrapText="1"/>
    </xf>
    <xf fontId="1" fillId="0" borderId="9" numFmtId="0" xfId="0" applyFont="1" applyBorder="1" applyAlignment="1">
      <alignment horizontal="center" vertical="center" wrapText="1"/>
    </xf>
    <xf fontId="1" fillId="0" borderId="14" numFmtId="0" xfId="0" applyFont="1" applyBorder="1" applyAlignment="1">
      <alignment horizontal="center" vertical="center" wrapText="1"/>
    </xf>
    <xf fontId="1" fillId="0" borderId="10" numFmtId="0" xfId="0" applyFont="1" applyBorder="1" applyAlignment="1">
      <alignment horizontal="center" vertical="center" wrapText="1"/>
    </xf>
    <xf fontId="1" fillId="0" borderId="9" numFmtId="0" xfId="0" applyFont="1" applyBorder="1" applyAlignment="1">
      <alignment horizontal="left" vertical="center" wrapText="1"/>
    </xf>
    <xf fontId="1" fillId="0" borderId="14" numFmtId="2" xfId="0" applyNumberFormat="1" applyFont="1" applyBorder="1" applyAlignment="1">
      <alignment horizontal="right" vertical="center" wrapText="1"/>
    </xf>
    <xf fontId="1" fillId="0" borderId="10" numFmtId="2" xfId="0" applyNumberFormat="1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26" activeCellId="0" sqref="I26"/>
    </sheetView>
  </sheetViews>
  <sheetFormatPr defaultRowHeight="14.25"/>
  <cols>
    <col bestFit="1" customWidth="1" min="1" max="1" style="1" width="68.140625"/>
    <col bestFit="1" customWidth="1" min="2" max="2" style="1" width="27.00390625"/>
    <col bestFit="1" customWidth="1" min="3" max="3" style="1" width="13.28125"/>
    <col customWidth="1" min="4" max="4" style="1" width="14"/>
    <col customWidth="1" min="5" max="5" style="1" width="13.44140625"/>
    <col min="6" max="16384" style="1" width="8.88671875"/>
  </cols>
  <sheetData>
    <row r="1" ht="14.4" customHeight="1">
      <c r="A1" s="2" t="s">
        <v>0</v>
      </c>
    </row>
    <row r="2" ht="14.4" customHeight="1">
      <c r="A2" s="3" t="s">
        <v>1</v>
      </c>
      <c r="B2" s="4" t="s">
        <v>2</v>
      </c>
      <c r="D2" s="5" t="s">
        <v>3</v>
      </c>
      <c r="E2" s="6">
        <v>4</v>
      </c>
    </row>
    <row r="3" ht="14.4" customHeight="1">
      <c r="A3" s="7" t="s">
        <v>4</v>
      </c>
      <c r="B3" s="8">
        <f>21.1+0.5*$E$2</f>
        <v>23.100000000000001</v>
      </c>
    </row>
    <row r="4" ht="14.4" customHeight="1">
      <c r="A4" s="9" t="s">
        <v>5</v>
      </c>
      <c r="B4" s="10">
        <f>12.6+0.2*$E$2</f>
        <v>13.4</v>
      </c>
    </row>
    <row r="5" ht="14.4" customHeight="1">
      <c r="A5" s="9" t="s">
        <v>6</v>
      </c>
      <c r="B5" s="10">
        <f>162.8-0.2*$E$2</f>
        <v>162</v>
      </c>
    </row>
    <row r="6" ht="14.4" customHeight="1">
      <c r="A6" s="9" t="s">
        <v>7</v>
      </c>
      <c r="B6" s="10">
        <f>110.2-0.1*$E$2</f>
        <v>109.8</v>
      </c>
    </row>
    <row r="7" ht="14.4" customHeight="1">
      <c r="A7" s="9" t="s">
        <v>8</v>
      </c>
      <c r="B7" s="10">
        <f>152.6+0.5*$E$2</f>
        <v>154.59999999999999</v>
      </c>
    </row>
    <row r="8" ht="14.4" customHeight="1">
      <c r="A8" s="11" t="s">
        <v>9</v>
      </c>
      <c r="B8" s="12">
        <f>202.9+0.7*$E$2</f>
        <v>205.70000000000002</v>
      </c>
    </row>
    <row r="9" ht="14.4" customHeight="1"/>
    <row r="10" ht="14.4" customHeight="1"/>
    <row r="11" ht="14.4" customHeight="1">
      <c r="A11" s="2" t="s">
        <v>10</v>
      </c>
    </row>
    <row r="12" ht="14.4" customHeight="1">
      <c r="A12" s="13" t="s">
        <v>11</v>
      </c>
      <c r="B12" s="14" t="s">
        <v>12</v>
      </c>
      <c r="C12" s="14" t="s">
        <v>13</v>
      </c>
      <c r="D12" s="15"/>
    </row>
    <row r="13" ht="14.4" customHeight="1">
      <c r="A13" s="16"/>
      <c r="B13" s="17"/>
      <c r="C13" s="18" t="s">
        <v>14</v>
      </c>
      <c r="D13" s="19" t="s">
        <v>15</v>
      </c>
    </row>
    <row r="14" ht="14.4" customHeight="1">
      <c r="A14" s="7" t="s">
        <v>4</v>
      </c>
      <c r="B14" s="20" t="s">
        <v>16</v>
      </c>
      <c r="C14" s="21">
        <v>9.8000000000000007</v>
      </c>
      <c r="D14" s="8">
        <f t="shared" ref="D14:D15" si="0">B3</f>
        <v>23.100000000000001</v>
      </c>
    </row>
    <row r="15" ht="14.4" customHeight="1">
      <c r="A15" s="9" t="s">
        <v>5</v>
      </c>
      <c r="B15" s="22" t="s">
        <v>17</v>
      </c>
      <c r="C15" s="23">
        <v>5</v>
      </c>
      <c r="D15" s="10">
        <f t="shared" si="0"/>
        <v>13.4</v>
      </c>
    </row>
    <row r="16" ht="14.4" customHeight="1">
      <c r="A16" s="9" t="s">
        <v>18</v>
      </c>
      <c r="B16" s="22" t="s">
        <v>19</v>
      </c>
      <c r="C16" s="23">
        <v>97.900000000000006</v>
      </c>
      <c r="D16" s="10">
        <f>C17</f>
        <v>111.7</v>
      </c>
    </row>
    <row r="17" ht="14.4" customHeight="1">
      <c r="A17" s="9" t="s">
        <v>20</v>
      </c>
      <c r="B17" s="22" t="s">
        <v>21</v>
      </c>
      <c r="C17" s="23">
        <v>111.7</v>
      </c>
      <c r="D17" s="10">
        <f>B5</f>
        <v>162</v>
      </c>
    </row>
    <row r="18" ht="14.4" customHeight="1">
      <c r="A18" s="9" t="s">
        <v>22</v>
      </c>
      <c r="B18" s="22" t="s">
        <v>23</v>
      </c>
      <c r="C18" s="23">
        <v>61.200000000000003</v>
      </c>
      <c r="D18" s="10">
        <f>C19</f>
        <v>70.299999999999997</v>
      </c>
    </row>
    <row r="19" ht="14.4" customHeight="1">
      <c r="A19" s="9" t="s">
        <v>24</v>
      </c>
      <c r="B19" s="22" t="s">
        <v>25</v>
      </c>
      <c r="C19" s="23">
        <v>70.299999999999997</v>
      </c>
      <c r="D19" s="10">
        <f t="shared" ref="D19:D21" si="1">B6</f>
        <v>109.8</v>
      </c>
    </row>
    <row r="20" ht="14.4" customHeight="1">
      <c r="A20" s="9" t="s">
        <v>26</v>
      </c>
      <c r="B20" s="22" t="s">
        <v>27</v>
      </c>
      <c r="C20" s="23">
        <v>86.099999999999994</v>
      </c>
      <c r="D20" s="10">
        <f t="shared" si="1"/>
        <v>154.59999999999999</v>
      </c>
    </row>
    <row r="21" ht="14.4" customHeight="1">
      <c r="A21" s="11" t="s">
        <v>28</v>
      </c>
      <c r="B21" s="24" t="s">
        <v>29</v>
      </c>
      <c r="C21" s="25">
        <v>96.400000000000006</v>
      </c>
      <c r="D21" s="12">
        <f t="shared" si="1"/>
        <v>205.70000000000002</v>
      </c>
    </row>
    <row r="22" ht="14.4" customHeight="1"/>
    <row r="23" ht="14.4" customHeight="1">
      <c r="A23" s="2" t="s">
        <v>30</v>
      </c>
    </row>
    <row r="24" ht="14.4" customHeight="1">
      <c r="A24" s="13" t="s">
        <v>11</v>
      </c>
      <c r="B24" s="14" t="s">
        <v>31</v>
      </c>
      <c r="C24" s="14" t="s">
        <v>13</v>
      </c>
      <c r="D24" s="14"/>
      <c r="E24" s="15" t="s">
        <v>32</v>
      </c>
      <c r="G24" s="1"/>
      <c r="H24" s="1"/>
      <c r="I24" s="1"/>
      <c r="J24" s="1"/>
      <c r="K24" s="1"/>
      <c r="L24" s="1"/>
      <c r="M24" s="1"/>
    </row>
    <row r="25" ht="14.4" customHeight="1">
      <c r="A25" s="16"/>
      <c r="B25" s="17"/>
      <c r="C25" s="17" t="s">
        <v>14</v>
      </c>
      <c r="D25" s="17" t="s">
        <v>33</v>
      </c>
      <c r="E25" s="26"/>
      <c r="G25" s="1"/>
      <c r="H25" s="1"/>
      <c r="I25" s="1"/>
      <c r="J25" s="1"/>
      <c r="K25" s="1"/>
      <c r="L25" s="1"/>
      <c r="M25" s="1"/>
    </row>
    <row r="26" ht="14.4" customHeight="1">
      <c r="A26" s="7" t="s">
        <v>34</v>
      </c>
      <c r="B26" s="20" t="s">
        <v>35</v>
      </c>
      <c r="C26" s="21">
        <f>(C16+C17)/2</f>
        <v>104.80000000000001</v>
      </c>
      <c r="D26" s="21">
        <f>(D16+D17)/2</f>
        <v>136.84999999999999</v>
      </c>
      <c r="E26" s="8">
        <f t="shared" ref="E26:E31" si="2">D26-C26</f>
        <v>32.049999999999983</v>
      </c>
      <c r="G26" s="1"/>
      <c r="H26" s="1"/>
      <c r="I26" s="1"/>
      <c r="J26" s="1"/>
      <c r="K26" s="1"/>
      <c r="L26" s="1"/>
      <c r="M26" s="1"/>
    </row>
    <row r="27" ht="14.4" customHeight="1">
      <c r="A27" s="9" t="s">
        <v>36</v>
      </c>
      <c r="B27" s="22" t="s">
        <v>37</v>
      </c>
      <c r="C27" s="23">
        <f>C14/C26*100</f>
        <v>9.3511450381679388</v>
      </c>
      <c r="D27" s="23">
        <f>D14/D26*100</f>
        <v>16.879795396419439</v>
      </c>
      <c r="E27" s="27">
        <f t="shared" si="2"/>
        <v>7.5286503582515003</v>
      </c>
      <c r="G27" s="1"/>
      <c r="H27" s="1"/>
      <c r="I27" s="1"/>
      <c r="J27" s="1"/>
      <c r="K27" s="1"/>
      <c r="L27" s="1"/>
      <c r="M27" s="1"/>
    </row>
    <row r="28" ht="14.4" customHeight="1">
      <c r="A28" s="9" t="s">
        <v>38</v>
      </c>
      <c r="B28" s="22" t="s">
        <v>39</v>
      </c>
      <c r="C28" s="23">
        <f>(C18+C19)/2</f>
        <v>65.75</v>
      </c>
      <c r="D28" s="23">
        <f>(D18+D19)/2</f>
        <v>90.049999999999997</v>
      </c>
      <c r="E28" s="10">
        <f t="shared" si="2"/>
        <v>24.299999999999997</v>
      </c>
      <c r="G28" s="1"/>
      <c r="H28" s="1"/>
      <c r="I28" s="1"/>
      <c r="J28" s="1"/>
      <c r="K28" s="1"/>
      <c r="L28" s="1"/>
      <c r="M28" s="1"/>
    </row>
    <row r="29" ht="14.4" customHeight="1">
      <c r="A29" s="9" t="s">
        <v>40</v>
      </c>
      <c r="B29" s="22" t="s">
        <v>41</v>
      </c>
      <c r="C29" s="23">
        <f>C15/C28*100</f>
        <v>7.6045627376425857</v>
      </c>
      <c r="D29" s="23">
        <f>D15/D28*100</f>
        <v>14.880621876735148</v>
      </c>
      <c r="E29" s="27">
        <f t="shared" si="2"/>
        <v>7.2760591390925624</v>
      </c>
      <c r="G29" s="1"/>
      <c r="H29" s="1"/>
      <c r="I29" s="1"/>
      <c r="J29" s="1"/>
      <c r="K29" s="1"/>
      <c r="L29" s="1"/>
      <c r="M29" s="1"/>
    </row>
    <row r="30" ht="14.4" customHeight="1">
      <c r="A30" s="9" t="s">
        <v>42</v>
      </c>
      <c r="B30" s="22" t="s">
        <v>43</v>
      </c>
      <c r="C30" s="23">
        <f>C14/C20*100</f>
        <v>11.382113821138214</v>
      </c>
      <c r="D30" s="23">
        <f>D14/D20*100</f>
        <v>14.941785252263909</v>
      </c>
      <c r="E30" s="27">
        <f t="shared" si="2"/>
        <v>3.559671431125695</v>
      </c>
      <c r="G30" s="1"/>
      <c r="H30" s="1"/>
      <c r="I30" s="1"/>
      <c r="J30" s="1"/>
      <c r="K30" s="1"/>
      <c r="L30" s="1"/>
      <c r="M30" s="1"/>
    </row>
    <row r="31" ht="14.4" customHeight="1">
      <c r="A31" s="11" t="s">
        <v>44</v>
      </c>
      <c r="B31" s="24" t="s">
        <v>45</v>
      </c>
      <c r="C31" s="25">
        <f>C14/C21*100</f>
        <v>10.165975103734439</v>
      </c>
      <c r="D31" s="25">
        <f>D14/D21*100</f>
        <v>11.22994652406417</v>
      </c>
      <c r="E31" s="28">
        <f t="shared" si="2"/>
        <v>1.0639714203297306</v>
      </c>
      <c r="G31" s="1"/>
      <c r="H31" s="1"/>
      <c r="I31" s="1"/>
      <c r="J31" s="1"/>
      <c r="K31" s="1"/>
      <c r="L31" s="1"/>
      <c r="M31" s="1"/>
    </row>
    <row r="34" ht="14.25">
      <c r="A34" s="29" t="s">
        <v>46</v>
      </c>
      <c r="B34" s="30"/>
      <c r="C34" s="30"/>
      <c r="D34" s="30"/>
      <c r="E34" s="31"/>
      <c r="F34" s="1"/>
      <c r="G34" s="1"/>
    </row>
    <row r="35" ht="14.25">
      <c r="A35" s="32"/>
      <c r="B35" s="1"/>
      <c r="C35" s="1"/>
      <c r="D35" s="1"/>
      <c r="E35" s="33"/>
      <c r="F35" s="1"/>
      <c r="G35" s="1"/>
    </row>
    <row r="36" ht="14.25">
      <c r="A36" s="32"/>
      <c r="B36" s="1"/>
      <c r="C36" s="1"/>
      <c r="D36" s="1"/>
      <c r="E36" s="33"/>
      <c r="F36" s="1"/>
      <c r="G36" s="1"/>
    </row>
    <row r="37" ht="14.25">
      <c r="A37" s="34"/>
      <c r="B37" s="35"/>
      <c r="C37" s="35"/>
      <c r="D37" s="35"/>
      <c r="E37" s="36"/>
      <c r="F37" s="1"/>
      <c r="G37" s="1"/>
    </row>
    <row r="38" ht="14.25">
      <c r="A38" s="1"/>
      <c r="B38" s="1"/>
      <c r="C38" s="1"/>
      <c r="D38" s="1"/>
      <c r="E38" s="1"/>
      <c r="F38" s="1"/>
      <c r="G38" s="1"/>
    </row>
    <row r="39" ht="14.25">
      <c r="A39" s="1"/>
      <c r="B39" s="1"/>
      <c r="C39" s="1"/>
      <c r="D39" s="1"/>
      <c r="E39" s="1"/>
      <c r="F39" s="1"/>
      <c r="G39" s="1"/>
    </row>
    <row r="40" ht="14.25">
      <c r="A40" s="1"/>
      <c r="B40" s="1"/>
      <c r="C40" s="1"/>
      <c r="D40" s="1"/>
      <c r="E40" s="1"/>
      <c r="F40" s="1"/>
      <c r="G40" s="1"/>
    </row>
    <row r="41" ht="14.25">
      <c r="A41" s="1"/>
      <c r="B41" s="1"/>
      <c r="C41" s="1"/>
      <c r="D41" s="1"/>
      <c r="E41" s="1"/>
      <c r="F41" s="1"/>
      <c r="G41" s="1"/>
    </row>
  </sheetData>
  <mergeCells count="8">
    <mergeCell ref="A12:A13"/>
    <mergeCell ref="B12:B13"/>
    <mergeCell ref="C12:D12"/>
    <mergeCell ref="A24:A25"/>
    <mergeCell ref="B24:B25"/>
    <mergeCell ref="C24:D24"/>
    <mergeCell ref="E24:E25"/>
    <mergeCell ref="A34:E3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80" activeCellId="0" sqref="G80"/>
    </sheetView>
  </sheetViews>
  <sheetFormatPr defaultRowHeight="14.25"/>
  <cols>
    <col bestFit="1" customWidth="1" min="1" max="1" style="37" width="59.00390625"/>
    <col bestFit="1" customWidth="1" min="2" max="2" style="37" width="20.140625"/>
    <col bestFit="1" customWidth="1" min="3" max="4" style="37" width="27.00390625"/>
    <col bestFit="1" customWidth="1" min="5" max="5" style="37" width="11.00390625"/>
    <col customWidth="1" min="6" max="6" style="37" width="15.5546875"/>
    <col customWidth="1" min="7" max="10" style="37" width="13.140625"/>
    <col min="11" max="16384" style="37" width="8.88671875"/>
  </cols>
  <sheetData>
    <row r="1" ht="14.4" customHeight="1">
      <c r="A1" s="38" t="s">
        <v>47</v>
      </c>
    </row>
    <row r="2" ht="14.4" customHeight="1">
      <c r="A2" s="39" t="s">
        <v>48</v>
      </c>
      <c r="B2" s="40" t="s">
        <v>49</v>
      </c>
      <c r="C2" s="40" t="s">
        <v>50</v>
      </c>
      <c r="D2" s="41" t="s">
        <v>51</v>
      </c>
    </row>
    <row r="3" ht="14.4" customHeight="1">
      <c r="A3" s="42" t="s">
        <v>52</v>
      </c>
      <c r="B3" s="43"/>
      <c r="C3" s="43"/>
      <c r="D3" s="44"/>
    </row>
    <row r="4" ht="14.4" customHeight="1">
      <c r="A4" s="45" t="s">
        <v>53</v>
      </c>
      <c r="B4" s="46"/>
      <c r="C4" s="46"/>
      <c r="D4" s="47"/>
    </row>
    <row r="5" ht="14.4" customHeight="1">
      <c r="A5" s="48" t="s">
        <v>54</v>
      </c>
      <c r="B5" s="49">
        <v>110</v>
      </c>
      <c r="C5" s="49">
        <v>108022</v>
      </c>
      <c r="D5" s="50">
        <v>80723</v>
      </c>
    </row>
    <row r="6" ht="14.4" customHeight="1">
      <c r="A6" s="48" t="s">
        <v>55</v>
      </c>
      <c r="B6" s="49">
        <v>120</v>
      </c>
      <c r="C6" s="49">
        <v>27</v>
      </c>
      <c r="D6" s="50">
        <v>51</v>
      </c>
    </row>
    <row r="7" ht="14.4" customHeight="1">
      <c r="A7" s="48" t="s">
        <v>56</v>
      </c>
      <c r="B7" s="49">
        <v>130</v>
      </c>
      <c r="C7" s="49" t="s">
        <v>57</v>
      </c>
      <c r="D7" s="50" t="s">
        <v>57</v>
      </c>
    </row>
    <row r="8" ht="14.4" customHeight="1">
      <c r="A8" s="48" t="s">
        <v>58</v>
      </c>
      <c r="B8" s="49">
        <v>140</v>
      </c>
      <c r="C8" s="49">
        <v>343</v>
      </c>
      <c r="D8" s="50">
        <v>1399</v>
      </c>
    </row>
    <row r="9" ht="14.4" customHeight="1">
      <c r="A9" s="48" t="s">
        <v>59</v>
      </c>
      <c r="B9" s="49">
        <v>150</v>
      </c>
      <c r="C9" s="49" t="s">
        <v>57</v>
      </c>
      <c r="D9" s="50">
        <v>1</v>
      </c>
    </row>
    <row r="10" ht="14.4" customHeight="1">
      <c r="A10" s="48" t="s">
        <v>60</v>
      </c>
      <c r="B10" s="49">
        <v>160</v>
      </c>
      <c r="C10" s="49" t="s">
        <v>57</v>
      </c>
      <c r="D10" s="50" t="s">
        <v>57</v>
      </c>
    </row>
    <row r="11" ht="14.4" customHeight="1">
      <c r="A11" s="48" t="s">
        <v>61</v>
      </c>
      <c r="B11" s="49">
        <v>170</v>
      </c>
      <c r="C11" s="49" t="s">
        <v>57</v>
      </c>
      <c r="D11" s="50" t="s">
        <v>57</v>
      </c>
    </row>
    <row r="12" ht="14.4" customHeight="1">
      <c r="A12" s="48" t="s">
        <v>62</v>
      </c>
      <c r="B12" s="49">
        <v>180</v>
      </c>
      <c r="C12" s="49" t="s">
        <v>57</v>
      </c>
      <c r="D12" s="50" t="s">
        <v>57</v>
      </c>
    </row>
    <row r="13" ht="14.4" customHeight="1">
      <c r="A13" s="51" t="s">
        <v>63</v>
      </c>
      <c r="B13" s="43">
        <v>190</v>
      </c>
      <c r="C13" s="43">
        <v>108392</v>
      </c>
      <c r="D13" s="44">
        <v>82174</v>
      </c>
    </row>
    <row r="14" ht="14.4" customHeight="1">
      <c r="A14" s="45" t="s">
        <v>64</v>
      </c>
      <c r="B14" s="46"/>
      <c r="C14" s="46"/>
      <c r="D14" s="47"/>
    </row>
    <row r="15" ht="14.4" customHeight="1">
      <c r="A15" s="48" t="s">
        <v>65</v>
      </c>
      <c r="B15" s="49">
        <v>210</v>
      </c>
      <c r="C15" s="49">
        <v>25987</v>
      </c>
      <c r="D15" s="50">
        <v>16193</v>
      </c>
    </row>
    <row r="16" ht="14.4" customHeight="1">
      <c r="A16" s="48" t="s">
        <v>66</v>
      </c>
      <c r="B16" s="49">
        <v>211</v>
      </c>
      <c r="C16" s="49">
        <v>12948</v>
      </c>
      <c r="D16" s="50">
        <v>10655</v>
      </c>
    </row>
    <row r="17" ht="14.4" customHeight="1">
      <c r="A17" s="48" t="s">
        <v>67</v>
      </c>
      <c r="B17" s="49">
        <v>213</v>
      </c>
      <c r="C17" s="49">
        <v>1900</v>
      </c>
      <c r="D17" s="50">
        <v>1846</v>
      </c>
    </row>
    <row r="18" ht="14.4" customHeight="1">
      <c r="A18" s="48" t="s">
        <v>68</v>
      </c>
      <c r="B18" s="49">
        <v>214</v>
      </c>
      <c r="C18" s="49">
        <v>11139</v>
      </c>
      <c r="D18" s="50">
        <v>3692</v>
      </c>
    </row>
    <row r="19" ht="14.4" customHeight="1">
      <c r="A19" s="48" t="s">
        <v>69</v>
      </c>
      <c r="B19" s="49">
        <v>215</v>
      </c>
      <c r="C19" s="49" t="s">
        <v>57</v>
      </c>
      <c r="D19" s="50" t="s">
        <v>57</v>
      </c>
    </row>
    <row r="20" ht="14.4" customHeight="1">
      <c r="A20" s="48" t="s">
        <v>70</v>
      </c>
      <c r="B20" s="49">
        <v>216</v>
      </c>
      <c r="C20" s="49" t="s">
        <v>57</v>
      </c>
      <c r="D20" s="50" t="s">
        <v>57</v>
      </c>
    </row>
    <row r="21" ht="14.4" customHeight="1">
      <c r="A21" s="48" t="s">
        <v>71</v>
      </c>
      <c r="B21" s="49">
        <v>220</v>
      </c>
      <c r="C21" s="49" t="s">
        <v>57</v>
      </c>
      <c r="D21" s="50" t="s">
        <v>57</v>
      </c>
    </row>
    <row r="22" ht="14.4" customHeight="1">
      <c r="A22" s="48" t="s">
        <v>72</v>
      </c>
      <c r="B22" s="49">
        <v>230</v>
      </c>
      <c r="C22" s="49">
        <v>341</v>
      </c>
      <c r="D22" s="50">
        <v>216</v>
      </c>
    </row>
    <row r="23" ht="28.800000000000001" customHeight="1">
      <c r="A23" s="48" t="s">
        <v>73</v>
      </c>
      <c r="B23" s="49">
        <v>240</v>
      </c>
      <c r="C23" s="49">
        <v>178</v>
      </c>
      <c r="D23" s="50">
        <v>186</v>
      </c>
    </row>
    <row r="24" ht="14.4" customHeight="1">
      <c r="A24" s="48" t="s">
        <v>74</v>
      </c>
      <c r="B24" s="49">
        <v>250</v>
      </c>
      <c r="C24" s="49">
        <v>26251</v>
      </c>
      <c r="D24" s="50">
        <v>12234</v>
      </c>
    </row>
    <row r="25" ht="14.4" customHeight="1">
      <c r="A25" s="48" t="s">
        <v>75</v>
      </c>
      <c r="B25" s="49">
        <v>260</v>
      </c>
      <c r="C25" s="49" t="s">
        <v>57</v>
      </c>
      <c r="D25" s="50" t="s">
        <v>57</v>
      </c>
    </row>
    <row r="26" ht="14.4" customHeight="1">
      <c r="A26" s="48" t="s">
        <v>76</v>
      </c>
      <c r="B26" s="49">
        <v>270</v>
      </c>
      <c r="C26" s="49">
        <v>1566</v>
      </c>
      <c r="D26" s="50">
        <v>707</v>
      </c>
    </row>
    <row r="27" ht="14.4" customHeight="1">
      <c r="A27" s="48" t="s">
        <v>77</v>
      </c>
      <c r="B27" s="49">
        <v>280</v>
      </c>
      <c r="C27" s="49">
        <v>39</v>
      </c>
      <c r="D27" s="50">
        <v>40</v>
      </c>
    </row>
    <row r="28" ht="14.4" customHeight="1">
      <c r="A28" s="51" t="s">
        <v>78</v>
      </c>
      <c r="B28" s="43">
        <v>290</v>
      </c>
      <c r="C28" s="43">
        <v>54362</v>
      </c>
      <c r="D28" s="44">
        <v>29576</v>
      </c>
    </row>
    <row r="29" ht="14.4" customHeight="1">
      <c r="A29" s="51" t="s">
        <v>79</v>
      </c>
      <c r="B29" s="43">
        <v>300</v>
      </c>
      <c r="C29" s="43">
        <v>162754</v>
      </c>
      <c r="D29" s="44">
        <v>111715</v>
      </c>
    </row>
    <row r="30" ht="14.4" customHeight="1">
      <c r="A30" s="42" t="s">
        <v>80</v>
      </c>
      <c r="B30" s="43"/>
      <c r="C30" s="43"/>
      <c r="D30" s="44"/>
    </row>
    <row r="31" ht="14.4" customHeight="1">
      <c r="A31" s="45" t="s">
        <v>81</v>
      </c>
      <c r="B31" s="52"/>
      <c r="C31" s="52"/>
      <c r="D31" s="53"/>
    </row>
    <row r="32" ht="14.4" customHeight="1">
      <c r="A32" s="48" t="s">
        <v>82</v>
      </c>
      <c r="B32" s="49">
        <v>410</v>
      </c>
      <c r="C32" s="49">
        <v>91</v>
      </c>
      <c r="D32" s="50">
        <v>91</v>
      </c>
    </row>
    <row r="33" ht="14.4" customHeight="1">
      <c r="A33" s="48" t="s">
        <v>83</v>
      </c>
      <c r="B33" s="49">
        <v>420</v>
      </c>
      <c r="C33" s="49" t="s">
        <v>57</v>
      </c>
      <c r="D33" s="50" t="s">
        <v>57</v>
      </c>
    </row>
    <row r="34" ht="14.4" customHeight="1">
      <c r="A34" s="48" t="s">
        <v>84</v>
      </c>
      <c r="B34" s="49">
        <v>430</v>
      </c>
      <c r="C34" s="37" t="s">
        <v>57</v>
      </c>
      <c r="D34" s="50" t="s">
        <v>57</v>
      </c>
    </row>
    <row r="35" ht="14.4" customHeight="1">
      <c r="A35" s="48" t="s">
        <v>85</v>
      </c>
      <c r="B35" s="49">
        <v>440</v>
      </c>
      <c r="C35" s="49">
        <v>10282</v>
      </c>
      <c r="D35" s="50">
        <v>1069</v>
      </c>
    </row>
    <row r="36" ht="14.4" customHeight="1">
      <c r="A36" s="48" t="s">
        <v>86</v>
      </c>
      <c r="B36" s="49">
        <v>450</v>
      </c>
      <c r="C36" s="49">
        <v>91488</v>
      </c>
      <c r="D36" s="50">
        <v>62851</v>
      </c>
    </row>
    <row r="37" ht="14.4" customHeight="1">
      <c r="A37" s="48" t="s">
        <v>87</v>
      </c>
      <c r="B37" s="49">
        <v>460</v>
      </c>
      <c r="C37" s="49">
        <v>8378</v>
      </c>
      <c r="D37" s="50">
        <v>6313</v>
      </c>
    </row>
    <row r="38" ht="14.4" customHeight="1">
      <c r="A38" s="48" t="s">
        <v>88</v>
      </c>
      <c r="B38" s="49">
        <v>470</v>
      </c>
      <c r="C38" s="49" t="s">
        <v>57</v>
      </c>
      <c r="D38" s="50" t="s">
        <v>57</v>
      </c>
    </row>
    <row r="39" ht="14.4" customHeight="1">
      <c r="A39" s="48" t="s">
        <v>89</v>
      </c>
      <c r="B39" s="49">
        <v>480</v>
      </c>
      <c r="C39" s="37" t="s">
        <v>57</v>
      </c>
      <c r="D39" s="50" t="s">
        <v>57</v>
      </c>
    </row>
    <row r="40" ht="14.4" customHeight="1">
      <c r="A40" s="51" t="s">
        <v>90</v>
      </c>
      <c r="B40" s="43">
        <v>490</v>
      </c>
      <c r="C40" s="43">
        <v>110239</v>
      </c>
      <c r="D40" s="44">
        <v>70324</v>
      </c>
    </row>
    <row r="41" ht="14.4" customHeight="1">
      <c r="A41" s="45" t="s">
        <v>91</v>
      </c>
      <c r="B41" s="46"/>
      <c r="C41" s="46"/>
      <c r="D41" s="47"/>
    </row>
    <row r="42" ht="14.4" customHeight="1">
      <c r="A42" s="48" t="s">
        <v>92</v>
      </c>
      <c r="B42" s="49">
        <v>510</v>
      </c>
      <c r="C42" s="49">
        <v>1134</v>
      </c>
      <c r="D42" s="50" t="s">
        <v>57</v>
      </c>
    </row>
    <row r="43" ht="14.4" customHeight="1">
      <c r="A43" s="48" t="s">
        <v>93</v>
      </c>
      <c r="B43" s="49">
        <v>520</v>
      </c>
      <c r="C43" s="49" t="s">
        <v>57</v>
      </c>
      <c r="D43" s="50" t="s">
        <v>57</v>
      </c>
    </row>
    <row r="44" ht="14.4" customHeight="1">
      <c r="A44" s="48" t="s">
        <v>94</v>
      </c>
      <c r="B44" s="49">
        <v>530</v>
      </c>
      <c r="C44" s="49" t="s">
        <v>57</v>
      </c>
      <c r="D44" s="50" t="s">
        <v>57</v>
      </c>
    </row>
    <row r="45" ht="14.4" customHeight="1">
      <c r="A45" s="48" t="s">
        <v>95</v>
      </c>
      <c r="B45" s="49">
        <v>540</v>
      </c>
      <c r="C45" s="49" t="s">
        <v>57</v>
      </c>
      <c r="D45" s="50" t="s">
        <v>57</v>
      </c>
    </row>
    <row r="46" ht="14.4" customHeight="1">
      <c r="A46" s="48" t="s">
        <v>96</v>
      </c>
      <c r="B46" s="49">
        <v>550</v>
      </c>
      <c r="C46" s="49" t="s">
        <v>57</v>
      </c>
      <c r="D46" s="50" t="s">
        <v>57</v>
      </c>
    </row>
    <row r="47" ht="14.4" customHeight="1">
      <c r="A47" s="48" t="s">
        <v>97</v>
      </c>
      <c r="B47" s="49">
        <v>560</v>
      </c>
      <c r="C47" s="49">
        <v>11586</v>
      </c>
      <c r="D47" s="50" t="s">
        <v>57</v>
      </c>
    </row>
    <row r="48" ht="14.4" customHeight="1">
      <c r="A48" s="51" t="s">
        <v>98</v>
      </c>
      <c r="B48" s="43">
        <v>590</v>
      </c>
      <c r="C48" s="43">
        <v>12720</v>
      </c>
      <c r="D48" s="44" t="s">
        <v>57</v>
      </c>
    </row>
    <row r="49" ht="14.4" customHeight="1">
      <c r="A49" s="45" t="s">
        <v>99</v>
      </c>
      <c r="B49" s="46"/>
      <c r="C49" s="46"/>
      <c r="D49" s="47"/>
    </row>
    <row r="50" ht="14.4" customHeight="1">
      <c r="A50" s="48" t="s">
        <v>100</v>
      </c>
      <c r="B50" s="49">
        <v>610</v>
      </c>
      <c r="C50" s="49">
        <v>12272</v>
      </c>
      <c r="D50" s="50">
        <v>9519</v>
      </c>
    </row>
    <row r="51" ht="14.4" customHeight="1">
      <c r="A51" s="48" t="s">
        <v>101</v>
      </c>
      <c r="B51" s="49">
        <v>620</v>
      </c>
      <c r="C51" s="49" t="s">
        <v>57</v>
      </c>
      <c r="D51" s="50" t="s">
        <v>57</v>
      </c>
    </row>
    <row r="52" ht="14.4" customHeight="1">
      <c r="A52" s="51" t="s">
        <v>102</v>
      </c>
      <c r="B52" s="43">
        <v>630</v>
      </c>
      <c r="C52" s="43">
        <v>27451</v>
      </c>
      <c r="D52" s="44">
        <v>31791</v>
      </c>
    </row>
    <row r="53" ht="14.4" customHeight="1">
      <c r="A53" s="48" t="s">
        <v>103</v>
      </c>
      <c r="B53" s="49"/>
      <c r="C53" s="37" t="s">
        <v>57</v>
      </c>
      <c r="D53" s="50" t="s">
        <v>57</v>
      </c>
    </row>
    <row r="54" ht="14.4" customHeight="1">
      <c r="A54" s="48" t="s">
        <v>104</v>
      </c>
      <c r="B54" s="49">
        <v>631</v>
      </c>
      <c r="C54" s="49">
        <v>16793</v>
      </c>
      <c r="D54" s="50">
        <v>26221</v>
      </c>
    </row>
    <row r="55" ht="14.4" customHeight="1">
      <c r="A55" s="48" t="s">
        <v>105</v>
      </c>
      <c r="B55" s="49">
        <v>632</v>
      </c>
      <c r="C55" s="49">
        <v>670</v>
      </c>
      <c r="D55" s="50">
        <v>660</v>
      </c>
    </row>
    <row r="56" ht="14.4" customHeight="1">
      <c r="A56" s="48" t="s">
        <v>106</v>
      </c>
      <c r="B56" s="49">
        <v>633</v>
      </c>
      <c r="C56" s="49">
        <v>781</v>
      </c>
      <c r="D56" s="50">
        <v>589</v>
      </c>
    </row>
    <row r="57" ht="14.4" customHeight="1">
      <c r="A57" s="48" t="s">
        <v>107</v>
      </c>
      <c r="B57" s="49">
        <v>634</v>
      </c>
      <c r="C57" s="49">
        <v>1333</v>
      </c>
      <c r="D57" s="50">
        <v>896</v>
      </c>
    </row>
    <row r="58" ht="14.4" customHeight="1">
      <c r="A58" s="48" t="s">
        <v>108</v>
      </c>
      <c r="B58" s="49">
        <v>635</v>
      </c>
      <c r="C58" s="49">
        <v>4471</v>
      </c>
      <c r="D58" s="50">
        <v>2836</v>
      </c>
    </row>
    <row r="59" ht="14.4" customHeight="1">
      <c r="A59" s="48" t="s">
        <v>109</v>
      </c>
      <c r="B59" s="49">
        <v>636</v>
      </c>
      <c r="C59" s="49" t="s">
        <v>57</v>
      </c>
      <c r="D59" s="50" t="s">
        <v>57</v>
      </c>
    </row>
    <row r="60" ht="14.4" customHeight="1">
      <c r="A60" s="48" t="s">
        <v>110</v>
      </c>
      <c r="B60" s="49">
        <v>637</v>
      </c>
      <c r="C60" s="37" t="s">
        <v>57</v>
      </c>
      <c r="D60" s="50">
        <v>175</v>
      </c>
    </row>
    <row r="61" ht="14.4" customHeight="1">
      <c r="A61" s="48" t="s">
        <v>111</v>
      </c>
      <c r="B61" s="49">
        <v>638</v>
      </c>
      <c r="C61" s="49">
        <v>3403</v>
      </c>
      <c r="D61" s="50">
        <v>414</v>
      </c>
    </row>
    <row r="62" ht="14.4" customHeight="1">
      <c r="A62" s="48" t="s">
        <v>112</v>
      </c>
      <c r="B62" s="49">
        <v>640</v>
      </c>
      <c r="C62" s="37" t="s">
        <v>57</v>
      </c>
      <c r="D62" s="50" t="s">
        <v>57</v>
      </c>
    </row>
    <row r="63" ht="14.4" customHeight="1">
      <c r="A63" s="48" t="s">
        <v>113</v>
      </c>
      <c r="B63" s="49">
        <v>650</v>
      </c>
      <c r="C63" s="49">
        <v>72</v>
      </c>
      <c r="D63" s="50">
        <v>116</v>
      </c>
    </row>
    <row r="64" ht="14.4" customHeight="1">
      <c r="A64" s="48" t="s">
        <v>96</v>
      </c>
      <c r="B64" s="49">
        <v>660</v>
      </c>
      <c r="C64" s="49" t="s">
        <v>57</v>
      </c>
      <c r="D64" s="50" t="s">
        <v>57</v>
      </c>
    </row>
    <row r="65" ht="14.4" customHeight="1">
      <c r="A65" s="48" t="s">
        <v>114</v>
      </c>
      <c r="B65" s="49">
        <v>670</v>
      </c>
      <c r="C65" s="37" t="s">
        <v>57</v>
      </c>
      <c r="D65" s="50" t="s">
        <v>57</v>
      </c>
    </row>
    <row r="66" ht="14.4" customHeight="1">
      <c r="A66" s="51" t="s">
        <v>115</v>
      </c>
      <c r="B66" s="43">
        <v>690</v>
      </c>
      <c r="C66" s="43">
        <v>39795</v>
      </c>
      <c r="D66" s="44">
        <v>41426</v>
      </c>
    </row>
    <row r="67" ht="14.4" customHeight="1">
      <c r="A67" s="54" t="s">
        <v>116</v>
      </c>
      <c r="B67" s="55">
        <v>700</v>
      </c>
      <c r="C67" s="55">
        <f>C40+C48+C66</f>
        <v>162754</v>
      </c>
      <c r="D67" s="56">
        <f>D40+D66</f>
        <v>111750</v>
      </c>
    </row>
    <row r="68" ht="14.4" customHeight="1"/>
    <row r="69" ht="14.4" customHeight="1">
      <c r="A69" s="38" t="s">
        <v>117</v>
      </c>
    </row>
    <row r="70" ht="14.4" customHeight="1">
      <c r="A70" s="57" t="s">
        <v>11</v>
      </c>
      <c r="B70" s="58" t="s">
        <v>31</v>
      </c>
      <c r="C70" s="58" t="s">
        <v>118</v>
      </c>
      <c r="D70" s="58" t="s">
        <v>119</v>
      </c>
      <c r="E70" s="59" t="s">
        <v>32</v>
      </c>
    </row>
    <row r="71" ht="14.4" customHeight="1">
      <c r="A71" s="60" t="s">
        <v>120</v>
      </c>
      <c r="B71" s="61" t="s">
        <v>121</v>
      </c>
      <c r="C71" s="62">
        <f>C28</f>
        <v>54362</v>
      </c>
      <c r="D71" s="62">
        <f>D28</f>
        <v>29576</v>
      </c>
      <c r="E71" s="63">
        <f t="shared" ref="E71:E80" si="3">D71-C71</f>
        <v>-24786</v>
      </c>
    </row>
    <row r="72" ht="14.4" customHeight="1">
      <c r="A72" s="48" t="s">
        <v>122</v>
      </c>
      <c r="B72" s="49" t="s">
        <v>123</v>
      </c>
      <c r="C72" s="64">
        <f>C66</f>
        <v>39795</v>
      </c>
      <c r="D72" s="64">
        <f>D66</f>
        <v>41426</v>
      </c>
      <c r="E72" s="65">
        <f t="shared" si="3"/>
        <v>1631</v>
      </c>
    </row>
    <row r="73" ht="14.4" customHeight="1">
      <c r="A73" s="48" t="s">
        <v>124</v>
      </c>
      <c r="B73" s="49" t="s">
        <v>125</v>
      </c>
      <c r="C73" s="64">
        <f>C71/C72</f>
        <v>1.3660510114335971</v>
      </c>
      <c r="D73" s="64">
        <f>D71/D72</f>
        <v>0.71394776227489987</v>
      </c>
      <c r="E73" s="65">
        <f t="shared" si="3"/>
        <v>-0.65210324915869722</v>
      </c>
    </row>
    <row r="74" ht="14.4" customHeight="1">
      <c r="A74" s="48" t="s">
        <v>126</v>
      </c>
      <c r="B74" s="49" t="s">
        <v>127</v>
      </c>
      <c r="C74" s="64">
        <f>C40</f>
        <v>110239</v>
      </c>
      <c r="D74" s="64">
        <f>D40</f>
        <v>70324</v>
      </c>
      <c r="E74" s="65">
        <f t="shared" si="3"/>
        <v>-39915</v>
      </c>
    </row>
    <row r="75" ht="14.4" customHeight="1">
      <c r="A75" s="48" t="s">
        <v>128</v>
      </c>
      <c r="B75" s="49" t="s">
        <v>129</v>
      </c>
      <c r="C75" s="64">
        <f>C13</f>
        <v>108392</v>
      </c>
      <c r="D75" s="64">
        <f>D13</f>
        <v>82174</v>
      </c>
      <c r="E75" s="65">
        <f t="shared" si="3"/>
        <v>-26218</v>
      </c>
    </row>
    <row r="76" ht="14.4" customHeight="1">
      <c r="A76" s="48" t="s">
        <v>130</v>
      </c>
      <c r="B76" s="49" t="s">
        <v>131</v>
      </c>
      <c r="C76" s="64">
        <f>C74-C75+C78</f>
        <v>14567</v>
      </c>
      <c r="D76" s="64">
        <f>D74-D75+D78</f>
        <v>-11850</v>
      </c>
      <c r="E76" s="65">
        <f t="shared" si="3"/>
        <v>-26417</v>
      </c>
    </row>
    <row r="77" ht="28.800000000000001" customHeight="1">
      <c r="A77" s="48" t="s">
        <v>132</v>
      </c>
      <c r="B77" s="49" t="s">
        <v>133</v>
      </c>
      <c r="C77" s="64">
        <f>C76/C71</f>
        <v>0.26796291527169713</v>
      </c>
      <c r="D77" s="64">
        <f>D76/D71</f>
        <v>-0.40066269948606981</v>
      </c>
      <c r="E77" s="65">
        <f t="shared" si="3"/>
        <v>-0.66862561475776694</v>
      </c>
      <c r="G77" s="66" t="s">
        <v>134</v>
      </c>
      <c r="H77" s="67"/>
      <c r="I77" s="67"/>
      <c r="J77" s="68"/>
    </row>
    <row r="78" ht="14.4" customHeight="1">
      <c r="A78" s="48" t="s">
        <v>135</v>
      </c>
      <c r="B78" s="49" t="s">
        <v>136</v>
      </c>
      <c r="C78" s="64">
        <f>C48</f>
        <v>12720</v>
      </c>
      <c r="D78" s="64"/>
      <c r="E78" s="65">
        <f t="shared" si="3"/>
        <v>-12720</v>
      </c>
      <c r="G78" s="69"/>
      <c r="H78" s="49"/>
      <c r="I78" s="49"/>
      <c r="J78" s="50"/>
    </row>
    <row r="79" ht="14.4" customHeight="1">
      <c r="A79" s="48" t="s">
        <v>137</v>
      </c>
      <c r="B79" s="49" t="s">
        <v>138</v>
      </c>
      <c r="C79" s="64">
        <f>C29</f>
        <v>162754</v>
      </c>
      <c r="D79" s="64">
        <f>D29</f>
        <v>111715</v>
      </c>
      <c r="E79" s="65">
        <f t="shared" si="3"/>
        <v>-51039</v>
      </c>
      <c r="G79" s="70"/>
      <c r="H79" s="71"/>
      <c r="I79" s="71"/>
      <c r="J79" s="72"/>
    </row>
    <row r="80" ht="28.800000000000001" customHeight="1">
      <c r="A80" s="73" t="s">
        <v>139</v>
      </c>
      <c r="B80" s="71" t="s">
        <v>140</v>
      </c>
      <c r="C80" s="74">
        <f>(C72+C78)/C79</f>
        <v>0.32266488074025829</v>
      </c>
      <c r="D80" s="74">
        <f>(D72+D78)/D79</f>
        <v>0.3708186009040863</v>
      </c>
      <c r="E80" s="75">
        <f t="shared" si="3"/>
        <v>4.8153720163828018e-002</v>
      </c>
    </row>
    <row r="81" ht="14.4" customHeight="1"/>
    <row r="82" ht="14.4" customHeight="1"/>
    <row r="83" ht="14.4" customHeight="1"/>
    <row r="84" ht="14.4" customHeight="1"/>
    <row r="85" ht="14.4" customHeight="1"/>
    <row r="86" ht="14.4" customHeight="1"/>
    <row r="87" ht="14.4" customHeight="1"/>
    <row r="88" ht="14.4" customHeight="1"/>
    <row r="89" ht="14.4" customHeight="1"/>
    <row r="90" ht="14.4" customHeight="1"/>
    <row r="91" ht="14.4" customHeight="1"/>
    <row r="92" ht="14.4" customHeight="1"/>
    <row r="93" ht="14.4" customHeight="1"/>
    <row r="94" ht="14.4" customHeight="1"/>
  </sheetData>
  <mergeCells count="8">
    <mergeCell ref="A3:D3"/>
    <mergeCell ref="A4:D4"/>
    <mergeCell ref="A14:D14"/>
    <mergeCell ref="A30:D30"/>
    <mergeCell ref="A31:D31"/>
    <mergeCell ref="A41:D41"/>
    <mergeCell ref="A49:D49"/>
    <mergeCell ref="G77:J79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2015-06-05T18:19:34Z</dcterms:created>
  <dcterms:modified xsi:type="dcterms:W3CDTF">2023-03-01T18:53:30Z</dcterms:modified>
</cp:coreProperties>
</file>