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6" i="1"/>
  <c r="J34" i="1"/>
  <c r="J35" i="1"/>
  <c r="J36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6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7" i="1"/>
  <c r="L38" i="1"/>
  <c r="J37" i="1"/>
  <c r="J38" i="1"/>
  <c r="H37" i="1"/>
  <c r="H38" i="1"/>
</calcChain>
</file>

<file path=xl/sharedStrings.xml><?xml version="1.0" encoding="utf-8"?>
<sst xmlns="http://schemas.openxmlformats.org/spreadsheetml/2006/main" count="360" uniqueCount="246">
  <si>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</si>
  <si>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</si>
  <si>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</si>
  <si>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</si>
  <si>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</si>
  <si>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</si>
  <si>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</si>
  <si>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</si>
  <si>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</si>
  <si>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</si>
  <si>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</si>
  <si>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</si>
  <si>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</si>
  <si>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</si>
  <si>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</si>
  <si>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</si>
  <si>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</si>
  <si>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</si>
  <si>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</si>
  <si>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</si>
  <si>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</si>
  <si>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</si>
  <si>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</si>
  <si>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</si>
  <si>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</si>
  <si>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</si>
  <si>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</si>
  <si>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</si>
  <si>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</si>
  <si>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</si>
  <si>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</si>
  <si>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</si>
  <si>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</si>
  <si>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</si>
  <si>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</si>
  <si>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</si>
  <si>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</si>
  <si>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</si>
  <si>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</si>
  <si>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</si>
  <si>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</si>
  <si>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</si>
  <si>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</si>
  <si>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</si>
  <si>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</si>
  <si>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</si>
  <si>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</si>
  <si>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</si>
  <si>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</si>
  <si>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</si>
  <si>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</si>
  <si>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</si>
  <si>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</si>
  <si>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</si>
  <si>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</si>
  <si>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</si>
  <si>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</si>
  <si>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</si>
  <si>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</si>
  <si>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</si>
  <si>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</si>
  <si>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</si>
  <si>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</si>
  <si>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</si>
  <si>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</si>
  <si>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</si>
  <si>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</si>
  <si>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</si>
  <si>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</si>
  <si>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</si>
  <si>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</si>
  <si>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</si>
  <si>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</si>
  <si>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</si>
  <si>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</si>
  <si>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</si>
  <si>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</si>
  <si>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</si>
  <si>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</si>
  <si>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</si>
  <si>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</si>
  <si>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</si>
  <si>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</si>
  <si>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</si>
  <si>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</si>
  <si>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</si>
  <si>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</si>
  <si>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</si>
  <si>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</si>
  <si>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</si>
  <si>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</si>
  <si>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</si>
  <si>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</si>
  <si>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</si>
  <si>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</si>
  <si>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</si>
  <si>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</si>
  <si>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</si>
  <si>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</si>
  <si>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</si>
  <si>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</si>
  <si>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</si>
  <si>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</si>
  <si>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</si>
  <si>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</si>
  <si>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</si>
  <si>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Reverse voltage protection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</si>
  <si>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</si>
  <si>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</si>
  <si>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</si>
  <si>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</si>
  <si>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</si>
  <si>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</si>
  <si>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</si>
  <si>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5TM Level shifting w/ 2 sensors</t>
  </si>
  <si>
    <t>Solar panel Open Voltage - change reverse mosfet if necessary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</si>
  <si>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</si>
  <si>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</si>
  <si>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</si>
  <si>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</si>
  <si>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</si>
  <si>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</si>
  <si>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</si>
  <si>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</si>
  <si>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</si>
  <si>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</si>
  <si>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</si>
  <si>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</si>
  <si>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</si>
  <si>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</si>
  <si>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</si>
  <si>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</si>
  <si>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</si>
  <si>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</si>
  <si>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</si>
  <si>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Li200 Resistor Values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</si>
  <si>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</si>
  <si>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</si>
  <si>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</si>
  <si>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</si>
  <si>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</si>
  <si>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</si>
  <si>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</si>
  <si>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</si>
  <si>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</si>
  <si>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</si>
  <si>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</si>
  <si>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</si>
  <si>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</si>
  <si>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</si>
  <si>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Q8, Q9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</si>
  <si>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</si>
  <si>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</si>
  <si>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</si>
  <si>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</si>
  <si>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</si>
  <si>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R17, R18</t>
  </si>
  <si>
    <t>ERJ-6ENF1001V</t>
  </si>
  <si>
    <t>1k 1% 1/8W Resistor</t>
  </si>
  <si>
    <t>Vishay Dale</t>
  </si>
  <si>
    <t>541-1.00KCCT-ND</t>
  </si>
  <si>
    <t>http://www.digikey.com/product-detail/en/CRCW08051K00FKEA/541-1.00KCCT-ND/1180783?curr=usd&amp;WT.z_cid=ref_octopart_dkc_buynow&amp;site=us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</si>
  <si>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</si>
  <si>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</si>
  <si>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</si>
  <si>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</si>
  <si>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</si>
  <si>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</si>
  <si>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</si>
  <si>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</si>
  <si>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</si>
  <si>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</si>
  <si>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</si>
  <si>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</si>
  <si>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</si>
  <si>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</si>
  <si>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</si>
  <si>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</si>
  <si>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</si>
  <si>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</si>
  <si>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</si>
  <si>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</si>
  <si>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</si>
  <si>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</si>
  <si>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</si>
  <si>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</si>
  <si>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</si>
  <si>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</si>
  <si>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</si>
  <si>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</si>
  <si>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</si>
  <si>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</si>
  <si>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</si>
  <si>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</si>
  <si>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</si>
  <si>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Resistors on SD Card</t>
  </si>
  <si>
    <t>J14</t>
  </si>
  <si>
    <t>1x1 TH Female Header</t>
  </si>
  <si>
    <t>Solar Panel Battery voltage for resistor divider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</si>
  <si>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</si>
  <si>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</si>
  <si>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</si>
  <si>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</si>
  <si>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</si>
  <si>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</si>
  <si>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</si>
  <si>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</si>
  <si>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</si>
  <si>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</si>
  <si>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</si>
  <si>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</si>
  <si>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</si>
  <si>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</si>
  <si>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</si>
  <si>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</si>
  <si>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</si>
  <si>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Q1-Q7, Q10</t>
  </si>
  <si>
    <t>R1-R13, R19-R21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</si>
  <si>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</si>
  <si>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</si>
  <si>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</si>
  <si>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</si>
  <si>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</si>
  <si>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</si>
  <si>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</si>
  <si>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</si>
  <si>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</si>
  <si>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</si>
  <si>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</si>
  <si>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</si>
  <si>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</si>
  <si>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</si>
  <si>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</si>
  <si>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</si>
  <si>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</si>
  <si>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</si>
  <si>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</si>
  <si>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</si>
  <si>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</si>
  <si>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Fan screwterm and transistor, flyback diode</t>
  </si>
  <si>
    <t>LED1</t>
  </si>
  <si>
    <t>LED2</t>
  </si>
  <si>
    <t>Test fan with transistor</t>
  </si>
  <si>
    <t>J7, J15-J26</t>
  </si>
  <si>
    <t>Switch reverse mosfet with schottky</t>
  </si>
  <si>
    <t>Switch 5TM power mosfet with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</si>
</sst>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Bosch-Sensortec/BMP280/?qs=QhAb4EtQfbUP9Z%252bCHM3Wy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B9" sqref="B9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D1" s="3" t="s">
        <v>32</v>
      </c>
      <c r="L1" s="30"/>
    </row>
    <row r="2" spans="1:14" ht="17" thickBot="1" x14ac:dyDescent="0.25">
      <c r="A2" s="81" t="s">
        <v>5</v>
      </c>
      <c r="B2" s="82"/>
      <c r="C2" s="17"/>
      <c r="D2" s="81" t="s">
        <v>4</v>
      </c>
      <c r="E2" s="83"/>
      <c r="F2" s="84" t="s">
        <v>6</v>
      </c>
      <c r="G2" s="83"/>
      <c r="H2" s="81" t="s">
        <v>7</v>
      </c>
      <c r="I2" s="83"/>
      <c r="J2" s="81" t="s">
        <v>8</v>
      </c>
      <c r="K2" s="85"/>
      <c r="L2" s="82"/>
      <c r="M2" s="83"/>
      <c r="N2" s="79" t="s">
        <v>29</v>
      </c>
    </row>
    <row r="3" spans="1:14" ht="18" thickTop="1" thickBot="1" x14ac:dyDescent="0.25">
      <c r="A3" s="10" t="s">
        <v>0</v>
      </c>
      <c r="B3" s="48" t="s">
        <v>31</v>
      </c>
      <c r="C3" s="18" t="s">
        <v>208</v>
      </c>
      <c r="D3" s="10" t="s">
        <v>1</v>
      </c>
      <c r="E3" s="28" t="s">
        <v>11</v>
      </c>
      <c r="F3" s="36" t="s">
        <v>1</v>
      </c>
      <c r="G3" s="13" t="s">
        <v>11</v>
      </c>
      <c r="H3" s="12" t="s">
        <v>1</v>
      </c>
      <c r="I3" s="13" t="s">
        <v>11</v>
      </c>
      <c r="J3" s="12" t="s">
        <v>2</v>
      </c>
      <c r="K3" s="14" t="s">
        <v>48</v>
      </c>
      <c r="L3" s="31" t="s">
        <v>10</v>
      </c>
      <c r="M3" s="13" t="s">
        <v>3</v>
      </c>
      <c r="N3" s="80"/>
    </row>
    <row r="4" spans="1:14" x14ac:dyDescent="0.2">
      <c r="A4" s="8"/>
      <c r="B4" s="25" t="s">
        <v>19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15</v>
      </c>
      <c r="K4" s="3" t="s">
        <v>20</v>
      </c>
      <c r="L4" s="29" t="s">
        <v>18</v>
      </c>
      <c r="M4" s="19" t="s">
        <v>21</v>
      </c>
      <c r="N4" s="44" t="s">
        <v>35</v>
      </c>
    </row>
    <row r="5" spans="1:14" x14ac:dyDescent="0.2">
      <c r="A5" s="2"/>
      <c r="B5" s="3" t="s">
        <v>40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37</v>
      </c>
      <c r="K5" s="3"/>
      <c r="L5" s="29" t="s">
        <v>18</v>
      </c>
      <c r="M5" s="19" t="s">
        <v>38</v>
      </c>
      <c r="N5" s="44" t="s">
        <v>39</v>
      </c>
    </row>
    <row r="6" spans="1:14" x14ac:dyDescent="0.2">
      <c r="A6" s="2"/>
      <c r="B6" s="25" t="s">
        <v>41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37</v>
      </c>
      <c r="K6" s="3"/>
      <c r="L6" s="32" t="s">
        <v>18</v>
      </c>
      <c r="M6" s="19" t="s">
        <v>42</v>
      </c>
      <c r="N6" s="44" t="s">
        <v>43</v>
      </c>
    </row>
    <row r="7" spans="1:14" x14ac:dyDescent="0.2">
      <c r="A7" s="2"/>
      <c r="B7" s="25" t="s">
        <v>207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2" t="s">
        <v>209</v>
      </c>
      <c r="K7" s="3" t="s">
        <v>210</v>
      </c>
      <c r="L7" s="32" t="s">
        <v>18</v>
      </c>
      <c r="M7" s="19" t="s">
        <v>211</v>
      </c>
      <c r="N7" s="44"/>
    </row>
    <row r="8" spans="1:14" x14ac:dyDescent="0.2">
      <c r="A8" s="2"/>
      <c r="B8" s="25" t="s">
        <v>212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2" t="s">
        <v>47</v>
      </c>
      <c r="K8" s="3" t="s">
        <v>213</v>
      </c>
      <c r="L8" s="32" t="s">
        <v>18</v>
      </c>
      <c r="M8" s="19" t="s">
        <v>214</v>
      </c>
      <c r="N8" s="44" t="s">
        <v>215</v>
      </c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12</v>
      </c>
      <c r="E31" s="24">
        <f>SUM(E4:E30)</f>
        <v>65.62</v>
      </c>
      <c r="F31" s="24" t="s">
        <v>12</v>
      </c>
      <c r="G31" s="24">
        <f t="shared" ref="G31:I31" si="3">SUM(G4:G30)</f>
        <v>641.34999999999991</v>
      </c>
      <c r="H31" s="24" t="s">
        <v>12</v>
      </c>
      <c r="I31" s="24">
        <f t="shared" si="3"/>
        <v>1571.625</v>
      </c>
      <c r="L31" s="30"/>
    </row>
    <row r="32" spans="1:14" x14ac:dyDescent="0.2">
      <c r="D32" t="s">
        <v>13</v>
      </c>
      <c r="E32" s="24">
        <f>E31</f>
        <v>65.62</v>
      </c>
      <c r="F32" t="s">
        <v>13</v>
      </c>
      <c r="G32" s="35">
        <f>G31/10</f>
        <v>64.134999999999991</v>
      </c>
      <c r="H32" t="s">
        <v>13</v>
      </c>
      <c r="I32" s="35">
        <f>I31/25</f>
        <v>62.865000000000002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D4" sqref="D4"/>
    </sheetView>
  </sheetViews>
  <sheetFormatPr baseColWidth="10" defaultRowHeight="16" x14ac:dyDescent="0.2"/>
  <cols>
    <col min="1" max="1" width="7.6640625" bestFit="1" customWidth="1"/>
    <col min="2" max="2" width="18.6640625" bestFit="1" customWidth="1"/>
    <col min="3" max="3" width="21.832031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86" t="s">
        <v>66</v>
      </c>
      <c r="B1" s="86"/>
      <c r="C1" s="52" t="s">
        <v>67</v>
      </c>
      <c r="D1" s="3" t="s">
        <v>32</v>
      </c>
      <c r="E1" t="s">
        <v>83</v>
      </c>
    </row>
    <row r="2" spans="1:17" ht="17" thickBot="1" x14ac:dyDescent="0.25">
      <c r="A2" s="81" t="s">
        <v>5</v>
      </c>
      <c r="B2" s="85"/>
      <c r="C2" s="82"/>
      <c r="D2" s="82"/>
      <c r="E2" s="82"/>
      <c r="F2" s="17"/>
      <c r="G2" s="81" t="s">
        <v>170</v>
      </c>
      <c r="H2" s="83"/>
      <c r="I2" s="84" t="s">
        <v>171</v>
      </c>
      <c r="J2" s="83"/>
      <c r="K2" s="81" t="s">
        <v>172</v>
      </c>
      <c r="L2" s="83"/>
      <c r="M2" s="81" t="s">
        <v>8</v>
      </c>
      <c r="N2" s="85"/>
      <c r="O2" s="82"/>
      <c r="P2" s="83"/>
      <c r="Q2" s="79" t="s">
        <v>29</v>
      </c>
    </row>
    <row r="3" spans="1:17" ht="18" thickTop="1" thickBot="1" x14ac:dyDescent="0.25">
      <c r="A3" s="10" t="s">
        <v>62</v>
      </c>
      <c r="B3" s="11" t="s">
        <v>58</v>
      </c>
      <c r="C3" s="16" t="s">
        <v>59</v>
      </c>
      <c r="D3" s="53" t="s">
        <v>60</v>
      </c>
      <c r="E3" s="16" t="s">
        <v>61</v>
      </c>
      <c r="F3" s="18" t="s">
        <v>9</v>
      </c>
      <c r="G3" s="10" t="s">
        <v>173</v>
      </c>
      <c r="H3" s="28" t="s">
        <v>174</v>
      </c>
      <c r="I3" s="36" t="s">
        <v>173</v>
      </c>
      <c r="J3" s="28" t="s">
        <v>174</v>
      </c>
      <c r="K3" s="12" t="s">
        <v>173</v>
      </c>
      <c r="L3" s="28" t="s">
        <v>174</v>
      </c>
      <c r="M3" s="12" t="s">
        <v>2</v>
      </c>
      <c r="N3" s="14" t="s">
        <v>48</v>
      </c>
      <c r="O3" s="31" t="s">
        <v>10</v>
      </c>
      <c r="P3" s="13" t="s">
        <v>97</v>
      </c>
      <c r="Q3" s="80"/>
    </row>
    <row r="4" spans="1:17" x14ac:dyDescent="0.2">
      <c r="A4" s="8" t="s">
        <v>63</v>
      </c>
      <c r="B4" s="9" t="s">
        <v>243</v>
      </c>
      <c r="C4" s="9" t="s">
        <v>199</v>
      </c>
      <c r="D4" s="49" t="s">
        <v>200</v>
      </c>
      <c r="E4" s="9" t="s">
        <v>33</v>
      </c>
      <c r="F4" s="46">
        <v>13</v>
      </c>
      <c r="G4" s="68">
        <v>0.38</v>
      </c>
      <c r="H4" s="38">
        <f t="shared" ref="H4:H36" si="0">F4*G4</f>
        <v>4.9400000000000004</v>
      </c>
      <c r="I4" s="73">
        <v>0.36399999999999999</v>
      </c>
      <c r="J4" s="43">
        <f t="shared" ref="J4:J36" si="1">F4*I4*10</f>
        <v>47.32</v>
      </c>
      <c r="K4" s="73">
        <v>0.312</v>
      </c>
      <c r="L4" s="43">
        <f t="shared" ref="L4:L36" si="2">F4*K4*25</f>
        <v>101.4</v>
      </c>
      <c r="M4" s="8" t="s">
        <v>47</v>
      </c>
      <c r="N4" s="9" t="s">
        <v>201</v>
      </c>
      <c r="O4" s="49" t="s">
        <v>65</v>
      </c>
      <c r="P4" s="50" t="s">
        <v>204</v>
      </c>
      <c r="Q4" s="4"/>
    </row>
    <row r="5" spans="1:17" x14ac:dyDescent="0.2">
      <c r="A5" s="2" t="s">
        <v>63</v>
      </c>
      <c r="B5" s="3" t="s">
        <v>206</v>
      </c>
      <c r="C5" s="3" t="s">
        <v>199</v>
      </c>
      <c r="D5" s="29" t="s">
        <v>202</v>
      </c>
      <c r="E5" s="3" t="s">
        <v>34</v>
      </c>
      <c r="F5" s="4">
        <v>4</v>
      </c>
      <c r="G5" s="69">
        <v>0.67</v>
      </c>
      <c r="H5" s="26">
        <f t="shared" si="0"/>
        <v>2.68</v>
      </c>
      <c r="I5" s="74">
        <v>0.624</v>
      </c>
      <c r="J5" s="20">
        <f t="shared" si="1"/>
        <v>24.96</v>
      </c>
      <c r="K5" s="74">
        <v>0.56159999999999999</v>
      </c>
      <c r="L5" s="20">
        <f t="shared" si="2"/>
        <v>56.16</v>
      </c>
      <c r="M5" s="2" t="s">
        <v>47</v>
      </c>
      <c r="N5" s="3" t="s">
        <v>203</v>
      </c>
      <c r="O5" s="29" t="s">
        <v>65</v>
      </c>
      <c r="P5" s="19" t="s">
        <v>205</v>
      </c>
      <c r="Q5" s="4"/>
    </row>
    <row r="6" spans="1:17" x14ac:dyDescent="0.2">
      <c r="A6" s="2" t="s">
        <v>63</v>
      </c>
      <c r="B6" s="3" t="s">
        <v>49</v>
      </c>
      <c r="C6" s="25" t="s">
        <v>85</v>
      </c>
      <c r="D6" s="29" t="s">
        <v>68</v>
      </c>
      <c r="E6" s="25" t="s">
        <v>69</v>
      </c>
      <c r="F6" s="4">
        <v>1</v>
      </c>
      <c r="G6" s="69">
        <v>6.2</v>
      </c>
      <c r="H6" s="26">
        <f t="shared" si="0"/>
        <v>6.2</v>
      </c>
      <c r="I6" s="74">
        <v>5.7</v>
      </c>
      <c r="J6" s="20">
        <f t="shared" si="1"/>
        <v>57</v>
      </c>
      <c r="K6" s="74">
        <v>5.43</v>
      </c>
      <c r="L6" s="20">
        <f t="shared" si="2"/>
        <v>135.75</v>
      </c>
      <c r="M6" s="2" t="s">
        <v>15</v>
      </c>
      <c r="N6" s="3" t="s">
        <v>44</v>
      </c>
      <c r="O6" s="32" t="s">
        <v>45</v>
      </c>
      <c r="P6" s="19" t="s">
        <v>46</v>
      </c>
      <c r="Q6" s="4"/>
    </row>
    <row r="7" spans="1:17" x14ac:dyDescent="0.2">
      <c r="A7" s="56" t="s">
        <v>105</v>
      </c>
      <c r="B7" s="57" t="s">
        <v>77</v>
      </c>
      <c r="C7" s="57" t="s">
        <v>86</v>
      </c>
      <c r="D7" s="58" t="s">
        <v>78</v>
      </c>
      <c r="E7" s="57" t="s">
        <v>79</v>
      </c>
      <c r="F7" s="59">
        <v>1</v>
      </c>
      <c r="G7" s="70">
        <v>0.22</v>
      </c>
      <c r="H7" s="60">
        <f t="shared" si="0"/>
        <v>0.22</v>
      </c>
      <c r="I7" s="75">
        <v>0.153</v>
      </c>
      <c r="J7" s="61">
        <f t="shared" si="1"/>
        <v>1.53</v>
      </c>
      <c r="K7" s="75">
        <v>0.1124</v>
      </c>
      <c r="L7" s="61">
        <f t="shared" si="2"/>
        <v>2.81</v>
      </c>
      <c r="M7" s="56" t="s">
        <v>47</v>
      </c>
      <c r="N7" s="57" t="s">
        <v>80</v>
      </c>
      <c r="O7" s="58" t="s">
        <v>81</v>
      </c>
      <c r="P7" s="62" t="s">
        <v>82</v>
      </c>
      <c r="Q7" s="59"/>
    </row>
    <row r="8" spans="1:17" x14ac:dyDescent="0.2">
      <c r="A8" s="2" t="s">
        <v>63</v>
      </c>
      <c r="B8" s="25" t="s">
        <v>50</v>
      </c>
      <c r="C8" s="25" t="s">
        <v>70</v>
      </c>
      <c r="D8" s="32" t="s">
        <v>71</v>
      </c>
      <c r="E8" s="25" t="s">
        <v>25</v>
      </c>
      <c r="F8" s="4">
        <v>1</v>
      </c>
      <c r="G8" s="69">
        <v>1.74</v>
      </c>
      <c r="H8" s="26">
        <f t="shared" ref="H8:H13" si="3">F8*G8</f>
        <v>1.74</v>
      </c>
      <c r="I8" s="74">
        <v>1.74</v>
      </c>
      <c r="J8" s="20">
        <f t="shared" ref="J8:J13" si="4">F8*I8*10</f>
        <v>17.399999999999999</v>
      </c>
      <c r="K8" s="74">
        <v>1.49</v>
      </c>
      <c r="L8" s="20">
        <f t="shared" ref="L8:L13" si="5">F8*K8*25</f>
        <v>37.25</v>
      </c>
      <c r="M8" s="2" t="s">
        <v>26</v>
      </c>
      <c r="N8" s="3" t="s">
        <v>27</v>
      </c>
      <c r="O8" s="32" t="s">
        <v>18</v>
      </c>
      <c r="P8" s="27" t="s">
        <v>28</v>
      </c>
      <c r="Q8" s="4"/>
    </row>
    <row r="9" spans="1:17" x14ac:dyDescent="0.2">
      <c r="A9" s="2" t="s">
        <v>63</v>
      </c>
      <c r="B9" s="3" t="s">
        <v>51</v>
      </c>
      <c r="C9" s="25" t="s">
        <v>73</v>
      </c>
      <c r="D9" s="29" t="s">
        <v>72</v>
      </c>
      <c r="E9" s="25" t="s">
        <v>14</v>
      </c>
      <c r="F9" s="4">
        <v>1</v>
      </c>
      <c r="G9" s="69">
        <v>9.9700000000000006</v>
      </c>
      <c r="H9" s="26">
        <f t="shared" si="3"/>
        <v>9.9700000000000006</v>
      </c>
      <c r="I9" s="74">
        <v>9.41</v>
      </c>
      <c r="J9" s="20">
        <f t="shared" si="4"/>
        <v>94.1</v>
      </c>
      <c r="K9" s="74">
        <v>7.5275999999999996</v>
      </c>
      <c r="L9" s="20">
        <f t="shared" si="5"/>
        <v>188.19</v>
      </c>
      <c r="M9" s="2" t="s">
        <v>47</v>
      </c>
      <c r="N9" s="3" t="s">
        <v>100</v>
      </c>
      <c r="O9" s="32" t="s">
        <v>16</v>
      </c>
      <c r="P9" s="19" t="s">
        <v>101</v>
      </c>
      <c r="Q9" s="4"/>
    </row>
    <row r="10" spans="1:17" x14ac:dyDescent="0.2">
      <c r="A10" s="2" t="s">
        <v>63</v>
      </c>
      <c r="B10" s="25" t="s">
        <v>217</v>
      </c>
      <c r="C10" s="25" t="s">
        <v>92</v>
      </c>
      <c r="D10" s="29" t="s">
        <v>93</v>
      </c>
      <c r="E10" s="25" t="s">
        <v>94</v>
      </c>
      <c r="F10" s="4">
        <v>16</v>
      </c>
      <c r="G10" s="69">
        <v>0.1</v>
      </c>
      <c r="H10" s="26">
        <f t="shared" si="3"/>
        <v>1.6</v>
      </c>
      <c r="I10" s="74">
        <v>2.1000000000000001E-2</v>
      </c>
      <c r="J10" s="20">
        <f t="shared" si="4"/>
        <v>3.3600000000000003</v>
      </c>
      <c r="K10" s="74">
        <v>1.52E-2</v>
      </c>
      <c r="L10" s="20">
        <f t="shared" si="5"/>
        <v>6.08</v>
      </c>
      <c r="M10" s="2" t="s">
        <v>47</v>
      </c>
      <c r="N10" s="3" t="s">
        <v>95</v>
      </c>
      <c r="O10" s="32" t="s">
        <v>90</v>
      </c>
      <c r="P10" s="19" t="s">
        <v>96</v>
      </c>
      <c r="Q10" s="4"/>
    </row>
    <row r="11" spans="1:17" x14ac:dyDescent="0.2">
      <c r="A11" s="2" t="s">
        <v>63</v>
      </c>
      <c r="B11" s="25" t="s">
        <v>187</v>
      </c>
      <c r="C11" s="25" t="s">
        <v>84</v>
      </c>
      <c r="D11" s="29" t="s">
        <v>87</v>
      </c>
      <c r="E11" s="25" t="s">
        <v>88</v>
      </c>
      <c r="F11" s="4">
        <v>3</v>
      </c>
      <c r="G11" s="69">
        <v>0.25</v>
      </c>
      <c r="H11" s="26">
        <f t="shared" si="3"/>
        <v>0.75</v>
      </c>
      <c r="I11" s="74">
        <v>0.20799999999999999</v>
      </c>
      <c r="J11" s="20">
        <f t="shared" si="4"/>
        <v>6.24</v>
      </c>
      <c r="K11" s="74">
        <f>I11</f>
        <v>0.20799999999999999</v>
      </c>
      <c r="L11" s="20">
        <f t="shared" si="5"/>
        <v>15.6</v>
      </c>
      <c r="M11" s="2" t="s">
        <v>47</v>
      </c>
      <c r="N11" s="3" t="s">
        <v>89</v>
      </c>
      <c r="O11" s="32" t="s">
        <v>90</v>
      </c>
      <c r="P11" s="19" t="s">
        <v>91</v>
      </c>
      <c r="Q11" s="4"/>
    </row>
    <row r="12" spans="1:17" x14ac:dyDescent="0.2">
      <c r="A12" s="2" t="s">
        <v>63</v>
      </c>
      <c r="B12" s="3" t="s">
        <v>52</v>
      </c>
      <c r="C12" s="25" t="s">
        <v>74</v>
      </c>
      <c r="D12" s="29" t="s">
        <v>75</v>
      </c>
      <c r="E12" s="25" t="s">
        <v>17</v>
      </c>
      <c r="F12" s="4">
        <v>1</v>
      </c>
      <c r="G12" s="69">
        <v>0.57999999999999996</v>
      </c>
      <c r="H12" s="26">
        <f t="shared" si="3"/>
        <v>0.57999999999999996</v>
      </c>
      <c r="I12" s="74">
        <v>0.54500000000000004</v>
      </c>
      <c r="J12" s="20">
        <f t="shared" si="4"/>
        <v>5.45</v>
      </c>
      <c r="K12" s="74">
        <f>I12</f>
        <v>0.54500000000000004</v>
      </c>
      <c r="L12" s="20">
        <f t="shared" si="5"/>
        <v>13.625000000000002</v>
      </c>
      <c r="M12" s="2" t="s">
        <v>47</v>
      </c>
      <c r="N12" s="3" t="s">
        <v>98</v>
      </c>
      <c r="O12" s="32" t="s">
        <v>64</v>
      </c>
      <c r="P12" s="19" t="s">
        <v>99</v>
      </c>
      <c r="Q12" s="4"/>
    </row>
    <row r="13" spans="1:17" x14ac:dyDescent="0.2">
      <c r="A13" s="2" t="s">
        <v>63</v>
      </c>
      <c r="B13" s="25" t="s">
        <v>240</v>
      </c>
      <c r="C13" s="25" t="s">
        <v>162</v>
      </c>
      <c r="D13" s="29" t="s">
        <v>163</v>
      </c>
      <c r="E13" s="25" t="s">
        <v>22</v>
      </c>
      <c r="F13" s="4">
        <v>1</v>
      </c>
      <c r="G13" s="69">
        <v>0.27</v>
      </c>
      <c r="H13" s="26">
        <f t="shared" si="3"/>
        <v>0.27</v>
      </c>
      <c r="I13" s="74">
        <v>0.19600000000000001</v>
      </c>
      <c r="J13" s="20">
        <f t="shared" si="4"/>
        <v>1.96</v>
      </c>
      <c r="K13" s="74">
        <v>0.14480000000000001</v>
      </c>
      <c r="L13" s="20">
        <f t="shared" si="5"/>
        <v>3.62</v>
      </c>
      <c r="M13" s="2" t="s">
        <v>47</v>
      </c>
      <c r="N13" s="3" t="s">
        <v>164</v>
      </c>
      <c r="O13" s="32" t="s">
        <v>165</v>
      </c>
      <c r="P13" s="19" t="s">
        <v>166</v>
      </c>
      <c r="Q13" s="4"/>
    </row>
    <row r="14" spans="1:17" x14ac:dyDescent="0.2">
      <c r="A14" s="2" t="s">
        <v>63</v>
      </c>
      <c r="B14" s="25" t="s">
        <v>241</v>
      </c>
      <c r="C14" s="25" t="s">
        <v>162</v>
      </c>
      <c r="D14" s="32" t="s">
        <v>167</v>
      </c>
      <c r="E14" s="25" t="s">
        <v>23</v>
      </c>
      <c r="F14" s="4">
        <v>1</v>
      </c>
      <c r="G14" s="69">
        <v>0.27</v>
      </c>
      <c r="H14" s="26">
        <f t="shared" si="0"/>
        <v>0.27</v>
      </c>
      <c r="I14" s="74">
        <v>0.19600000000000001</v>
      </c>
      <c r="J14" s="20">
        <f t="shared" si="1"/>
        <v>1.96</v>
      </c>
      <c r="K14" s="74">
        <v>0.14480000000000001</v>
      </c>
      <c r="L14" s="20">
        <f t="shared" si="2"/>
        <v>3.62</v>
      </c>
      <c r="M14" s="2" t="s">
        <v>47</v>
      </c>
      <c r="N14" s="3" t="s">
        <v>168</v>
      </c>
      <c r="O14" s="32" t="s">
        <v>165</v>
      </c>
      <c r="P14" s="19" t="s">
        <v>169</v>
      </c>
      <c r="Q14" s="4"/>
    </row>
    <row r="15" spans="1:17" x14ac:dyDescent="0.2">
      <c r="A15" s="2" t="s">
        <v>63</v>
      </c>
      <c r="B15" s="25" t="s">
        <v>156</v>
      </c>
      <c r="C15" s="25" t="s">
        <v>159</v>
      </c>
      <c r="D15" s="32" t="s">
        <v>157</v>
      </c>
      <c r="E15" s="25" t="s">
        <v>158</v>
      </c>
      <c r="F15" s="4">
        <v>2</v>
      </c>
      <c r="G15" s="69">
        <v>0.1</v>
      </c>
      <c r="H15" s="26">
        <f t="shared" si="0"/>
        <v>0.2</v>
      </c>
      <c r="I15" s="74">
        <v>0.04</v>
      </c>
      <c r="J15" s="20">
        <f t="shared" si="1"/>
        <v>0.8</v>
      </c>
      <c r="K15" s="74">
        <v>2.8799999999999999E-2</v>
      </c>
      <c r="L15" s="20">
        <f t="shared" si="2"/>
        <v>1.44</v>
      </c>
      <c r="M15" s="2" t="s">
        <v>47</v>
      </c>
      <c r="N15" s="3" t="s">
        <v>160</v>
      </c>
      <c r="O15" s="32" t="s">
        <v>90</v>
      </c>
      <c r="P15" s="19" t="s">
        <v>161</v>
      </c>
      <c r="Q15" s="4"/>
    </row>
    <row r="16" spans="1:17" x14ac:dyDescent="0.2">
      <c r="A16" s="2" t="s">
        <v>63</v>
      </c>
      <c r="B16" s="25" t="s">
        <v>151</v>
      </c>
      <c r="C16" s="25" t="s">
        <v>92</v>
      </c>
      <c r="D16" s="32" t="s">
        <v>152</v>
      </c>
      <c r="E16" s="25" t="s">
        <v>153</v>
      </c>
      <c r="F16" s="4">
        <v>2</v>
      </c>
      <c r="G16" s="69">
        <v>0.1</v>
      </c>
      <c r="H16" s="26">
        <f t="shared" si="0"/>
        <v>0.2</v>
      </c>
      <c r="I16" s="74">
        <v>2.1000000000000001E-2</v>
      </c>
      <c r="J16" s="20">
        <f t="shared" si="1"/>
        <v>0.42000000000000004</v>
      </c>
      <c r="K16" s="74">
        <v>1.52E-2</v>
      </c>
      <c r="L16" s="20">
        <f t="shared" si="2"/>
        <v>0.76</v>
      </c>
      <c r="M16" s="2" t="s">
        <v>47</v>
      </c>
      <c r="N16" s="3" t="s">
        <v>154</v>
      </c>
      <c r="O16" s="32" t="s">
        <v>90</v>
      </c>
      <c r="P16" s="19" t="s">
        <v>155</v>
      </c>
      <c r="Q16" s="4"/>
    </row>
    <row r="17" spans="1:17" x14ac:dyDescent="0.2">
      <c r="A17" s="2" t="s">
        <v>63</v>
      </c>
      <c r="B17" s="25" t="s">
        <v>150</v>
      </c>
      <c r="C17" s="25" t="s">
        <v>107</v>
      </c>
      <c r="D17" s="32" t="s">
        <v>146</v>
      </c>
      <c r="E17" s="25" t="s">
        <v>147</v>
      </c>
      <c r="F17" s="4">
        <v>2</v>
      </c>
      <c r="G17" s="69">
        <v>0.16</v>
      </c>
      <c r="H17" s="26">
        <f t="shared" si="0"/>
        <v>0.32</v>
      </c>
      <c r="I17" s="74">
        <v>0.14199999999999999</v>
      </c>
      <c r="J17" s="20">
        <f t="shared" si="1"/>
        <v>2.84</v>
      </c>
      <c r="K17" s="74">
        <f>I17</f>
        <v>0.14199999999999999</v>
      </c>
      <c r="L17" s="20">
        <f t="shared" si="2"/>
        <v>7.1</v>
      </c>
      <c r="M17" s="2" t="s">
        <v>47</v>
      </c>
      <c r="N17" s="3" t="s">
        <v>148</v>
      </c>
      <c r="O17" s="32" t="s">
        <v>111</v>
      </c>
      <c r="P17" s="19" t="s">
        <v>149</v>
      </c>
      <c r="Q17" s="4"/>
    </row>
    <row r="18" spans="1:17" x14ac:dyDescent="0.2">
      <c r="A18" s="2" t="s">
        <v>63</v>
      </c>
      <c r="B18" s="25" t="s">
        <v>188</v>
      </c>
      <c r="C18" s="25" t="s">
        <v>175</v>
      </c>
      <c r="D18" s="32" t="s">
        <v>176</v>
      </c>
      <c r="E18" s="25" t="s">
        <v>177</v>
      </c>
      <c r="F18" s="4">
        <v>1</v>
      </c>
      <c r="G18" s="69">
        <v>0.11</v>
      </c>
      <c r="H18" s="26">
        <f t="shared" si="0"/>
        <v>0.11</v>
      </c>
      <c r="I18" s="74">
        <v>8.7999999999999995E-2</v>
      </c>
      <c r="J18" s="20">
        <f t="shared" si="1"/>
        <v>0.87999999999999989</v>
      </c>
      <c r="K18" s="74">
        <f>I18</f>
        <v>8.7999999999999995E-2</v>
      </c>
      <c r="L18" s="20">
        <f t="shared" si="2"/>
        <v>2.1999999999999997</v>
      </c>
      <c r="M18" s="2" t="s">
        <v>47</v>
      </c>
      <c r="N18" s="3" t="s">
        <v>179</v>
      </c>
      <c r="O18" s="32" t="s">
        <v>90</v>
      </c>
      <c r="P18" s="19" t="s">
        <v>178</v>
      </c>
      <c r="Q18" s="4"/>
    </row>
    <row r="19" spans="1:17" x14ac:dyDescent="0.2">
      <c r="A19" s="2" t="s">
        <v>63</v>
      </c>
      <c r="B19" s="25" t="s">
        <v>189</v>
      </c>
      <c r="C19" s="25" t="s">
        <v>190</v>
      </c>
      <c r="D19" s="32" t="s">
        <v>191</v>
      </c>
      <c r="E19" s="25" t="s">
        <v>192</v>
      </c>
      <c r="F19" s="4">
        <v>1</v>
      </c>
      <c r="G19" s="69">
        <v>0.1</v>
      </c>
      <c r="H19" s="26">
        <f t="shared" si="0"/>
        <v>0.1</v>
      </c>
      <c r="I19" s="74">
        <v>7.2999999999999995E-2</v>
      </c>
      <c r="J19" s="20">
        <f t="shared" si="1"/>
        <v>0.73</v>
      </c>
      <c r="K19" s="74">
        <v>5.28E-2</v>
      </c>
      <c r="L19" s="20">
        <f t="shared" si="2"/>
        <v>1.32</v>
      </c>
      <c r="M19" s="2" t="s">
        <v>47</v>
      </c>
      <c r="N19" s="3" t="s">
        <v>193</v>
      </c>
      <c r="O19" s="32" t="s">
        <v>90</v>
      </c>
      <c r="P19" s="19" t="s">
        <v>194</v>
      </c>
      <c r="Q19" s="4"/>
    </row>
    <row r="20" spans="1:17" x14ac:dyDescent="0.2">
      <c r="A20" s="2" t="s">
        <v>63</v>
      </c>
      <c r="B20" s="25" t="s">
        <v>180</v>
      </c>
      <c r="C20" s="25" t="s">
        <v>127</v>
      </c>
      <c r="D20" s="32" t="s">
        <v>181</v>
      </c>
      <c r="E20" s="25" t="s">
        <v>182</v>
      </c>
      <c r="F20" s="4">
        <v>1</v>
      </c>
      <c r="G20" s="69">
        <v>5.65</v>
      </c>
      <c r="H20" s="26">
        <f t="shared" si="0"/>
        <v>5.65</v>
      </c>
      <c r="I20" s="74">
        <v>5.0720000000000001</v>
      </c>
      <c r="J20" s="20">
        <f t="shared" si="1"/>
        <v>50.72</v>
      </c>
      <c r="K20" s="74">
        <f>I20</f>
        <v>5.0720000000000001</v>
      </c>
      <c r="L20" s="20">
        <f t="shared" si="2"/>
        <v>126.8</v>
      </c>
      <c r="M20" s="2" t="s">
        <v>47</v>
      </c>
      <c r="N20" s="3" t="s">
        <v>183</v>
      </c>
      <c r="O20" s="32" t="s">
        <v>184</v>
      </c>
      <c r="P20" s="19" t="s">
        <v>185</v>
      </c>
      <c r="Q20" s="4"/>
    </row>
    <row r="21" spans="1:17" x14ac:dyDescent="0.2">
      <c r="A21" s="2" t="s">
        <v>63</v>
      </c>
      <c r="B21" s="34" t="s">
        <v>116</v>
      </c>
      <c r="C21" s="34" t="s">
        <v>117</v>
      </c>
      <c r="D21" s="55" t="s">
        <v>118</v>
      </c>
      <c r="E21" s="25" t="s">
        <v>24</v>
      </c>
      <c r="F21" s="4">
        <v>1</v>
      </c>
      <c r="G21" s="69">
        <v>0.56000000000000005</v>
      </c>
      <c r="H21" s="26">
        <f t="shared" si="0"/>
        <v>0.56000000000000005</v>
      </c>
      <c r="I21" s="74">
        <v>0.54200000000000004</v>
      </c>
      <c r="J21" s="20">
        <f t="shared" si="1"/>
        <v>5.42</v>
      </c>
      <c r="K21" s="74">
        <v>0.53100000000000003</v>
      </c>
      <c r="L21" s="20">
        <f t="shared" si="2"/>
        <v>13.275</v>
      </c>
      <c r="M21" s="2" t="s">
        <v>15</v>
      </c>
      <c r="N21" s="3" t="s">
        <v>119</v>
      </c>
      <c r="O21" s="29" t="s">
        <v>120</v>
      </c>
      <c r="P21" s="19" t="s">
        <v>121</v>
      </c>
      <c r="Q21" s="4"/>
    </row>
    <row r="22" spans="1:17" x14ac:dyDescent="0.2">
      <c r="A22" s="2" t="s">
        <v>63</v>
      </c>
      <c r="B22" s="25" t="s">
        <v>53</v>
      </c>
      <c r="C22" s="25" t="s">
        <v>76</v>
      </c>
      <c r="D22" s="32" t="s">
        <v>218</v>
      </c>
      <c r="E22" s="25" t="s">
        <v>219</v>
      </c>
      <c r="F22" s="4">
        <v>1</v>
      </c>
      <c r="G22" s="69">
        <v>0.82</v>
      </c>
      <c r="H22" s="26">
        <f t="shared" si="0"/>
        <v>0.82</v>
      </c>
      <c r="I22" s="74">
        <v>0.64</v>
      </c>
      <c r="J22" s="20">
        <f t="shared" si="1"/>
        <v>6.4</v>
      </c>
      <c r="K22" s="74">
        <v>0.5968</v>
      </c>
      <c r="L22" s="20">
        <f t="shared" si="2"/>
        <v>14.92</v>
      </c>
      <c r="M22" s="2" t="s">
        <v>47</v>
      </c>
      <c r="N22" s="3" t="s">
        <v>220</v>
      </c>
      <c r="O22" s="29" t="s">
        <v>103</v>
      </c>
      <c r="P22" s="19" t="s">
        <v>221</v>
      </c>
      <c r="Q22" s="4" t="s">
        <v>222</v>
      </c>
    </row>
    <row r="23" spans="1:17" x14ac:dyDescent="0.2">
      <c r="A23" s="2" t="s">
        <v>63</v>
      </c>
      <c r="B23" s="25" t="s">
        <v>54</v>
      </c>
      <c r="C23" s="25" t="s">
        <v>76</v>
      </c>
      <c r="D23" s="32" t="s">
        <v>223</v>
      </c>
      <c r="E23" s="25" t="s">
        <v>224</v>
      </c>
      <c r="F23" s="4">
        <v>1</v>
      </c>
      <c r="G23" s="69">
        <v>0.65</v>
      </c>
      <c r="H23" s="26">
        <f t="shared" si="0"/>
        <v>0.65</v>
      </c>
      <c r="I23" s="74">
        <v>0.502</v>
      </c>
      <c r="J23" s="20">
        <f t="shared" si="1"/>
        <v>5.0199999999999996</v>
      </c>
      <c r="K23" s="74">
        <v>0.46760000000000002</v>
      </c>
      <c r="L23" s="20">
        <f t="shared" si="2"/>
        <v>11.690000000000001</v>
      </c>
      <c r="M23" s="2" t="s">
        <v>47</v>
      </c>
      <c r="N23" s="3" t="s">
        <v>225</v>
      </c>
      <c r="O23" s="29" t="s">
        <v>103</v>
      </c>
      <c r="P23" s="19" t="s">
        <v>226</v>
      </c>
      <c r="Q23" s="4" t="s">
        <v>222</v>
      </c>
    </row>
    <row r="24" spans="1:17" x14ac:dyDescent="0.2">
      <c r="A24" s="2" t="s">
        <v>63</v>
      </c>
      <c r="B24" s="25" t="s">
        <v>55</v>
      </c>
      <c r="C24" s="25" t="s">
        <v>76</v>
      </c>
      <c r="D24" s="32" t="s">
        <v>227</v>
      </c>
      <c r="E24" s="25" t="s">
        <v>228</v>
      </c>
      <c r="F24" s="4">
        <v>1</v>
      </c>
      <c r="G24" s="69">
        <v>0.7</v>
      </c>
      <c r="H24" s="26">
        <f t="shared" si="0"/>
        <v>0.7</v>
      </c>
      <c r="I24" s="74">
        <v>0.54600000000000004</v>
      </c>
      <c r="J24" s="20">
        <f t="shared" si="1"/>
        <v>5.4600000000000009</v>
      </c>
      <c r="K24" s="74">
        <v>0.50880000000000003</v>
      </c>
      <c r="L24" s="20">
        <f t="shared" si="2"/>
        <v>12.72</v>
      </c>
      <c r="M24" s="2" t="s">
        <v>47</v>
      </c>
      <c r="N24" s="3" t="s">
        <v>229</v>
      </c>
      <c r="O24" s="29" t="s">
        <v>103</v>
      </c>
      <c r="P24" s="19" t="s">
        <v>230</v>
      </c>
      <c r="Q24" s="4" t="s">
        <v>222</v>
      </c>
    </row>
    <row r="25" spans="1:17" x14ac:dyDescent="0.2">
      <c r="A25" s="2" t="s">
        <v>63</v>
      </c>
      <c r="B25" s="25" t="s">
        <v>56</v>
      </c>
      <c r="C25" s="25" t="s">
        <v>76</v>
      </c>
      <c r="D25" s="32" t="s">
        <v>231</v>
      </c>
      <c r="E25" s="25" t="s">
        <v>232</v>
      </c>
      <c r="F25" s="4">
        <v>2</v>
      </c>
      <c r="G25" s="69">
        <v>0.89</v>
      </c>
      <c r="H25" s="26">
        <f t="shared" si="0"/>
        <v>1.78</v>
      </c>
      <c r="I25" s="74">
        <v>0.69</v>
      </c>
      <c r="J25" s="20">
        <f t="shared" si="1"/>
        <v>13.799999999999999</v>
      </c>
      <c r="K25" s="74">
        <v>0.64359999999999995</v>
      </c>
      <c r="L25" s="20">
        <f t="shared" si="2"/>
        <v>32.18</v>
      </c>
      <c r="M25" s="2" t="s">
        <v>47</v>
      </c>
      <c r="N25" s="3" t="s">
        <v>233</v>
      </c>
      <c r="O25" s="29" t="s">
        <v>103</v>
      </c>
      <c r="P25" s="19" t="s">
        <v>234</v>
      </c>
      <c r="Q25" s="4" t="s">
        <v>222</v>
      </c>
    </row>
    <row r="26" spans="1:17" x14ac:dyDescent="0.2">
      <c r="A26" s="2" t="s">
        <v>63</v>
      </c>
      <c r="B26" s="25" t="s">
        <v>57</v>
      </c>
      <c r="C26" s="25" t="s">
        <v>76</v>
      </c>
      <c r="D26" s="32" t="s">
        <v>235</v>
      </c>
      <c r="E26" s="25" t="s">
        <v>236</v>
      </c>
      <c r="F26" s="4">
        <v>1</v>
      </c>
      <c r="G26" s="69">
        <v>0.84</v>
      </c>
      <c r="H26" s="26">
        <f t="shared" si="0"/>
        <v>0.84</v>
      </c>
      <c r="I26" s="74">
        <v>0.69899999999999995</v>
      </c>
      <c r="J26" s="20">
        <f t="shared" si="1"/>
        <v>6.9899999999999993</v>
      </c>
      <c r="K26" s="74">
        <v>0.64759999999999995</v>
      </c>
      <c r="L26" s="20">
        <f t="shared" si="2"/>
        <v>16.189999999999998</v>
      </c>
      <c r="M26" s="2" t="s">
        <v>47</v>
      </c>
      <c r="N26" s="3" t="s">
        <v>237</v>
      </c>
      <c r="O26" s="29" t="s">
        <v>103</v>
      </c>
      <c r="P26" s="19" t="s">
        <v>238</v>
      </c>
      <c r="Q26" s="4" t="s">
        <v>222</v>
      </c>
    </row>
    <row r="27" spans="1:17" x14ac:dyDescent="0.2">
      <c r="A27" s="56" t="s">
        <v>105</v>
      </c>
      <c r="B27" s="57" t="s">
        <v>196</v>
      </c>
      <c r="C27" s="57"/>
      <c r="D27" s="58"/>
      <c r="E27" s="57" t="s">
        <v>197</v>
      </c>
      <c r="F27" s="59">
        <v>1</v>
      </c>
      <c r="G27" s="70"/>
      <c r="H27" s="60">
        <f t="shared" si="0"/>
        <v>0</v>
      </c>
      <c r="I27" s="75"/>
      <c r="J27" s="61">
        <f t="shared" si="1"/>
        <v>0</v>
      </c>
      <c r="K27" s="75"/>
      <c r="L27" s="61">
        <f t="shared" si="2"/>
        <v>0</v>
      </c>
      <c r="M27" s="56"/>
      <c r="N27" s="57"/>
      <c r="O27" s="58" t="s">
        <v>103</v>
      </c>
      <c r="P27" s="62"/>
      <c r="Q27" s="59" t="s">
        <v>104</v>
      </c>
    </row>
    <row r="28" spans="1:17" x14ac:dyDescent="0.2">
      <c r="A28" s="56" t="s">
        <v>105</v>
      </c>
      <c r="B28" s="57" t="s">
        <v>133</v>
      </c>
      <c r="C28" s="57"/>
      <c r="D28" s="58"/>
      <c r="E28" s="57" t="s">
        <v>134</v>
      </c>
      <c r="F28" s="59">
        <v>1</v>
      </c>
      <c r="G28" s="70"/>
      <c r="H28" s="60">
        <f t="shared" si="0"/>
        <v>0</v>
      </c>
      <c r="I28" s="75"/>
      <c r="J28" s="61">
        <f t="shared" si="1"/>
        <v>0</v>
      </c>
      <c r="K28" s="75"/>
      <c r="L28" s="61">
        <f t="shared" si="2"/>
        <v>0</v>
      </c>
      <c r="M28" s="56"/>
      <c r="N28" s="57"/>
      <c r="O28" s="58" t="s">
        <v>103</v>
      </c>
      <c r="P28" s="62"/>
      <c r="Q28" s="59" t="s">
        <v>104</v>
      </c>
    </row>
    <row r="29" spans="1:17" x14ac:dyDescent="0.2">
      <c r="A29" s="2" t="s">
        <v>63</v>
      </c>
      <c r="B29" s="25" t="s">
        <v>216</v>
      </c>
      <c r="C29" s="25" t="s">
        <v>107</v>
      </c>
      <c r="D29" s="32" t="s">
        <v>108</v>
      </c>
      <c r="E29" s="25" t="s">
        <v>109</v>
      </c>
      <c r="F29" s="4">
        <v>8</v>
      </c>
      <c r="G29" s="69">
        <v>0.22</v>
      </c>
      <c r="H29" s="26">
        <f t="shared" si="0"/>
        <v>1.76</v>
      </c>
      <c r="I29" s="74">
        <v>0.17799999999999999</v>
      </c>
      <c r="J29" s="20">
        <f t="shared" si="1"/>
        <v>14.239999999999998</v>
      </c>
      <c r="K29" s="74">
        <f>I29</f>
        <v>0.17799999999999999</v>
      </c>
      <c r="L29" s="20">
        <f t="shared" si="2"/>
        <v>35.6</v>
      </c>
      <c r="M29" s="2" t="s">
        <v>47</v>
      </c>
      <c r="N29" s="3" t="s">
        <v>110</v>
      </c>
      <c r="O29" s="29" t="s">
        <v>111</v>
      </c>
      <c r="P29" s="19" t="s">
        <v>112</v>
      </c>
      <c r="Q29" s="4"/>
    </row>
    <row r="30" spans="1:17" x14ac:dyDescent="0.2">
      <c r="A30" s="2" t="s">
        <v>63</v>
      </c>
      <c r="B30" s="25" t="s">
        <v>145</v>
      </c>
      <c r="C30" s="25" t="s">
        <v>92</v>
      </c>
      <c r="D30" s="32" t="s">
        <v>122</v>
      </c>
      <c r="E30" s="25" t="s">
        <v>123</v>
      </c>
      <c r="F30" s="4">
        <v>3</v>
      </c>
      <c r="G30" s="69">
        <v>0.1</v>
      </c>
      <c r="H30" s="26">
        <f t="shared" si="0"/>
        <v>0.30000000000000004</v>
      </c>
      <c r="I30" s="74">
        <v>5.0999999999999997E-2</v>
      </c>
      <c r="J30" s="20">
        <f t="shared" si="1"/>
        <v>1.53</v>
      </c>
      <c r="K30" s="74">
        <v>3.56E-2</v>
      </c>
      <c r="L30" s="20">
        <f t="shared" si="2"/>
        <v>2.67</v>
      </c>
      <c r="M30" s="2" t="s">
        <v>47</v>
      </c>
      <c r="N30" s="3" t="s">
        <v>124</v>
      </c>
      <c r="O30" s="29" t="s">
        <v>90</v>
      </c>
      <c r="P30" s="19" t="s">
        <v>125</v>
      </c>
      <c r="Q30" s="4"/>
    </row>
    <row r="31" spans="1:17" x14ac:dyDescent="0.2">
      <c r="A31" s="2" t="s">
        <v>63</v>
      </c>
      <c r="B31" s="25" t="s">
        <v>126</v>
      </c>
      <c r="C31" s="25" t="s">
        <v>127</v>
      </c>
      <c r="D31" s="32" t="s">
        <v>128</v>
      </c>
      <c r="E31" s="25" t="s">
        <v>129</v>
      </c>
      <c r="F31" s="4">
        <v>1</v>
      </c>
      <c r="G31" s="69">
        <v>1.61</v>
      </c>
      <c r="H31" s="26">
        <f t="shared" si="0"/>
        <v>1.61</v>
      </c>
      <c r="I31" s="74">
        <v>1.37</v>
      </c>
      <c r="J31" s="20">
        <f t="shared" si="1"/>
        <v>13.700000000000001</v>
      </c>
      <c r="K31" s="74">
        <f>I31</f>
        <v>1.37</v>
      </c>
      <c r="L31" s="20">
        <f t="shared" si="2"/>
        <v>34.25</v>
      </c>
      <c r="M31" s="2" t="s">
        <v>15</v>
      </c>
      <c r="N31" s="3" t="s">
        <v>130</v>
      </c>
      <c r="O31" s="29" t="s">
        <v>131</v>
      </c>
      <c r="P31" s="19" t="s">
        <v>132</v>
      </c>
      <c r="Q31" s="4"/>
    </row>
    <row r="32" spans="1:17" x14ac:dyDescent="0.2">
      <c r="A32" s="56" t="s">
        <v>105</v>
      </c>
      <c r="B32" s="57" t="s">
        <v>136</v>
      </c>
      <c r="C32" s="57"/>
      <c r="D32" s="58"/>
      <c r="E32" s="57" t="s">
        <v>137</v>
      </c>
      <c r="F32" s="59">
        <v>1</v>
      </c>
      <c r="G32" s="70"/>
      <c r="H32" s="60">
        <f t="shared" si="0"/>
        <v>0</v>
      </c>
      <c r="I32" s="75"/>
      <c r="J32" s="61">
        <f t="shared" si="1"/>
        <v>0</v>
      </c>
      <c r="K32" s="75"/>
      <c r="L32" s="61">
        <f t="shared" si="2"/>
        <v>0</v>
      </c>
      <c r="M32" s="56"/>
      <c r="N32" s="57"/>
      <c r="O32" s="58"/>
      <c r="P32" s="59"/>
      <c r="Q32" s="59" t="s">
        <v>138</v>
      </c>
    </row>
    <row r="33" spans="1:17" s="67" customFormat="1" x14ac:dyDescent="0.2">
      <c r="A33" s="63" t="s">
        <v>63</v>
      </c>
      <c r="B33" s="25" t="s">
        <v>139</v>
      </c>
      <c r="C33" s="25" t="s">
        <v>140</v>
      </c>
      <c r="D33" s="32" t="s">
        <v>102</v>
      </c>
      <c r="E33" s="25" t="s">
        <v>141</v>
      </c>
      <c r="F33" s="64">
        <v>1</v>
      </c>
      <c r="G33" s="71">
        <v>2.2799999999999998</v>
      </c>
      <c r="H33" s="65">
        <f t="shared" si="0"/>
        <v>2.2799999999999998</v>
      </c>
      <c r="I33" s="76">
        <v>2.08</v>
      </c>
      <c r="J33" s="66">
        <f t="shared" si="1"/>
        <v>20.8</v>
      </c>
      <c r="K33" s="76">
        <v>1.92</v>
      </c>
      <c r="L33" s="66">
        <f t="shared" si="2"/>
        <v>48</v>
      </c>
      <c r="M33" s="63" t="s">
        <v>15</v>
      </c>
      <c r="N33" s="25" t="s">
        <v>142</v>
      </c>
      <c r="O33" s="32" t="s">
        <v>143</v>
      </c>
      <c r="P33" s="78" t="s">
        <v>144</v>
      </c>
      <c r="Q33" s="64"/>
    </row>
    <row r="34" spans="1:17" x14ac:dyDescent="0.2">
      <c r="A34" s="2"/>
      <c r="B34" s="3"/>
      <c r="C34" s="3"/>
      <c r="D34" s="29"/>
      <c r="E34" s="3"/>
      <c r="F34" s="4"/>
      <c r="G34" s="69"/>
      <c r="H34" s="26">
        <f t="shared" si="0"/>
        <v>0</v>
      </c>
      <c r="I34" s="74"/>
      <c r="J34" s="20">
        <f t="shared" si="1"/>
        <v>0</v>
      </c>
      <c r="K34" s="74"/>
      <c r="L34" s="20">
        <f t="shared" si="2"/>
        <v>0</v>
      </c>
      <c r="M34" s="2"/>
      <c r="N34" s="3"/>
      <c r="O34" s="29"/>
      <c r="P34" s="4"/>
      <c r="Q34" s="4"/>
    </row>
    <row r="35" spans="1:17" x14ac:dyDescent="0.2">
      <c r="A35" s="2"/>
      <c r="B35" s="3"/>
      <c r="C35" s="3"/>
      <c r="D35" s="29"/>
      <c r="E35" s="3"/>
      <c r="F35" s="4"/>
      <c r="G35" s="69"/>
      <c r="H35" s="26">
        <f t="shared" si="0"/>
        <v>0</v>
      </c>
      <c r="I35" s="74"/>
      <c r="J35" s="20">
        <f t="shared" si="1"/>
        <v>0</v>
      </c>
      <c r="K35" s="74"/>
      <c r="L35" s="20">
        <f t="shared" si="2"/>
        <v>0</v>
      </c>
      <c r="M35" s="2"/>
      <c r="N35" s="3"/>
      <c r="O35" s="29"/>
      <c r="P35" s="4"/>
      <c r="Q35" s="4"/>
    </row>
    <row r="36" spans="1:17" ht="17" thickBot="1" x14ac:dyDescent="0.25">
      <c r="A36" s="5"/>
      <c r="B36" s="6"/>
      <c r="C36" s="6"/>
      <c r="D36" s="33"/>
      <c r="E36" s="6"/>
      <c r="F36" s="7"/>
      <c r="G36" s="72"/>
      <c r="H36" s="15">
        <f t="shared" si="0"/>
        <v>0</v>
      </c>
      <c r="I36" s="77"/>
      <c r="J36" s="22">
        <f t="shared" si="1"/>
        <v>0</v>
      </c>
      <c r="K36" s="77"/>
      <c r="L36" s="22">
        <f t="shared" si="2"/>
        <v>0</v>
      </c>
      <c r="M36" s="5"/>
      <c r="N36" s="6"/>
      <c r="O36" s="33"/>
      <c r="P36" s="7"/>
      <c r="Q36" s="7"/>
    </row>
    <row r="37" spans="1:17" x14ac:dyDescent="0.2">
      <c r="G37" s="24" t="s">
        <v>186</v>
      </c>
      <c r="H37" s="24">
        <f>SUM(H4:H36)</f>
        <v>47.1</v>
      </c>
      <c r="I37" s="24" t="s">
        <v>186</v>
      </c>
      <c r="J37" s="24">
        <f t="shared" ref="J37:L37" si="6">SUM(J4:J36)</f>
        <v>411.02999999999992</v>
      </c>
      <c r="K37" s="24" t="s">
        <v>186</v>
      </c>
      <c r="L37" s="24">
        <f t="shared" si="6"/>
        <v>925.22</v>
      </c>
    </row>
    <row r="38" spans="1:17" x14ac:dyDescent="0.2">
      <c r="G38" t="s">
        <v>1</v>
      </c>
      <c r="H38" s="24">
        <f>H37</f>
        <v>47.1</v>
      </c>
      <c r="I38" t="s">
        <v>1</v>
      </c>
      <c r="J38" s="35">
        <f>J37/10</f>
        <v>41.102999999999994</v>
      </c>
      <c r="K38" t="s">
        <v>1</v>
      </c>
      <c r="L38" s="35">
        <f>L37/25</f>
        <v>37.008800000000001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6" sqref="A6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36</v>
      </c>
      <c r="E1" s="41" t="s">
        <v>113</v>
      </c>
    </row>
    <row r="2" spans="1:5" x14ac:dyDescent="0.2">
      <c r="E2" t="s">
        <v>198</v>
      </c>
    </row>
    <row r="3" spans="1:5" x14ac:dyDescent="0.2">
      <c r="A3" t="s">
        <v>135</v>
      </c>
      <c r="E3" t="s">
        <v>115</v>
      </c>
    </row>
    <row r="4" spans="1:5" x14ac:dyDescent="0.2">
      <c r="A4" t="s">
        <v>244</v>
      </c>
      <c r="E4" t="s">
        <v>30</v>
      </c>
    </row>
    <row r="5" spans="1:5" x14ac:dyDescent="0.2">
      <c r="A5" t="s">
        <v>245</v>
      </c>
      <c r="E5" t="s">
        <v>195</v>
      </c>
    </row>
    <row r="6" spans="1:5" x14ac:dyDescent="0.2">
      <c r="E6" t="s">
        <v>114</v>
      </c>
    </row>
    <row r="7" spans="1:5" x14ac:dyDescent="0.2">
      <c r="A7" t="s">
        <v>239</v>
      </c>
      <c r="E7" t="s">
        <v>106</v>
      </c>
    </row>
    <row r="8" spans="1:5" x14ac:dyDescent="0.2">
      <c r="E8" t="s">
        <v>242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2016-08-12T08:34:02Z</dcterms:modified>
</cp:coreProperties>
</file>