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19200" windowHeight="21060" tabRatio="500"/>
  </bookViews>
  <sheets>
    <sheet name="Full Device" sheetId="3" r:id="rId1"/>
    <sheet name="Shield Parts" sheetId="1" r:id="rId2"/>
    <sheet name="LiCor_Leveling_Base" sheetId="5" r:id="rId3"/>
    <sheet name="MLX90614 Housing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6" l="1"/>
  <c r="H11" i="6"/>
  <c r="F11" i="6"/>
  <c r="D11" i="6"/>
  <c r="J10" i="6"/>
  <c r="J9" i="6"/>
  <c r="D10" i="6"/>
  <c r="F10" i="6"/>
  <c r="H10" i="6"/>
  <c r="D9" i="6"/>
  <c r="H9" i="6"/>
  <c r="F9" i="6"/>
  <c r="H7" i="6"/>
  <c r="F7" i="6"/>
  <c r="H6" i="6"/>
  <c r="F6" i="6"/>
  <c r="H5" i="6"/>
  <c r="F5" i="6"/>
  <c r="E4" i="6"/>
  <c r="K4" i="6"/>
  <c r="E5" i="6"/>
  <c r="K5" i="6"/>
  <c r="E6" i="6"/>
  <c r="K6" i="6"/>
  <c r="E7" i="6"/>
  <c r="K7" i="6"/>
  <c r="E8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H12" i="3"/>
  <c r="F12" i="3"/>
  <c r="J27" i="3"/>
  <c r="H27" i="3"/>
  <c r="F27" i="3"/>
  <c r="J26" i="3"/>
  <c r="H26" i="3"/>
  <c r="F26" i="3"/>
  <c r="D25" i="3"/>
  <c r="J25" i="3"/>
  <c r="H25" i="3"/>
  <c r="F25" i="3"/>
  <c r="J10" i="5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24" i="3"/>
  <c r="J24" i="3"/>
  <c r="H4" i="5"/>
  <c r="I4" i="5"/>
  <c r="H5" i="5"/>
  <c r="I5" i="5"/>
  <c r="H6" i="5"/>
  <c r="I6" i="5"/>
  <c r="H7" i="5"/>
  <c r="I7" i="5"/>
  <c r="H8" i="5"/>
  <c r="I8" i="5"/>
  <c r="H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24" i="3"/>
  <c r="F4" i="5"/>
  <c r="G4" i="5"/>
  <c r="F5" i="5"/>
  <c r="G5" i="5"/>
  <c r="F6" i="5"/>
  <c r="G6" i="5"/>
  <c r="F7" i="5"/>
  <c r="G7" i="5"/>
  <c r="F8" i="5"/>
  <c r="G8" i="5"/>
  <c r="F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24" i="3"/>
  <c r="J9" i="5"/>
  <c r="J8" i="5"/>
  <c r="J7" i="5"/>
  <c r="J6" i="5"/>
  <c r="J5" i="5"/>
  <c r="J4" i="5"/>
  <c r="D23" i="3"/>
  <c r="E23" i="3"/>
  <c r="J23" i="3"/>
  <c r="F23" i="3"/>
  <c r="H23" i="3"/>
  <c r="D22" i="3"/>
  <c r="J22" i="3"/>
  <c r="H22" i="3"/>
  <c r="F22" i="3"/>
  <c r="J21" i="3"/>
  <c r="H21" i="3"/>
  <c r="F21" i="3"/>
  <c r="D20" i="3"/>
  <c r="E20" i="3"/>
  <c r="J20" i="3"/>
  <c r="H20" i="3"/>
  <c r="F20" i="3"/>
  <c r="J17" i="3"/>
  <c r="J11" i="3"/>
  <c r="H11" i="3"/>
  <c r="F11" i="3"/>
  <c r="D11" i="3"/>
  <c r="J10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<sst xmlns="http://schemas.openxmlformats.org/spreadsheetml/2006/main" count="646" uniqueCount="389">
  <si>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</si>
  <si>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</si>
  <si>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</si>
  <si>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</si>
  <si>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</si>
  <si>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</si>
  <si>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</si>
  <si>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</si>
  <si>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</si>
  <si>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</si>
  <si>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</si>
  <si>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</si>
  <si>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</si>
  <si>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</si>
  <si>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</si>
  <si>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</si>
  <si>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</si>
  <si>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</si>
  <si>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</si>
  <si>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</si>
  <si>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</si>
  <si>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</si>
  <si>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</si>
  <si>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</si>
  <si>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</si>
  <si>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</si>
  <si>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</si>
  <si>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</si>
  <si>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</si>
  <si>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</si>
  <si>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</si>
  <si>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</si>
  <si>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</si>
  <si>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</si>
  <si>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</si>
  <si>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</si>
  <si>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</si>
  <si>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</si>
  <si>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</si>
  <si>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</si>
  <si>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</si>
  <si>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</si>
  <si>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</si>
  <si>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</si>
  <si>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</si>
  <si>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</si>
  <si>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</si>
  <si>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</si>
  <si>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</si>
  <si>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</si>
  <si>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</si>
  <si>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</si>
  <si>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</si>
  <si>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</si>
  <si>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</si>
  <si>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</si>
  <si>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</si>
  <si>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</si>
  <si>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</si>
  <si>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</si>
  <si>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</si>
  <si>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</si>
  <si>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</si>
  <si>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</si>
  <si>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</si>
  <si>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</si>
  <si>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</si>
  <si>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</si>
  <si>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</si>
  <si>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</si>
  <si>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</si>
  <si>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</si>
  <si>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</si>
  <si>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</si>
  <si>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</si>
  <si>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</si>
  <si>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</si>
  <si>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</si>
  <si>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</si>
  <si>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</si>
  <si>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</si>
  <si>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</si>
  <si>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</si>
  <si>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</si>
  <si>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</si>
  <si>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</si>
  <si>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</si>
  <si>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</si>
  <si>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</si>
  <si>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</si>
  <si>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</si>
  <si>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</si>
  <si>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</si>
  <si>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</si>
  <si>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</si>
  <si>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</si>
  <si>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</si>
  <si>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</si>
  <si>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</si>
  <si>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</si>
  <si>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</si>
  <si>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</si>
  <si>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</si>
  <si>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</si>
  <si>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</si>
  <si>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</si>
  <si>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</si>
  <si>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</si>
  <si>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</si>
  <si>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</si>
  <si>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</si>
  <si>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</si>
  <si>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</si>
  <si>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</si>
  <si>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</si>
  <si>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</si>
  <si>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</si>
  <si>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</si>
  <si>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</si>
  <si>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</si>
  <si>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</si>
  <si>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</si>
  <si>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</si>
  <si>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</si>
  <si>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</si>
  <si>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</si>
  <si>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</si>
  <si>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</si>
  <si>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</si>
  <si>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</si>
  <si>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</si>
  <si>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</si>
  <si>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</si>
  <si>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</si>
  <si>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</si>
  <si>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</si>
  <si>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</si>
  <si>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</si>
  <si>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</si>
  <si>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</si>
  <si>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</si>
  <si>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</si>
  <si>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</si>
  <si>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</si>
  <si>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</si>
  <si>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</si>
  <si>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</si>
  <si>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</si>
  <si>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</si>
  <si>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</si>
  <si>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</si>
  <si>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</si>
  <si>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</si>
  <si>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</si>
  <si>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</si>
  <si>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</si>
  <si>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</si>
  <si>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</si>
  <si>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</si>
  <si>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</si>
  <si>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</si>
  <si>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</si>
  <si>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</si>
  <si>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</si>
  <si>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</si>
  <si>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</si>
  <si>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</si>
  <si>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</si>
  <si>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</si>
  <si>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</si>
  <si>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</si>
  <si>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</si>
  <si>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</si>
  <si>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</si>
  <si>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</si>
  <si>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</si>
  <si>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</si>
  <si>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</si>
  <si>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</si>
  <si>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</si>
  <si>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</si>
  <si>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</si>
  <si>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</si>
  <si>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</si>
  <si>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</si>
  <si>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</si>
  <si>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</si>
  <si>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</si>
  <si>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</si>
  <si>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</si>
  <si>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</si>
  <si>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</si>
  <si>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</si>
  <si>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</si>
  <si>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</si>
  <si>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</si>
  <si>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</si>
  <si>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</si>
  <si>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</si>
  <si>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</si>
  <si>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</si>
  <si>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</si>
  <si>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</si>
  <si>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</si>
  <si>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</si>
  <si>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</si>
  <si>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</si>
  <si>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</si>
  <si>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</si>
  <si>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</si>
  <si>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</si>
  <si>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</si>
  <si>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</si>
  <si>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</si>
  <si>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</si>
  <si>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</si>
  <si>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</si>
  <si>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</si>
  <si>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</si>
  <si>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</si>
  <si>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</si>
  <si>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</si>
  <si>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</si>
  <si>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</si>
  <si>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</si>
  <si>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</si>
  <si>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</si>
  <si>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</si>
  <si>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</si>
  <si>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</si>
  <si>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</si>
  <si>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</si>
  <si>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</si>
  <si>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</si>
  <si>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</si>
  <si>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</si>
  <si>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</si>
  <si>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</si>
  <si>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</si>
  <si>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</si>
  <si>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</si>
  <si>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</si>
  <si>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</si>
  <si>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</si>
  <si>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</si>
  <si>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</si>
  <si>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</si>
  <si>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</si>
  <si>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</si>
  <si>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</si>
  <si>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</si>
  <si>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</si>
  <si>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</si>
  <si>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Screaming Circuits</t>
  </si>
  <si>
    <t>Osh Park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</si>
  <si>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</si>
  <si>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</si>
  <si>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</si>
  <si>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</si>
  <si>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</si>
  <si>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</si>
  <si>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</si>
  <si>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</si>
  <si>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</si>
  <si>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</si>
  <si>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</si>
  <si>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</si>
  <si>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</si>
  <si>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Seahorse SE-120 Waterproof Case</t>
  </si>
  <si>
    <t>Fuerte Cases</t>
  </si>
  <si>
    <t>SE-120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</si>
  <si>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</si>
  <si>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</si>
  <si>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</si>
  <si>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</si>
  <si>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</si>
  <si>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</si>
  <si>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</si>
  <si>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</si>
  <si>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</si>
  <si>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</si>
  <si>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</si>
  <si>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</si>
  <si>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</si>
  <si>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</si>
  <si>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</si>
  <si>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</si>
  <si>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</si>
  <si>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</si>
  <si>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</si>
  <si>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</si>
  <si>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</si>
  <si>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</si>
  <si>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</si>
  <si>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</si>
  <si>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</si>
  <si>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</si>
  <si>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</si>
  <si>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</si>
  <si>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</si>
  <si>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</si>
  <si>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</si>
  <si>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</si>
  <si>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</si>
  <si>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</si>
  <si>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</si>
  <si>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</si>
  <si>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</si>
  <si>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</si>
  <si>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</si>
  <si>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</si>
  <si>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</si>
  <si>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</si>
  <si>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</si>
  <si>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</si>
  <si>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</si>
  <si>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</si>
  <si>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</si>
  <si>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</si>
  <si>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</si>
  <si>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</si>
  <si>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</si>
  <si>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</si>
  <si>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</si>
  <si>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</si>
  <si>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</si>
  <si>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</si>
  <si>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</si>
  <si>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</si>
  <si>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</si>
  <si>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</si>
  <si>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</si>
  <si>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</si>
  <si>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</si>
  <si>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</si>
  <si>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</si>
  <si>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</si>
  <si>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</si>
  <si>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</si>
  <si>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</si>
  <si>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</si>
  <si>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</si>
  <si>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</si>
  <si>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</si>
  <si>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</si>
  <si>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</si>
  <si>
    <t>1/4" Washer</t>
  </si>
  <si>
    <t>90108A413</t>
  </si>
  <si>
    <t>https://www.mcmaster.com/#90108a413/=14xie31</t>
  </si>
  <si>
    <t>1&amp;5/16" to 2&amp;1/4" Hose Clamp</t>
  </si>
  <si>
    <t>94579</t>
  </si>
  <si>
    <t>Comes in packs of 10</t>
  </si>
  <si>
    <t>Goes around silicon washer to add thickness for rivet to clamp onto. Comes in packs of 10</t>
  </si>
  <si>
    <t>SD Card</t>
  </si>
  <si>
    <t>Newegg</t>
  </si>
  <si>
    <t>9SIA12K0X38348</t>
  </si>
  <si>
    <t>http://www.newegg.com/Product/Product.aspx?item=N82E16820134717</t>
  </si>
  <si>
    <t>Can be substituted with other parts</t>
  </si>
  <si>
    <t>BatterySharks</t>
  </si>
  <si>
    <t>12V 5.5Ah Sealed Lead Acid Battery</t>
  </si>
  <si>
    <t>https://www.batterysharks.com/12-Volt-5-5-Amp-Sealed-Lead-Acid-Battery-p/12v-5.5ah_ups12-5.5.htm</t>
  </si>
  <si>
    <t>BatterySharks is US source. The $30 ones were bought in europe, explaining the price</t>
  </si>
  <si>
    <t>PVC T Conduit</t>
  </si>
  <si>
    <t>PVC Elbow</t>
  </si>
  <si>
    <t>Lowe's</t>
  </si>
  <si>
    <t>50916</t>
  </si>
  <si>
    <t>https://www.lowes.com/pd/CARLON-1-2-in-Schedule-40-PVC-Elbow/1091493</t>
  </si>
  <si>
    <t>PVC 90-Degree T Fitting</t>
  </si>
  <si>
    <t>23873</t>
  </si>
  <si>
    <t>https://www.lowes.com/pd/LASCO-1-2-in-Dia-90-Degree-PVC-Sch-40-Tee/1067651</t>
  </si>
  <si>
    <t>Faucet Repair Kit</t>
  </si>
  <si>
    <t>502098</t>
  </si>
  <si>
    <t>https://www.lowes.com/pd/BrassCraft-Faucet-Repair-Kit/4778474</t>
  </si>
  <si>
    <t>Only need screen, not washer</t>
  </si>
  <si>
    <t>1/2" Coupling</t>
  </si>
  <si>
    <t>423565</t>
  </si>
  <si>
    <t>https://www.lowes.com/pd/The-Hillman-Group-2-Count-5-16-in-x-1-1-4-in-Rubber-Standard-SAE-Flat-Washers/4582595</t>
  </si>
  <si>
    <t>Comes in 2 pack</t>
  </si>
  <si>
    <t>Rubber Flat Washer</t>
  </si>
  <si>
    <t>Zinc-Plated Standard Washer</t>
  </si>
  <si>
    <t>136616</t>
  </si>
  <si>
    <t>https://www.lowes.com/pd/The-Hillman-Group-4-Count-1-4-in-x-1-in-Zinc-Plated-Standard-SAE-Fender-Washers/3012355</t>
  </si>
  <si>
    <t>Comes in 4 pack</t>
  </si>
  <si>
    <t>1-5/16" to 2-1/4" Hose Clamp</t>
  </si>
  <si>
    <t>https://www.lowes.com/pd/10-Pack-1-5-16-in-to-2-1-4-in-dia-Stainless-Steel-Adjustable-Clamps/3878586</t>
  </si>
  <si>
    <t>Comes in 10 pack</t>
  </si>
  <si>
    <t>http://www.seahorsecases.com/Seahorse-SE120-Small-Waterproof-Protective-Equipment-Storage-Shipping-Case.html</t>
  </si>
  <si>
    <t>5415K18</t>
  </si>
  <si>
    <t>https://www.mcmaster.com/#5415k18/=178w5hq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</si>
</sst>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1" fillId="0" borderId="8" xfId="17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reamingcircuits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://www.newegg.com/Product/Product.aspx?item=N82E16820134717" TargetMode="External"/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O1" workbookViewId="0">
      <selection activeCell="O34" sqref="O34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F1" t="s">
        <v>291</v>
      </c>
      <c r="J1" t="s">
        <v>259</v>
      </c>
      <c r="K1">
        <v>12</v>
      </c>
      <c r="N1" s="30"/>
    </row>
    <row r="2" spans="1:16" ht="17" thickBot="1" x14ac:dyDescent="0.25">
      <c r="A2" s="89" t="s">
        <v>5</v>
      </c>
      <c r="B2" s="90"/>
      <c r="C2" s="17"/>
      <c r="D2" s="89" t="s">
        <v>4</v>
      </c>
      <c r="E2" s="91"/>
      <c r="F2" s="92" t="s">
        <v>6</v>
      </c>
      <c r="G2" s="91"/>
      <c r="H2" s="89" t="s">
        <v>7</v>
      </c>
      <c r="I2" s="91"/>
      <c r="J2" s="94" t="s">
        <v>258</v>
      </c>
      <c r="K2" s="95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78">
        <f>F4</f>
        <v>0.81200000000000006</v>
      </c>
      <c r="K4" s="78">
        <f>J4*$K$1</f>
        <v>9.7439999999999998</v>
      </c>
      <c r="L4" s="2" t="s">
        <v>41</v>
      </c>
      <c r="M4" s="29" t="s">
        <v>255</v>
      </c>
      <c r="N4" s="29" t="s">
        <v>18</v>
      </c>
      <c r="O4" s="19" t="s">
        <v>256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78">
        <f>F5</f>
        <v>24.95</v>
      </c>
      <c r="K5" s="78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285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78">
        <f>F6</f>
        <v>12.95</v>
      </c>
      <c r="K6" s="78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286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78">
        <f>F7</f>
        <v>23.7</v>
      </c>
      <c r="K7" s="78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78">
        <f>F8</f>
        <v>1.7549999999999999</v>
      </c>
      <c r="K8" s="78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257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78">
        <f>331.5/12</f>
        <v>27.625</v>
      </c>
      <c r="K9" s="78">
        <f t="shared" si="3"/>
        <v>331.5</v>
      </c>
      <c r="L9" s="2" t="s">
        <v>254</v>
      </c>
      <c r="M9" s="32" t="s">
        <v>18</v>
      </c>
      <c r="N9" s="32" t="s">
        <v>18</v>
      </c>
      <c r="O9" s="19" t="s">
        <v>263</v>
      </c>
      <c r="P9" s="43" t="s">
        <v>261</v>
      </c>
    </row>
    <row r="10" spans="1:16" x14ac:dyDescent="0.2">
      <c r="A10" s="2"/>
      <c r="B10" s="25" t="s">
        <v>262</v>
      </c>
      <c r="C10" s="4">
        <v>1</v>
      </c>
      <c r="D10" s="80">
        <f>J10*1</f>
        <v>70.732500000000002</v>
      </c>
      <c r="E10" s="58">
        <f t="shared" si="0"/>
        <v>70.732500000000002</v>
      </c>
      <c r="F10" s="81">
        <f>J10</f>
        <v>70.732500000000002</v>
      </c>
      <c r="G10" s="59">
        <f t="shared" si="1"/>
        <v>707.32500000000005</v>
      </c>
      <c r="H10" s="81">
        <f>J10</f>
        <v>70.732500000000002</v>
      </c>
      <c r="I10" s="59">
        <f t="shared" si="2"/>
        <v>1768.3125</v>
      </c>
      <c r="J10" s="78">
        <f>(943.1-94.31)/12</f>
        <v>70.732500000000002</v>
      </c>
      <c r="K10" s="78">
        <f t="shared" si="3"/>
        <v>848.79</v>
      </c>
      <c r="L10" s="2" t="s">
        <v>253</v>
      </c>
      <c r="M10" s="32" t="s">
        <v>18</v>
      </c>
      <c r="N10" s="32" t="s">
        <v>18</v>
      </c>
      <c r="O10" s="19" t="s">
        <v>264</v>
      </c>
      <c r="P10" s="43" t="s">
        <v>265</v>
      </c>
    </row>
    <row r="11" spans="1:16" x14ac:dyDescent="0.2">
      <c r="A11" s="2"/>
      <c r="B11" s="25" t="s">
        <v>266</v>
      </c>
      <c r="C11" s="4">
        <v>1</v>
      </c>
      <c r="D11" s="80">
        <f>J11</f>
        <v>58.594166666666666</v>
      </c>
      <c r="E11" s="58">
        <f t="shared" si="0"/>
        <v>58.594166666666666</v>
      </c>
      <c r="F11" s="81">
        <f>J11</f>
        <v>58.594166666666666</v>
      </c>
      <c r="G11" s="59">
        <f t="shared" si="1"/>
        <v>585.94166666666661</v>
      </c>
      <c r="H11" s="81">
        <f>J11</f>
        <v>58.594166666666666</v>
      </c>
      <c r="I11" s="59">
        <f t="shared" si="2"/>
        <v>1464.8541666666667</v>
      </c>
      <c r="J11" s="78">
        <f>703.13/12</f>
        <v>58.594166666666666</v>
      </c>
      <c r="K11" s="78">
        <f t="shared" si="3"/>
        <v>703.13</v>
      </c>
      <c r="L11" s="2" t="s">
        <v>253</v>
      </c>
      <c r="M11" s="32" t="s">
        <v>18</v>
      </c>
      <c r="N11" s="32" t="s">
        <v>18</v>
      </c>
      <c r="O11" s="19" t="s">
        <v>264</v>
      </c>
      <c r="P11" s="43" t="s">
        <v>267</v>
      </c>
    </row>
    <row r="12" spans="1:16" x14ac:dyDescent="0.2">
      <c r="A12" s="2"/>
      <c r="B12" s="25" t="s">
        <v>359</v>
      </c>
      <c r="C12" s="4">
        <v>1</v>
      </c>
      <c r="D12" s="39">
        <v>8.39</v>
      </c>
      <c r="E12" s="26">
        <f t="shared" si="0"/>
        <v>8.39</v>
      </c>
      <c r="F12" s="21">
        <f>D12</f>
        <v>8.39</v>
      </c>
      <c r="G12" s="20">
        <f t="shared" si="1"/>
        <v>83.9</v>
      </c>
      <c r="H12" s="21">
        <f>D12</f>
        <v>8.39</v>
      </c>
      <c r="I12" s="20">
        <f t="shared" si="2"/>
        <v>209.75</v>
      </c>
      <c r="J12" s="78">
        <v>32</v>
      </c>
      <c r="K12" s="78">
        <f t="shared" si="3"/>
        <v>384</v>
      </c>
      <c r="L12" s="2" t="s">
        <v>358</v>
      </c>
      <c r="M12" s="29" t="s">
        <v>18</v>
      </c>
      <c r="N12" s="29" t="s">
        <v>18</v>
      </c>
      <c r="O12" s="19" t="s">
        <v>360</v>
      </c>
      <c r="P12" s="43" t="s">
        <v>361</v>
      </c>
    </row>
    <row r="13" spans="1:16" x14ac:dyDescent="0.2">
      <c r="A13" s="2"/>
      <c r="B13" s="25" t="s">
        <v>268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78">
        <v>11.83</v>
      </c>
      <c r="K13" s="78">
        <f t="shared" si="3"/>
        <v>141.96</v>
      </c>
      <c r="L13" s="2" t="s">
        <v>269</v>
      </c>
      <c r="M13" s="32" t="s">
        <v>270</v>
      </c>
      <c r="N13" s="29" t="s">
        <v>18</v>
      </c>
      <c r="O13" s="19" t="s">
        <v>386</v>
      </c>
      <c r="P13" s="43" t="s">
        <v>271</v>
      </c>
    </row>
    <row r="14" spans="1:16" x14ac:dyDescent="0.2">
      <c r="A14" s="2"/>
      <c r="B14" s="25" t="s">
        <v>272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78">
        <v>39.99</v>
      </c>
      <c r="K14" s="78">
        <f t="shared" si="3"/>
        <v>479.88</v>
      </c>
      <c r="L14" s="2" t="s">
        <v>273</v>
      </c>
      <c r="M14" s="29" t="s">
        <v>274</v>
      </c>
      <c r="N14" s="29" t="s">
        <v>18</v>
      </c>
      <c r="O14" s="19" t="s">
        <v>275</v>
      </c>
      <c r="P14" s="43" t="s">
        <v>276</v>
      </c>
    </row>
    <row r="15" spans="1:16" x14ac:dyDescent="0.2">
      <c r="A15" s="2"/>
      <c r="B15" s="25" t="s">
        <v>277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78">
        <f>F15</f>
        <v>12.56</v>
      </c>
      <c r="K15" s="78">
        <f t="shared" si="3"/>
        <v>150.72</v>
      </c>
      <c r="L15" s="2" t="s">
        <v>278</v>
      </c>
      <c r="M15" s="29">
        <v>2857</v>
      </c>
      <c r="N15" s="29" t="s">
        <v>18</v>
      </c>
      <c r="O15" s="19" t="s">
        <v>279</v>
      </c>
      <c r="P15" s="43"/>
    </row>
    <row r="16" spans="1:16" x14ac:dyDescent="0.2">
      <c r="A16" s="2"/>
      <c r="B16" s="25" t="s">
        <v>280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78">
        <f>F16</f>
        <v>13.46</v>
      </c>
      <c r="K16" s="78">
        <f t="shared" si="3"/>
        <v>161.52000000000001</v>
      </c>
      <c r="L16" s="2" t="s">
        <v>281</v>
      </c>
      <c r="M16" s="32" t="s">
        <v>282</v>
      </c>
      <c r="N16" s="32" t="s">
        <v>18</v>
      </c>
      <c r="O16" s="27" t="s">
        <v>283</v>
      </c>
      <c r="P16" s="43" t="s">
        <v>284</v>
      </c>
    </row>
    <row r="17" spans="1:16" x14ac:dyDescent="0.2">
      <c r="A17" s="2"/>
      <c r="B17" s="25" t="s">
        <v>297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78">
        <f>H17*C17</f>
        <v>334</v>
      </c>
      <c r="K17" s="78">
        <f t="shared" si="3"/>
        <v>4008</v>
      </c>
      <c r="L17" s="2" t="s">
        <v>298</v>
      </c>
      <c r="M17" s="29" t="s">
        <v>299</v>
      </c>
      <c r="N17" s="29" t="s">
        <v>18</v>
      </c>
      <c r="O17" s="19" t="s">
        <v>300</v>
      </c>
      <c r="P17" s="43" t="s">
        <v>301</v>
      </c>
    </row>
    <row r="18" spans="1:16" x14ac:dyDescent="0.2">
      <c r="A18" s="2"/>
      <c r="B18" s="25" t="s">
        <v>287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78">
        <f>D18</f>
        <v>106.99</v>
      </c>
      <c r="K18" s="78">
        <f t="shared" si="3"/>
        <v>1283.8799999999999</v>
      </c>
      <c r="L18" s="2" t="s">
        <v>288</v>
      </c>
      <c r="M18" s="29" t="s">
        <v>289</v>
      </c>
      <c r="N18" s="29" t="s">
        <v>18</v>
      </c>
      <c r="O18" s="19" t="s">
        <v>290</v>
      </c>
      <c r="P18" s="43"/>
    </row>
    <row r="19" spans="1:16" x14ac:dyDescent="0.2">
      <c r="A19" s="2"/>
      <c r="B19" s="25" t="s">
        <v>292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78">
        <v>259.2</v>
      </c>
      <c r="K19" s="78">
        <f t="shared" si="3"/>
        <v>3110.3999999999996</v>
      </c>
      <c r="L19" s="2" t="s">
        <v>293</v>
      </c>
      <c r="M19" s="29" t="s">
        <v>294</v>
      </c>
      <c r="N19" s="29" t="s">
        <v>18</v>
      </c>
      <c r="O19" s="19" t="s">
        <v>295</v>
      </c>
      <c r="P19" s="43" t="s">
        <v>296</v>
      </c>
    </row>
    <row r="20" spans="1:16" x14ac:dyDescent="0.2">
      <c r="A20" s="2"/>
      <c r="B20" s="25" t="s">
        <v>302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78">
        <f>E20</f>
        <v>0.2457</v>
      </c>
      <c r="K20" s="78">
        <f t="shared" si="3"/>
        <v>2.9483999999999999</v>
      </c>
      <c r="L20" s="2" t="s">
        <v>319</v>
      </c>
      <c r="M20" s="29" t="s">
        <v>303</v>
      </c>
      <c r="N20" s="29" t="s">
        <v>18</v>
      </c>
      <c r="O20" s="19" t="s">
        <v>304</v>
      </c>
      <c r="P20" s="43" t="s">
        <v>305</v>
      </c>
    </row>
    <row r="21" spans="1:16" x14ac:dyDescent="0.2">
      <c r="A21" s="2"/>
      <c r="B21" s="25" t="s">
        <v>306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78">
        <f>D21</f>
        <v>0.31708333300000002</v>
      </c>
      <c r="K21" s="78">
        <f t="shared" si="3"/>
        <v>3.8049999960000003</v>
      </c>
      <c r="L21" s="2" t="s">
        <v>319</v>
      </c>
      <c r="M21" s="29" t="s">
        <v>307</v>
      </c>
      <c r="N21" s="29" t="s">
        <v>308</v>
      </c>
      <c r="O21" s="19" t="s">
        <v>309</v>
      </c>
      <c r="P21" s="43" t="s">
        <v>310</v>
      </c>
    </row>
    <row r="22" spans="1:16" x14ac:dyDescent="0.2">
      <c r="A22" s="2"/>
      <c r="B22" s="25" t="s">
        <v>311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78">
        <f>D22</f>
        <v>1.0960000000000001</v>
      </c>
      <c r="K22" s="78">
        <f t="shared" si="3"/>
        <v>13.152000000000001</v>
      </c>
      <c r="L22" s="2" t="s">
        <v>319</v>
      </c>
      <c r="M22" s="29" t="s">
        <v>312</v>
      </c>
      <c r="N22" s="29" t="s">
        <v>18</v>
      </c>
      <c r="O22" s="19" t="s">
        <v>313</v>
      </c>
      <c r="P22" s="43" t="s">
        <v>314</v>
      </c>
    </row>
    <row r="23" spans="1:16" x14ac:dyDescent="0.2">
      <c r="A23" s="2"/>
      <c r="B23" s="25" t="s">
        <v>315</v>
      </c>
      <c r="C23" s="4">
        <v>2</v>
      </c>
      <c r="D23" s="39">
        <f>7.36/50</f>
        <v>0.1472</v>
      </c>
      <c r="E23" s="26">
        <f t="shared" si="0"/>
        <v>0.2944</v>
      </c>
      <c r="F23" s="21">
        <f>D23</f>
        <v>0.1472</v>
      </c>
      <c r="G23" s="20">
        <f t="shared" si="1"/>
        <v>2.944</v>
      </c>
      <c r="H23" s="21">
        <f>D23</f>
        <v>0.1472</v>
      </c>
      <c r="I23" s="20">
        <f t="shared" si="2"/>
        <v>7.3599999999999994</v>
      </c>
      <c r="J23" s="78">
        <f>E23</f>
        <v>0.2944</v>
      </c>
      <c r="K23" s="78">
        <f t="shared" si="3"/>
        <v>3.5327999999999999</v>
      </c>
      <c r="L23" s="2" t="s">
        <v>319</v>
      </c>
      <c r="M23" s="29" t="s">
        <v>316</v>
      </c>
      <c r="N23" s="29" t="s">
        <v>18</v>
      </c>
      <c r="O23" s="19" t="s">
        <v>317</v>
      </c>
      <c r="P23" s="43" t="s">
        <v>318</v>
      </c>
    </row>
    <row r="24" spans="1:16" x14ac:dyDescent="0.2">
      <c r="A24" s="2"/>
      <c r="B24" s="25" t="s">
        <v>339</v>
      </c>
      <c r="C24" s="4">
        <v>1</v>
      </c>
      <c r="D24" s="39">
        <f>LiCor_Leveling_Base!$E$32</f>
        <v>9.9203666669999997</v>
      </c>
      <c r="E24" s="26">
        <f t="shared" si="0"/>
        <v>9.9203666669999997</v>
      </c>
      <c r="F24" s="21">
        <f>LiCor_Leveling_Base!$G$32</f>
        <v>9.9203666669999997</v>
      </c>
      <c r="G24" s="20">
        <f t="shared" si="1"/>
        <v>99.20366666999999</v>
      </c>
      <c r="H24" s="21">
        <f>LiCor_Leveling_Base!$I$32</f>
        <v>9.9203666669999997</v>
      </c>
      <c r="I24" s="20">
        <f t="shared" si="2"/>
        <v>248.00916667499999</v>
      </c>
      <c r="J24" s="78">
        <f>D24</f>
        <v>9.9203666669999997</v>
      </c>
      <c r="K24" s="78">
        <f t="shared" si="3"/>
        <v>119.044400004</v>
      </c>
      <c r="L24" s="2" t="s">
        <v>340</v>
      </c>
      <c r="M24" s="29" t="s">
        <v>340</v>
      </c>
      <c r="N24" s="29" t="s">
        <v>340</v>
      </c>
      <c r="O24" s="19" t="s">
        <v>340</v>
      </c>
      <c r="P24" s="43" t="s">
        <v>341</v>
      </c>
    </row>
    <row r="25" spans="1:16" x14ac:dyDescent="0.2">
      <c r="A25" s="2"/>
      <c r="B25" s="25" t="s">
        <v>346</v>
      </c>
      <c r="C25" s="4">
        <v>2</v>
      </c>
      <c r="D25" s="39">
        <f>3.3/100</f>
        <v>3.3000000000000002E-2</v>
      </c>
      <c r="E25" s="26">
        <f t="shared" si="0"/>
        <v>6.6000000000000003E-2</v>
      </c>
      <c r="F25" s="21">
        <f>D25</f>
        <v>3.3000000000000002E-2</v>
      </c>
      <c r="G25" s="20">
        <f t="shared" si="1"/>
        <v>0.66</v>
      </c>
      <c r="H25" s="21">
        <f>D25</f>
        <v>3.3000000000000002E-2</v>
      </c>
      <c r="I25" s="20">
        <f t="shared" si="2"/>
        <v>1.6500000000000001</v>
      </c>
      <c r="J25" s="78">
        <f>D25</f>
        <v>3.3000000000000002E-2</v>
      </c>
      <c r="K25" s="78">
        <f t="shared" si="3"/>
        <v>0.39600000000000002</v>
      </c>
      <c r="L25" s="2" t="s">
        <v>319</v>
      </c>
      <c r="M25" s="29" t="s">
        <v>347</v>
      </c>
      <c r="N25" s="29" t="s">
        <v>18</v>
      </c>
      <c r="O25" s="19" t="s">
        <v>348</v>
      </c>
      <c r="P25" s="43" t="s">
        <v>352</v>
      </c>
    </row>
    <row r="26" spans="1:16" x14ac:dyDescent="0.2">
      <c r="A26" s="2"/>
      <c r="B26" s="25" t="s">
        <v>349</v>
      </c>
      <c r="C26" s="4">
        <v>2</v>
      </c>
      <c r="D26" s="39">
        <v>0.69899999999999995</v>
      </c>
      <c r="E26" s="26">
        <f t="shared" si="0"/>
        <v>1.3979999999999999</v>
      </c>
      <c r="F26" s="21">
        <f>D26</f>
        <v>0.69899999999999995</v>
      </c>
      <c r="G26" s="20">
        <f t="shared" si="1"/>
        <v>13.979999999999999</v>
      </c>
      <c r="H26" s="21">
        <f>D26</f>
        <v>0.69899999999999995</v>
      </c>
      <c r="I26" s="20">
        <f t="shared" si="2"/>
        <v>34.949999999999996</v>
      </c>
      <c r="J26" s="78">
        <f>D26</f>
        <v>0.69899999999999995</v>
      </c>
      <c r="K26" s="78">
        <f t="shared" si="3"/>
        <v>8.3879999999999999</v>
      </c>
      <c r="L26" s="2" t="s">
        <v>319</v>
      </c>
      <c r="M26" s="29" t="s">
        <v>387</v>
      </c>
      <c r="N26" s="29" t="s">
        <v>18</v>
      </c>
      <c r="O26" s="19" t="s">
        <v>388</v>
      </c>
      <c r="P26" s="43" t="s">
        <v>351</v>
      </c>
    </row>
    <row r="27" spans="1:16" x14ac:dyDescent="0.2">
      <c r="A27" s="2"/>
      <c r="B27" s="25" t="s">
        <v>353</v>
      </c>
      <c r="C27" s="4">
        <v>1</v>
      </c>
      <c r="D27" s="39">
        <v>4.55</v>
      </c>
      <c r="E27" s="26">
        <f t="shared" si="0"/>
        <v>4.55</v>
      </c>
      <c r="F27" s="21">
        <f>D27</f>
        <v>4.55</v>
      </c>
      <c r="G27" s="20">
        <f t="shared" si="1"/>
        <v>45.5</v>
      </c>
      <c r="H27" s="21">
        <f>D27</f>
        <v>4.55</v>
      </c>
      <c r="I27" s="20">
        <f t="shared" si="2"/>
        <v>113.75</v>
      </c>
      <c r="J27" s="78">
        <f>D27</f>
        <v>4.55</v>
      </c>
      <c r="K27" s="78">
        <f t="shared" si="3"/>
        <v>54.599999999999994</v>
      </c>
      <c r="L27" s="2" t="s">
        <v>354</v>
      </c>
      <c r="M27" s="29" t="s">
        <v>355</v>
      </c>
      <c r="N27" s="29" t="s">
        <v>18</v>
      </c>
      <c r="O27" s="19" t="s">
        <v>356</v>
      </c>
      <c r="P27" s="43" t="s">
        <v>357</v>
      </c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78"/>
      <c r="K28" s="78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78"/>
      <c r="K29" s="78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79"/>
      <c r="K30" s="79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1067.3508833333333</v>
      </c>
      <c r="F31" s="24" t="s">
        <v>12</v>
      </c>
      <c r="G31" s="24">
        <f t="shared" ref="G31:I31" si="4">SUM(G4:G30)</f>
        <v>10141.378833333332</v>
      </c>
      <c r="H31" s="24" t="s">
        <v>12</v>
      </c>
      <c r="I31" s="24">
        <f t="shared" si="4"/>
        <v>25322.44708333334</v>
      </c>
      <c r="J31" s="24" t="s">
        <v>12</v>
      </c>
      <c r="K31" s="24">
        <f>SUM(K4:K30)</f>
        <v>12579.650600000003</v>
      </c>
      <c r="N31" s="30"/>
    </row>
    <row r="32" spans="1:16" x14ac:dyDescent="0.2">
      <c r="D32" t="s">
        <v>13</v>
      </c>
      <c r="E32" s="24">
        <f>E31</f>
        <v>1067.3508833333333</v>
      </c>
      <c r="F32" t="s">
        <v>13</v>
      </c>
      <c r="G32" s="35">
        <f>G31/10</f>
        <v>1014.1378833333332</v>
      </c>
      <c r="H32" t="s">
        <v>13</v>
      </c>
      <c r="I32" s="35">
        <f>I31/25</f>
        <v>1012.8978833333335</v>
      </c>
      <c r="J32" t="s">
        <v>13</v>
      </c>
      <c r="K32" s="35">
        <f>K31/K1</f>
        <v>1048.3042166666669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  <hyperlink ref="O26" r:id="rId4" location="5415k18/=178w5hq"/>
    <hyperlink ref="O2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96" t="s">
        <v>60</v>
      </c>
      <c r="B1" s="96"/>
      <c r="C1" s="50" t="s">
        <v>61</v>
      </c>
      <c r="D1" s="3" t="s">
        <v>29</v>
      </c>
      <c r="E1" t="s">
        <v>77</v>
      </c>
    </row>
    <row r="2" spans="1:17" ht="17" thickBot="1" x14ac:dyDescent="0.25">
      <c r="A2" s="89" t="s">
        <v>5</v>
      </c>
      <c r="B2" s="93"/>
      <c r="C2" s="90"/>
      <c r="D2" s="90"/>
      <c r="E2" s="90"/>
      <c r="F2" s="17"/>
      <c r="G2" s="89" t="s">
        <v>152</v>
      </c>
      <c r="H2" s="91"/>
      <c r="I2" s="92" t="s">
        <v>153</v>
      </c>
      <c r="J2" s="91"/>
      <c r="K2" s="89" t="s">
        <v>154</v>
      </c>
      <c r="L2" s="91"/>
      <c r="M2" s="89" t="s">
        <v>8</v>
      </c>
      <c r="N2" s="93"/>
      <c r="O2" s="90"/>
      <c r="P2" s="91"/>
      <c r="Q2" s="87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88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42" sqref="C42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89" t="s">
        <v>5</v>
      </c>
      <c r="B2" s="90"/>
      <c r="C2" s="83"/>
      <c r="D2" s="89" t="s">
        <v>4</v>
      </c>
      <c r="E2" s="91"/>
      <c r="F2" s="92" t="s">
        <v>6</v>
      </c>
      <c r="G2" s="91"/>
      <c r="H2" s="89" t="s">
        <v>7</v>
      </c>
      <c r="I2" s="91"/>
      <c r="J2" s="94" t="s">
        <v>258</v>
      </c>
      <c r="K2" s="95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322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78">
        <f>E4</f>
        <v>0.66720000000000002</v>
      </c>
      <c r="K4" s="78">
        <f t="shared" ref="K4:K17" si="5">J4*$K$1</f>
        <v>8.0063999999999993</v>
      </c>
      <c r="L4" s="2" t="s">
        <v>319</v>
      </c>
      <c r="M4" s="29" t="s">
        <v>320</v>
      </c>
      <c r="N4" s="29" t="s">
        <v>18</v>
      </c>
      <c r="O4" s="19" t="s">
        <v>321</v>
      </c>
      <c r="P4" s="43" t="s">
        <v>318</v>
      </c>
    </row>
    <row r="5" spans="1:16" x14ac:dyDescent="0.2">
      <c r="A5" s="2"/>
      <c r="B5" s="3" t="s">
        <v>323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78">
        <f>E5</f>
        <v>0.26579999999999998</v>
      </c>
      <c r="K5" s="78">
        <f t="shared" si="5"/>
        <v>3.1895999999999995</v>
      </c>
      <c r="L5" s="2" t="s">
        <v>319</v>
      </c>
      <c r="M5" s="29" t="s">
        <v>324</v>
      </c>
      <c r="N5" s="29" t="s">
        <v>18</v>
      </c>
      <c r="O5" s="19" t="s">
        <v>325</v>
      </c>
      <c r="P5" s="43" t="s">
        <v>305</v>
      </c>
    </row>
    <row r="6" spans="1:16" x14ac:dyDescent="0.2">
      <c r="A6" s="2"/>
      <c r="B6" s="25" t="s">
        <v>326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78">
        <f>E6</f>
        <v>2.5874999999999999</v>
      </c>
      <c r="K6" s="78">
        <f t="shared" si="5"/>
        <v>31.049999999999997</v>
      </c>
      <c r="L6" s="2" t="s">
        <v>319</v>
      </c>
      <c r="M6" s="29" t="s">
        <v>327</v>
      </c>
      <c r="N6" s="32" t="s">
        <v>18</v>
      </c>
      <c r="O6" s="19" t="s">
        <v>328</v>
      </c>
      <c r="P6" s="43" t="s">
        <v>332</v>
      </c>
    </row>
    <row r="7" spans="1:16" x14ac:dyDescent="0.2">
      <c r="A7" s="2"/>
      <c r="B7" s="25" t="s">
        <v>329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78">
        <f>E7</f>
        <v>2.46</v>
      </c>
      <c r="K7" s="78">
        <f t="shared" si="5"/>
        <v>29.52</v>
      </c>
      <c r="L7" s="2" t="s">
        <v>319</v>
      </c>
      <c r="M7" s="29" t="s">
        <v>330</v>
      </c>
      <c r="N7" s="32" t="s">
        <v>18</v>
      </c>
      <c r="O7" s="19" t="s">
        <v>331</v>
      </c>
      <c r="P7" s="43" t="s">
        <v>314</v>
      </c>
    </row>
    <row r="8" spans="1:16" x14ac:dyDescent="0.2">
      <c r="A8" s="2"/>
      <c r="B8" s="25" t="s">
        <v>333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78">
        <f>E8</f>
        <v>0.48320000000000002</v>
      </c>
      <c r="K8" s="78">
        <f t="shared" si="5"/>
        <v>5.7984</v>
      </c>
      <c r="L8" s="2" t="s">
        <v>319</v>
      </c>
      <c r="M8" s="29" t="s">
        <v>334</v>
      </c>
      <c r="N8" s="32" t="s">
        <v>18</v>
      </c>
      <c r="O8" s="19" t="s">
        <v>335</v>
      </c>
      <c r="P8" s="43" t="s">
        <v>318</v>
      </c>
    </row>
    <row r="9" spans="1:16" x14ac:dyDescent="0.2">
      <c r="A9" s="2"/>
      <c r="B9" s="25" t="s">
        <v>336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78">
        <f>D9</f>
        <v>3.14</v>
      </c>
      <c r="K9" s="78">
        <f t="shared" si="5"/>
        <v>37.68</v>
      </c>
      <c r="L9" s="2" t="s">
        <v>319</v>
      </c>
      <c r="M9" s="32" t="s">
        <v>337</v>
      </c>
      <c r="N9" s="32" t="s">
        <v>18</v>
      </c>
      <c r="O9" s="19" t="s">
        <v>338</v>
      </c>
      <c r="P9" s="43"/>
    </row>
    <row r="10" spans="1:16" x14ac:dyDescent="0.2">
      <c r="A10" s="2"/>
      <c r="B10" s="25" t="s">
        <v>342</v>
      </c>
      <c r="C10" s="4">
        <v>1</v>
      </c>
      <c r="D10" s="84">
        <v>0.31666666700000001</v>
      </c>
      <c r="E10" s="26">
        <f t="shared" si="0"/>
        <v>0.31666666700000001</v>
      </c>
      <c r="F10" s="85">
        <v>0.31666666700000001</v>
      </c>
      <c r="G10" s="20">
        <f t="shared" si="2"/>
        <v>3.1666666700000001</v>
      </c>
      <c r="H10" s="85">
        <v>0.31666666700000001</v>
      </c>
      <c r="I10" s="20">
        <f t="shared" si="4"/>
        <v>7.9166666750000001</v>
      </c>
      <c r="J10" s="78">
        <f>D10</f>
        <v>0.31666666700000001</v>
      </c>
      <c r="K10" s="78">
        <f t="shared" si="5"/>
        <v>3.8000000040000002</v>
      </c>
      <c r="L10" s="2" t="s">
        <v>319</v>
      </c>
      <c r="M10" s="32" t="s">
        <v>343</v>
      </c>
      <c r="N10" s="32" t="s">
        <v>18</v>
      </c>
      <c r="O10" s="19" t="s">
        <v>344</v>
      </c>
      <c r="P10" s="43" t="s">
        <v>345</v>
      </c>
    </row>
    <row r="11" spans="1:16" x14ac:dyDescent="0.2">
      <c r="A11" s="2"/>
      <c r="B11" s="25"/>
      <c r="C11" s="4"/>
      <c r="D11" s="84"/>
      <c r="E11" s="26">
        <f t="shared" si="0"/>
        <v>0</v>
      </c>
      <c r="F11" s="85"/>
      <c r="G11" s="20">
        <f t="shared" si="2"/>
        <v>0</v>
      </c>
      <c r="H11" s="85"/>
      <c r="I11" s="20">
        <f t="shared" si="4"/>
        <v>0</v>
      </c>
      <c r="J11" s="78"/>
      <c r="K11" s="78">
        <f t="shared" si="5"/>
        <v>0</v>
      </c>
      <c r="L11" s="2"/>
      <c r="M11" s="32"/>
      <c r="N11" s="32"/>
      <c r="O11" s="19"/>
      <c r="P11" s="43"/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78"/>
      <c r="K12" s="78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78"/>
      <c r="K13" s="78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82"/>
      <c r="K14" s="78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78"/>
      <c r="K15" s="78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78"/>
      <c r="K16" s="78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78"/>
      <c r="K17" s="78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78"/>
      <c r="K18" s="78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78"/>
      <c r="K19" s="78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78"/>
      <c r="K20" s="78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78"/>
      <c r="K21" s="78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78"/>
      <c r="K22" s="78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78"/>
      <c r="K23" s="78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78"/>
      <c r="K24" s="78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78"/>
      <c r="K25" s="78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78"/>
      <c r="K26" s="78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78"/>
      <c r="K27" s="78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78"/>
      <c r="K28" s="78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78"/>
      <c r="K29" s="78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79"/>
      <c r="K30" s="79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9.9203666669999997</v>
      </c>
      <c r="F31" s="24" t="s">
        <v>12</v>
      </c>
      <c r="G31" s="24">
        <f>SUM(G4:G30)</f>
        <v>99.203666670000004</v>
      </c>
      <c r="H31" s="24" t="s">
        <v>12</v>
      </c>
      <c r="I31" s="24">
        <f>SUM(I4:I30)</f>
        <v>248.00916667499999</v>
      </c>
      <c r="J31" s="24" t="s">
        <v>12</v>
      </c>
      <c r="K31" s="24">
        <f>SUM(K4:K30)</f>
        <v>119.04440000399998</v>
      </c>
      <c r="N31" s="30"/>
    </row>
    <row r="32" spans="1:16" x14ac:dyDescent="0.2">
      <c r="D32" t="s">
        <v>13</v>
      </c>
      <c r="E32" s="24">
        <f>E31</f>
        <v>9.9203666669999997</v>
      </c>
      <c r="F32" t="s">
        <v>13</v>
      </c>
      <c r="G32" s="35">
        <f>G31/10</f>
        <v>9.9203666669999997</v>
      </c>
      <c r="H32" t="s">
        <v>13</v>
      </c>
      <c r="I32" s="35">
        <f>I31/25</f>
        <v>9.9203666669999997</v>
      </c>
      <c r="J32" t="s">
        <v>13</v>
      </c>
      <c r="K32" s="35">
        <f>K31/K1</f>
        <v>9.9203666669999979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9" sqref="B19"/>
    </sheetView>
  </sheetViews>
  <sheetFormatPr baseColWidth="10" defaultRowHeight="16" x14ac:dyDescent="0.2"/>
  <cols>
    <col min="2" max="2" width="41.33203125" bestFit="1" customWidth="1"/>
    <col min="3" max="3" width="17.1640625" bestFit="1" customWidth="1"/>
    <col min="5" max="5" width="16.83203125" bestFit="1" customWidth="1"/>
    <col min="7" max="7" width="13.1640625" bestFit="1" customWidth="1"/>
    <col min="9" max="9" width="13.1640625" bestFit="1" customWidth="1"/>
    <col min="11" max="11" width="13.1640625" bestFit="1" customWidth="1"/>
    <col min="13" max="13" width="20.83203125" bestFit="1" customWidth="1"/>
    <col min="15" max="15" width="101" bestFit="1" customWidth="1"/>
    <col min="16" max="16" width="26.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89" t="s">
        <v>5</v>
      </c>
      <c r="B2" s="90"/>
      <c r="C2" s="86"/>
      <c r="D2" s="89" t="s">
        <v>4</v>
      </c>
      <c r="E2" s="91"/>
      <c r="F2" s="92" t="s">
        <v>6</v>
      </c>
      <c r="G2" s="91"/>
      <c r="H2" s="89" t="s">
        <v>7</v>
      </c>
      <c r="I2" s="91"/>
      <c r="J2" s="94" t="s">
        <v>258</v>
      </c>
      <c r="K2" s="95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362</v>
      </c>
      <c r="C4" s="45">
        <v>1</v>
      </c>
      <c r="D4" s="37"/>
      <c r="E4" s="26">
        <f t="shared" ref="E4:E30" si="0">C4*D4</f>
        <v>0</v>
      </c>
      <c r="F4" s="41"/>
      <c r="G4" s="20">
        <f t="shared" ref="G4:G30" si="1">C4*F4*10</f>
        <v>0</v>
      </c>
      <c r="H4" s="41"/>
      <c r="I4" s="20">
        <f t="shared" ref="I4:I30" si="2">C4*H4*25</f>
        <v>0</v>
      </c>
      <c r="J4" s="78"/>
      <c r="K4" s="78">
        <f t="shared" ref="K4:K30" si="3">J4*$K$1</f>
        <v>0</v>
      </c>
      <c r="L4" s="2"/>
      <c r="M4" s="29"/>
      <c r="N4" s="29"/>
      <c r="O4" s="19"/>
      <c r="P4" s="43"/>
    </row>
    <row r="5" spans="1:16" x14ac:dyDescent="0.2">
      <c r="A5" s="2"/>
      <c r="B5" s="3" t="s">
        <v>363</v>
      </c>
      <c r="C5" s="4">
        <v>1</v>
      </c>
      <c r="D5" s="39">
        <v>0.65</v>
      </c>
      <c r="E5" s="26">
        <f t="shared" si="0"/>
        <v>0.65</v>
      </c>
      <c r="F5" s="21">
        <f>D5</f>
        <v>0.65</v>
      </c>
      <c r="G5" s="20">
        <f t="shared" si="1"/>
        <v>6.5</v>
      </c>
      <c r="H5" s="21">
        <f>D5</f>
        <v>0.65</v>
      </c>
      <c r="I5" s="20">
        <f t="shared" si="2"/>
        <v>16.25</v>
      </c>
      <c r="J5" s="78">
        <v>0.65</v>
      </c>
      <c r="K5" s="78">
        <f t="shared" si="3"/>
        <v>7.8000000000000007</v>
      </c>
      <c r="L5" s="2" t="s">
        <v>364</v>
      </c>
      <c r="M5" s="29" t="s">
        <v>365</v>
      </c>
      <c r="N5" s="29" t="s">
        <v>18</v>
      </c>
      <c r="O5" s="19" t="s">
        <v>366</v>
      </c>
      <c r="P5" s="43"/>
    </row>
    <row r="6" spans="1:16" x14ac:dyDescent="0.2">
      <c r="A6" s="2"/>
      <c r="B6" s="25" t="s">
        <v>367</v>
      </c>
      <c r="C6" s="4">
        <v>1</v>
      </c>
      <c r="D6" s="39">
        <v>0.39</v>
      </c>
      <c r="E6" s="26">
        <f t="shared" si="0"/>
        <v>0.39</v>
      </c>
      <c r="F6" s="21">
        <f>D6</f>
        <v>0.39</v>
      </c>
      <c r="G6" s="20">
        <f t="shared" si="1"/>
        <v>3.9000000000000004</v>
      </c>
      <c r="H6" s="21">
        <f>D6</f>
        <v>0.39</v>
      </c>
      <c r="I6" s="20">
        <f t="shared" si="2"/>
        <v>9.75</v>
      </c>
      <c r="J6" s="78">
        <v>0.39</v>
      </c>
      <c r="K6" s="78">
        <f t="shared" si="3"/>
        <v>4.68</v>
      </c>
      <c r="L6" s="2" t="s">
        <v>364</v>
      </c>
      <c r="M6" s="29" t="s">
        <v>368</v>
      </c>
      <c r="N6" s="32" t="s">
        <v>18</v>
      </c>
      <c r="O6" s="19" t="s">
        <v>369</v>
      </c>
      <c r="P6" s="43"/>
    </row>
    <row r="7" spans="1:16" x14ac:dyDescent="0.2">
      <c r="A7" s="2"/>
      <c r="B7" s="25" t="s">
        <v>370</v>
      </c>
      <c r="C7" s="4">
        <v>1</v>
      </c>
      <c r="D7" s="39">
        <v>0.99</v>
      </c>
      <c r="E7" s="26">
        <f t="shared" si="0"/>
        <v>0.99</v>
      </c>
      <c r="F7" s="21">
        <f>D7</f>
        <v>0.99</v>
      </c>
      <c r="G7" s="20">
        <f t="shared" si="1"/>
        <v>9.9</v>
      </c>
      <c r="H7" s="21">
        <f>D7</f>
        <v>0.99</v>
      </c>
      <c r="I7" s="20">
        <f t="shared" si="2"/>
        <v>24.75</v>
      </c>
      <c r="J7" s="78">
        <v>0.99</v>
      </c>
      <c r="K7" s="78">
        <f t="shared" si="3"/>
        <v>11.879999999999999</v>
      </c>
      <c r="L7" s="2" t="s">
        <v>364</v>
      </c>
      <c r="M7" s="29" t="s">
        <v>371</v>
      </c>
      <c r="N7" s="32" t="s">
        <v>18</v>
      </c>
      <c r="O7" s="19" t="s">
        <v>372</v>
      </c>
      <c r="P7" s="43" t="s">
        <v>373</v>
      </c>
    </row>
    <row r="8" spans="1:16" x14ac:dyDescent="0.2">
      <c r="A8" s="2"/>
      <c r="B8" s="25" t="s">
        <v>374</v>
      </c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78"/>
      <c r="K8" s="78">
        <f t="shared" si="3"/>
        <v>0</v>
      </c>
      <c r="L8" s="2"/>
      <c r="M8" s="29"/>
      <c r="N8" s="32"/>
      <c r="O8" s="19"/>
      <c r="P8" s="43"/>
    </row>
    <row r="9" spans="1:16" x14ac:dyDescent="0.2">
      <c r="A9" s="2"/>
      <c r="B9" s="25" t="s">
        <v>378</v>
      </c>
      <c r="C9" s="4">
        <v>1</v>
      </c>
      <c r="D9" s="39">
        <f>1.07/2</f>
        <v>0.53500000000000003</v>
      </c>
      <c r="E9" s="26">
        <f t="shared" si="0"/>
        <v>0.53500000000000003</v>
      </c>
      <c r="F9" s="21">
        <f>D9</f>
        <v>0.53500000000000003</v>
      </c>
      <c r="G9" s="20">
        <f t="shared" si="1"/>
        <v>5.3500000000000005</v>
      </c>
      <c r="H9" s="21">
        <f>D9</f>
        <v>0.53500000000000003</v>
      </c>
      <c r="I9" s="20">
        <f t="shared" si="2"/>
        <v>13.375</v>
      </c>
      <c r="J9" s="78">
        <f>D9</f>
        <v>0.53500000000000003</v>
      </c>
      <c r="K9" s="78">
        <f t="shared" si="3"/>
        <v>6.42</v>
      </c>
      <c r="L9" s="2" t="s">
        <v>364</v>
      </c>
      <c r="M9" s="32" t="s">
        <v>375</v>
      </c>
      <c r="N9" s="32" t="s">
        <v>18</v>
      </c>
      <c r="O9" s="19" t="s">
        <v>376</v>
      </c>
      <c r="P9" s="43" t="s">
        <v>377</v>
      </c>
    </row>
    <row r="10" spans="1:16" x14ac:dyDescent="0.2">
      <c r="A10" s="2"/>
      <c r="B10" s="25" t="s">
        <v>379</v>
      </c>
      <c r="C10" s="4">
        <v>1</v>
      </c>
      <c r="D10" s="84">
        <f>1.15/4</f>
        <v>0.28749999999999998</v>
      </c>
      <c r="E10" s="26">
        <f t="shared" si="0"/>
        <v>0.28749999999999998</v>
      </c>
      <c r="F10" s="85">
        <f>D10</f>
        <v>0.28749999999999998</v>
      </c>
      <c r="G10" s="20">
        <f t="shared" si="1"/>
        <v>2.875</v>
      </c>
      <c r="H10" s="85">
        <f>D10</f>
        <v>0.28749999999999998</v>
      </c>
      <c r="I10" s="20">
        <f t="shared" si="2"/>
        <v>7.1874999999999991</v>
      </c>
      <c r="J10" s="78">
        <f>D10</f>
        <v>0.28749999999999998</v>
      </c>
      <c r="K10" s="78">
        <f t="shared" si="3"/>
        <v>3.4499999999999997</v>
      </c>
      <c r="L10" s="2" t="s">
        <v>364</v>
      </c>
      <c r="M10" s="32" t="s">
        <v>380</v>
      </c>
      <c r="N10" s="32" t="s">
        <v>18</v>
      </c>
      <c r="O10" s="19" t="s">
        <v>381</v>
      </c>
      <c r="P10" s="43" t="s">
        <v>382</v>
      </c>
    </row>
    <row r="11" spans="1:16" x14ac:dyDescent="0.2">
      <c r="A11" s="2"/>
      <c r="B11" s="25" t="s">
        <v>383</v>
      </c>
      <c r="C11" s="4">
        <v>1</v>
      </c>
      <c r="D11" s="84">
        <f>10.22/10</f>
        <v>1.022</v>
      </c>
      <c r="E11" s="26">
        <f t="shared" si="0"/>
        <v>1.022</v>
      </c>
      <c r="F11" s="85">
        <f>D11</f>
        <v>1.022</v>
      </c>
      <c r="G11" s="20">
        <f t="shared" si="1"/>
        <v>10.220000000000001</v>
      </c>
      <c r="H11" s="85">
        <f>D11</f>
        <v>1.022</v>
      </c>
      <c r="I11" s="20">
        <f t="shared" si="2"/>
        <v>25.55</v>
      </c>
      <c r="J11" s="78">
        <f>D11</f>
        <v>1.022</v>
      </c>
      <c r="K11" s="78">
        <f t="shared" si="3"/>
        <v>12.263999999999999</v>
      </c>
      <c r="L11" s="2" t="s">
        <v>364</v>
      </c>
      <c r="M11" s="32" t="s">
        <v>350</v>
      </c>
      <c r="N11" s="32" t="s">
        <v>18</v>
      </c>
      <c r="O11" s="19" t="s">
        <v>384</v>
      </c>
      <c r="P11" s="43" t="s">
        <v>385</v>
      </c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78"/>
      <c r="K12" s="78">
        <f t="shared" si="3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78"/>
      <c r="K13" s="78">
        <f t="shared" si="3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82"/>
      <c r="K14" s="78">
        <f t="shared" si="3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78"/>
      <c r="K15" s="78">
        <f t="shared" si="3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78"/>
      <c r="K16" s="78">
        <f t="shared" si="3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78"/>
      <c r="K17" s="78">
        <f t="shared" si="3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78"/>
      <c r="K18" s="78">
        <f t="shared" si="3"/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78"/>
      <c r="K19" s="78">
        <f t="shared" si="3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78"/>
      <c r="K20" s="78">
        <f t="shared" si="3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78"/>
      <c r="K21" s="78">
        <f t="shared" si="3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78"/>
      <c r="K22" s="78">
        <f t="shared" si="3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78"/>
      <c r="K23" s="78">
        <f t="shared" si="3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78"/>
      <c r="K24" s="78">
        <f t="shared" si="3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78"/>
      <c r="K25" s="78">
        <f t="shared" si="3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78"/>
      <c r="K26" s="78">
        <f t="shared" si="3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78"/>
      <c r="K27" s="78">
        <f t="shared" si="3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78"/>
      <c r="K28" s="78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78"/>
      <c r="K29" s="78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79"/>
      <c r="K30" s="79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3.8745000000000003</v>
      </c>
      <c r="F31" s="24" t="s">
        <v>12</v>
      </c>
      <c r="G31" s="24">
        <f>SUM(G4:G30)</f>
        <v>38.745000000000005</v>
      </c>
      <c r="H31" s="24" t="s">
        <v>12</v>
      </c>
      <c r="I31" s="24">
        <f>SUM(I4:I30)</f>
        <v>96.862499999999997</v>
      </c>
      <c r="J31" s="24" t="s">
        <v>12</v>
      </c>
      <c r="K31" s="24">
        <f>SUM(K4:K30)</f>
        <v>46.494</v>
      </c>
      <c r="N31" s="30"/>
    </row>
    <row r="32" spans="1:16" x14ac:dyDescent="0.2">
      <c r="D32" t="s">
        <v>13</v>
      </c>
      <c r="E32" s="24">
        <f>E31</f>
        <v>3.8745000000000003</v>
      </c>
      <c r="F32" t="s">
        <v>13</v>
      </c>
      <c r="G32" s="35">
        <f>G31/10</f>
        <v>3.8745000000000003</v>
      </c>
      <c r="H32" t="s">
        <v>13</v>
      </c>
      <c r="I32" s="35">
        <f>I31/25</f>
        <v>3.8744999999999998</v>
      </c>
      <c r="J32" t="s">
        <v>13</v>
      </c>
      <c r="K32" s="35">
        <f>K31/K1</f>
        <v>3.8744999999999998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LiCor_Leveling_Base</vt:lpstr>
      <vt:lpstr>MLX90614 Housing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2017-04-18T07:05:11Z</dcterms:modified>
</cp:coreProperties>
</file>