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/>
  </bookViews>
  <sheets>
    <sheet name="Full Device" sheetId="3" r:id="rId1"/>
    <sheet name="Shield Parts" sheetId="1" r:id="rId2"/>
    <sheet name="Current Quote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3" l="1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J10" i="3"/>
  <c r="K10" i="3"/>
  <c r="J11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G7" i="4"/>
  <c r="G4" i="4"/>
  <c r="G5" i="4"/>
  <c r="G3" i="4"/>
  <c r="H7" i="4"/>
  <c r="H8" i="4"/>
  <c r="G6" i="4"/>
  <c r="H6" i="4"/>
  <c r="G10" i="4"/>
  <c r="H10" i="4"/>
  <c r="G11" i="4"/>
  <c r="H11" i="4"/>
  <c r="G9" i="4"/>
  <c r="H9" i="4"/>
  <c r="H4" i="4"/>
  <c r="H5" i="4"/>
  <c r="H3" i="4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<sst xmlns="http://schemas.openxmlformats.org/spreadsheetml/2006/main" count="467" uniqueCount="304">
  <si>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</si>
  <si>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</si>
  <si>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</si>
  <si>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</si>
  <si>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</si>
  <si>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</si>
  <si>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</si>
  <si>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</si>
  <si>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</si>
  <si>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</si>
  <si>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</si>
  <si>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</si>
  <si>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</si>
  <si>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</si>
  <si>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</si>
  <si>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</si>
  <si>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</si>
  <si>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</si>
  <si>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</si>
  <si>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</si>
  <si>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</si>
  <si>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</si>
  <si>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</si>
  <si>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</si>
  <si>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</si>
  <si>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</si>
  <si>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</si>
  <si>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</si>
  <si>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</si>
  <si>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</si>
  <si>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</si>
  <si>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</si>
  <si>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</si>
  <si>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</si>
  <si>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</si>
  <si>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</si>
  <si>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</si>
  <si>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</si>
  <si>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</si>
  <si>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</si>
  <si>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</si>
  <si>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</si>
  <si>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</si>
  <si>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</si>
  <si>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</si>
  <si>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</si>
  <si>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</si>
  <si>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</si>
  <si>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</si>
  <si>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</si>
  <si>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</si>
  <si>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</si>
  <si>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</si>
  <si>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</si>
  <si>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</si>
  <si>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</si>
  <si>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</si>
  <si>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</si>
  <si>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</si>
  <si>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</si>
  <si>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</si>
  <si>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</si>
  <si>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</si>
  <si>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</si>
  <si>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</si>
  <si>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</si>
  <si>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</si>
  <si>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</si>
  <si>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</si>
  <si>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</si>
  <si>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</si>
  <si>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</si>
  <si>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</si>
  <si>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</si>
  <si>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</si>
  <si>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</si>
  <si>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</si>
  <si>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</si>
  <si>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</si>
  <si>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</si>
  <si>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</si>
  <si>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</si>
  <si>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</si>
  <si>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</si>
  <si>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</si>
  <si>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</si>
  <si>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</si>
  <si>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</si>
  <si>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</si>
  <si>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</si>
  <si>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</si>
  <si>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</si>
  <si>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</si>
  <si>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</si>
  <si>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</si>
  <si>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</si>
  <si>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</si>
  <si>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</si>
  <si>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</si>
  <si>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</si>
  <si>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</si>
  <si>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</si>
  <si>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</si>
  <si>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</si>
  <si>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</si>
  <si>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</si>
  <si>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</si>
  <si>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</si>
  <si>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</si>
  <si>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</si>
  <si>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</si>
  <si>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</si>
  <si>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</si>
  <si>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</si>
  <si>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</si>
  <si>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</si>
  <si>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</si>
  <si>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</si>
  <si>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</si>
  <si>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</si>
  <si>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</si>
  <si>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</si>
  <si>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</si>
  <si>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</si>
  <si>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</si>
  <si>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</si>
  <si>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</si>
  <si>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</si>
  <si>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</si>
  <si>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</si>
  <si>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</si>
  <si>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</si>
  <si>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</si>
  <si>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</si>
  <si>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</si>
  <si>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</si>
  <si>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</si>
  <si>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</si>
  <si>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</si>
  <si>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</si>
  <si>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</si>
  <si>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</si>
  <si>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</si>
  <si>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</si>
  <si>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</si>
  <si>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</si>
  <si>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</si>
  <si>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</si>
  <si>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</si>
  <si>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</si>
  <si>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</si>
  <si>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</si>
  <si>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</si>
  <si>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</si>
  <si>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</si>
  <si>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</si>
  <si>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</si>
  <si>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</si>
  <si>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</si>
  <si>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</si>
  <si>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</si>
  <si>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</si>
  <si>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</si>
  <si>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</si>
  <si>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</si>
  <si>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</si>
  <si>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</si>
  <si>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</si>
  <si>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</si>
  <si>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</si>
  <si>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</si>
  <si>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</si>
  <si>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</si>
  <si>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</si>
  <si>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</si>
  <si>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</si>
  <si>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</si>
  <si>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</si>
  <si>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</si>
  <si>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</si>
  <si>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</si>
  <si>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</si>
  <si>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</si>
  <si>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</si>
  <si>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</si>
  <si>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</si>
  <si>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</si>
  <si>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</si>
  <si>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</si>
  <si>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</si>
  <si>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</si>
  <si>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</si>
  <si>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</si>
  <si>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</si>
  <si>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</si>
  <si>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</si>
  <si>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</si>
  <si>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</si>
  <si>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</si>
  <si>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</si>
  <si>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</si>
  <si>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</si>
  <si>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</si>
  <si>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</si>
  <si>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</si>
  <si>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</si>
  <si>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</si>
  <si>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</si>
  <si>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</si>
  <si>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</si>
  <si>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</si>
  <si>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</si>
  <si>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</si>
  <si>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</si>
  <si>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</si>
  <si>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</si>
  <si>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</si>
  <si>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</si>
  <si>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</si>
  <si>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</si>
  <si>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</si>
  <si>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</si>
  <si>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</si>
  <si>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</si>
  <si>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</si>
  <si>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</si>
  <si>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</si>
  <si>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</si>
  <si>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</si>
  <si>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</si>
  <si>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</si>
  <si>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</si>
  <si>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</si>
  <si>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</si>
  <si>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</si>
  <si>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</si>
  <si>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</si>
  <si>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</si>
  <si>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</si>
  <si>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</si>
  <si>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</si>
  <si>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</si>
  <si>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</si>
  <si>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</si>
  <si>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</si>
  <si>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</si>
  <si>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</si>
  <si>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</si>
  <si>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</si>
  <si>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</si>
  <si>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</si>
  <si>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</si>
  <si>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</si>
  <si>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</si>
  <si>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</si>
  <si>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Company</t>
  </si>
  <si>
    <t>Last Updated</t>
  </si>
  <si>
    <t>Service</t>
  </si>
  <si>
    <t>Quantity</t>
  </si>
  <si>
    <t>Screaming Circuits</t>
  </si>
  <si>
    <t>Assembly</t>
  </si>
  <si>
    <t>Cost Quoted</t>
  </si>
  <si>
    <t>Total Turn Time</t>
  </si>
  <si>
    <t>20 Day</t>
  </si>
  <si>
    <t>10 Day Full Proto</t>
  </si>
  <si>
    <t>Add approximately $89.28 for power supply, SD Card holder; 10% Discount for being a student. Requires boards from OshPark!</t>
  </si>
  <si>
    <t>Add approximately $148.8 for power supply, SD Card holder; 10% Discount for being a student. Requires panelization and boards from OshPark!</t>
  </si>
  <si>
    <t>Add approximately $89.28 for power supply, SD Card holder; 10% Discount for being a student. Requires panelization and boards from OshPark!</t>
  </si>
  <si>
    <t>Osh Park</t>
  </si>
  <si>
    <t>Printing</t>
  </si>
  <si>
    <t>12 Calendar Days</t>
  </si>
  <si>
    <t>Not Panelized! Cost will change with panelization</t>
  </si>
  <si>
    <t>4PCB</t>
  </si>
  <si>
    <t>Assembly+Printing</t>
  </si>
  <si>
    <t>Cost Quoted+Extra Parts/Quantities (See formula for details)</t>
  </si>
  <si>
    <t>10 Day</t>
  </si>
  <si>
    <t>Includes everything</t>
  </si>
  <si>
    <t>26 Day</t>
  </si>
  <si>
    <t>Add approximately $89.28 for power supply, SD Card holder; 10% Discount for being a student</t>
  </si>
  <si>
    <t>Quote is for 3 panels containing 4 pcbs each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</si>
  <si>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</si>
  <si>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</si>
  <si>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</si>
  <si>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</si>
  <si>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</si>
  <si>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</si>
  <si>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</si>
  <si>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</si>
  <si>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</si>
  <si>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</si>
  <si>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</si>
  <si>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</si>
  <si>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</si>
  <si>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12V Battery</t>
  </si>
  <si>
    <t>Seahorse SE-120 Waterproof Case</t>
  </si>
  <si>
    <t>Fuerte Cases</t>
  </si>
  <si>
    <t>SE-120</t>
  </si>
  <si>
    <t>http://seahorsecases.com/Merchant2/merchant.mvc?Screen=PROD&amp;Store_Code=S&amp;Product_Code=SE-120&amp;Category_Code=SE_CASES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</si>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</sst>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2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2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2" fillId="0" borderId="5" xfId="17" applyFill="1" applyBorder="1"/>
    <xf numFmtId="0" fontId="2" fillId="0" borderId="8" xfId="17" applyBorder="1"/>
    <xf numFmtId="14" fontId="0" fillId="0" borderId="0" xfId="0" applyNumberFormat="1"/>
    <xf numFmtId="0" fontId="4" fillId="0" borderId="6" xfId="0" applyFont="1" applyBorder="1"/>
    <xf numFmtId="0" fontId="4" fillId="0" borderId="6" xfId="0" applyFont="1" applyFill="1" applyBorder="1"/>
    <xf numFmtId="44" fontId="4" fillId="0" borderId="6" xfId="20" applyFont="1" applyBorder="1"/>
    <xf numFmtId="44" fontId="0" fillId="0" borderId="0" xfId="20" applyFont="1"/>
    <xf numFmtId="44" fontId="4" fillId="0" borderId="6" xfId="20" applyFont="1" applyFill="1" applyBorder="1"/>
    <xf numFmtId="14" fontId="4" fillId="0" borderId="6" xfId="0" applyNumberFormat="1" applyFont="1" applyBorder="1"/>
    <xf numFmtId="44" fontId="0" fillId="0" borderId="0" xfId="20" applyNumberFormat="1" applyFont="1"/>
    <xf numFmtId="44" fontId="4" fillId="0" borderId="6" xfId="20" applyNumberFormat="1" applyFont="1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0" xfId="0" applyNumberFormat="1" applyBorder="1"/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Relationship Id="rId3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P15" sqref="P15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18.16406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285</v>
      </c>
      <c r="J1" t="s">
        <v>284</v>
      </c>
      <c r="K1">
        <v>12</v>
      </c>
      <c r="N1" s="30"/>
    </row>
    <row r="2" spans="1:16" ht="17" thickBot="1" x14ac:dyDescent="0.25">
      <c r="A2" s="93" t="s">
        <v>5</v>
      </c>
      <c r="B2" s="94"/>
      <c r="C2" s="17"/>
      <c r="D2" s="93" t="s">
        <v>4</v>
      </c>
      <c r="E2" s="95"/>
      <c r="F2" s="96" t="s">
        <v>6</v>
      </c>
      <c r="G2" s="95"/>
      <c r="H2" s="93" t="s">
        <v>7</v>
      </c>
      <c r="I2" s="95"/>
      <c r="J2" s="98" t="s">
        <v>283</v>
      </c>
      <c r="K2" s="99"/>
      <c r="L2" s="93" t="s">
        <v>8</v>
      </c>
      <c r="M2" s="97"/>
      <c r="N2" s="94"/>
      <c r="O2" s="95"/>
      <c r="P2" s="91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190</v>
      </c>
      <c r="D3" s="10" t="s">
        <v>1</v>
      </c>
      <c r="E3" s="28" t="s">
        <v>158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44</v>
      </c>
      <c r="N3" s="31" t="s">
        <v>10</v>
      </c>
      <c r="O3" s="13" t="s">
        <v>3</v>
      </c>
      <c r="P3" s="92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87">
        <f>F4</f>
        <v>0.81200000000000006</v>
      </c>
      <c r="K4" s="87">
        <f>J4*$K$1</f>
        <v>9.7439999999999998</v>
      </c>
      <c r="L4" s="2" t="s">
        <v>43</v>
      </c>
      <c r="M4" s="3" t="s">
        <v>280</v>
      </c>
      <c r="N4" s="29" t="s">
        <v>18</v>
      </c>
      <c r="O4" s="19" t="s">
        <v>281</v>
      </c>
      <c r="P4" s="43" t="s">
        <v>32</v>
      </c>
    </row>
    <row r="5" spans="1:16" x14ac:dyDescent="0.2">
      <c r="A5" s="2"/>
      <c r="B5" s="3" t="s">
        <v>36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87">
        <f>F5</f>
        <v>24.95</v>
      </c>
      <c r="K5" s="87">
        <f t="shared" ref="K5:K30" si="3">J5*$K$1</f>
        <v>299.39999999999998</v>
      </c>
      <c r="L5" s="2" t="s">
        <v>33</v>
      </c>
      <c r="M5" s="3"/>
      <c r="N5" s="29" t="s">
        <v>18</v>
      </c>
      <c r="O5" s="19" t="s">
        <v>34</v>
      </c>
      <c r="P5" s="43" t="s">
        <v>35</v>
      </c>
    </row>
    <row r="6" spans="1:16" x14ac:dyDescent="0.2">
      <c r="A6" s="2"/>
      <c r="B6" s="25" t="s">
        <v>37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87">
        <f>F6</f>
        <v>12.95</v>
      </c>
      <c r="K6" s="87">
        <f t="shared" si="3"/>
        <v>155.39999999999998</v>
      </c>
      <c r="L6" s="2" t="s">
        <v>33</v>
      </c>
      <c r="M6" s="3"/>
      <c r="N6" s="32" t="s">
        <v>18</v>
      </c>
      <c r="O6" s="19" t="s">
        <v>38</v>
      </c>
      <c r="P6" s="43" t="s">
        <v>39</v>
      </c>
    </row>
    <row r="7" spans="1:16" x14ac:dyDescent="0.2">
      <c r="A7" s="2"/>
      <c r="B7" s="25" t="s">
        <v>189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87">
        <f>F7</f>
        <v>23.7</v>
      </c>
      <c r="K7" s="87">
        <f t="shared" si="3"/>
        <v>284.39999999999998</v>
      </c>
      <c r="L7" s="2" t="s">
        <v>191</v>
      </c>
      <c r="M7" s="3" t="s">
        <v>192</v>
      </c>
      <c r="N7" s="32" t="s">
        <v>18</v>
      </c>
      <c r="O7" s="19" t="s">
        <v>193</v>
      </c>
      <c r="P7" s="43"/>
    </row>
    <row r="8" spans="1:16" x14ac:dyDescent="0.2">
      <c r="A8" s="2"/>
      <c r="B8" s="25" t="s">
        <v>194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87">
        <f>F8</f>
        <v>1.7549999999999999</v>
      </c>
      <c r="K8" s="87">
        <f t="shared" si="3"/>
        <v>21.06</v>
      </c>
      <c r="L8" s="2" t="s">
        <v>43</v>
      </c>
      <c r="M8" s="3" t="s">
        <v>195</v>
      </c>
      <c r="N8" s="32" t="s">
        <v>18</v>
      </c>
      <c r="O8" s="19" t="s">
        <v>196</v>
      </c>
      <c r="P8" s="43" t="s">
        <v>197</v>
      </c>
    </row>
    <row r="9" spans="1:16" x14ac:dyDescent="0.2">
      <c r="A9" s="2"/>
      <c r="B9" s="25" t="s">
        <v>282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87">
        <f>331.5/12</f>
        <v>27.625</v>
      </c>
      <c r="K9" s="87">
        <f t="shared" si="3"/>
        <v>331.5</v>
      </c>
      <c r="L9" s="2" t="s">
        <v>268</v>
      </c>
      <c r="M9" s="25" t="s">
        <v>18</v>
      </c>
      <c r="N9" s="32" t="s">
        <v>18</v>
      </c>
      <c r="O9" s="19" t="s">
        <v>288</v>
      </c>
      <c r="P9" s="43" t="s">
        <v>286</v>
      </c>
    </row>
    <row r="10" spans="1:16" x14ac:dyDescent="0.2">
      <c r="A10" s="2"/>
      <c r="B10" s="25" t="s">
        <v>287</v>
      </c>
      <c r="C10" s="4">
        <v>1</v>
      </c>
      <c r="D10" s="89"/>
      <c r="E10" s="58">
        <f t="shared" si="0"/>
        <v>0</v>
      </c>
      <c r="F10" s="90"/>
      <c r="G10" s="59">
        <f t="shared" si="1"/>
        <v>0</v>
      </c>
      <c r="H10" s="90"/>
      <c r="I10" s="59">
        <f t="shared" si="2"/>
        <v>0</v>
      </c>
      <c r="J10" s="87">
        <f>(943.1-94.31)/12</f>
        <v>70.732500000000002</v>
      </c>
      <c r="K10" s="87">
        <f t="shared" si="3"/>
        <v>848.79</v>
      </c>
      <c r="L10" s="2" t="s">
        <v>259</v>
      </c>
      <c r="M10" s="25" t="s">
        <v>18</v>
      </c>
      <c r="N10" s="32" t="s">
        <v>18</v>
      </c>
      <c r="O10" s="19" t="s">
        <v>289</v>
      </c>
      <c r="P10" s="43" t="s">
        <v>290</v>
      </c>
    </row>
    <row r="11" spans="1:16" x14ac:dyDescent="0.2">
      <c r="A11" s="2"/>
      <c r="B11" s="25" t="s">
        <v>291</v>
      </c>
      <c r="C11" s="4">
        <v>1</v>
      </c>
      <c r="D11" s="89"/>
      <c r="E11" s="58">
        <f t="shared" si="0"/>
        <v>0</v>
      </c>
      <c r="F11" s="90"/>
      <c r="G11" s="59">
        <f t="shared" si="1"/>
        <v>0</v>
      </c>
      <c r="H11" s="90"/>
      <c r="I11" s="59">
        <f t="shared" si="2"/>
        <v>0</v>
      </c>
      <c r="J11" s="87">
        <f>703.13/12</f>
        <v>58.594166666666666</v>
      </c>
      <c r="K11" s="87">
        <f t="shared" si="3"/>
        <v>703.13</v>
      </c>
      <c r="L11" s="2" t="s">
        <v>259</v>
      </c>
      <c r="M11" s="25" t="s">
        <v>18</v>
      </c>
      <c r="N11" s="32" t="s">
        <v>18</v>
      </c>
      <c r="O11" s="19" t="s">
        <v>289</v>
      </c>
      <c r="P11" s="43" t="s">
        <v>292</v>
      </c>
    </row>
    <row r="12" spans="1:16" x14ac:dyDescent="0.2">
      <c r="A12" s="2"/>
      <c r="B12" s="25" t="s">
        <v>293</v>
      </c>
      <c r="C12" s="4">
        <v>1</v>
      </c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87"/>
      <c r="K12" s="87">
        <f t="shared" si="3"/>
        <v>0</v>
      </c>
      <c r="L12" s="2"/>
      <c r="M12" s="3"/>
      <c r="N12" s="29"/>
      <c r="O12" s="19"/>
      <c r="P12" s="43"/>
    </row>
    <row r="13" spans="1:16" x14ac:dyDescent="0.2">
      <c r="A13" s="2"/>
      <c r="B13" s="25" t="s">
        <v>294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87">
        <v>11.83</v>
      </c>
      <c r="K13" s="87">
        <f t="shared" si="3"/>
        <v>141.96</v>
      </c>
      <c r="L13" s="2" t="s">
        <v>295</v>
      </c>
      <c r="M13" s="25" t="s">
        <v>296</v>
      </c>
      <c r="N13" s="29" t="s">
        <v>18</v>
      </c>
      <c r="O13" s="19" t="s">
        <v>297</v>
      </c>
      <c r="P13" s="43" t="s">
        <v>298</v>
      </c>
    </row>
    <row r="14" spans="1:16" x14ac:dyDescent="0.2">
      <c r="A14" s="2"/>
      <c r="B14" s="25" t="s">
        <v>299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101">
        <v>39.99</v>
      </c>
      <c r="K14" s="87">
        <f t="shared" si="3"/>
        <v>479.88</v>
      </c>
      <c r="L14" s="2" t="s">
        <v>300</v>
      </c>
      <c r="M14" s="3" t="s">
        <v>301</v>
      </c>
      <c r="N14" s="29" t="s">
        <v>18</v>
      </c>
      <c r="O14" s="19" t="s">
        <v>302</v>
      </c>
      <c r="P14" s="43" t="s">
        <v>303</v>
      </c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87"/>
      <c r="K15" s="87">
        <f t="shared" si="3"/>
        <v>0</v>
      </c>
      <c r="L15" s="2"/>
      <c r="M15" s="3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87"/>
      <c r="K16" s="87">
        <f t="shared" si="3"/>
        <v>0</v>
      </c>
      <c r="L16" s="2"/>
      <c r="M16" s="3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87"/>
      <c r="K17" s="87">
        <f t="shared" si="3"/>
        <v>0</v>
      </c>
      <c r="L17" s="2"/>
      <c r="M17" s="3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87"/>
      <c r="K18" s="87">
        <f t="shared" si="3"/>
        <v>0</v>
      </c>
      <c r="L18" s="2"/>
      <c r="M18" s="3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87"/>
      <c r="K19" s="87">
        <f t="shared" si="3"/>
        <v>0</v>
      </c>
      <c r="L19" s="2"/>
      <c r="M19" s="3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87"/>
      <c r="K20" s="87">
        <f t="shared" si="3"/>
        <v>0</v>
      </c>
      <c r="L20" s="2"/>
      <c r="M20" s="3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87"/>
      <c r="K21" s="87">
        <f t="shared" si="3"/>
        <v>0</v>
      </c>
      <c r="L21" s="2"/>
      <c r="M21" s="3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87"/>
      <c r="K22" s="87">
        <f t="shared" si="3"/>
        <v>0</v>
      </c>
      <c r="L22" s="2"/>
      <c r="M22" s="3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87"/>
      <c r="K23" s="87">
        <f t="shared" si="3"/>
        <v>0</v>
      </c>
      <c r="L23" s="2"/>
      <c r="M23" s="3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87"/>
      <c r="K24" s="87">
        <f t="shared" si="3"/>
        <v>0</v>
      </c>
      <c r="L24" s="2"/>
      <c r="M24" s="3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87"/>
      <c r="K25" s="87">
        <f t="shared" si="3"/>
        <v>0</v>
      </c>
      <c r="L25" s="2"/>
      <c r="M25" s="3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87"/>
      <c r="K26" s="87">
        <f t="shared" si="3"/>
        <v>0</v>
      </c>
      <c r="L26" s="2"/>
      <c r="M26" s="3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87"/>
      <c r="K27" s="87">
        <f t="shared" si="3"/>
        <v>0</v>
      </c>
      <c r="L27" s="2"/>
      <c r="M27" s="3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87"/>
      <c r="K28" s="87">
        <f t="shared" si="3"/>
        <v>0</v>
      </c>
      <c r="L28" s="2"/>
      <c r="M28" s="3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87"/>
      <c r="K29" s="87">
        <f t="shared" si="3"/>
        <v>0</v>
      </c>
      <c r="L29" s="2"/>
      <c r="M29" s="3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88"/>
      <c r="K30" s="88">
        <f t="shared" si="3"/>
        <v>0</v>
      </c>
      <c r="L30" s="5"/>
      <c r="M30" s="6"/>
      <c r="N30" s="33"/>
      <c r="O30" s="7"/>
      <c r="P30" s="44"/>
    </row>
    <row r="31" spans="1:16" x14ac:dyDescent="0.2">
      <c r="D31" s="24" t="s">
        <v>12</v>
      </c>
      <c r="E31" s="24">
        <f>SUM(E4:E30)</f>
        <v>133.85666666666665</v>
      </c>
      <c r="F31" s="24" t="s">
        <v>12</v>
      </c>
      <c r="G31" s="24">
        <f t="shared" ref="G31:I31" si="4">SUM(G4:G30)</f>
        <v>1323.2366666666667</v>
      </c>
      <c r="H31" s="24" t="s">
        <v>12</v>
      </c>
      <c r="I31" s="24">
        <f t="shared" si="4"/>
        <v>3277.0916666666667</v>
      </c>
      <c r="J31" s="24" t="s">
        <v>12</v>
      </c>
      <c r="K31" s="24">
        <f>SUM(K4:K30)</f>
        <v>3275.2640000000001</v>
      </c>
      <c r="N31" s="30"/>
    </row>
    <row r="32" spans="1:16" x14ac:dyDescent="0.2">
      <c r="D32" t="s">
        <v>13</v>
      </c>
      <c r="E32" s="24">
        <f>E31</f>
        <v>133.85666666666665</v>
      </c>
      <c r="F32" t="s">
        <v>13</v>
      </c>
      <c r="G32" s="35">
        <f>G31/10</f>
        <v>132.32366666666667</v>
      </c>
      <c r="H32" t="s">
        <v>13</v>
      </c>
      <c r="I32" s="35">
        <f>I31/25</f>
        <v>131.08366666666666</v>
      </c>
      <c r="J32" t="s">
        <v>13</v>
      </c>
      <c r="K32" s="35">
        <f>K31/K1</f>
        <v>272.93866666666668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100" t="s">
        <v>62</v>
      </c>
      <c r="B1" s="100"/>
      <c r="C1" s="50" t="s">
        <v>63</v>
      </c>
      <c r="D1" s="3" t="s">
        <v>29</v>
      </c>
      <c r="E1" t="s">
        <v>79</v>
      </c>
    </row>
    <row r="2" spans="1:17" ht="17" thickBot="1" x14ac:dyDescent="0.25">
      <c r="A2" s="93" t="s">
        <v>5</v>
      </c>
      <c r="B2" s="97"/>
      <c r="C2" s="94"/>
      <c r="D2" s="94"/>
      <c r="E2" s="94"/>
      <c r="F2" s="17"/>
      <c r="G2" s="93" t="s">
        <v>154</v>
      </c>
      <c r="H2" s="95"/>
      <c r="I2" s="96" t="s">
        <v>155</v>
      </c>
      <c r="J2" s="95"/>
      <c r="K2" s="93" t="s">
        <v>156</v>
      </c>
      <c r="L2" s="95"/>
      <c r="M2" s="93" t="s">
        <v>8</v>
      </c>
      <c r="N2" s="97"/>
      <c r="O2" s="94"/>
      <c r="P2" s="95"/>
      <c r="Q2" s="91" t="s">
        <v>27</v>
      </c>
    </row>
    <row r="3" spans="1:17" ht="18" thickTop="1" thickBot="1" x14ac:dyDescent="0.25">
      <c r="A3" s="10" t="s">
        <v>58</v>
      </c>
      <c r="B3" s="11" t="s">
        <v>54</v>
      </c>
      <c r="C3" s="16" t="s">
        <v>55</v>
      </c>
      <c r="D3" s="51" t="s">
        <v>56</v>
      </c>
      <c r="E3" s="16" t="s">
        <v>57</v>
      </c>
      <c r="F3" s="18" t="s">
        <v>9</v>
      </c>
      <c r="G3" s="10" t="s">
        <v>157</v>
      </c>
      <c r="H3" s="28" t="s">
        <v>158</v>
      </c>
      <c r="I3" s="36" t="s">
        <v>157</v>
      </c>
      <c r="J3" s="28" t="s">
        <v>158</v>
      </c>
      <c r="K3" s="12" t="s">
        <v>157</v>
      </c>
      <c r="L3" s="28" t="s">
        <v>158</v>
      </c>
      <c r="M3" s="12" t="s">
        <v>2</v>
      </c>
      <c r="N3" s="14" t="s">
        <v>44</v>
      </c>
      <c r="O3" s="31" t="s">
        <v>10</v>
      </c>
      <c r="P3" s="13" t="s">
        <v>93</v>
      </c>
      <c r="Q3" s="92"/>
    </row>
    <row r="4" spans="1:17" x14ac:dyDescent="0.2">
      <c r="A4" s="8" t="s">
        <v>59</v>
      </c>
      <c r="B4" s="9" t="s">
        <v>221</v>
      </c>
      <c r="C4" s="9" t="s">
        <v>181</v>
      </c>
      <c r="D4" s="48" t="s">
        <v>182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43</v>
      </c>
      <c r="N4" s="9" t="s">
        <v>183</v>
      </c>
      <c r="O4" s="48" t="s">
        <v>61</v>
      </c>
      <c r="P4" s="49" t="s">
        <v>186</v>
      </c>
      <c r="Q4" s="4"/>
    </row>
    <row r="5" spans="1:17" x14ac:dyDescent="0.2">
      <c r="A5" s="2" t="s">
        <v>59</v>
      </c>
      <c r="B5" s="3" t="s">
        <v>188</v>
      </c>
      <c r="C5" s="3" t="s">
        <v>181</v>
      </c>
      <c r="D5" s="29" t="s">
        <v>184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43</v>
      </c>
      <c r="N5" s="3" t="s">
        <v>185</v>
      </c>
      <c r="O5" s="29" t="s">
        <v>61</v>
      </c>
      <c r="P5" s="19" t="s">
        <v>187</v>
      </c>
      <c r="Q5" s="4"/>
    </row>
    <row r="6" spans="1:17" x14ac:dyDescent="0.2">
      <c r="A6" s="2" t="s">
        <v>59</v>
      </c>
      <c r="B6" s="3" t="s">
        <v>45</v>
      </c>
      <c r="C6" s="25" t="s">
        <v>81</v>
      </c>
      <c r="D6" s="29" t="s">
        <v>64</v>
      </c>
      <c r="E6" s="25" t="s">
        <v>65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40</v>
      </c>
      <c r="O6" s="32" t="s">
        <v>41</v>
      </c>
      <c r="P6" s="19" t="s">
        <v>42</v>
      </c>
      <c r="Q6" s="4"/>
    </row>
    <row r="7" spans="1:17" x14ac:dyDescent="0.2">
      <c r="A7" s="54" t="s">
        <v>101</v>
      </c>
      <c r="B7" s="55" t="s">
        <v>73</v>
      </c>
      <c r="C7" s="55" t="s">
        <v>82</v>
      </c>
      <c r="D7" s="56" t="s">
        <v>74</v>
      </c>
      <c r="E7" s="55" t="s">
        <v>75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43</v>
      </c>
      <c r="N7" s="55" t="s">
        <v>76</v>
      </c>
      <c r="O7" s="56" t="s">
        <v>77</v>
      </c>
      <c r="P7" s="60" t="s">
        <v>78</v>
      </c>
      <c r="Q7" s="57"/>
    </row>
    <row r="8" spans="1:17" x14ac:dyDescent="0.2">
      <c r="A8" s="2" t="s">
        <v>59</v>
      </c>
      <c r="B8" s="25" t="s">
        <v>46</v>
      </c>
      <c r="C8" s="25" t="s">
        <v>66</v>
      </c>
      <c r="D8" s="32" t="s">
        <v>67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59</v>
      </c>
      <c r="B9" s="3" t="s">
        <v>47</v>
      </c>
      <c r="C9" s="25" t="s">
        <v>69</v>
      </c>
      <c r="D9" s="29" t="s">
        <v>68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43</v>
      </c>
      <c r="N9" s="3" t="s">
        <v>96</v>
      </c>
      <c r="O9" s="32" t="s">
        <v>16</v>
      </c>
      <c r="P9" s="19" t="s">
        <v>97</v>
      </c>
      <c r="Q9" s="4"/>
    </row>
    <row r="10" spans="1:17" x14ac:dyDescent="0.2">
      <c r="A10" s="2" t="s">
        <v>59</v>
      </c>
      <c r="B10" s="25" t="s">
        <v>222</v>
      </c>
      <c r="C10" s="25" t="s">
        <v>88</v>
      </c>
      <c r="D10" s="29" t="s">
        <v>89</v>
      </c>
      <c r="E10" s="25" t="s">
        <v>90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43</v>
      </c>
      <c r="N10" s="3" t="s">
        <v>91</v>
      </c>
      <c r="O10" s="32" t="s">
        <v>86</v>
      </c>
      <c r="P10" s="19" t="s">
        <v>92</v>
      </c>
      <c r="Q10" s="4"/>
    </row>
    <row r="11" spans="1:17" x14ac:dyDescent="0.2">
      <c r="A11" s="2" t="s">
        <v>59</v>
      </c>
      <c r="B11" s="25" t="s">
        <v>171</v>
      </c>
      <c r="C11" s="25" t="s">
        <v>80</v>
      </c>
      <c r="D11" s="29" t="s">
        <v>83</v>
      </c>
      <c r="E11" s="25" t="s">
        <v>84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43</v>
      </c>
      <c r="N11" s="3" t="s">
        <v>85</v>
      </c>
      <c r="O11" s="32" t="s">
        <v>86</v>
      </c>
      <c r="P11" s="19" t="s">
        <v>87</v>
      </c>
      <c r="Q11" s="4"/>
    </row>
    <row r="12" spans="1:17" x14ac:dyDescent="0.2">
      <c r="A12" s="2" t="s">
        <v>59</v>
      </c>
      <c r="B12" s="3" t="s">
        <v>48</v>
      </c>
      <c r="C12" s="25" t="s">
        <v>70</v>
      </c>
      <c r="D12" s="29" t="s">
        <v>71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43</v>
      </c>
      <c r="N12" s="3" t="s">
        <v>94</v>
      </c>
      <c r="O12" s="32" t="s">
        <v>60</v>
      </c>
      <c r="P12" s="19" t="s">
        <v>95</v>
      </c>
      <c r="Q12" s="4"/>
    </row>
    <row r="13" spans="1:17" x14ac:dyDescent="0.2">
      <c r="A13" s="2" t="s">
        <v>59</v>
      </c>
      <c r="B13" s="25" t="s">
        <v>219</v>
      </c>
      <c r="C13" s="25" t="s">
        <v>146</v>
      </c>
      <c r="D13" s="29" t="s">
        <v>147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43</v>
      </c>
      <c r="N13" s="3" t="s">
        <v>148</v>
      </c>
      <c r="O13" s="32" t="s">
        <v>149</v>
      </c>
      <c r="P13" s="19" t="s">
        <v>150</v>
      </c>
      <c r="Q13" s="4"/>
    </row>
    <row r="14" spans="1:17" x14ac:dyDescent="0.2">
      <c r="A14" s="2" t="s">
        <v>59</v>
      </c>
      <c r="B14" s="25" t="s">
        <v>220</v>
      </c>
      <c r="C14" s="25" t="s">
        <v>146</v>
      </c>
      <c r="D14" s="32" t="s">
        <v>151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43</v>
      </c>
      <c r="N14" s="3" t="s">
        <v>152</v>
      </c>
      <c r="O14" s="32" t="s">
        <v>149</v>
      </c>
      <c r="P14" s="19" t="s">
        <v>153</v>
      </c>
      <c r="Q14" s="4"/>
    </row>
    <row r="15" spans="1:17" x14ac:dyDescent="0.2">
      <c r="A15" s="2" t="s">
        <v>59</v>
      </c>
      <c r="B15" s="25" t="s">
        <v>235</v>
      </c>
      <c r="C15" s="25" t="s">
        <v>88</v>
      </c>
      <c r="D15" s="32" t="s">
        <v>231</v>
      </c>
      <c r="E15" s="25" t="s">
        <v>230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43</v>
      </c>
      <c r="N15" s="3" t="s">
        <v>232</v>
      </c>
      <c r="O15" s="32" t="s">
        <v>86</v>
      </c>
      <c r="P15" s="19" t="s">
        <v>233</v>
      </c>
      <c r="Q15" s="4"/>
    </row>
    <row r="16" spans="1:17" x14ac:dyDescent="0.2">
      <c r="A16" s="2" t="s">
        <v>59</v>
      </c>
      <c r="B16" s="25" t="s">
        <v>141</v>
      </c>
      <c r="C16" s="25" t="s">
        <v>88</v>
      </c>
      <c r="D16" s="32" t="s">
        <v>142</v>
      </c>
      <c r="E16" s="25" t="s">
        <v>143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43</v>
      </c>
      <c r="N16" s="3" t="s">
        <v>144</v>
      </c>
      <c r="O16" s="32" t="s">
        <v>86</v>
      </c>
      <c r="P16" s="19" t="s">
        <v>145</v>
      </c>
      <c r="Q16" s="4"/>
    </row>
    <row r="17" spans="1:17" x14ac:dyDescent="0.2">
      <c r="A17" s="2" t="s">
        <v>59</v>
      </c>
      <c r="B17" s="25" t="s">
        <v>236</v>
      </c>
      <c r="C17" s="25" t="s">
        <v>102</v>
      </c>
      <c r="D17" s="32" t="s">
        <v>137</v>
      </c>
      <c r="E17" s="25" t="s">
        <v>138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43</v>
      </c>
      <c r="N17" s="3" t="s">
        <v>139</v>
      </c>
      <c r="O17" s="32" t="s">
        <v>106</v>
      </c>
      <c r="P17" s="19" t="s">
        <v>140</v>
      </c>
      <c r="Q17" s="4"/>
    </row>
    <row r="18" spans="1:17" x14ac:dyDescent="0.2">
      <c r="A18" s="2" t="s">
        <v>59</v>
      </c>
      <c r="B18" s="25" t="s">
        <v>172</v>
      </c>
      <c r="C18" s="25" t="s">
        <v>159</v>
      </c>
      <c r="D18" s="32" t="s">
        <v>160</v>
      </c>
      <c r="E18" s="25" t="s">
        <v>161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43</v>
      </c>
      <c r="N18" s="3" t="s">
        <v>163</v>
      </c>
      <c r="O18" s="32" t="s">
        <v>86</v>
      </c>
      <c r="P18" s="19" t="s">
        <v>162</v>
      </c>
      <c r="Q18" s="4"/>
    </row>
    <row r="19" spans="1:17" x14ac:dyDescent="0.2">
      <c r="A19" s="2" t="s">
        <v>59</v>
      </c>
      <c r="B19" s="25" t="s">
        <v>173</v>
      </c>
      <c r="C19" s="25" t="s">
        <v>174</v>
      </c>
      <c r="D19" s="32" t="s">
        <v>175</v>
      </c>
      <c r="E19" s="25" t="s">
        <v>176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43</v>
      </c>
      <c r="N19" s="3" t="s">
        <v>177</v>
      </c>
      <c r="O19" s="32" t="s">
        <v>86</v>
      </c>
      <c r="P19" s="19" t="s">
        <v>178</v>
      </c>
      <c r="Q19" s="4"/>
    </row>
    <row r="20" spans="1:17" x14ac:dyDescent="0.2">
      <c r="A20" s="2" t="s">
        <v>59</v>
      </c>
      <c r="B20" s="25" t="s">
        <v>164</v>
      </c>
      <c r="C20" s="25" t="s">
        <v>119</v>
      </c>
      <c r="D20" s="32" t="s">
        <v>165</v>
      </c>
      <c r="E20" s="25" t="s">
        <v>166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43</v>
      </c>
      <c r="N20" s="3" t="s">
        <v>167</v>
      </c>
      <c r="O20" s="32" t="s">
        <v>168</v>
      </c>
      <c r="P20" s="19" t="s">
        <v>169</v>
      </c>
      <c r="Q20" s="4"/>
    </row>
    <row r="21" spans="1:17" x14ac:dyDescent="0.2">
      <c r="A21" s="2" t="s">
        <v>59</v>
      </c>
      <c r="B21" s="34" t="s">
        <v>108</v>
      </c>
      <c r="C21" s="34" t="s">
        <v>109</v>
      </c>
      <c r="D21" s="53" t="s">
        <v>110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111</v>
      </c>
      <c r="O21" s="29" t="s">
        <v>112</v>
      </c>
      <c r="P21" s="19" t="s">
        <v>113</v>
      </c>
      <c r="Q21" s="4"/>
    </row>
    <row r="22" spans="1:17" x14ac:dyDescent="0.2">
      <c r="A22" s="2" t="s">
        <v>59</v>
      </c>
      <c r="B22" s="25" t="s">
        <v>49</v>
      </c>
      <c r="C22" s="25" t="s">
        <v>72</v>
      </c>
      <c r="D22" s="32" t="s">
        <v>198</v>
      </c>
      <c r="E22" s="25" t="s">
        <v>199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43</v>
      </c>
      <c r="N22" s="3" t="s">
        <v>200</v>
      </c>
      <c r="O22" s="29" t="s">
        <v>99</v>
      </c>
      <c r="P22" s="19" t="s">
        <v>201</v>
      </c>
      <c r="Q22" s="4" t="s">
        <v>202</v>
      </c>
    </row>
    <row r="23" spans="1:17" x14ac:dyDescent="0.2">
      <c r="A23" s="2" t="s">
        <v>59</v>
      </c>
      <c r="B23" s="25" t="s">
        <v>50</v>
      </c>
      <c r="C23" s="25" t="s">
        <v>72</v>
      </c>
      <c r="D23" s="32" t="s">
        <v>203</v>
      </c>
      <c r="E23" s="25" t="s">
        <v>204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43</v>
      </c>
      <c r="N23" s="3" t="s">
        <v>205</v>
      </c>
      <c r="O23" s="29" t="s">
        <v>99</v>
      </c>
      <c r="P23" s="19" t="s">
        <v>206</v>
      </c>
      <c r="Q23" s="4" t="s">
        <v>202</v>
      </c>
    </row>
    <row r="24" spans="1:17" x14ac:dyDescent="0.2">
      <c r="A24" s="2" t="s">
        <v>59</v>
      </c>
      <c r="B24" s="25" t="s">
        <v>51</v>
      </c>
      <c r="C24" s="25" t="s">
        <v>72</v>
      </c>
      <c r="D24" s="32" t="s">
        <v>207</v>
      </c>
      <c r="E24" s="25" t="s">
        <v>208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43</v>
      </c>
      <c r="N24" s="3" t="s">
        <v>209</v>
      </c>
      <c r="O24" s="29" t="s">
        <v>99</v>
      </c>
      <c r="P24" s="19" t="s">
        <v>210</v>
      </c>
      <c r="Q24" s="4" t="s">
        <v>202</v>
      </c>
    </row>
    <row r="25" spans="1:17" x14ac:dyDescent="0.2">
      <c r="A25" s="2" t="s">
        <v>59</v>
      </c>
      <c r="B25" s="25" t="s">
        <v>52</v>
      </c>
      <c r="C25" s="25" t="s">
        <v>72</v>
      </c>
      <c r="D25" s="32" t="s">
        <v>211</v>
      </c>
      <c r="E25" s="25" t="s">
        <v>212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43</v>
      </c>
      <c r="N25" s="3" t="s">
        <v>213</v>
      </c>
      <c r="O25" s="29" t="s">
        <v>99</v>
      </c>
      <c r="P25" s="19" t="s">
        <v>214</v>
      </c>
      <c r="Q25" s="4" t="s">
        <v>202</v>
      </c>
    </row>
    <row r="26" spans="1:17" x14ac:dyDescent="0.2">
      <c r="A26" s="2" t="s">
        <v>59</v>
      </c>
      <c r="B26" s="25" t="s">
        <v>53</v>
      </c>
      <c r="C26" s="25" t="s">
        <v>72</v>
      </c>
      <c r="D26" s="32" t="s">
        <v>215</v>
      </c>
      <c r="E26" s="25" t="s">
        <v>216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43</v>
      </c>
      <c r="N26" s="3" t="s">
        <v>217</v>
      </c>
      <c r="O26" s="29" t="s">
        <v>99</v>
      </c>
      <c r="P26" s="19" t="s">
        <v>218</v>
      </c>
      <c r="Q26" s="4" t="s">
        <v>202</v>
      </c>
    </row>
    <row r="27" spans="1:17" x14ac:dyDescent="0.2">
      <c r="A27" s="54" t="s">
        <v>101</v>
      </c>
      <c r="B27" s="55" t="s">
        <v>179</v>
      </c>
      <c r="C27" s="55"/>
      <c r="D27" s="56"/>
      <c r="E27" s="55" t="s">
        <v>180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99</v>
      </c>
      <c r="P27" s="60"/>
      <c r="Q27" s="57" t="s">
        <v>100</v>
      </c>
    </row>
    <row r="28" spans="1:17" x14ac:dyDescent="0.2">
      <c r="A28" s="54" t="s">
        <v>101</v>
      </c>
      <c r="B28" s="55" t="s">
        <v>125</v>
      </c>
      <c r="C28" s="55"/>
      <c r="D28" s="56"/>
      <c r="E28" s="55" t="s">
        <v>126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99</v>
      </c>
      <c r="P28" s="60"/>
      <c r="Q28" s="57" t="s">
        <v>100</v>
      </c>
    </row>
    <row r="29" spans="1:17" x14ac:dyDescent="0.2">
      <c r="A29" s="2" t="s">
        <v>59</v>
      </c>
      <c r="B29" s="25" t="s">
        <v>229</v>
      </c>
      <c r="C29" s="25" t="s">
        <v>102</v>
      </c>
      <c r="D29" s="32" t="s">
        <v>103</v>
      </c>
      <c r="E29" s="25" t="s">
        <v>104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43</v>
      </c>
      <c r="N29" s="3" t="s">
        <v>105</v>
      </c>
      <c r="O29" s="29" t="s">
        <v>106</v>
      </c>
      <c r="P29" s="19" t="s">
        <v>107</v>
      </c>
      <c r="Q29" s="4"/>
    </row>
    <row r="30" spans="1:17" x14ac:dyDescent="0.2">
      <c r="A30" s="2" t="s">
        <v>59</v>
      </c>
      <c r="B30" s="25" t="s">
        <v>136</v>
      </c>
      <c r="C30" s="25" t="s">
        <v>88</v>
      </c>
      <c r="D30" s="32" t="s">
        <v>114</v>
      </c>
      <c r="E30" s="25" t="s">
        <v>115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43</v>
      </c>
      <c r="N30" s="3" t="s">
        <v>116</v>
      </c>
      <c r="O30" s="29" t="s">
        <v>86</v>
      </c>
      <c r="P30" s="19" t="s">
        <v>117</v>
      </c>
      <c r="Q30" s="4"/>
    </row>
    <row r="31" spans="1:17" x14ac:dyDescent="0.2">
      <c r="A31" s="2" t="s">
        <v>59</v>
      </c>
      <c r="B31" s="25" t="s">
        <v>118</v>
      </c>
      <c r="C31" s="25" t="s">
        <v>119</v>
      </c>
      <c r="D31" s="32" t="s">
        <v>120</v>
      </c>
      <c r="E31" s="25" t="s">
        <v>121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122</v>
      </c>
      <c r="O31" s="29" t="s">
        <v>123</v>
      </c>
      <c r="P31" s="19" t="s">
        <v>124</v>
      </c>
      <c r="Q31" s="4"/>
    </row>
    <row r="32" spans="1:17" x14ac:dyDescent="0.2">
      <c r="A32" s="54" t="s">
        <v>101</v>
      </c>
      <c r="B32" s="55" t="s">
        <v>127</v>
      </c>
      <c r="C32" s="55"/>
      <c r="D32" s="56"/>
      <c r="E32" s="55" t="s">
        <v>128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129</v>
      </c>
    </row>
    <row r="33" spans="1:17" s="65" customFormat="1" x14ac:dyDescent="0.2">
      <c r="A33" s="61" t="s">
        <v>59</v>
      </c>
      <c r="B33" s="25" t="s">
        <v>130</v>
      </c>
      <c r="C33" s="25" t="s">
        <v>131</v>
      </c>
      <c r="D33" s="32" t="s">
        <v>98</v>
      </c>
      <c r="E33" s="25" t="s">
        <v>132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133</v>
      </c>
      <c r="O33" s="32" t="s">
        <v>134</v>
      </c>
      <c r="P33" s="76" t="s">
        <v>135</v>
      </c>
      <c r="Q33" s="62"/>
    </row>
    <row r="34" spans="1:17" x14ac:dyDescent="0.2">
      <c r="A34" s="2" t="s">
        <v>59</v>
      </c>
      <c r="B34" s="25" t="s">
        <v>234</v>
      </c>
      <c r="C34" s="25" t="s">
        <v>223</v>
      </c>
      <c r="D34" s="29" t="s">
        <v>224</v>
      </c>
      <c r="E34" s="25" t="s">
        <v>225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43</v>
      </c>
      <c r="N34" s="3" t="s">
        <v>226</v>
      </c>
      <c r="O34" s="29" t="s">
        <v>227</v>
      </c>
      <c r="P34" s="19" t="s">
        <v>228</v>
      </c>
      <c r="Q34" s="4"/>
    </row>
    <row r="35" spans="1:17" x14ac:dyDescent="0.2">
      <c r="A35" s="2" t="s">
        <v>59</v>
      </c>
      <c r="B35" s="25" t="s">
        <v>237</v>
      </c>
      <c r="C35" s="25" t="s">
        <v>88</v>
      </c>
      <c r="D35" s="29" t="s">
        <v>238</v>
      </c>
      <c r="E35" s="25" t="s">
        <v>239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43</v>
      </c>
      <c r="N35" s="3" t="s">
        <v>240</v>
      </c>
      <c r="O35" s="29" t="s">
        <v>86</v>
      </c>
      <c r="P35" s="19" t="s">
        <v>241</v>
      </c>
      <c r="Q35" s="4"/>
    </row>
    <row r="36" spans="1:17" x14ac:dyDescent="0.2">
      <c r="A36" s="2" t="s">
        <v>59</v>
      </c>
      <c r="B36" s="25" t="s">
        <v>242</v>
      </c>
      <c r="C36" s="25" t="s">
        <v>244</v>
      </c>
      <c r="D36" s="29" t="s">
        <v>245</v>
      </c>
      <c r="E36" s="25" t="s">
        <v>246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43</v>
      </c>
      <c r="N36" s="3" t="s">
        <v>247</v>
      </c>
      <c r="O36" s="29" t="s">
        <v>86</v>
      </c>
      <c r="P36" s="19" t="s">
        <v>248</v>
      </c>
      <c r="Q36" s="4"/>
    </row>
    <row r="37" spans="1:17" ht="17" thickBot="1" x14ac:dyDescent="0.25">
      <c r="A37" s="5" t="s">
        <v>59</v>
      </c>
      <c r="B37" s="6" t="s">
        <v>243</v>
      </c>
      <c r="C37" s="6" t="s">
        <v>88</v>
      </c>
      <c r="D37" s="33" t="s">
        <v>249</v>
      </c>
      <c r="E37" s="6" t="s">
        <v>251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43</v>
      </c>
      <c r="N37" s="6" t="s">
        <v>250</v>
      </c>
      <c r="O37" s="33" t="s">
        <v>86</v>
      </c>
      <c r="P37" s="77" t="s">
        <v>252</v>
      </c>
      <c r="Q37" s="7"/>
    </row>
    <row r="38" spans="1:17" x14ac:dyDescent="0.2">
      <c r="E38" s="25" t="s">
        <v>253</v>
      </c>
      <c r="F38">
        <f>SUM(F4:F37)</f>
        <v>80</v>
      </c>
      <c r="G38" s="24" t="s">
        <v>170</v>
      </c>
      <c r="H38" s="24">
        <f>SUM(H4:H37)</f>
        <v>48.02000000000001</v>
      </c>
      <c r="I38" s="24" t="s">
        <v>170</v>
      </c>
      <c r="J38" s="24">
        <f>SUM(J4:J37)</f>
        <v>416.58999999999992</v>
      </c>
      <c r="K38" s="24" t="s">
        <v>170</v>
      </c>
      <c r="L38" s="24">
        <f>SUM(L4:L37)</f>
        <v>936.37999999999988</v>
      </c>
    </row>
    <row r="39" spans="1:17" x14ac:dyDescent="0.2">
      <c r="E39" s="25" t="s">
        <v>254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I8" sqref="I8"/>
    </sheetView>
  </sheetViews>
  <sheetFormatPr baseColWidth="10" defaultRowHeight="16" x14ac:dyDescent="0.2"/>
  <cols>
    <col min="1" max="1" width="16" bestFit="1" customWidth="1"/>
    <col min="2" max="2" width="12" style="78" bestFit="1" customWidth="1"/>
    <col min="3" max="3" width="16.1640625" bestFit="1" customWidth="1"/>
    <col min="4" max="4" width="15" bestFit="1" customWidth="1"/>
    <col min="5" max="5" width="8.33203125" bestFit="1" customWidth="1"/>
    <col min="6" max="6" width="11.5" style="85" bestFit="1" customWidth="1"/>
    <col min="7" max="7" width="52.83203125" style="82" bestFit="1" customWidth="1"/>
    <col min="8" max="8" width="10.33203125" style="82" bestFit="1" customWidth="1"/>
    <col min="9" max="9" width="118.1640625" bestFit="1" customWidth="1"/>
  </cols>
  <sheetData>
    <row r="2" spans="1:9" ht="17" thickBot="1" x14ac:dyDescent="0.25">
      <c r="A2" s="79" t="s">
        <v>255</v>
      </c>
      <c r="B2" s="84" t="s">
        <v>256</v>
      </c>
      <c r="C2" s="79" t="s">
        <v>257</v>
      </c>
      <c r="D2" s="79" t="s">
        <v>262</v>
      </c>
      <c r="E2" s="79" t="s">
        <v>258</v>
      </c>
      <c r="F2" s="86" t="s">
        <v>261</v>
      </c>
      <c r="G2" s="81" t="s">
        <v>274</v>
      </c>
      <c r="H2" s="83" t="s">
        <v>1</v>
      </c>
      <c r="I2" s="80" t="s">
        <v>27</v>
      </c>
    </row>
    <row r="3" spans="1:9" x14ac:dyDescent="0.2">
      <c r="A3" t="s">
        <v>259</v>
      </c>
      <c r="B3" s="78">
        <v>42607</v>
      </c>
      <c r="C3" t="s">
        <v>260</v>
      </c>
      <c r="D3" t="s">
        <v>263</v>
      </c>
      <c r="E3">
        <v>12</v>
      </c>
      <c r="F3" s="85">
        <v>1368.93</v>
      </c>
      <c r="G3" s="85">
        <f>F3+89.28+G7</f>
        <v>1700.71</v>
      </c>
      <c r="H3" s="82">
        <f>G3/E3</f>
        <v>141.72583333333333</v>
      </c>
      <c r="I3" t="s">
        <v>267</v>
      </c>
    </row>
    <row r="4" spans="1:9" x14ac:dyDescent="0.2">
      <c r="A4" t="s">
        <v>259</v>
      </c>
      <c r="B4" s="78">
        <v>42607</v>
      </c>
      <c r="C4" t="s">
        <v>260</v>
      </c>
      <c r="D4" t="s">
        <v>263</v>
      </c>
      <c r="E4">
        <v>20</v>
      </c>
      <c r="F4" s="85">
        <v>1902.4</v>
      </c>
      <c r="G4" s="85">
        <f>F4+148.8+G7*2</f>
        <v>2536.2000000000003</v>
      </c>
      <c r="H4" s="82">
        <f t="shared" ref="H4:H5" si="0">G4/E4</f>
        <v>126.81000000000002</v>
      </c>
      <c r="I4" t="s">
        <v>266</v>
      </c>
    </row>
    <row r="5" spans="1:9" x14ac:dyDescent="0.2">
      <c r="A5" t="s">
        <v>259</v>
      </c>
      <c r="B5" s="78">
        <v>42607</v>
      </c>
      <c r="C5" t="s">
        <v>260</v>
      </c>
      <c r="D5" t="s">
        <v>264</v>
      </c>
      <c r="E5">
        <v>12</v>
      </c>
      <c r="F5" s="85">
        <v>1720.43</v>
      </c>
      <c r="G5" s="85">
        <f>F5+89.28+F8*4</f>
        <v>2006.71</v>
      </c>
      <c r="H5" s="82">
        <f t="shared" si="0"/>
        <v>167.22583333333333</v>
      </c>
      <c r="I5" t="s">
        <v>265</v>
      </c>
    </row>
    <row r="6" spans="1:9" x14ac:dyDescent="0.2">
      <c r="A6" t="s">
        <v>259</v>
      </c>
      <c r="B6" s="78">
        <v>42611</v>
      </c>
      <c r="C6" t="s">
        <v>273</v>
      </c>
      <c r="D6" t="s">
        <v>277</v>
      </c>
      <c r="E6">
        <v>12</v>
      </c>
      <c r="F6" s="85">
        <v>2331.33</v>
      </c>
      <c r="G6" s="85">
        <f>F6+90.28</f>
        <v>2421.61</v>
      </c>
      <c r="H6" s="82">
        <f>G6/E6</f>
        <v>201.80083333333334</v>
      </c>
      <c r="I6" t="s">
        <v>278</v>
      </c>
    </row>
    <row r="7" spans="1:9" x14ac:dyDescent="0.2">
      <c r="A7" t="s">
        <v>268</v>
      </c>
      <c r="B7" s="78">
        <v>42612</v>
      </c>
      <c r="C7" t="s">
        <v>269</v>
      </c>
      <c r="D7" t="s">
        <v>270</v>
      </c>
      <c r="E7">
        <v>12</v>
      </c>
      <c r="F7" s="85">
        <v>242.5</v>
      </c>
      <c r="G7" s="85">
        <f>F7</f>
        <v>242.5</v>
      </c>
      <c r="H7" s="82">
        <f>G7/E7</f>
        <v>20.208333333333332</v>
      </c>
      <c r="I7" t="s">
        <v>279</v>
      </c>
    </row>
    <row r="8" spans="1:9" x14ac:dyDescent="0.2">
      <c r="A8" t="s">
        <v>268</v>
      </c>
      <c r="B8" s="78">
        <v>42607</v>
      </c>
      <c r="C8" t="s">
        <v>269</v>
      </c>
      <c r="D8" t="s">
        <v>270</v>
      </c>
      <c r="E8">
        <v>3</v>
      </c>
      <c r="F8" s="85">
        <v>49.25</v>
      </c>
      <c r="G8" s="85"/>
      <c r="H8" s="82">
        <f>F8/E8</f>
        <v>16.416666666666668</v>
      </c>
      <c r="I8" t="s">
        <v>271</v>
      </c>
    </row>
    <row r="9" spans="1:9" x14ac:dyDescent="0.2">
      <c r="A9" t="s">
        <v>272</v>
      </c>
      <c r="B9" s="78">
        <v>42611</v>
      </c>
      <c r="C9" t="s">
        <v>273</v>
      </c>
      <c r="D9" t="s">
        <v>275</v>
      </c>
      <c r="E9">
        <v>10</v>
      </c>
      <c r="F9" s="85">
        <v>2528.4899999999998</v>
      </c>
      <c r="G9" s="85">
        <f>F9</f>
        <v>2528.4899999999998</v>
      </c>
      <c r="H9" s="82">
        <f>G9/E9</f>
        <v>252.84899999999999</v>
      </c>
      <c r="I9" t="s">
        <v>276</v>
      </c>
    </row>
    <row r="10" spans="1:9" x14ac:dyDescent="0.2">
      <c r="A10" t="s">
        <v>272</v>
      </c>
      <c r="B10" s="78">
        <v>42611</v>
      </c>
      <c r="C10" t="s">
        <v>273</v>
      </c>
      <c r="D10" t="s">
        <v>275</v>
      </c>
      <c r="E10">
        <v>20</v>
      </c>
      <c r="F10" s="85">
        <v>3372.79</v>
      </c>
      <c r="G10" s="85">
        <f t="shared" ref="G10:G11" si="1">F10</f>
        <v>3372.79</v>
      </c>
      <c r="H10" s="82">
        <f t="shared" ref="H10:H11" si="2">G10/E10</f>
        <v>168.6395</v>
      </c>
      <c r="I10" t="s">
        <v>276</v>
      </c>
    </row>
    <row r="11" spans="1:9" x14ac:dyDescent="0.2">
      <c r="A11" t="s">
        <v>272</v>
      </c>
      <c r="B11" s="78">
        <v>42611</v>
      </c>
      <c r="C11" t="s">
        <v>273</v>
      </c>
      <c r="D11" t="s">
        <v>275</v>
      </c>
      <c r="E11">
        <v>25</v>
      </c>
      <c r="F11" s="85">
        <v>3826.44</v>
      </c>
      <c r="G11" s="85">
        <f t="shared" si="1"/>
        <v>3826.44</v>
      </c>
      <c r="H11" s="82">
        <f t="shared" si="2"/>
        <v>153.05760000000001</v>
      </c>
      <c r="I11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Current Quotes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2016-09-27T18:14:37Z</dcterms:modified>
</cp:coreProperties>
</file>