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LiCor Li200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K3" i="1"/>
  <c r="G4" i="1"/>
  <c r="K4" i="1"/>
  <c r="G5" i="1"/>
  <c r="K5" i="1"/>
  <c r="G6" i="1"/>
  <c r="K6" i="1"/>
  <c r="G7" i="1"/>
  <c r="K7" i="1"/>
  <c r="G8" i="1"/>
  <c r="K8" i="1"/>
  <c r="G9" i="1"/>
  <c r="K9" i="1"/>
  <c r="G10" i="1"/>
  <c r="K10" i="1"/>
  <c r="G11" i="1"/>
  <c r="K11" i="1"/>
  <c r="G12" i="1"/>
  <c r="K12" i="1"/>
  <c r="G13" i="1"/>
  <c r="K13" i="1"/>
  <c r="G2" i="1"/>
  <c r="K2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</calcChain>
</file>

<file path=xl/sharedStrings.xml><?xml version="1.0" encoding="utf-8"?>
<sst xmlns="http://schemas.openxmlformats.org/spreadsheetml/2006/main" count="78" uniqueCount="71">
  <si>
    <t>Constants</t>
  </si>
  <si>
    <t>W/m^2</t>
  </si>
  <si>
    <t>V</t>
  </si>
  <si>
    <t>Rail Offset:</t>
  </si>
  <si>
    <t>Maximum Voltage:</t>
  </si>
  <si>
    <t>Maximum Sunlight:</t>
  </si>
  <si>
    <t>Serial Number</t>
  </si>
  <si>
    <t>PY103188</t>
  </si>
  <si>
    <t>PY103189</t>
  </si>
  <si>
    <t>PY103190</t>
  </si>
  <si>
    <t>PY103191</t>
  </si>
  <si>
    <t>PY103192</t>
  </si>
  <si>
    <t>PY103193</t>
  </si>
  <si>
    <t>PY103194</t>
  </si>
  <si>
    <t>PY103195</t>
  </si>
  <si>
    <t>PY80043</t>
  </si>
  <si>
    <t>PY80046</t>
  </si>
  <si>
    <t>PY80042</t>
  </si>
  <si>
    <t>PY75566</t>
  </si>
  <si>
    <t>Calibration Constant (A/(Wm^-2))</t>
  </si>
  <si>
    <t>Ideal Max Voltage (V)</t>
  </si>
  <si>
    <t>Ideal Resistor (Ohm)</t>
  </si>
  <si>
    <t>Actual Resistor (Ohm)</t>
  </si>
  <si>
    <t>Actual Max Voltage (V)</t>
  </si>
  <si>
    <t>Digikey Part Number</t>
  </si>
  <si>
    <t>Cost</t>
  </si>
  <si>
    <t>Digikey URL</t>
  </si>
  <si>
    <t>LEMS Serial Number</t>
  </si>
  <si>
    <t>36.5KXBK-ND</t>
  </si>
  <si>
    <t>http://www.digikey.com/product-detail/en/yageo/MFR-25FBF52-36K5/36.5KXBK-ND/13325</t>
  </si>
  <si>
    <t>37.4KXBK-ND</t>
  </si>
  <si>
    <t>http://www.digikey.com/product-detail/en/yageo/MFR-25FBF52-37K4/37.4KXBK-ND/13327</t>
  </si>
  <si>
    <t>39.2KXBK-ND</t>
  </si>
  <si>
    <t>http://www.digikey.com/product-detail/en/yageo/MFR-25FBF52-39K2/39.2KXBK-ND/13331</t>
  </si>
  <si>
    <t>33.2KXBK-ND</t>
  </si>
  <si>
    <t>http://www.digikey.com/product-detail/en/yageo/MFR-25FBF52-33K2/33.2KXBK-ND/13317</t>
  </si>
  <si>
    <t>57.6KXBK-ND</t>
  </si>
  <si>
    <t>http://www.digikey.com/product-detail/en/yageo/MFR-25FBF52-57K6/57.6KXBK-ND/13426</t>
  </si>
  <si>
    <t>S62KCACT-ND</t>
  </si>
  <si>
    <t>http://www.digikey.com/product-detail/en/stackpole-electronics-inc/RNMF14FTC62K0/S62KCACT-ND/2617523</t>
  </si>
  <si>
    <t>59.0KXBK-ND</t>
  </si>
  <si>
    <t>http://www.digikey.com/product-detail/en/yageo/MFR-25FBF52-59K/59.0KXBK-ND/13428</t>
  </si>
  <si>
    <t>64.9KXBK-ND</t>
  </si>
  <si>
    <t>http://www.digikey.com/product-detail/en/yageo/MFR-25FBF52-64K9/64.9KXBK-ND/13436</t>
  </si>
  <si>
    <t>56.2KXBK-ND</t>
  </si>
  <si>
    <t>http://www.digikey.com/product-detail/en/yageo/MFR-25FBF52-56K2/56.2KXBK-ND/13424</t>
  </si>
  <si>
    <t>LEMSv22016A01</t>
  </si>
  <si>
    <t>LEMSv22016B01</t>
  </si>
  <si>
    <t>LEMSv22016C01</t>
  </si>
  <si>
    <t>LEMSv22016D01</t>
  </si>
  <si>
    <t>LEMSv22016E01</t>
  </si>
  <si>
    <t>LEMSv22016F01</t>
  </si>
  <si>
    <t>LEMSv22016G01</t>
  </si>
  <si>
    <t>LEMSv22016H01</t>
  </si>
  <si>
    <t>LEMSv22016I01</t>
  </si>
  <si>
    <t>LEMSv22016J01</t>
  </si>
  <si>
    <t>LEMSv22016K01</t>
  </si>
  <si>
    <t>LEMSv22016L01</t>
  </si>
  <si>
    <t>LEMS Short Number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</si>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</sst>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"/>
    <numFmt numFmtId="165" formatCode="0.0000E+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21" sqref="E21"/>
    </sheetView>
  </sheetViews>
  <sheetFormatPr baseColWidth="10" defaultRowHeight="16" x14ac:dyDescent="0.2"/>
  <cols>
    <col min="1" max="1" width="18.33203125" bestFit="1" customWidth="1"/>
    <col min="2" max="2" width="9.6640625" style="3" bestFit="1" customWidth="1"/>
    <col min="3" max="3" width="10.83203125" style="4"/>
    <col min="4" max="4" width="18" bestFit="1" customWidth="1"/>
    <col min="5" max="5" width="18" customWidth="1"/>
    <col min="6" max="6" width="13" bestFit="1" customWidth="1"/>
    <col min="7" max="7" width="29.1640625" bestFit="1" customWidth="1"/>
    <col min="8" max="8" width="18" bestFit="1" customWidth="1"/>
    <col min="9" max="9" width="19" bestFit="1" customWidth="1"/>
    <col min="10" max="10" width="19.33203125" bestFit="1" customWidth="1"/>
    <col min="11" max="11" width="17.33203125" bestFit="1" customWidth="1"/>
    <col min="12" max="12" width="18.33203125" bestFit="1" customWidth="1"/>
    <col min="13" max="13" width="6.83203125" style="7" bestFit="1" customWidth="1"/>
    <col min="14" max="14" width="92.1640625" bestFit="1" customWidth="1"/>
  </cols>
  <sheetData>
    <row r="1" spans="1:14" x14ac:dyDescent="0.2">
      <c r="A1" s="1" t="s">
        <v>0</v>
      </c>
      <c r="D1" s="1" t="s">
        <v>27</v>
      </c>
      <c r="E1" s="1" t="s">
        <v>58</v>
      </c>
      <c r="F1" s="1" t="s">
        <v>6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1" t="s">
        <v>24</v>
      </c>
      <c r="M1" s="6" t="s">
        <v>25</v>
      </c>
      <c r="N1" s="1" t="s">
        <v>26</v>
      </c>
    </row>
    <row r="2" spans="1:14" x14ac:dyDescent="0.2">
      <c r="A2" t="s">
        <v>5</v>
      </c>
      <c r="B2" s="3">
        <v>1200</v>
      </c>
      <c r="C2" s="4" t="s">
        <v>1</v>
      </c>
      <c r="D2" t="s">
        <v>46</v>
      </c>
      <c r="E2" t="s">
        <v>59</v>
      </c>
      <c r="F2" t="s">
        <v>15</v>
      </c>
      <c r="G2" s="5">
        <f>0.00009254/1000</f>
        <v>9.2540000000000007E-8</v>
      </c>
      <c r="H2" s="2">
        <f>($B$3-$B$4)/(G2*$B$2)</f>
        <v>36884.950651970314</v>
      </c>
      <c r="I2">
        <f>(G2*$B$2)*H2</f>
        <v>4.0960000000000001</v>
      </c>
      <c r="J2">
        <v>36500</v>
      </c>
      <c r="K2">
        <f>(G2*$B$2)*J2</f>
        <v>4.0532520000000005</v>
      </c>
      <c r="L2" t="s">
        <v>28</v>
      </c>
      <c r="M2" s="7">
        <v>0.1</v>
      </c>
      <c r="N2" t="s">
        <v>29</v>
      </c>
    </row>
    <row r="3" spans="1:14" x14ac:dyDescent="0.2">
      <c r="A3" t="s">
        <v>4</v>
      </c>
      <c r="B3" s="3">
        <v>4.0960000000000001</v>
      </c>
      <c r="C3" s="4" t="s">
        <v>2</v>
      </c>
      <c r="D3" t="s">
        <v>47</v>
      </c>
      <c r="E3" t="s">
        <v>60</v>
      </c>
      <c r="F3" t="s">
        <v>16</v>
      </c>
      <c r="G3" s="5">
        <f>0.00009007/1000</f>
        <v>9.0069999999999999E-8</v>
      </c>
      <c r="H3" s="2">
        <f t="shared" ref="H3:H13" si="0">($B$3-$B$4)/(G3*$B$2)</f>
        <v>37896.450908552608</v>
      </c>
      <c r="I3">
        <f t="shared" ref="I3:I13" si="1">(G3*$B$2)*H3</f>
        <v>4.0960000000000001</v>
      </c>
      <c r="J3">
        <v>37400</v>
      </c>
      <c r="K3">
        <f t="shared" ref="K3:K13" si="2">(G3*$B$2)*J3</f>
        <v>4.0423416000000003</v>
      </c>
      <c r="L3" t="s">
        <v>30</v>
      </c>
      <c r="M3" s="7">
        <v>0.1</v>
      </c>
      <c r="N3" t="s">
        <v>31</v>
      </c>
    </row>
    <row r="4" spans="1:14" x14ac:dyDescent="0.2">
      <c r="A4" t="s">
        <v>3</v>
      </c>
      <c r="B4" s="3">
        <v>0</v>
      </c>
      <c r="C4" s="4" t="s">
        <v>2</v>
      </c>
      <c r="D4" t="s">
        <v>48</v>
      </c>
      <c r="E4" t="s">
        <v>61</v>
      </c>
      <c r="F4" t="s">
        <v>17</v>
      </c>
      <c r="G4" s="5">
        <f>0.00008606/1000</f>
        <v>8.6060000000000004E-8</v>
      </c>
      <c r="H4" s="2">
        <f t="shared" si="0"/>
        <v>39662.251142613677</v>
      </c>
      <c r="I4">
        <f t="shared" si="1"/>
        <v>4.0960000000000001</v>
      </c>
      <c r="J4">
        <v>39200</v>
      </c>
      <c r="K4">
        <f t="shared" si="2"/>
        <v>4.0482624000000005</v>
      </c>
      <c r="L4" t="s">
        <v>32</v>
      </c>
      <c r="M4" s="7">
        <v>0.1</v>
      </c>
      <c r="N4" t="s">
        <v>33</v>
      </c>
    </row>
    <row r="5" spans="1:14" x14ac:dyDescent="0.2">
      <c r="D5" t="s">
        <v>49</v>
      </c>
      <c r="E5" t="s">
        <v>62</v>
      </c>
      <c r="F5" t="s">
        <v>18</v>
      </c>
      <c r="G5" s="5">
        <f>0.00010225/1000</f>
        <v>1.0225000000000001E-7</v>
      </c>
      <c r="H5" s="2">
        <f t="shared" si="0"/>
        <v>33382.233088834553</v>
      </c>
      <c r="I5">
        <f t="shared" si="1"/>
        <v>4.0960000000000001</v>
      </c>
      <c r="J5">
        <v>33200</v>
      </c>
      <c r="K5">
        <f t="shared" si="2"/>
        <v>4.0736400000000001</v>
      </c>
      <c r="L5" t="s">
        <v>34</v>
      </c>
      <c r="M5" s="7">
        <v>0.1</v>
      </c>
      <c r="N5" t="s">
        <v>35</v>
      </c>
    </row>
    <row r="6" spans="1:14" x14ac:dyDescent="0.2">
      <c r="D6" t="s">
        <v>50</v>
      </c>
      <c r="E6" t="s">
        <v>63</v>
      </c>
      <c r="F6" t="s">
        <v>7</v>
      </c>
      <c r="G6" s="5">
        <f xml:space="preserve"> 0.0000583/1000</f>
        <v>5.8299999999999999E-8</v>
      </c>
      <c r="H6" s="2">
        <f t="shared" si="0"/>
        <v>58547.741566609489</v>
      </c>
      <c r="I6">
        <f t="shared" si="1"/>
        <v>4.0960000000000001</v>
      </c>
      <c r="J6">
        <v>57600</v>
      </c>
      <c r="K6">
        <f t="shared" si="2"/>
        <v>4.0296960000000004</v>
      </c>
      <c r="L6" t="s">
        <v>36</v>
      </c>
      <c r="M6" s="7">
        <v>0.1</v>
      </c>
      <c r="N6" t="s">
        <v>37</v>
      </c>
    </row>
    <row r="7" spans="1:14" x14ac:dyDescent="0.2">
      <c r="D7" t="s">
        <v>51</v>
      </c>
      <c r="E7" t="s">
        <v>64</v>
      </c>
      <c r="F7" t="s">
        <v>8</v>
      </c>
      <c r="G7" s="5">
        <f xml:space="preserve"> 0.00005493/1000</f>
        <v>5.4929999999999996E-8</v>
      </c>
      <c r="H7" s="2">
        <f t="shared" si="0"/>
        <v>62139.692942532922</v>
      </c>
      <c r="I7">
        <f t="shared" si="1"/>
        <v>4.0960000000000001</v>
      </c>
      <c r="J7">
        <v>62000</v>
      </c>
      <c r="K7">
        <f t="shared" si="2"/>
        <v>4.086792</v>
      </c>
      <c r="L7" t="s">
        <v>38</v>
      </c>
      <c r="M7" s="7">
        <v>0.1</v>
      </c>
      <c r="N7" t="s">
        <v>39</v>
      </c>
    </row>
    <row r="8" spans="1:14" x14ac:dyDescent="0.2">
      <c r="D8" t="s">
        <v>52</v>
      </c>
      <c r="E8" t="s">
        <v>65</v>
      </c>
      <c r="F8" t="s">
        <v>9</v>
      </c>
      <c r="G8" s="5">
        <f xml:space="preserve"> 0.00005701/1000</f>
        <v>5.7009999999999999E-8</v>
      </c>
      <c r="H8" s="2">
        <f t="shared" si="0"/>
        <v>59872.536981816062</v>
      </c>
      <c r="I8">
        <f t="shared" si="1"/>
        <v>4.0960000000000001</v>
      </c>
      <c r="J8">
        <v>59000</v>
      </c>
      <c r="K8">
        <f t="shared" si="2"/>
        <v>4.036308</v>
      </c>
      <c r="L8" t="s">
        <v>40</v>
      </c>
      <c r="M8" s="7">
        <v>0.1</v>
      </c>
      <c r="N8" t="s">
        <v>41</v>
      </c>
    </row>
    <row r="9" spans="1:14" x14ac:dyDescent="0.2">
      <c r="D9" t="s">
        <v>53</v>
      </c>
      <c r="E9" t="s">
        <v>66</v>
      </c>
      <c r="F9" t="s">
        <v>10</v>
      </c>
      <c r="G9" s="5">
        <f xml:space="preserve"> 0.00005689/1000</f>
        <v>5.6890000000000002E-8</v>
      </c>
      <c r="H9" s="2">
        <f t="shared" si="0"/>
        <v>59998.828147887732</v>
      </c>
      <c r="I9">
        <f t="shared" si="1"/>
        <v>4.0960000000000001</v>
      </c>
      <c r="J9">
        <v>59000</v>
      </c>
      <c r="K9">
        <f t="shared" si="2"/>
        <v>4.0278119999999999</v>
      </c>
      <c r="L9" t="s">
        <v>40</v>
      </c>
      <c r="M9" s="7">
        <v>0.1</v>
      </c>
      <c r="N9" t="s">
        <v>41</v>
      </c>
    </row>
    <row r="10" spans="1:14" x14ac:dyDescent="0.2">
      <c r="D10" t="s">
        <v>54</v>
      </c>
      <c r="E10" t="s">
        <v>67</v>
      </c>
      <c r="F10" t="s">
        <v>11</v>
      </c>
      <c r="G10" s="5">
        <f xml:space="preserve"> 0.00005717/1000</f>
        <v>5.7170000000000002E-8</v>
      </c>
      <c r="H10" s="2">
        <f t="shared" si="0"/>
        <v>59704.973470934645</v>
      </c>
      <c r="I10">
        <f t="shared" si="1"/>
        <v>4.0960000000000001</v>
      </c>
      <c r="J10">
        <v>59000</v>
      </c>
      <c r="K10">
        <f t="shared" si="2"/>
        <v>4.0476359999999998</v>
      </c>
      <c r="L10" t="s">
        <v>40</v>
      </c>
      <c r="M10" s="7">
        <v>0.1</v>
      </c>
      <c r="N10" t="s">
        <v>41</v>
      </c>
    </row>
    <row r="11" spans="1:14" x14ac:dyDescent="0.2">
      <c r="D11" t="s">
        <v>55</v>
      </c>
      <c r="E11" t="s">
        <v>68</v>
      </c>
      <c r="F11" t="s">
        <v>12</v>
      </c>
      <c r="G11" s="5">
        <f xml:space="preserve"> 0.00005258/1000</f>
        <v>5.2579999999999998E-8</v>
      </c>
      <c r="H11" s="2">
        <f t="shared" si="0"/>
        <v>64916.951946240661</v>
      </c>
      <c r="I11">
        <f t="shared" si="1"/>
        <v>4.0960000000000001</v>
      </c>
      <c r="J11">
        <v>64900</v>
      </c>
      <c r="K11">
        <f t="shared" si="2"/>
        <v>4.0949304</v>
      </c>
      <c r="L11" t="s">
        <v>42</v>
      </c>
      <c r="M11" s="7">
        <v>0.1</v>
      </c>
      <c r="N11" t="s">
        <v>43</v>
      </c>
    </row>
    <row r="12" spans="1:14" x14ac:dyDescent="0.2">
      <c r="D12" t="s">
        <v>56</v>
      </c>
      <c r="E12" t="s">
        <v>69</v>
      </c>
      <c r="F12" t="s">
        <v>13</v>
      </c>
      <c r="G12" s="5">
        <f xml:space="preserve"> 0.0000578/1000</f>
        <v>5.7800000000000001E-8</v>
      </c>
      <c r="H12" s="2">
        <f t="shared" si="0"/>
        <v>59054.209919261826</v>
      </c>
      <c r="I12">
        <f t="shared" si="1"/>
        <v>4.0960000000000001</v>
      </c>
      <c r="J12">
        <v>59000</v>
      </c>
      <c r="K12">
        <f t="shared" si="2"/>
        <v>4.0922400000000003</v>
      </c>
      <c r="L12" t="s">
        <v>40</v>
      </c>
      <c r="M12" s="7">
        <v>0.1</v>
      </c>
      <c r="N12" t="s">
        <v>41</v>
      </c>
    </row>
    <row r="13" spans="1:14" x14ac:dyDescent="0.2">
      <c r="D13" t="s">
        <v>57</v>
      </c>
      <c r="E13" t="s">
        <v>70</v>
      </c>
      <c r="F13" t="s">
        <v>14</v>
      </c>
      <c r="G13" s="5">
        <f xml:space="preserve"> 0.00005995/1000</f>
        <v>5.9950000000000004E-8</v>
      </c>
      <c r="H13" s="2">
        <f t="shared" si="0"/>
        <v>56936.335835418402</v>
      </c>
      <c r="I13">
        <f t="shared" si="1"/>
        <v>4.0960000000000001</v>
      </c>
      <c r="J13">
        <v>56200</v>
      </c>
      <c r="K13">
        <f t="shared" si="2"/>
        <v>4.0430280000000005</v>
      </c>
      <c r="L13" t="s">
        <v>44</v>
      </c>
      <c r="M13" s="7">
        <v>0.1</v>
      </c>
      <c r="N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 Li200R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2016-10-20T07:44:44Z</dcterms:created>
  <dcterms:modified xsi:type="dcterms:W3CDTF">2016-11-02T04:03:39Z</dcterms:modified>
</cp:coreProperties>
</file>