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C\Code\2022\X20B\X20B_2022_V1\Support_Docs\"/>
    </mc:Choice>
  </mc:AlternateContent>
  <xr:revisionPtr revIDLastSave="0" documentId="13_ncr:1_{2678ECE0-D6A6-4F70-A7E5-031A2E67B21B}" xr6:coauthVersionLast="47" xr6:coauthVersionMax="47" xr10:uidLastSave="{00000000-0000-0000-0000-000000000000}"/>
  <bookViews>
    <workbookView xWindow="-28920" yWindow="-120" windowWidth="29040" windowHeight="15990" xr2:uid="{7ECCA170-3EBF-414F-ACF8-351CEB59FE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L4" i="1"/>
  <c r="L5" i="1"/>
  <c r="L6" i="1"/>
  <c r="L7" i="1"/>
  <c r="L8" i="1"/>
  <c r="L9" i="1"/>
  <c r="L10" i="1"/>
  <c r="O10" i="1" s="1"/>
  <c r="L11" i="1"/>
  <c r="L12" i="1"/>
  <c r="L13" i="1"/>
  <c r="L14" i="1"/>
  <c r="O14" i="1" s="1"/>
  <c r="L15" i="1"/>
  <c r="L16" i="1"/>
  <c r="L17" i="1"/>
  <c r="L18" i="1"/>
  <c r="L19" i="1"/>
  <c r="L20" i="1"/>
  <c r="L21" i="1"/>
  <c r="L22" i="1"/>
  <c r="L23" i="1"/>
  <c r="L24" i="1"/>
  <c r="L25" i="1"/>
  <c r="L26" i="1"/>
  <c r="O26" i="1" s="1"/>
  <c r="L27" i="1"/>
  <c r="L28" i="1"/>
  <c r="O28" i="1" s="1"/>
  <c r="L29" i="1"/>
  <c r="L30" i="1"/>
  <c r="L31" i="1"/>
  <c r="L32" i="1"/>
  <c r="L33" i="1"/>
  <c r="L34" i="1"/>
  <c r="O34" i="1" s="1"/>
  <c r="L35" i="1"/>
  <c r="L36" i="1"/>
  <c r="L37" i="1"/>
  <c r="L38" i="1"/>
  <c r="O38" i="1" s="1"/>
  <c r="L39" i="1"/>
  <c r="L40" i="1"/>
  <c r="L41" i="1"/>
  <c r="L42" i="1"/>
  <c r="L43" i="1"/>
  <c r="L3" i="1"/>
  <c r="O3" i="1"/>
  <c r="O4" i="1"/>
  <c r="O13" i="1"/>
  <c r="O15" i="1"/>
  <c r="O16" i="1"/>
  <c r="O17" i="1"/>
  <c r="O18" i="1"/>
  <c r="O20" i="1"/>
  <c r="O29" i="1"/>
  <c r="O30" i="1"/>
  <c r="O33" i="1"/>
  <c r="O36" i="1"/>
  <c r="O37" i="1"/>
  <c r="O39" i="1"/>
  <c r="O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M48" i="1"/>
  <c r="M49" i="1"/>
  <c r="P49" i="1" s="1"/>
  <c r="M50" i="1"/>
  <c r="M51" i="1"/>
  <c r="P51" i="1" s="1"/>
  <c r="M52" i="1"/>
  <c r="P52" i="1" s="1"/>
  <c r="M53" i="1"/>
  <c r="P53" i="1" s="1"/>
  <c r="M54" i="1"/>
  <c r="M55" i="1"/>
  <c r="M56" i="1"/>
  <c r="P56" i="1" s="1"/>
  <c r="M57" i="1"/>
  <c r="P57" i="1" s="1"/>
  <c r="M58" i="1"/>
  <c r="P58" i="1" s="1"/>
  <c r="M59" i="1"/>
  <c r="M60" i="1"/>
  <c r="M61" i="1"/>
  <c r="P61" i="1" s="1"/>
  <c r="M62" i="1"/>
  <c r="M63" i="1"/>
  <c r="M64" i="1"/>
  <c r="P64" i="1" s="1"/>
  <c r="M65" i="1"/>
  <c r="M66" i="1"/>
  <c r="M67" i="1"/>
  <c r="M68" i="1"/>
  <c r="M69" i="1"/>
  <c r="M70" i="1"/>
  <c r="P70" i="1" s="1"/>
  <c r="M71" i="1"/>
  <c r="P71" i="1" s="1"/>
  <c r="M72" i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M85" i="1"/>
  <c r="P85" i="1" s="1"/>
  <c r="M86" i="1"/>
  <c r="P86" i="1" s="1"/>
  <c r="M87" i="1"/>
  <c r="P87" i="1" s="1"/>
  <c r="M47" i="1"/>
  <c r="P47" i="1" s="1"/>
  <c r="O9" i="1"/>
  <c r="K48" i="1"/>
  <c r="L48" i="1"/>
  <c r="K49" i="1"/>
  <c r="L49" i="1"/>
  <c r="K50" i="1"/>
  <c r="L50" i="1"/>
  <c r="K51" i="1"/>
  <c r="N51" i="1" s="1"/>
  <c r="L51" i="1"/>
  <c r="O51" i="1" s="1"/>
  <c r="K52" i="1"/>
  <c r="L52" i="1"/>
  <c r="K53" i="1"/>
  <c r="L53" i="1"/>
  <c r="K54" i="1"/>
  <c r="L54" i="1"/>
  <c r="K55" i="1"/>
  <c r="N55" i="1" s="1"/>
  <c r="L55" i="1"/>
  <c r="O55" i="1" s="1"/>
  <c r="K56" i="1"/>
  <c r="L56" i="1"/>
  <c r="K57" i="1"/>
  <c r="L57" i="1"/>
  <c r="K58" i="1"/>
  <c r="L58" i="1"/>
  <c r="K59" i="1"/>
  <c r="L59" i="1"/>
  <c r="O59" i="1" s="1"/>
  <c r="K60" i="1"/>
  <c r="L60" i="1"/>
  <c r="K61" i="1"/>
  <c r="L61" i="1"/>
  <c r="K62" i="1"/>
  <c r="L62" i="1"/>
  <c r="K63" i="1"/>
  <c r="N63" i="1" s="1"/>
  <c r="L63" i="1"/>
  <c r="O63" i="1" s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O71" i="1" s="1"/>
  <c r="K72" i="1"/>
  <c r="L72" i="1"/>
  <c r="K73" i="1"/>
  <c r="L73" i="1"/>
  <c r="K74" i="1"/>
  <c r="L74" i="1"/>
  <c r="K75" i="1"/>
  <c r="N75" i="1" s="1"/>
  <c r="L75" i="1"/>
  <c r="O75" i="1" s="1"/>
  <c r="K76" i="1"/>
  <c r="L76" i="1"/>
  <c r="K77" i="1"/>
  <c r="L77" i="1"/>
  <c r="K78" i="1"/>
  <c r="L78" i="1"/>
  <c r="K79" i="1"/>
  <c r="N79" i="1" s="1"/>
  <c r="L79" i="1"/>
  <c r="O79" i="1" s="1"/>
  <c r="K80" i="1"/>
  <c r="L80" i="1"/>
  <c r="K81" i="1"/>
  <c r="L81" i="1"/>
  <c r="K82" i="1"/>
  <c r="N82" i="1" s="1"/>
  <c r="L82" i="1"/>
  <c r="O82" i="1" s="1"/>
  <c r="K83" i="1"/>
  <c r="N83" i="1" s="1"/>
  <c r="L83" i="1"/>
  <c r="O83" i="1" s="1"/>
  <c r="K84" i="1"/>
  <c r="L84" i="1"/>
  <c r="K85" i="1"/>
  <c r="L85" i="1"/>
  <c r="K86" i="1"/>
  <c r="L86" i="1"/>
  <c r="K87" i="1"/>
  <c r="N87" i="1" s="1"/>
  <c r="L87" i="1"/>
  <c r="O87" i="1" s="1"/>
  <c r="L47" i="1"/>
  <c r="K47" i="1"/>
  <c r="J87" i="1"/>
  <c r="N86" i="1"/>
  <c r="O86" i="1"/>
  <c r="J86" i="1"/>
  <c r="O85" i="1"/>
  <c r="N85" i="1"/>
  <c r="J85" i="1"/>
  <c r="P84" i="1"/>
  <c r="O84" i="1"/>
  <c r="N84" i="1"/>
  <c r="J84" i="1"/>
  <c r="J83" i="1"/>
  <c r="J82" i="1"/>
  <c r="O81" i="1"/>
  <c r="N81" i="1"/>
  <c r="J81" i="1"/>
  <c r="O80" i="1"/>
  <c r="N80" i="1"/>
  <c r="J80" i="1"/>
  <c r="J79" i="1"/>
  <c r="O78" i="1"/>
  <c r="N78" i="1"/>
  <c r="J78" i="1"/>
  <c r="O77" i="1"/>
  <c r="N77" i="1"/>
  <c r="J77" i="1"/>
  <c r="O76" i="1"/>
  <c r="N76" i="1"/>
  <c r="J76" i="1"/>
  <c r="J75" i="1"/>
  <c r="N74" i="1"/>
  <c r="O74" i="1"/>
  <c r="J74" i="1"/>
  <c r="O73" i="1"/>
  <c r="N73" i="1"/>
  <c r="J73" i="1"/>
  <c r="P72" i="1"/>
  <c r="O72" i="1"/>
  <c r="N72" i="1"/>
  <c r="J72" i="1"/>
  <c r="N71" i="1"/>
  <c r="J71" i="1"/>
  <c r="N70" i="1"/>
  <c r="O70" i="1"/>
  <c r="J70" i="1"/>
  <c r="P69" i="1"/>
  <c r="O69" i="1"/>
  <c r="N69" i="1"/>
  <c r="J69" i="1"/>
  <c r="P68" i="1"/>
  <c r="O68" i="1"/>
  <c r="N68" i="1"/>
  <c r="J68" i="1"/>
  <c r="P67" i="1"/>
  <c r="O67" i="1"/>
  <c r="N67" i="1"/>
  <c r="J67" i="1"/>
  <c r="P66" i="1"/>
  <c r="O66" i="1"/>
  <c r="N66" i="1"/>
  <c r="J66" i="1"/>
  <c r="P65" i="1"/>
  <c r="O65" i="1"/>
  <c r="N65" i="1"/>
  <c r="J65" i="1"/>
  <c r="O64" i="1"/>
  <c r="N64" i="1"/>
  <c r="J64" i="1"/>
  <c r="P63" i="1"/>
  <c r="J63" i="1"/>
  <c r="N62" i="1"/>
  <c r="P62" i="1"/>
  <c r="O62" i="1"/>
  <c r="J62" i="1"/>
  <c r="O61" i="1"/>
  <c r="N61" i="1"/>
  <c r="J61" i="1"/>
  <c r="P60" i="1"/>
  <c r="O60" i="1"/>
  <c r="N60" i="1"/>
  <c r="J60" i="1"/>
  <c r="P59" i="1"/>
  <c r="N59" i="1"/>
  <c r="J59" i="1"/>
  <c r="N58" i="1"/>
  <c r="O58" i="1"/>
  <c r="J58" i="1"/>
  <c r="O57" i="1"/>
  <c r="N57" i="1"/>
  <c r="J57" i="1"/>
  <c r="O56" i="1"/>
  <c r="N56" i="1"/>
  <c r="J56" i="1"/>
  <c r="P55" i="1"/>
  <c r="J55" i="1"/>
  <c r="P54" i="1"/>
  <c r="O54" i="1"/>
  <c r="N54" i="1"/>
  <c r="J54" i="1"/>
  <c r="O53" i="1"/>
  <c r="N53" i="1"/>
  <c r="J53" i="1"/>
  <c r="O52" i="1"/>
  <c r="N52" i="1"/>
  <c r="J52" i="1"/>
  <c r="J51" i="1"/>
  <c r="N50" i="1"/>
  <c r="P50" i="1"/>
  <c r="O50" i="1"/>
  <c r="J50" i="1"/>
  <c r="O49" i="1"/>
  <c r="N49" i="1"/>
  <c r="J49" i="1"/>
  <c r="P48" i="1"/>
  <c r="O48" i="1"/>
  <c r="N48" i="1"/>
  <c r="J48" i="1"/>
  <c r="O47" i="1"/>
  <c r="N47" i="1"/>
  <c r="J47" i="1"/>
  <c r="K3" i="1"/>
  <c r="O6" i="1"/>
  <c r="O11" i="1"/>
  <c r="O5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O35" i="1"/>
  <c r="O41" i="1"/>
  <c r="O32" i="1" l="1"/>
  <c r="O7" i="1"/>
  <c r="O12" i="1"/>
  <c r="O43" i="1"/>
  <c r="O8" i="1"/>
  <c r="O27" i="1"/>
  <c r="O31" i="1"/>
  <c r="O19" i="1"/>
  <c r="O40" i="1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G3" i="2"/>
  <c r="F3" i="2"/>
  <c r="B5" i="2"/>
  <c r="B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M4" i="1"/>
  <c r="K4" i="1"/>
  <c r="N4" i="1" s="1"/>
  <c r="M5" i="1"/>
  <c r="K5" i="1"/>
  <c r="N5" i="1" s="1"/>
  <c r="M6" i="1"/>
  <c r="K6" i="1"/>
  <c r="N6" i="1" s="1"/>
  <c r="M7" i="1"/>
  <c r="K7" i="1"/>
  <c r="N7" i="1" s="1"/>
  <c r="M8" i="1"/>
  <c r="K8" i="1"/>
  <c r="N8" i="1" s="1"/>
  <c r="M9" i="1"/>
  <c r="K9" i="1"/>
  <c r="N9" i="1" s="1"/>
  <c r="M10" i="1"/>
  <c r="K10" i="1"/>
  <c r="N10" i="1" s="1"/>
  <c r="M11" i="1"/>
  <c r="K11" i="1"/>
  <c r="N11" i="1" s="1"/>
  <c r="M12" i="1"/>
  <c r="K12" i="1"/>
  <c r="N12" i="1" s="1"/>
  <c r="M13" i="1"/>
  <c r="K13" i="1"/>
  <c r="N13" i="1" s="1"/>
  <c r="M14" i="1"/>
  <c r="K14" i="1"/>
  <c r="N14" i="1" s="1"/>
  <c r="M15" i="1"/>
  <c r="K15" i="1"/>
  <c r="N15" i="1" s="1"/>
  <c r="M16" i="1"/>
  <c r="K16" i="1"/>
  <c r="N16" i="1" s="1"/>
  <c r="M17" i="1"/>
  <c r="K17" i="1"/>
  <c r="N17" i="1" s="1"/>
  <c r="M18" i="1"/>
  <c r="K18" i="1"/>
  <c r="N18" i="1" s="1"/>
  <c r="M19" i="1"/>
  <c r="K19" i="1"/>
  <c r="N19" i="1" s="1"/>
  <c r="M20" i="1"/>
  <c r="K20" i="1"/>
  <c r="N20" i="1" s="1"/>
  <c r="K21" i="1"/>
  <c r="K22" i="1"/>
  <c r="K23" i="1"/>
  <c r="K24" i="1"/>
  <c r="K25" i="1"/>
  <c r="M26" i="1"/>
  <c r="K26" i="1"/>
  <c r="N26" i="1" s="1"/>
  <c r="M27" i="1"/>
  <c r="K27" i="1"/>
  <c r="N27" i="1" s="1"/>
  <c r="M28" i="1"/>
  <c r="K28" i="1"/>
  <c r="N28" i="1" s="1"/>
  <c r="M29" i="1"/>
  <c r="K29" i="1"/>
  <c r="N29" i="1" s="1"/>
  <c r="M30" i="1"/>
  <c r="K30" i="1"/>
  <c r="N30" i="1" s="1"/>
  <c r="M31" i="1"/>
  <c r="K31" i="1"/>
  <c r="N31" i="1" s="1"/>
  <c r="M32" i="1"/>
  <c r="K32" i="1"/>
  <c r="N32" i="1" s="1"/>
  <c r="M33" i="1"/>
  <c r="K33" i="1"/>
  <c r="N33" i="1" s="1"/>
  <c r="M34" i="1"/>
  <c r="K34" i="1"/>
  <c r="N34" i="1" s="1"/>
  <c r="M35" i="1"/>
  <c r="K35" i="1"/>
  <c r="N35" i="1" s="1"/>
  <c r="M36" i="1"/>
  <c r="K36" i="1"/>
  <c r="N36" i="1" s="1"/>
  <c r="M37" i="1"/>
  <c r="K37" i="1"/>
  <c r="N37" i="1" s="1"/>
  <c r="M38" i="1"/>
  <c r="K38" i="1"/>
  <c r="N38" i="1" s="1"/>
  <c r="M39" i="1"/>
  <c r="K39" i="1"/>
  <c r="N39" i="1" s="1"/>
  <c r="M40" i="1"/>
  <c r="K40" i="1"/>
  <c r="N40" i="1" s="1"/>
  <c r="M41" i="1"/>
  <c r="K41" i="1"/>
  <c r="N41" i="1" s="1"/>
  <c r="M42" i="1"/>
  <c r="K42" i="1"/>
  <c r="N42" i="1" s="1"/>
  <c r="M43" i="1"/>
  <c r="K43" i="1"/>
  <c r="N43" i="1" s="1"/>
  <c r="N3" i="1"/>
  <c r="M3" i="1"/>
  <c r="E23" i="1"/>
  <c r="F4" i="1"/>
  <c r="F11" i="1"/>
  <c r="F12" i="1"/>
  <c r="D5" i="1"/>
  <c r="C7" i="1" s="1"/>
  <c r="C12" i="1" s="1"/>
  <c r="D4" i="1"/>
  <c r="C6" i="1" s="1"/>
  <c r="C11" i="1" s="1"/>
</calcChain>
</file>

<file path=xl/sharedStrings.xml><?xml version="1.0" encoding="utf-8"?>
<sst xmlns="http://schemas.openxmlformats.org/spreadsheetml/2006/main" count="48" uniqueCount="40">
  <si>
    <t>High gear</t>
  </si>
  <si>
    <t>low gear</t>
  </si>
  <si>
    <t>enc input</t>
  </si>
  <si>
    <t>Vx</t>
  </si>
  <si>
    <t>CPR</t>
  </si>
  <si>
    <t>SF_lo</t>
  </si>
  <si>
    <t>SF_hi</t>
  </si>
  <si>
    <t>Wheel Diam</t>
  </si>
  <si>
    <t>in</t>
  </si>
  <si>
    <t>Max enc_lo</t>
  </si>
  <si>
    <t>Max_enc_hi</t>
  </si>
  <si>
    <t>ft/s</t>
  </si>
  <si>
    <t>Squared</t>
  </si>
  <si>
    <t>1:1</t>
  </si>
  <si>
    <t>Scaled</t>
  </si>
  <si>
    <t>Throttle Input %</t>
  </si>
  <si>
    <t>fin</t>
  </si>
  <si>
    <t>In Range</t>
  </si>
  <si>
    <t>Result</t>
  </si>
  <si>
    <t>Out Range</t>
  </si>
  <si>
    <t>min</t>
  </si>
  <si>
    <t>max</t>
  </si>
  <si>
    <t>F_Scale</t>
  </si>
  <si>
    <t>Deadband</t>
  </si>
  <si>
    <t>%</t>
  </si>
  <si>
    <t>Throttle %</t>
  </si>
  <si>
    <t>Motor RPM</t>
  </si>
  <si>
    <t>Low Gear RPM</t>
  </si>
  <si>
    <t>High Gear RPM</t>
  </si>
  <si>
    <t>Free Speed</t>
  </si>
  <si>
    <t>Low Gear</t>
  </si>
  <si>
    <t>High Gear</t>
  </si>
  <si>
    <t>Max V_low</t>
  </si>
  <si>
    <t>Max V_hi</t>
  </si>
  <si>
    <t>Vel(1:1)</t>
  </si>
  <si>
    <t>Vel(Scaled)</t>
  </si>
  <si>
    <t>Vel(Sq)</t>
  </si>
  <si>
    <t>Max Throttle</t>
  </si>
  <si>
    <t>Throttle Demand</t>
  </si>
  <si>
    <t>Throttle Scale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</si>
</sst>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1" fillId="2" borderId="1" xfId="1"/>
    <xf numFmtId="164" fontId="1" fillId="2" borderId="1" xfId="1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2" applyNumberFormat="1" applyFont="1"/>
    <xf numFmtId="165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0" fillId="0" borderId="0" xfId="0" applyNumberFormat="1"/>
    <xf numFmtId="0" fontId="3" fillId="0" borderId="5" xfId="0" applyFont="1" applyBorder="1" applyAlignment="1">
      <alignment horizontal="center"/>
    </xf>
    <xf numFmtId="20" fontId="3" fillId="0" borderId="5" xfId="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NumberFormat="1"/>
    <xf numFmtId="2" fontId="0" fillId="0" borderId="0" xfId="0" applyNumberFormat="1" applyBorder="1" applyAlignment="1">
      <alignment horizontal="center"/>
    </xf>
  </cellXfs>
  <cellStyles count="3">
    <cellStyle name="Calculation" xfId="1" builtinId="22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Input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Squared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Sheet1!$J$3:$J$43</c:f>
              <c:numCache>
                <c:formatCode>0.00</c:formatCode>
                <c:ptCount val="41"/>
                <c:pt idx="0">
                  <c:v>-100</c:v>
                </c:pt>
                <c:pt idx="1">
                  <c:v>-90.25</c:v>
                </c:pt>
                <c:pt idx="2">
                  <c:v>-81</c:v>
                </c:pt>
                <c:pt idx="3">
                  <c:v>-72.25</c:v>
                </c:pt>
                <c:pt idx="4">
                  <c:v>-64</c:v>
                </c:pt>
                <c:pt idx="5">
                  <c:v>-56.25</c:v>
                </c:pt>
                <c:pt idx="6">
                  <c:v>-49</c:v>
                </c:pt>
                <c:pt idx="7">
                  <c:v>-42.25</c:v>
                </c:pt>
                <c:pt idx="8">
                  <c:v>-36</c:v>
                </c:pt>
                <c:pt idx="9">
                  <c:v>-30.25</c:v>
                </c:pt>
                <c:pt idx="10">
                  <c:v>-25</c:v>
                </c:pt>
                <c:pt idx="11">
                  <c:v>-20.25</c:v>
                </c:pt>
                <c:pt idx="12">
                  <c:v>-16</c:v>
                </c:pt>
                <c:pt idx="13">
                  <c:v>-12.25</c:v>
                </c:pt>
                <c:pt idx="14">
                  <c:v>-9</c:v>
                </c:pt>
                <c:pt idx="15">
                  <c:v>-6.25</c:v>
                </c:pt>
                <c:pt idx="16">
                  <c:v>-4</c:v>
                </c:pt>
                <c:pt idx="17">
                  <c:v>-2.25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2.25</c:v>
                </c:pt>
                <c:pt idx="24">
                  <c:v>4</c:v>
                </c:pt>
                <c:pt idx="25">
                  <c:v>6.25</c:v>
                </c:pt>
                <c:pt idx="26">
                  <c:v>9</c:v>
                </c:pt>
                <c:pt idx="27">
                  <c:v>12.25</c:v>
                </c:pt>
                <c:pt idx="28">
                  <c:v>16</c:v>
                </c:pt>
                <c:pt idx="29">
                  <c:v>20.25</c:v>
                </c:pt>
                <c:pt idx="30">
                  <c:v>25</c:v>
                </c:pt>
                <c:pt idx="31">
                  <c:v>30.25</c:v>
                </c:pt>
                <c:pt idx="32">
                  <c:v>36</c:v>
                </c:pt>
                <c:pt idx="33">
                  <c:v>42.25</c:v>
                </c:pt>
                <c:pt idx="34">
                  <c:v>49</c:v>
                </c:pt>
                <c:pt idx="35">
                  <c:v>56.25</c:v>
                </c:pt>
                <c:pt idx="36">
                  <c:v>64</c:v>
                </c:pt>
                <c:pt idx="37">
                  <c:v>72.25</c:v>
                </c:pt>
                <c:pt idx="38">
                  <c:v>81</c:v>
                </c:pt>
                <c:pt idx="39">
                  <c:v>90.25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9-43C6-B6C6-E60DAADF3214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1:1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Sheet1!$K$3:$K$43</c:f>
              <c:numCache>
                <c:formatCode>0.00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9-43C6-B6C6-E60DAADF3214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Scaled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Sheet1!$L$3:$L$43</c:f>
              <c:numCache>
                <c:formatCode>0.00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-63.375</c:v>
                </c:pt>
                <c:pt idx="8">
                  <c:v>-54</c:v>
                </c:pt>
                <c:pt idx="9">
                  <c:v>-45.375</c:v>
                </c:pt>
                <c:pt idx="10">
                  <c:v>-37.5</c:v>
                </c:pt>
                <c:pt idx="11">
                  <c:v>-30.375</c:v>
                </c:pt>
                <c:pt idx="12">
                  <c:v>-24</c:v>
                </c:pt>
                <c:pt idx="13">
                  <c:v>-18.375</c:v>
                </c:pt>
                <c:pt idx="14">
                  <c:v>-13.5</c:v>
                </c:pt>
                <c:pt idx="15">
                  <c:v>-9.375</c:v>
                </c:pt>
                <c:pt idx="16">
                  <c:v>-6</c:v>
                </c:pt>
                <c:pt idx="17">
                  <c:v>-3.375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3.375</c:v>
                </c:pt>
                <c:pt idx="24">
                  <c:v>6</c:v>
                </c:pt>
                <c:pt idx="25">
                  <c:v>9.375</c:v>
                </c:pt>
                <c:pt idx="26">
                  <c:v>13.5</c:v>
                </c:pt>
                <c:pt idx="27">
                  <c:v>18.375</c:v>
                </c:pt>
                <c:pt idx="28">
                  <c:v>24</c:v>
                </c:pt>
                <c:pt idx="29">
                  <c:v>30.375</c:v>
                </c:pt>
                <c:pt idx="30">
                  <c:v>37.5</c:v>
                </c:pt>
                <c:pt idx="31">
                  <c:v>45.375</c:v>
                </c:pt>
                <c:pt idx="32">
                  <c:v>54</c:v>
                </c:pt>
                <c:pt idx="33">
                  <c:v>63.375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9-43C6-B6C6-E60DAADF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876559"/>
        <c:axId val="1730869375"/>
      </c:scatterChart>
      <c:valAx>
        <c:axId val="1729876559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9375"/>
        <c:crosses val="autoZero"/>
        <c:crossBetween val="midCat"/>
        <c:majorUnit val="20"/>
      </c:valAx>
      <c:valAx>
        <c:axId val="173086937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7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Output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Sheet1!$M$2</c:f>
              <c:strCache>
                <c:ptCount val="1"/>
                <c:pt idx="0">
                  <c:v>Vel(Sq)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Sheet1!$M$3:$M$43</c:f>
              <c:numCache>
                <c:formatCode>0.00</c:formatCode>
                <c:ptCount val="41"/>
                <c:pt idx="0">
                  <c:v>-14.9</c:v>
                </c:pt>
                <c:pt idx="1">
                  <c:v>-13.44725</c:v>
                </c:pt>
                <c:pt idx="2">
                  <c:v>-12.069000000000001</c:v>
                </c:pt>
                <c:pt idx="3">
                  <c:v>-10.76525</c:v>
                </c:pt>
                <c:pt idx="4">
                  <c:v>-9.5359999999999996</c:v>
                </c:pt>
                <c:pt idx="5">
                  <c:v>-8.3812499999999996</c:v>
                </c:pt>
                <c:pt idx="6">
                  <c:v>-7.3010000000000002</c:v>
                </c:pt>
                <c:pt idx="7">
                  <c:v>-6.2952500000000002</c:v>
                </c:pt>
                <c:pt idx="8">
                  <c:v>-5.3639999999999999</c:v>
                </c:pt>
                <c:pt idx="9">
                  <c:v>-4.50725</c:v>
                </c:pt>
                <c:pt idx="10">
                  <c:v>-3.7250000000000001</c:v>
                </c:pt>
                <c:pt idx="11">
                  <c:v>-3.0172500000000002</c:v>
                </c:pt>
                <c:pt idx="12">
                  <c:v>-2.3839999999999999</c:v>
                </c:pt>
                <c:pt idx="13">
                  <c:v>-1.82525</c:v>
                </c:pt>
                <c:pt idx="14">
                  <c:v>-1.341</c:v>
                </c:pt>
                <c:pt idx="15">
                  <c:v>-0.93125000000000002</c:v>
                </c:pt>
                <c:pt idx="16">
                  <c:v>-0.59599999999999997</c:v>
                </c:pt>
                <c:pt idx="17">
                  <c:v>-0.33524999999999999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0.33524999999999999</c:v>
                </c:pt>
                <c:pt idx="24">
                  <c:v>0.59599999999999997</c:v>
                </c:pt>
                <c:pt idx="25">
                  <c:v>0.93125000000000002</c:v>
                </c:pt>
                <c:pt idx="26">
                  <c:v>1.341</c:v>
                </c:pt>
                <c:pt idx="27">
                  <c:v>1.82525</c:v>
                </c:pt>
                <c:pt idx="28">
                  <c:v>2.3839999999999999</c:v>
                </c:pt>
                <c:pt idx="29">
                  <c:v>3.0172500000000002</c:v>
                </c:pt>
                <c:pt idx="30">
                  <c:v>3.7250000000000001</c:v>
                </c:pt>
                <c:pt idx="31">
                  <c:v>4.50725</c:v>
                </c:pt>
                <c:pt idx="32">
                  <c:v>5.3639999999999999</c:v>
                </c:pt>
                <c:pt idx="33">
                  <c:v>6.2952500000000002</c:v>
                </c:pt>
                <c:pt idx="34">
                  <c:v>7.3010000000000002</c:v>
                </c:pt>
                <c:pt idx="35">
                  <c:v>8.3812499999999996</c:v>
                </c:pt>
                <c:pt idx="36">
                  <c:v>9.5359999999999996</c:v>
                </c:pt>
                <c:pt idx="37">
                  <c:v>10.76525</c:v>
                </c:pt>
                <c:pt idx="38">
                  <c:v>12.069000000000001</c:v>
                </c:pt>
                <c:pt idx="39">
                  <c:v>13.44725</c:v>
                </c:pt>
                <c:pt idx="4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3-4687-B854-A8AE5CE26A45}"/>
            </c:ext>
          </c:extLst>
        </c:ser>
        <c:ser>
          <c:idx val="4"/>
          <c:order val="1"/>
          <c:tx>
            <c:strRef>
              <c:f>Sheet1!$N$2</c:f>
              <c:strCache>
                <c:ptCount val="1"/>
                <c:pt idx="0">
                  <c:v>Vel(1:1)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Sheet1!$N$3:$N$43</c:f>
              <c:numCache>
                <c:formatCode>0.00</c:formatCode>
                <c:ptCount val="41"/>
                <c:pt idx="0">
                  <c:v>-14.9</c:v>
                </c:pt>
                <c:pt idx="1">
                  <c:v>-14.154999999999999</c:v>
                </c:pt>
                <c:pt idx="2">
                  <c:v>-13.41</c:v>
                </c:pt>
                <c:pt idx="3">
                  <c:v>-12.664999999999999</c:v>
                </c:pt>
                <c:pt idx="4">
                  <c:v>-11.920000000000002</c:v>
                </c:pt>
                <c:pt idx="5">
                  <c:v>-11.175000000000001</c:v>
                </c:pt>
                <c:pt idx="6">
                  <c:v>-10.43</c:v>
                </c:pt>
                <c:pt idx="7">
                  <c:v>-9.6850000000000005</c:v>
                </c:pt>
                <c:pt idx="8">
                  <c:v>-8.94</c:v>
                </c:pt>
                <c:pt idx="9">
                  <c:v>-8.1950000000000003</c:v>
                </c:pt>
                <c:pt idx="10">
                  <c:v>-7.45</c:v>
                </c:pt>
                <c:pt idx="11">
                  <c:v>-6.7050000000000001</c:v>
                </c:pt>
                <c:pt idx="12">
                  <c:v>-5.9600000000000009</c:v>
                </c:pt>
                <c:pt idx="13">
                  <c:v>-5.2149999999999999</c:v>
                </c:pt>
                <c:pt idx="14">
                  <c:v>-4.47</c:v>
                </c:pt>
                <c:pt idx="15">
                  <c:v>-3.7250000000000001</c:v>
                </c:pt>
                <c:pt idx="16">
                  <c:v>-2.9800000000000004</c:v>
                </c:pt>
                <c:pt idx="17">
                  <c:v>-2.2349999999999999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2.2349999999999999</c:v>
                </c:pt>
                <c:pt idx="24">
                  <c:v>2.9800000000000004</c:v>
                </c:pt>
                <c:pt idx="25">
                  <c:v>3.7250000000000001</c:v>
                </c:pt>
                <c:pt idx="26">
                  <c:v>4.47</c:v>
                </c:pt>
                <c:pt idx="27">
                  <c:v>5.2149999999999999</c:v>
                </c:pt>
                <c:pt idx="28">
                  <c:v>5.9600000000000009</c:v>
                </c:pt>
                <c:pt idx="29">
                  <c:v>6.7050000000000001</c:v>
                </c:pt>
                <c:pt idx="30">
                  <c:v>7.45</c:v>
                </c:pt>
                <c:pt idx="31">
                  <c:v>8.1950000000000003</c:v>
                </c:pt>
                <c:pt idx="32">
                  <c:v>8.94</c:v>
                </c:pt>
                <c:pt idx="33">
                  <c:v>9.6850000000000005</c:v>
                </c:pt>
                <c:pt idx="34">
                  <c:v>10.43</c:v>
                </c:pt>
                <c:pt idx="35">
                  <c:v>11.175000000000001</c:v>
                </c:pt>
                <c:pt idx="36">
                  <c:v>11.920000000000002</c:v>
                </c:pt>
                <c:pt idx="37">
                  <c:v>12.664999999999999</c:v>
                </c:pt>
                <c:pt idx="38">
                  <c:v>13.41</c:v>
                </c:pt>
                <c:pt idx="39">
                  <c:v>14.154999999999999</c:v>
                </c:pt>
                <c:pt idx="4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93-4687-B854-A8AE5CE26A45}"/>
            </c:ext>
          </c:extLst>
        </c:ser>
        <c:ser>
          <c:idx val="5"/>
          <c:order val="2"/>
          <c:tx>
            <c:strRef>
              <c:f>Sheet1!$O$2</c:f>
              <c:strCache>
                <c:ptCount val="1"/>
                <c:pt idx="0">
                  <c:v>Vel(Scaled)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Sheet1!$O$3:$O$43</c:f>
              <c:numCache>
                <c:formatCode>0.00</c:formatCode>
                <c:ptCount val="41"/>
                <c:pt idx="0">
                  <c:v>-14.9</c:v>
                </c:pt>
                <c:pt idx="1">
                  <c:v>-14.154999999999999</c:v>
                </c:pt>
                <c:pt idx="2">
                  <c:v>-13.41</c:v>
                </c:pt>
                <c:pt idx="3">
                  <c:v>-12.664999999999999</c:v>
                </c:pt>
                <c:pt idx="4">
                  <c:v>-11.920000000000002</c:v>
                </c:pt>
                <c:pt idx="5">
                  <c:v>-11.175000000000001</c:v>
                </c:pt>
                <c:pt idx="6">
                  <c:v>-10.43</c:v>
                </c:pt>
                <c:pt idx="7">
                  <c:v>-9.4428750000000008</c:v>
                </c:pt>
                <c:pt idx="8">
                  <c:v>-8.0460000000000012</c:v>
                </c:pt>
                <c:pt idx="9">
                  <c:v>-6.7608749999999995</c:v>
                </c:pt>
                <c:pt idx="10">
                  <c:v>-5.5875000000000004</c:v>
                </c:pt>
                <c:pt idx="11">
                  <c:v>-4.5258750000000001</c:v>
                </c:pt>
                <c:pt idx="12">
                  <c:v>-3.5760000000000001</c:v>
                </c:pt>
                <c:pt idx="13">
                  <c:v>-2.7378749999999998</c:v>
                </c:pt>
                <c:pt idx="14">
                  <c:v>-2.0115000000000003</c:v>
                </c:pt>
                <c:pt idx="15">
                  <c:v>-1.3968750000000001</c:v>
                </c:pt>
                <c:pt idx="16">
                  <c:v>-0.89400000000000002</c:v>
                </c:pt>
                <c:pt idx="17">
                  <c:v>-0.50287500000000007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0.50287500000000007</c:v>
                </c:pt>
                <c:pt idx="24">
                  <c:v>0.89400000000000002</c:v>
                </c:pt>
                <c:pt idx="25">
                  <c:v>1.3968750000000001</c:v>
                </c:pt>
                <c:pt idx="26">
                  <c:v>2.0115000000000003</c:v>
                </c:pt>
                <c:pt idx="27">
                  <c:v>2.7378749999999998</c:v>
                </c:pt>
                <c:pt idx="28">
                  <c:v>3.5760000000000001</c:v>
                </c:pt>
                <c:pt idx="29">
                  <c:v>4.5258750000000001</c:v>
                </c:pt>
                <c:pt idx="30">
                  <c:v>5.5875000000000004</c:v>
                </c:pt>
                <c:pt idx="31">
                  <c:v>6.7608749999999995</c:v>
                </c:pt>
                <c:pt idx="32">
                  <c:v>8.0460000000000012</c:v>
                </c:pt>
                <c:pt idx="33">
                  <c:v>9.4428750000000008</c:v>
                </c:pt>
                <c:pt idx="34">
                  <c:v>10.43</c:v>
                </c:pt>
                <c:pt idx="35">
                  <c:v>11.175000000000001</c:v>
                </c:pt>
                <c:pt idx="36">
                  <c:v>11.920000000000002</c:v>
                </c:pt>
                <c:pt idx="37">
                  <c:v>12.664999999999999</c:v>
                </c:pt>
                <c:pt idx="38">
                  <c:v>13.41</c:v>
                </c:pt>
                <c:pt idx="39">
                  <c:v>14.154999999999999</c:v>
                </c:pt>
                <c:pt idx="4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93-4687-B854-A8AE5CE2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876559"/>
        <c:axId val="1730869375"/>
      </c:scatterChart>
      <c:valAx>
        <c:axId val="1729876559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9375"/>
        <c:crosses val="autoZero"/>
        <c:crossBetween val="midCat"/>
        <c:majorUnit val="20"/>
      </c:valAx>
      <c:valAx>
        <c:axId val="17308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7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Sheet2!$F$2</c:f>
              <c:strCache>
                <c:ptCount val="1"/>
                <c:pt idx="0">
                  <c:v>Low Gear RPM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Sheet2!$F$3:$F$23</c:f>
              <c:numCache>
                <c:formatCode>0.0000</c:formatCode>
                <c:ptCount val="21"/>
                <c:pt idx="0">
                  <c:v>0</c:v>
                </c:pt>
                <c:pt idx="1">
                  <c:v>17.722222222222221</c:v>
                </c:pt>
                <c:pt idx="2">
                  <c:v>35.444444444444443</c:v>
                </c:pt>
                <c:pt idx="3">
                  <c:v>53.166666666666664</c:v>
                </c:pt>
                <c:pt idx="4">
                  <c:v>70.888888888888886</c:v>
                </c:pt>
                <c:pt idx="5">
                  <c:v>88.6111111111111</c:v>
                </c:pt>
                <c:pt idx="6">
                  <c:v>106.33333333333333</c:v>
                </c:pt>
                <c:pt idx="7">
                  <c:v>124.05555555555554</c:v>
                </c:pt>
                <c:pt idx="8">
                  <c:v>141.77777777777777</c:v>
                </c:pt>
                <c:pt idx="9">
                  <c:v>159.5</c:v>
                </c:pt>
                <c:pt idx="10">
                  <c:v>177.2222222222222</c:v>
                </c:pt>
                <c:pt idx="11">
                  <c:v>194.94444444444446</c:v>
                </c:pt>
                <c:pt idx="12">
                  <c:v>212.66666666666666</c:v>
                </c:pt>
                <c:pt idx="13">
                  <c:v>230.38888888888889</c:v>
                </c:pt>
                <c:pt idx="14">
                  <c:v>248.11111111111109</c:v>
                </c:pt>
                <c:pt idx="15">
                  <c:v>265.83333333333331</c:v>
                </c:pt>
                <c:pt idx="16">
                  <c:v>283.55555555555554</c:v>
                </c:pt>
                <c:pt idx="17">
                  <c:v>301.27777777777777</c:v>
                </c:pt>
                <c:pt idx="18">
                  <c:v>319</c:v>
                </c:pt>
                <c:pt idx="19">
                  <c:v>336.72222222222223</c:v>
                </c:pt>
                <c:pt idx="20">
                  <c:v>354.4444444444444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F-4A34-973A-04FC093D3F9F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High Gear RPM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Sheet2!$G$3:$G$23</c:f>
              <c:numCache>
                <c:formatCode>0.0000</c:formatCode>
                <c:ptCount val="21"/>
                <c:pt idx="0">
                  <c:v>0</c:v>
                </c:pt>
                <c:pt idx="1">
                  <c:v>33.36820083682008</c:v>
                </c:pt>
                <c:pt idx="2">
                  <c:v>66.73640167364016</c:v>
                </c:pt>
                <c:pt idx="3">
                  <c:v>100.10460251046025</c:v>
                </c:pt>
                <c:pt idx="4">
                  <c:v>133.47280334728032</c:v>
                </c:pt>
                <c:pt idx="5">
                  <c:v>166.8410041841004</c:v>
                </c:pt>
                <c:pt idx="6">
                  <c:v>200.20920502092051</c:v>
                </c:pt>
                <c:pt idx="7">
                  <c:v>233.57740585774059</c:v>
                </c:pt>
                <c:pt idx="8">
                  <c:v>266.94560669456064</c:v>
                </c:pt>
                <c:pt idx="9">
                  <c:v>300.31380753138075</c:v>
                </c:pt>
                <c:pt idx="10">
                  <c:v>333.6820083682008</c:v>
                </c:pt>
                <c:pt idx="11">
                  <c:v>367.05020920502096</c:v>
                </c:pt>
                <c:pt idx="12">
                  <c:v>400.41841004184101</c:v>
                </c:pt>
                <c:pt idx="13">
                  <c:v>433.78661087866107</c:v>
                </c:pt>
                <c:pt idx="14">
                  <c:v>467.15481171548117</c:v>
                </c:pt>
                <c:pt idx="15">
                  <c:v>500.52301255230122</c:v>
                </c:pt>
                <c:pt idx="16">
                  <c:v>533.89121338912128</c:v>
                </c:pt>
                <c:pt idx="17">
                  <c:v>567.25941422594144</c:v>
                </c:pt>
                <c:pt idx="18">
                  <c:v>600.62761506276149</c:v>
                </c:pt>
                <c:pt idx="19">
                  <c:v>633.99581589958154</c:v>
                </c:pt>
                <c:pt idx="20">
                  <c:v>667.3640167364016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CF-4A34-973A-04FC093D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35359"/>
        <c:axId val="758233279"/>
      </c:scatterChart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Motor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Sheet2!$E$3:$E$23</c:f>
              <c:numCache>
                <c:formatCode>General</c:formatCode>
                <c:ptCount val="21"/>
                <c:pt idx="0">
                  <c:v>0</c:v>
                </c:pt>
                <c:pt idx="1">
                  <c:v>319</c:v>
                </c:pt>
                <c:pt idx="2">
                  <c:v>638</c:v>
                </c:pt>
                <c:pt idx="3">
                  <c:v>957</c:v>
                </c:pt>
                <c:pt idx="4">
                  <c:v>1276</c:v>
                </c:pt>
                <c:pt idx="5">
                  <c:v>1595</c:v>
                </c:pt>
                <c:pt idx="6">
                  <c:v>1914</c:v>
                </c:pt>
                <c:pt idx="7">
                  <c:v>2233</c:v>
                </c:pt>
                <c:pt idx="8">
                  <c:v>2552</c:v>
                </c:pt>
                <c:pt idx="9">
                  <c:v>2871</c:v>
                </c:pt>
                <c:pt idx="10">
                  <c:v>3190</c:v>
                </c:pt>
                <c:pt idx="11">
                  <c:v>3509.0000000000005</c:v>
                </c:pt>
                <c:pt idx="12">
                  <c:v>3828</c:v>
                </c:pt>
                <c:pt idx="13">
                  <c:v>4147</c:v>
                </c:pt>
                <c:pt idx="14">
                  <c:v>4466</c:v>
                </c:pt>
                <c:pt idx="15">
                  <c:v>4785</c:v>
                </c:pt>
                <c:pt idx="16">
                  <c:v>5104</c:v>
                </c:pt>
                <c:pt idx="17">
                  <c:v>5423</c:v>
                </c:pt>
                <c:pt idx="18">
                  <c:v>5742</c:v>
                </c:pt>
                <c:pt idx="19">
                  <c:v>6061</c:v>
                </c:pt>
                <c:pt idx="20">
                  <c:v>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F-4A34-973A-04FC093D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65311"/>
        <c:axId val="823669471"/>
      </c:scatterChart>
      <c:valAx>
        <c:axId val="7582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3279"/>
        <c:crosses val="autoZero"/>
        <c:crossBetween val="midCat"/>
      </c:valAx>
      <c:valAx>
        <c:axId val="7582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5359"/>
        <c:crosses val="autoZero"/>
        <c:crossBetween val="midCat"/>
      </c:valAx>
      <c:valAx>
        <c:axId val="82366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65311"/>
        <c:crosses val="max"/>
        <c:crossBetween val="midCat"/>
      </c:valAx>
      <c:valAx>
        <c:axId val="82366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6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1</xdr:row>
      <xdr:rowOff>185736</xdr:rowOff>
    </xdr:from>
    <xdr:to>
      <xdr:col>27</xdr:col>
      <xdr:colOff>85725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E4D9B-0304-47A9-9376-78A5E0929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247650</xdr:colOff>
      <xdr:row>2</xdr:row>
      <xdr:rowOff>0</xdr:rowOff>
    </xdr:from>
    <xdr:to>
      <xdr:col>37</xdr:col>
      <xdr:colOff>38101</xdr:colOff>
      <xdr:row>28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D7607-889D-4828-9E82-2BFAEF66E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33336</xdr:colOff>
      <xdr:row>0</xdr:row>
      <xdr:rowOff>180975</xdr:rowOff>
    </xdr:from>
    <xdr:to>
      <xdr:col>22</xdr:col>
      <xdr:colOff>495299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21EB3-60FB-4FEE-987C-30D5A6717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2F81-024F-4828-8998-CACFEFC19902}">
  <dimension ref="A2:Q87"/>
  <sheetViews>
    <sheetView tabSelected="1" topLeftCell="L1" workbookViewId="0">
      <selection activeCell="J4" sqref="J4"/>
    </sheetView>
  </sheetViews>
  <sheetFormatPr defaultRowHeight="15" x14ac:dyDescent="0.25"/>
  <cols>
    <col min="2" max="2" width="18.7109375" bestFit="1" customWidth="1"/>
    <col min="4" max="4" width="10.140625" bestFit="1" customWidth="1"/>
    <col min="5" max="5" width="11.5703125" bestFit="1" customWidth="1"/>
    <col min="9" max="9" width="15.42578125" bestFit="1" customWidth="1"/>
    <col min="10" max="10" width="15.42578125" customWidth="1"/>
    <col min="14" max="14" width="11.85546875" bestFit="1" customWidth="1"/>
    <col min="15" max="16" width="11.140625" bestFit="1" customWidth="1"/>
    <col min="27" max="27" width="10.140625" bestFit="1" customWidth="1"/>
    <col min="28" max="28" width="10.85546875" bestFit="1" customWidth="1"/>
    <col min="29" max="29" width="13.7109375" bestFit="1" customWidth="1"/>
    <col min="30" max="30" width="14.140625" bestFit="1" customWidth="1"/>
  </cols>
  <sheetData>
    <row r="2" spans="2:17" x14ac:dyDescent="0.25">
      <c r="B2" t="s">
        <v>4</v>
      </c>
      <c r="C2">
        <v>2048</v>
      </c>
      <c r="I2" s="20" t="s">
        <v>15</v>
      </c>
      <c r="J2" s="18" t="s">
        <v>12</v>
      </c>
      <c r="K2" s="19" t="s">
        <v>13</v>
      </c>
      <c r="L2" s="20" t="s">
        <v>14</v>
      </c>
      <c r="M2" s="18" t="s">
        <v>36</v>
      </c>
      <c r="N2" s="18" t="s">
        <v>34</v>
      </c>
      <c r="O2" s="18" t="s">
        <v>35</v>
      </c>
    </row>
    <row r="3" spans="2:17" x14ac:dyDescent="0.25">
      <c r="B3" t="s">
        <v>7</v>
      </c>
      <c r="C3">
        <v>6</v>
      </c>
      <c r="D3" t="s">
        <v>8</v>
      </c>
      <c r="I3" s="21">
        <v>-100</v>
      </c>
      <c r="J3" s="5">
        <f>IF(ABS(I3)&gt;$C$15,SIGN(I3)*((I3*I3)/100),0)</f>
        <v>-100</v>
      </c>
      <c r="K3" s="5">
        <f>IF(ABS(I3)&gt;$C$15,I3,0)</f>
        <v>-100</v>
      </c>
      <c r="L3" s="22">
        <f>IF(ABS($I3)&gt;$C$15,SIGN(I3)*(MIN(((I3*I3)/100)*$C$18,ABS(I3))),0)</f>
        <v>-100</v>
      </c>
      <c r="M3" s="17">
        <f>IF(ABS($I3)&gt;$C$15,SIGN(J3)*((ABS(J3)/100)*$C$17),0)</f>
        <v>-14.9</v>
      </c>
      <c r="N3" s="17">
        <f>IF(ABS($I3)&gt;$C$15,SIGN(K3)*((ABS(K3)/100)*$C$17),0)</f>
        <v>-14.9</v>
      </c>
      <c r="O3" s="17">
        <f>IF(ABS($I3)&gt;$C$15,SIGN(L3)*((ABS(L3)/100)*$C$17),0)</f>
        <v>-14.9</v>
      </c>
      <c r="Q3" s="17"/>
    </row>
    <row r="4" spans="2:17" x14ac:dyDescent="0.25">
      <c r="B4" t="s">
        <v>1</v>
      </c>
      <c r="C4">
        <v>18</v>
      </c>
      <c r="D4" s="1">
        <f>1/18</f>
        <v>5.5555555555555552E-2</v>
      </c>
      <c r="F4">
        <f>7.6/14</f>
        <v>0.54285714285714282</v>
      </c>
      <c r="I4" s="21">
        <v>-95</v>
      </c>
      <c r="J4" s="5">
        <f>IF(ABS(I4)&gt;$C$15,SIGN(I4)*((I4*I4)/100),0)</f>
        <v>-90.25</v>
      </c>
      <c r="K4" s="5">
        <f>IF(ABS(I4)&gt;$C$15,I4,0)</f>
        <v>-95</v>
      </c>
      <c r="L4" s="22">
        <f t="shared" ref="L4:L43" si="0">IF(ABS($I4)&gt;$C$15,SIGN(I4)*(MIN(((I4*I4)/100)*$C$18,ABS(I4))),0)</f>
        <v>-95</v>
      </c>
      <c r="M4" s="17">
        <f>IF(ABS($I4)&gt;$C$15,SIGN(J4)*((ABS(J4)/100)*$C$17),0)</f>
        <v>-13.44725</v>
      </c>
      <c r="N4" s="17">
        <f>IF(ABS($I4)&gt;$C$15,SIGN(K4)*((ABS(K4)/100)*$C$17),0)</f>
        <v>-14.154999999999999</v>
      </c>
      <c r="O4" s="17">
        <f>IF(ABS($I4)&gt;$C$15,SIGN(L4)*((ABS(L4)/100)*$C$17),0)</f>
        <v>-14.154999999999999</v>
      </c>
      <c r="Q4" s="17"/>
    </row>
    <row r="5" spans="2:17" x14ac:dyDescent="0.25">
      <c r="B5" t="s">
        <v>0</v>
      </c>
      <c r="C5">
        <v>9.56</v>
      </c>
      <c r="D5" s="1">
        <f>1/9.56</f>
        <v>0.10460251046025104</v>
      </c>
      <c r="I5" s="21">
        <v>-90</v>
      </c>
      <c r="J5" s="5">
        <f>IF(ABS(I5)&gt;$C$15,SIGN(I5)*((I5*I5)/100),0)</f>
        <v>-81</v>
      </c>
      <c r="K5" s="5">
        <f>IF(ABS(I5)&gt;$C$15,I5,0)</f>
        <v>-90</v>
      </c>
      <c r="L5" s="22">
        <f t="shared" si="0"/>
        <v>-90</v>
      </c>
      <c r="M5" s="17">
        <f>IF(ABS($I5)&gt;$C$15,SIGN(J5)*((ABS(J5)/100)*$C$17),0)</f>
        <v>-12.069000000000001</v>
      </c>
      <c r="N5" s="17">
        <f>IF(ABS($I5)&gt;$C$15,SIGN(K5)*((ABS(K5)/100)*$C$17),0)</f>
        <v>-13.41</v>
      </c>
      <c r="O5" s="17">
        <f>IF(ABS($I5)&gt;$C$15,SIGN(L5)*((ABS(L5)/100)*$C$17),0)</f>
        <v>-13.41</v>
      </c>
      <c r="Q5" s="17"/>
    </row>
    <row r="6" spans="2:17" x14ac:dyDescent="0.25">
      <c r="B6" t="s">
        <v>5</v>
      </c>
      <c r="C6" s="3">
        <f>((600*D4)/$C$2)*($C$3*PI()/(60*12))</f>
        <v>4.26105774412678E-4</v>
      </c>
      <c r="I6" s="21">
        <v>-85</v>
      </c>
      <c r="J6" s="5">
        <f>IF(ABS(I6)&gt;$C$15,SIGN(I6)*((I6*I6)/100),0)</f>
        <v>-72.25</v>
      </c>
      <c r="K6" s="5">
        <f>IF(ABS(I6)&gt;$C$15,I6,0)</f>
        <v>-85</v>
      </c>
      <c r="L6" s="22">
        <f t="shared" si="0"/>
        <v>-85</v>
      </c>
      <c r="M6" s="17">
        <f>IF(ABS($I6)&gt;$C$15,SIGN(J6)*((ABS(J6)/100)*$C$17),0)</f>
        <v>-10.76525</v>
      </c>
      <c r="N6" s="17">
        <f>IF(ABS($I6)&gt;$C$15,SIGN(K6)*((ABS(K6)/100)*$C$17),0)</f>
        <v>-12.664999999999999</v>
      </c>
      <c r="O6" s="17">
        <f>IF(ABS($I6)&gt;$C$15,SIGN(L6)*((ABS(L6)/100)*$C$17),0)</f>
        <v>-12.664999999999999</v>
      </c>
      <c r="Q6" s="17"/>
    </row>
    <row r="7" spans="2:17" x14ac:dyDescent="0.25">
      <c r="B7" t="s">
        <v>6</v>
      </c>
      <c r="C7" s="3">
        <f>((600*D5)/$C$2)*($C$3*PI()/(60*12))</f>
        <v>8.0229120705315956E-4</v>
      </c>
      <c r="I7" s="21">
        <v>-80</v>
      </c>
      <c r="J7" s="5">
        <f>IF(ABS(I7)&gt;$C$15,SIGN(I7)*((I7*I7)/100),0)</f>
        <v>-64</v>
      </c>
      <c r="K7" s="5">
        <f>IF(ABS(I7)&gt;$C$15,I7,0)</f>
        <v>-80</v>
      </c>
      <c r="L7" s="22">
        <f t="shared" si="0"/>
        <v>-80</v>
      </c>
      <c r="M7" s="17">
        <f>IF(ABS($I7)&gt;$C$15,SIGN(J7)*((ABS(J7)/100)*$C$17),0)</f>
        <v>-9.5359999999999996</v>
      </c>
      <c r="N7" s="17">
        <f>IF(ABS($I7)&gt;$C$15,SIGN(K7)*((ABS(K7)/100)*$C$17),0)</f>
        <v>-11.920000000000002</v>
      </c>
      <c r="O7" s="17">
        <f>IF(ABS($I7)&gt;$C$15,SIGN(L7)*((ABS(L7)/100)*$C$17),0)</f>
        <v>-11.920000000000002</v>
      </c>
      <c r="Q7" s="17"/>
    </row>
    <row r="8" spans="2:17" x14ac:dyDescent="0.25">
      <c r="I8" s="21">
        <v>-75</v>
      </c>
      <c r="J8" s="5">
        <f>IF(ABS(I8)&gt;$C$15,SIGN(I8)*((I8*I8)/100),0)</f>
        <v>-56.25</v>
      </c>
      <c r="K8" s="5">
        <f>IF(ABS(I8)&gt;$C$15,I8,0)</f>
        <v>-75</v>
      </c>
      <c r="L8" s="22">
        <f t="shared" si="0"/>
        <v>-75</v>
      </c>
      <c r="M8" s="17">
        <f>IF(ABS($I8)&gt;$C$15,SIGN(J8)*((ABS(J8)/100)*$C$17),0)</f>
        <v>-8.3812499999999996</v>
      </c>
      <c r="N8" s="17">
        <f>IF(ABS($I8)&gt;$C$15,SIGN(K8)*((ABS(K8)/100)*$C$17),0)</f>
        <v>-11.175000000000001</v>
      </c>
      <c r="O8" s="17">
        <f>IF(ABS($I8)&gt;$C$15,SIGN(L8)*((ABS(L8)/100)*$C$17),0)</f>
        <v>-11.175000000000001</v>
      </c>
      <c r="Q8" s="17"/>
    </row>
    <row r="9" spans="2:17" x14ac:dyDescent="0.25">
      <c r="B9" t="s">
        <v>2</v>
      </c>
      <c r="C9">
        <v>21450</v>
      </c>
      <c r="I9" s="21">
        <v>-70</v>
      </c>
      <c r="J9" s="5">
        <f>IF(ABS(I9)&gt;$C$15,SIGN(I9)*((I9*I9)/100),0)</f>
        <v>-49</v>
      </c>
      <c r="K9" s="5">
        <f>IF(ABS(I9)&gt;$C$15,I9,0)</f>
        <v>-70</v>
      </c>
      <c r="L9" s="22">
        <f t="shared" si="0"/>
        <v>-70</v>
      </c>
      <c r="M9" s="17">
        <f>IF(ABS($I9)&gt;$C$15,SIGN(J9)*((ABS(J9)/100)*$C$17),0)</f>
        <v>-7.3010000000000002</v>
      </c>
      <c r="N9" s="17">
        <f>IF(ABS($I9)&gt;$C$15,SIGN(K9)*((ABS(K9)/100)*$C$17),0)</f>
        <v>-10.43</v>
      </c>
      <c r="O9" s="17">
        <f>IF(ABS($I9)&gt;$C$15,SIGN(L9)*((ABS(L9)/100)*$C$17),0)</f>
        <v>-10.43</v>
      </c>
      <c r="Q9" s="17"/>
    </row>
    <row r="10" spans="2:17" x14ac:dyDescent="0.25">
      <c r="I10" s="21">
        <v>-65</v>
      </c>
      <c r="J10" s="5">
        <f>IF(ABS(I10)&gt;$C$15,SIGN(I10)*((I10*I10)/100),0)</f>
        <v>-42.25</v>
      </c>
      <c r="K10" s="5">
        <f>IF(ABS(I10)&gt;$C$15,I10,0)</f>
        <v>-65</v>
      </c>
      <c r="L10" s="22">
        <f t="shared" si="0"/>
        <v>-63.375</v>
      </c>
      <c r="M10" s="17">
        <f>IF(ABS($I10)&gt;$C$15,SIGN(J10)*((ABS(J10)/100)*$C$17),0)</f>
        <v>-6.2952500000000002</v>
      </c>
      <c r="N10" s="17">
        <f>IF(ABS($I10)&gt;$C$15,SIGN(K10)*((ABS(K10)/100)*$C$17),0)</f>
        <v>-9.6850000000000005</v>
      </c>
      <c r="O10" s="17">
        <f>IF(ABS($I10)&gt;$C$15,SIGN(L10)*((ABS(L10)/100)*$C$17),0)</f>
        <v>-9.4428750000000008</v>
      </c>
      <c r="Q10" s="17"/>
    </row>
    <row r="11" spans="2:17" x14ac:dyDescent="0.25">
      <c r="B11" t="s">
        <v>3</v>
      </c>
      <c r="C11" s="2">
        <f>C9*C6</f>
        <v>9.1399688611519423</v>
      </c>
      <c r="D11" t="s">
        <v>11</v>
      </c>
      <c r="E11" t="s">
        <v>9</v>
      </c>
      <c r="F11">
        <f>(6380/600)*$C$2/C4</f>
        <v>1209.8370370370369</v>
      </c>
      <c r="I11" s="21">
        <v>-60</v>
      </c>
      <c r="J11" s="5">
        <f>IF(ABS(I11)&gt;$C$15,SIGN(I11)*((I11*I11)/100),0)</f>
        <v>-36</v>
      </c>
      <c r="K11" s="5">
        <f>IF(ABS(I11)&gt;$C$15,I11,0)</f>
        <v>-60</v>
      </c>
      <c r="L11" s="22">
        <f t="shared" si="0"/>
        <v>-54</v>
      </c>
      <c r="M11" s="17">
        <f>IF(ABS($I11)&gt;$C$15,SIGN(J11)*((ABS(J11)/100)*$C$17),0)</f>
        <v>-5.3639999999999999</v>
      </c>
      <c r="N11" s="17">
        <f>IF(ABS($I11)&gt;$C$15,SIGN(K11)*((ABS(K11)/100)*$C$17),0)</f>
        <v>-8.94</v>
      </c>
      <c r="O11" s="17">
        <f>IF(ABS($I11)&gt;$C$15,SIGN(L11)*((ABS(L11)/100)*$C$17),0)</f>
        <v>-8.0460000000000012</v>
      </c>
      <c r="Q11" s="17"/>
    </row>
    <row r="12" spans="2:17" x14ac:dyDescent="0.25">
      <c r="C12" s="2">
        <f>C9*C7</f>
        <v>17.209146391290272</v>
      </c>
      <c r="D12" t="s">
        <v>11</v>
      </c>
      <c r="E12" t="s">
        <v>10</v>
      </c>
      <c r="F12">
        <f>(6380/600)*$C$2/C5</f>
        <v>2277.9358437935844</v>
      </c>
      <c r="I12" s="21">
        <v>-55</v>
      </c>
      <c r="J12" s="5">
        <f>IF(ABS(I12)&gt;$C$15,SIGN(I12)*((I12*I12)/100),0)</f>
        <v>-30.25</v>
      </c>
      <c r="K12" s="5">
        <f>IF(ABS(I12)&gt;$C$15,I12,0)</f>
        <v>-55</v>
      </c>
      <c r="L12" s="22">
        <f t="shared" si="0"/>
        <v>-45.375</v>
      </c>
      <c r="M12" s="17">
        <f>IF(ABS($I12)&gt;$C$15,SIGN(J12)*((ABS(J12)/100)*$C$17),0)</f>
        <v>-4.50725</v>
      </c>
      <c r="N12" s="17">
        <f>IF(ABS($I12)&gt;$C$15,SIGN(K12)*((ABS(K12)/100)*$C$17),0)</f>
        <v>-8.1950000000000003</v>
      </c>
      <c r="O12" s="17">
        <f>IF(ABS($I12)&gt;$C$15,SIGN(L12)*((ABS(L12)/100)*$C$17),0)</f>
        <v>-6.7608749999999995</v>
      </c>
      <c r="Q12" s="17"/>
    </row>
    <row r="13" spans="2:17" x14ac:dyDescent="0.25">
      <c r="I13" s="21">
        <v>-50</v>
      </c>
      <c r="J13" s="5">
        <f>IF(ABS(I13)&gt;$C$15,SIGN(I13)*((I13*I13)/100),0)</f>
        <v>-25</v>
      </c>
      <c r="K13" s="5">
        <f>IF(ABS(I13)&gt;$C$15,I13,0)</f>
        <v>-50</v>
      </c>
      <c r="L13" s="22">
        <f t="shared" si="0"/>
        <v>-37.5</v>
      </c>
      <c r="M13" s="17">
        <f>IF(ABS($I13)&gt;$C$15,SIGN(J13)*((ABS(J13)/100)*$C$17),0)</f>
        <v>-3.7250000000000001</v>
      </c>
      <c r="N13" s="17">
        <f>IF(ABS($I13)&gt;$C$15,SIGN(K13)*((ABS(K13)/100)*$C$17),0)</f>
        <v>-7.45</v>
      </c>
      <c r="O13" s="17">
        <f>IF(ABS($I13)&gt;$C$15,SIGN(L13)*((ABS(L13)/100)*$C$17),0)</f>
        <v>-5.5875000000000004</v>
      </c>
      <c r="Q13" s="17"/>
    </row>
    <row r="14" spans="2:17" x14ac:dyDescent="0.25">
      <c r="I14" s="21">
        <v>-45</v>
      </c>
      <c r="J14" s="5">
        <f>IF(ABS(I14)&gt;$C$15,SIGN(I14)*((I14*I14)/100),0)</f>
        <v>-20.25</v>
      </c>
      <c r="K14" s="5">
        <f>IF(ABS(I14)&gt;$C$15,I14,0)</f>
        <v>-45</v>
      </c>
      <c r="L14" s="22">
        <f t="shared" si="0"/>
        <v>-30.375</v>
      </c>
      <c r="M14" s="17">
        <f>IF(ABS($I14)&gt;$C$15,SIGN(J14)*((ABS(J14)/100)*$C$17),0)</f>
        <v>-3.0172500000000002</v>
      </c>
      <c r="N14" s="17">
        <f>IF(ABS($I14)&gt;$C$15,SIGN(K14)*((ABS(K14)/100)*$C$17),0)</f>
        <v>-6.7050000000000001</v>
      </c>
      <c r="O14" s="17">
        <f>IF(ABS($I14)&gt;$C$15,SIGN(L14)*((ABS(L14)/100)*$C$17),0)</f>
        <v>-4.5258750000000001</v>
      </c>
      <c r="Q14" s="17"/>
    </row>
    <row r="15" spans="2:17" x14ac:dyDescent="0.25">
      <c r="B15" t="s">
        <v>23</v>
      </c>
      <c r="C15" s="12">
        <v>10</v>
      </c>
      <c r="D15" t="s">
        <v>24</v>
      </c>
      <c r="I15" s="21">
        <v>-40</v>
      </c>
      <c r="J15" s="5">
        <f>IF(ABS(I15)&gt;$C$15,SIGN(I15)*((I15*I15)/100),0)</f>
        <v>-16</v>
      </c>
      <c r="K15" s="5">
        <f>IF(ABS(I15)&gt;$C$15,I15,0)</f>
        <v>-40</v>
      </c>
      <c r="L15" s="22">
        <f t="shared" si="0"/>
        <v>-24</v>
      </c>
      <c r="M15" s="17">
        <f>IF(ABS($I15)&gt;$C$15,SIGN(J15)*((ABS(J15)/100)*$C$17),0)</f>
        <v>-2.3839999999999999</v>
      </c>
      <c r="N15" s="17">
        <f>IF(ABS($I15)&gt;$C$15,SIGN(K15)*((ABS(K15)/100)*$C$17),0)</f>
        <v>-5.9600000000000009</v>
      </c>
      <c r="O15" s="17">
        <f>IF(ABS($I15)&gt;$C$15,SIGN(L15)*((ABS(L15)/100)*$C$17),0)</f>
        <v>-3.5760000000000001</v>
      </c>
      <c r="Q15" s="17"/>
    </row>
    <row r="16" spans="2:17" x14ac:dyDescent="0.25">
      <c r="B16" t="s">
        <v>32</v>
      </c>
      <c r="C16">
        <v>7.9</v>
      </c>
      <c r="I16" s="21">
        <v>-35</v>
      </c>
      <c r="J16" s="5">
        <f>IF(ABS(I16)&gt;$C$15,SIGN(I16)*((I16*I16)/100),0)</f>
        <v>-12.25</v>
      </c>
      <c r="K16" s="5">
        <f>IF(ABS(I16)&gt;$C$15,I16,0)</f>
        <v>-35</v>
      </c>
      <c r="L16" s="22">
        <f t="shared" si="0"/>
        <v>-18.375</v>
      </c>
      <c r="M16" s="17">
        <f>IF(ABS($I16)&gt;$C$15,SIGN(J16)*((ABS(J16)/100)*$C$17),0)</f>
        <v>-1.82525</v>
      </c>
      <c r="N16" s="17">
        <f>IF(ABS($I16)&gt;$C$15,SIGN(K16)*((ABS(K16)/100)*$C$17),0)</f>
        <v>-5.2149999999999999</v>
      </c>
      <c r="O16" s="17">
        <f>IF(ABS($I16)&gt;$C$15,SIGN(L16)*((ABS(L16)/100)*$C$17),0)</f>
        <v>-2.7378749999999998</v>
      </c>
      <c r="Q16" s="17"/>
    </row>
    <row r="17" spans="1:17" x14ac:dyDescent="0.25">
      <c r="B17" t="s">
        <v>33</v>
      </c>
      <c r="C17">
        <v>14.9</v>
      </c>
      <c r="I17" s="21">
        <v>-30</v>
      </c>
      <c r="J17" s="5">
        <f>IF(ABS(I17)&gt;$C$15,SIGN(I17)*((I17*I17)/100),0)</f>
        <v>-9</v>
      </c>
      <c r="K17" s="5">
        <f>IF(ABS(I17)&gt;$C$15,I17,0)</f>
        <v>-30</v>
      </c>
      <c r="L17" s="22">
        <f t="shared" si="0"/>
        <v>-13.5</v>
      </c>
      <c r="M17" s="17">
        <f>IF(ABS($I17)&gt;$C$15,SIGN(J17)*((ABS(J17)/100)*$C$17),0)</f>
        <v>-1.341</v>
      </c>
      <c r="N17" s="17">
        <f>IF(ABS($I17)&gt;$C$15,SIGN(K17)*((ABS(K17)/100)*$C$17),0)</f>
        <v>-4.47</v>
      </c>
      <c r="O17" s="17">
        <f>IF(ABS($I17)&gt;$C$15,SIGN(L17)*((ABS(L17)/100)*$C$17),0)</f>
        <v>-2.0115000000000003</v>
      </c>
      <c r="Q17" s="17"/>
    </row>
    <row r="18" spans="1:17" x14ac:dyDescent="0.25">
      <c r="B18" t="s">
        <v>39</v>
      </c>
      <c r="C18">
        <v>1.5</v>
      </c>
      <c r="I18" s="21">
        <v>-25</v>
      </c>
      <c r="J18" s="5">
        <f>IF(ABS(I18)&gt;$C$15,SIGN(I18)*((I18*I18)/100),0)</f>
        <v>-6.25</v>
      </c>
      <c r="K18" s="5">
        <f>IF(ABS(I18)&gt;$C$15,I18,0)</f>
        <v>-25</v>
      </c>
      <c r="L18" s="22">
        <f t="shared" si="0"/>
        <v>-9.375</v>
      </c>
      <c r="M18" s="17">
        <f>IF(ABS($I18)&gt;$C$15,SIGN(J18)*((ABS(J18)/100)*$C$17),0)</f>
        <v>-0.93125000000000002</v>
      </c>
      <c r="N18" s="17">
        <f>IF(ABS($I18)&gt;$C$15,SIGN(K18)*((ABS(K18)/100)*$C$17),0)</f>
        <v>-3.7250000000000001</v>
      </c>
      <c r="O18" s="17">
        <f>IF(ABS($I18)&gt;$C$15,SIGN(L18)*((ABS(L18)/100)*$C$17),0)</f>
        <v>-1.3968750000000001</v>
      </c>
      <c r="Q18" s="17"/>
    </row>
    <row r="19" spans="1:17" x14ac:dyDescent="0.25">
      <c r="B19" t="s">
        <v>37</v>
      </c>
      <c r="C19" s="23">
        <v>95</v>
      </c>
      <c r="I19" s="21">
        <v>-20</v>
      </c>
      <c r="J19" s="5">
        <f>IF(ABS(I19)&gt;$C$15,SIGN(I19)*((I19*I19)/100),0)</f>
        <v>-4</v>
      </c>
      <c r="K19" s="5">
        <f>IF(ABS(I19)&gt;$C$15,I19,0)</f>
        <v>-20</v>
      </c>
      <c r="L19" s="22">
        <f t="shared" si="0"/>
        <v>-6</v>
      </c>
      <c r="M19" s="17">
        <f>IF(ABS($I19)&gt;$C$15,SIGN(J19)*((ABS(J19)/100)*$C$17),0)</f>
        <v>-0.59599999999999997</v>
      </c>
      <c r="N19" s="17">
        <f>IF(ABS($I19)&gt;$C$15,SIGN(K19)*((ABS(K19)/100)*$C$17),0)</f>
        <v>-2.9800000000000004</v>
      </c>
      <c r="O19" s="17">
        <f>IF(ABS($I19)&gt;$C$15,SIGN(L19)*((ABS(L19)/100)*$C$17),0)</f>
        <v>-0.89400000000000002</v>
      </c>
      <c r="Q19" s="17"/>
    </row>
    <row r="20" spans="1:17" x14ac:dyDescent="0.25">
      <c r="C20" s="23"/>
      <c r="I20" s="21">
        <v>-15</v>
      </c>
      <c r="J20" s="5">
        <f>IF(ABS(I20)&gt;$C$15,SIGN(I20)*((I20*I20)/100),0)</f>
        <v>-2.25</v>
      </c>
      <c r="K20" s="5">
        <f>IF(ABS(I20)&gt;$C$15,I20,0)</f>
        <v>-15</v>
      </c>
      <c r="L20" s="22">
        <f t="shared" si="0"/>
        <v>-3.375</v>
      </c>
      <c r="M20" s="17">
        <f>IF(ABS($I20)&gt;$C$15,SIGN(J20)*((ABS(J20)/100)*$C$17),0)</f>
        <v>-0.33524999999999999</v>
      </c>
      <c r="N20" s="17">
        <f>IF(ABS($I20)&gt;$C$15,SIGN(K20)*((ABS(K20)/100)*$C$17),0)</f>
        <v>-2.2349999999999999</v>
      </c>
      <c r="O20" s="17">
        <f>IF(ABS($I20)&gt;$C$15,SIGN(L20)*((ABS(L20)/100)*$C$17),0)</f>
        <v>-0.50287500000000007</v>
      </c>
      <c r="Q20" s="17"/>
    </row>
    <row r="21" spans="1:17" x14ac:dyDescent="0.25">
      <c r="A21" s="14" t="s">
        <v>22</v>
      </c>
      <c r="B21" s="15"/>
      <c r="C21" s="15"/>
      <c r="D21" s="15"/>
      <c r="E21" s="16"/>
      <c r="I21" s="21">
        <v>-10</v>
      </c>
      <c r="J21" s="5">
        <f>IF(ABS(I21)&gt;$C$15,SIGN(I21)*((I21*I21)/100),0)</f>
        <v>0</v>
      </c>
      <c r="K21" s="5">
        <f>IF(ABS(I21)&gt;$C$15,I21,0)</f>
        <v>0</v>
      </c>
      <c r="L21" s="22">
        <f t="shared" si="0"/>
        <v>0</v>
      </c>
      <c r="M21" s="17">
        <f>IF(ABS($I21)&gt;$C$15,SIGN(J21)*((ABS(J21)/100)*$C$17),0)</f>
        <v>0</v>
      </c>
      <c r="N21" s="17">
        <f>IF(ABS($I21)&gt;$C$15,SIGN(K21)*((ABS(K21)/100)*$C$17),0)</f>
        <v>0</v>
      </c>
      <c r="O21" s="17">
        <f>IF(ABS($I21)&gt;$C$15,SIGN(L21)*((ABS(L21)/100)*$C$17),0)</f>
        <v>0</v>
      </c>
      <c r="Q21" s="17"/>
    </row>
    <row r="22" spans="1:17" x14ac:dyDescent="0.25">
      <c r="A22" s="6"/>
      <c r="B22" s="7" t="s">
        <v>16</v>
      </c>
      <c r="C22" s="7" t="s">
        <v>17</v>
      </c>
      <c r="D22" s="7" t="s">
        <v>19</v>
      </c>
      <c r="E22" s="8" t="s">
        <v>18</v>
      </c>
      <c r="I22" s="21">
        <v>-5</v>
      </c>
      <c r="J22" s="5">
        <f>IF(ABS(I22)&gt;$C$15,SIGN(I22)*((I22*I22)/100),0)</f>
        <v>0</v>
      </c>
      <c r="K22" s="5">
        <f>IF(ABS(I22)&gt;$C$15,I22,0)</f>
        <v>0</v>
      </c>
      <c r="L22" s="22">
        <f t="shared" si="0"/>
        <v>0</v>
      </c>
      <c r="M22" s="17">
        <f>IF(ABS($I22)&gt;$C$15,SIGN(J22)*((ABS(J22)/100)*$C$17),0)</f>
        <v>0</v>
      </c>
      <c r="N22" s="17">
        <f>IF(ABS($I22)&gt;$C$15,SIGN(K22)*((ABS(K22)/100)*$C$17),0)</f>
        <v>0</v>
      </c>
      <c r="O22" s="17">
        <f>IF(ABS($I22)&gt;$C$15,SIGN(L22)*((ABS(L22)/100)*$C$17),0)</f>
        <v>0</v>
      </c>
      <c r="Q22" s="17"/>
    </row>
    <row r="23" spans="1:17" x14ac:dyDescent="0.25">
      <c r="A23" s="6" t="s">
        <v>20</v>
      </c>
      <c r="B23" s="7">
        <v>0</v>
      </c>
      <c r="C23" s="7">
        <v>-1</v>
      </c>
      <c r="D23" s="7">
        <v>-0.5</v>
      </c>
      <c r="E23" s="8">
        <f>MAX(D23, MIN(D24, (D24-D23)/(C24-C23)*(B23-C23)+D23))</f>
        <v>0</v>
      </c>
      <c r="I23" s="21">
        <v>0</v>
      </c>
      <c r="J23" s="5">
        <f>IF(ABS(I23)&gt;$C$15,SIGN(I23)*((I23*I23)/100),0)</f>
        <v>0</v>
      </c>
      <c r="K23" s="5">
        <f>IF(ABS(I23)&gt;$C$15,I23,0)</f>
        <v>0</v>
      </c>
      <c r="L23" s="22">
        <f t="shared" si="0"/>
        <v>0</v>
      </c>
      <c r="M23" s="17">
        <f>IF(ABS($I23)&gt;$C$15,SIGN(J23)*((ABS(J23)/100)*$C$17),0)</f>
        <v>0</v>
      </c>
      <c r="N23" s="17">
        <f>IF(ABS($I23)&gt;$C$15,SIGN(K23)*((ABS(K23)/100)*$C$17),0)</f>
        <v>0</v>
      </c>
      <c r="O23" s="17">
        <f>IF(ABS($I23)&gt;$C$15,SIGN(L23)*((ABS(L23)/100)*$C$17),0)</f>
        <v>0</v>
      </c>
      <c r="Q23" s="17"/>
    </row>
    <row r="24" spans="1:17" x14ac:dyDescent="0.25">
      <c r="A24" s="9" t="s">
        <v>21</v>
      </c>
      <c r="B24" s="10"/>
      <c r="C24" s="10">
        <v>1</v>
      </c>
      <c r="D24" s="10">
        <v>0.5</v>
      </c>
      <c r="E24" s="11"/>
      <c r="I24" s="21">
        <v>5</v>
      </c>
      <c r="J24" s="5">
        <f>IF(ABS(I24)&gt;$C$15,SIGN(I24)*((I24*I24)/100),0)</f>
        <v>0</v>
      </c>
      <c r="K24" s="5">
        <f>IF(ABS(I24)&gt;$C$15,I24,0)</f>
        <v>0</v>
      </c>
      <c r="L24" s="22">
        <f t="shared" si="0"/>
        <v>0</v>
      </c>
      <c r="M24" s="17">
        <f>IF(ABS($I24)&gt;$C$15,SIGN(J24)*((ABS(J24)/100)*$C$17),0)</f>
        <v>0</v>
      </c>
      <c r="N24" s="17">
        <f>IF(ABS($I24)&gt;$C$15,SIGN(K24)*((ABS(K24)/100)*$C$17),0)</f>
        <v>0</v>
      </c>
      <c r="O24" s="17">
        <f>IF(ABS($I24)&gt;$C$15,SIGN(L24)*((ABS(L24)/100)*$C$17),0)</f>
        <v>0</v>
      </c>
      <c r="Q24" s="17"/>
    </row>
    <row r="25" spans="1:17" x14ac:dyDescent="0.25">
      <c r="I25" s="21">
        <v>10</v>
      </c>
      <c r="J25" s="5">
        <f>IF(ABS(I25)&gt;$C$15,SIGN(I25)*((I25*I25)/100),0)</f>
        <v>0</v>
      </c>
      <c r="K25" s="5">
        <f>IF(ABS(I25)&gt;$C$15,I25,0)</f>
        <v>0</v>
      </c>
      <c r="L25" s="22">
        <f t="shared" si="0"/>
        <v>0</v>
      </c>
      <c r="M25" s="17">
        <f>IF(ABS($I25)&gt;$C$15,SIGN(J25)*((ABS(J25)/100)*$C$17),0)</f>
        <v>0</v>
      </c>
      <c r="N25" s="17">
        <f>IF(ABS($I25)&gt;$C$15,SIGN(K25)*((ABS(K25)/100)*$C$17),0)</f>
        <v>0</v>
      </c>
      <c r="O25" s="17">
        <f>IF(ABS($I25)&gt;$C$15,SIGN(L25)*((ABS(L25)/100)*$C$17),0)</f>
        <v>0</v>
      </c>
      <c r="Q25" s="17"/>
    </row>
    <row r="26" spans="1:17" x14ac:dyDescent="0.25">
      <c r="I26" s="21">
        <v>15</v>
      </c>
      <c r="J26" s="5">
        <f>IF(ABS(I26)&gt;$C$15,SIGN(I26)*((I26*I26)/100),0)</f>
        <v>2.25</v>
      </c>
      <c r="K26" s="5">
        <f>IF(ABS(I26)&gt;$C$15,I26,0)</f>
        <v>15</v>
      </c>
      <c r="L26" s="22">
        <f t="shared" si="0"/>
        <v>3.375</v>
      </c>
      <c r="M26" s="17">
        <f>IF(ABS($I26)&gt;$C$15,SIGN(J26)*((ABS(J26)/100)*$C$17),0)</f>
        <v>0.33524999999999999</v>
      </c>
      <c r="N26" s="17">
        <f>IF(ABS($I26)&gt;$C$15,SIGN(K26)*((ABS(K26)/100)*$C$17),0)</f>
        <v>2.2349999999999999</v>
      </c>
      <c r="O26" s="17">
        <f>IF(ABS($I26)&gt;$C$15,SIGN(L26)*((ABS(L26)/100)*$C$17),0)</f>
        <v>0.50287500000000007</v>
      </c>
      <c r="Q26" s="17"/>
    </row>
    <row r="27" spans="1:17" x14ac:dyDescent="0.25">
      <c r="I27" s="21">
        <v>20</v>
      </c>
      <c r="J27" s="5">
        <f>IF(ABS(I27)&gt;$C$15,SIGN(I27)*((I27*I27)/100),0)</f>
        <v>4</v>
      </c>
      <c r="K27" s="5">
        <f>IF(ABS(I27)&gt;$C$15,I27,0)</f>
        <v>20</v>
      </c>
      <c r="L27" s="22">
        <f t="shared" si="0"/>
        <v>6</v>
      </c>
      <c r="M27" s="17">
        <f>IF(ABS($I27)&gt;$C$15,SIGN(J27)*((ABS(J27)/100)*$C$17),0)</f>
        <v>0.59599999999999997</v>
      </c>
      <c r="N27" s="17">
        <f>IF(ABS($I27)&gt;$C$15,SIGN(K27)*((ABS(K27)/100)*$C$17),0)</f>
        <v>2.9800000000000004</v>
      </c>
      <c r="O27" s="17">
        <f>IF(ABS($I27)&gt;$C$15,SIGN(L27)*((ABS(L27)/100)*$C$17),0)</f>
        <v>0.89400000000000002</v>
      </c>
      <c r="Q27" s="17"/>
    </row>
    <row r="28" spans="1:17" x14ac:dyDescent="0.25">
      <c r="I28" s="21">
        <v>25</v>
      </c>
      <c r="J28" s="5">
        <f>IF(ABS(I28)&gt;$C$15,SIGN(I28)*((I28*I28)/100),0)</f>
        <v>6.25</v>
      </c>
      <c r="K28" s="5">
        <f>IF(ABS(I28)&gt;$C$15,I28,0)</f>
        <v>25</v>
      </c>
      <c r="L28" s="22">
        <f t="shared" si="0"/>
        <v>9.375</v>
      </c>
      <c r="M28" s="17">
        <f>IF(ABS($I28)&gt;$C$15,SIGN(J28)*((ABS(J28)/100)*$C$17),0)</f>
        <v>0.93125000000000002</v>
      </c>
      <c r="N28" s="17">
        <f>IF(ABS($I28)&gt;$C$15,SIGN(K28)*((ABS(K28)/100)*$C$17),0)</f>
        <v>3.7250000000000001</v>
      </c>
      <c r="O28" s="17">
        <f>IF(ABS($I28)&gt;$C$15,SIGN(L28)*((ABS(L28)/100)*$C$17),0)</f>
        <v>1.3968750000000001</v>
      </c>
      <c r="Q28" s="17"/>
    </row>
    <row r="29" spans="1:17" x14ac:dyDescent="0.25">
      <c r="I29" s="21">
        <v>30</v>
      </c>
      <c r="J29" s="5">
        <f>IF(ABS(I29)&gt;$C$15,SIGN(I29)*((I29*I29)/100),0)</f>
        <v>9</v>
      </c>
      <c r="K29" s="5">
        <f>IF(ABS(I29)&gt;$C$15,I29,0)</f>
        <v>30</v>
      </c>
      <c r="L29" s="22">
        <f t="shared" si="0"/>
        <v>13.5</v>
      </c>
      <c r="M29" s="17">
        <f>IF(ABS($I29)&gt;$C$15,SIGN(J29)*((ABS(J29)/100)*$C$17),0)</f>
        <v>1.341</v>
      </c>
      <c r="N29" s="17">
        <f>IF(ABS($I29)&gt;$C$15,SIGN(K29)*((ABS(K29)/100)*$C$17),0)</f>
        <v>4.47</v>
      </c>
      <c r="O29" s="17">
        <f>IF(ABS($I29)&gt;$C$15,SIGN(L29)*((ABS(L29)/100)*$C$17),0)</f>
        <v>2.0115000000000003</v>
      </c>
      <c r="Q29" s="17"/>
    </row>
    <row r="30" spans="1:17" x14ac:dyDescent="0.25">
      <c r="I30" s="21">
        <v>35</v>
      </c>
      <c r="J30" s="5">
        <f>IF(ABS(I30)&gt;$C$15,SIGN(I30)*((I30*I30)/100),0)</f>
        <v>12.25</v>
      </c>
      <c r="K30" s="5">
        <f>IF(ABS(I30)&gt;$C$15,I30,0)</f>
        <v>35</v>
      </c>
      <c r="L30" s="22">
        <f t="shared" si="0"/>
        <v>18.375</v>
      </c>
      <c r="M30" s="17">
        <f>IF(ABS($I30)&gt;$C$15,SIGN(J30)*((ABS(J30)/100)*$C$17),0)</f>
        <v>1.82525</v>
      </c>
      <c r="N30" s="17">
        <f>IF(ABS($I30)&gt;$C$15,SIGN(K30)*((ABS(K30)/100)*$C$17),0)</f>
        <v>5.2149999999999999</v>
      </c>
      <c r="O30" s="17">
        <f>IF(ABS($I30)&gt;$C$15,SIGN(L30)*((ABS(L30)/100)*$C$17),0)</f>
        <v>2.7378749999999998</v>
      </c>
      <c r="Q30" s="17"/>
    </row>
    <row r="31" spans="1:17" x14ac:dyDescent="0.25">
      <c r="I31" s="21">
        <v>40</v>
      </c>
      <c r="J31" s="5">
        <f>IF(ABS(I31)&gt;$C$15,SIGN(I31)*((I31*I31)/100),0)</f>
        <v>16</v>
      </c>
      <c r="K31" s="5">
        <f>IF(ABS(I31)&gt;$C$15,I31,0)</f>
        <v>40</v>
      </c>
      <c r="L31" s="22">
        <f t="shared" si="0"/>
        <v>24</v>
      </c>
      <c r="M31" s="17">
        <f>IF(ABS($I31)&gt;$C$15,SIGN(J31)*((ABS(J31)/100)*$C$17),0)</f>
        <v>2.3839999999999999</v>
      </c>
      <c r="N31" s="17">
        <f>IF(ABS($I31)&gt;$C$15,SIGN(K31)*((ABS(K31)/100)*$C$17),0)</f>
        <v>5.9600000000000009</v>
      </c>
      <c r="O31" s="17">
        <f>IF(ABS($I31)&gt;$C$15,SIGN(L31)*((ABS(L31)/100)*$C$17),0)</f>
        <v>3.5760000000000001</v>
      </c>
      <c r="Q31" s="17"/>
    </row>
    <row r="32" spans="1:17" x14ac:dyDescent="0.25">
      <c r="I32" s="21">
        <v>45</v>
      </c>
      <c r="J32" s="5">
        <f>IF(ABS(I32)&gt;$C$15,SIGN(I32)*((I32*I32)/100),0)</f>
        <v>20.25</v>
      </c>
      <c r="K32" s="5">
        <f>IF(ABS(I32)&gt;$C$15,I32,0)</f>
        <v>45</v>
      </c>
      <c r="L32" s="22">
        <f t="shared" si="0"/>
        <v>30.375</v>
      </c>
      <c r="M32" s="17">
        <f>IF(ABS($I32)&gt;$C$15,SIGN(J32)*((ABS(J32)/100)*$C$17),0)</f>
        <v>3.0172500000000002</v>
      </c>
      <c r="N32" s="17">
        <f>IF(ABS($I32)&gt;$C$15,SIGN(K32)*((ABS(K32)/100)*$C$17),0)</f>
        <v>6.7050000000000001</v>
      </c>
      <c r="O32" s="17">
        <f>IF(ABS($I32)&gt;$C$15,SIGN(L32)*((ABS(L32)/100)*$C$17),0)</f>
        <v>4.5258750000000001</v>
      </c>
      <c r="Q32" s="17"/>
    </row>
    <row r="33" spans="9:17" x14ac:dyDescent="0.25">
      <c r="I33" s="21">
        <v>50</v>
      </c>
      <c r="J33" s="5">
        <f>IF(ABS(I33)&gt;$C$15,SIGN(I33)*((I33*I33)/100),0)</f>
        <v>25</v>
      </c>
      <c r="K33" s="5">
        <f>IF(ABS(I33)&gt;$C$15,I33,0)</f>
        <v>50</v>
      </c>
      <c r="L33" s="22">
        <f t="shared" si="0"/>
        <v>37.5</v>
      </c>
      <c r="M33" s="17">
        <f>IF(ABS($I33)&gt;$C$15,SIGN(J33)*((ABS(J33)/100)*$C$17),0)</f>
        <v>3.7250000000000001</v>
      </c>
      <c r="N33" s="17">
        <f>IF(ABS($I33)&gt;$C$15,SIGN(K33)*((ABS(K33)/100)*$C$17),0)</f>
        <v>7.45</v>
      </c>
      <c r="O33" s="17">
        <f>IF(ABS($I33)&gt;$C$15,SIGN(L33)*((ABS(L33)/100)*$C$17),0)</f>
        <v>5.5875000000000004</v>
      </c>
      <c r="Q33" s="17"/>
    </row>
    <row r="34" spans="9:17" x14ac:dyDescent="0.25">
      <c r="I34" s="21">
        <v>55</v>
      </c>
      <c r="J34" s="5">
        <f>IF(ABS(I34)&gt;$C$15,SIGN(I34)*((I34*I34)/100),0)</f>
        <v>30.25</v>
      </c>
      <c r="K34" s="5">
        <f>IF(ABS(I34)&gt;$C$15,I34,0)</f>
        <v>55</v>
      </c>
      <c r="L34" s="22">
        <f t="shared" si="0"/>
        <v>45.375</v>
      </c>
      <c r="M34" s="17">
        <f>IF(ABS($I34)&gt;$C$15,SIGN(J34)*((ABS(J34)/100)*$C$17),0)</f>
        <v>4.50725</v>
      </c>
      <c r="N34" s="17">
        <f>IF(ABS($I34)&gt;$C$15,SIGN(K34)*((ABS(K34)/100)*$C$17),0)</f>
        <v>8.1950000000000003</v>
      </c>
      <c r="O34" s="17">
        <f>IF(ABS($I34)&gt;$C$15,SIGN(L34)*((ABS(L34)/100)*$C$17),0)</f>
        <v>6.7608749999999995</v>
      </c>
      <c r="Q34" s="17"/>
    </row>
    <row r="35" spans="9:17" x14ac:dyDescent="0.25">
      <c r="I35" s="21">
        <v>60</v>
      </c>
      <c r="J35" s="5">
        <f>IF(ABS(I35)&gt;$C$15,SIGN(I35)*((I35*I35)/100),0)</f>
        <v>36</v>
      </c>
      <c r="K35" s="5">
        <f>IF(ABS(I35)&gt;$C$15,I35,0)</f>
        <v>60</v>
      </c>
      <c r="L35" s="22">
        <f t="shared" si="0"/>
        <v>54</v>
      </c>
      <c r="M35" s="17">
        <f>IF(ABS($I35)&gt;$C$15,SIGN(J35)*((ABS(J35)/100)*$C$17),0)</f>
        <v>5.3639999999999999</v>
      </c>
      <c r="N35" s="17">
        <f>IF(ABS($I35)&gt;$C$15,SIGN(K35)*((ABS(K35)/100)*$C$17),0)</f>
        <v>8.94</v>
      </c>
      <c r="O35" s="17">
        <f>IF(ABS($I35)&gt;$C$15,SIGN(L35)*((ABS(L35)/100)*$C$17),0)</f>
        <v>8.0460000000000012</v>
      </c>
      <c r="Q35" s="17"/>
    </row>
    <row r="36" spans="9:17" x14ac:dyDescent="0.25">
      <c r="I36" s="21">
        <v>65</v>
      </c>
      <c r="J36" s="5">
        <f>IF(ABS(I36)&gt;$C$15,SIGN(I36)*((I36*I36)/100),0)</f>
        <v>42.25</v>
      </c>
      <c r="K36" s="5">
        <f>IF(ABS(I36)&gt;$C$15,I36,0)</f>
        <v>65</v>
      </c>
      <c r="L36" s="22">
        <f t="shared" si="0"/>
        <v>63.375</v>
      </c>
      <c r="M36" s="17">
        <f>IF(ABS($I36)&gt;$C$15,SIGN(J36)*((ABS(J36)/100)*$C$17),0)</f>
        <v>6.2952500000000002</v>
      </c>
      <c r="N36" s="17">
        <f>IF(ABS($I36)&gt;$C$15,SIGN(K36)*((ABS(K36)/100)*$C$17),0)</f>
        <v>9.6850000000000005</v>
      </c>
      <c r="O36" s="17">
        <f>IF(ABS($I36)&gt;$C$15,SIGN(L36)*((ABS(L36)/100)*$C$17),0)</f>
        <v>9.4428750000000008</v>
      </c>
      <c r="Q36" s="17"/>
    </row>
    <row r="37" spans="9:17" x14ac:dyDescent="0.25">
      <c r="I37" s="21">
        <v>70</v>
      </c>
      <c r="J37" s="5">
        <f>IF(ABS(I37)&gt;$C$15,SIGN(I37)*((I37*I37)/100),0)</f>
        <v>49</v>
      </c>
      <c r="K37" s="5">
        <f>IF(ABS(I37)&gt;$C$15,I37,0)</f>
        <v>70</v>
      </c>
      <c r="L37" s="22">
        <f t="shared" si="0"/>
        <v>70</v>
      </c>
      <c r="M37" s="17">
        <f>IF(ABS($I37)&gt;$C$15,SIGN(J37)*((ABS(J37)/100)*$C$17),0)</f>
        <v>7.3010000000000002</v>
      </c>
      <c r="N37" s="17">
        <f>IF(ABS($I37)&gt;$C$15,SIGN(K37)*((ABS(K37)/100)*$C$17),0)</f>
        <v>10.43</v>
      </c>
      <c r="O37" s="17">
        <f>IF(ABS($I37)&gt;$C$15,SIGN(L37)*((ABS(L37)/100)*$C$17),0)</f>
        <v>10.43</v>
      </c>
      <c r="Q37" s="17"/>
    </row>
    <row r="38" spans="9:17" x14ac:dyDescent="0.25">
      <c r="I38" s="21">
        <v>75</v>
      </c>
      <c r="J38" s="5">
        <f>IF(ABS(I38)&gt;$C$15,SIGN(I38)*((I38*I38)/100),0)</f>
        <v>56.25</v>
      </c>
      <c r="K38" s="5">
        <f>IF(ABS(I38)&gt;$C$15,I38,0)</f>
        <v>75</v>
      </c>
      <c r="L38" s="22">
        <f t="shared" si="0"/>
        <v>75</v>
      </c>
      <c r="M38" s="17">
        <f>IF(ABS($I38)&gt;$C$15,SIGN(J38)*((ABS(J38)/100)*$C$17),0)</f>
        <v>8.3812499999999996</v>
      </c>
      <c r="N38" s="17">
        <f>IF(ABS($I38)&gt;$C$15,SIGN(K38)*((ABS(K38)/100)*$C$17),0)</f>
        <v>11.175000000000001</v>
      </c>
      <c r="O38" s="17">
        <f>IF(ABS($I38)&gt;$C$15,SIGN(L38)*((ABS(L38)/100)*$C$17),0)</f>
        <v>11.175000000000001</v>
      </c>
      <c r="Q38" s="17"/>
    </row>
    <row r="39" spans="9:17" x14ac:dyDescent="0.25">
      <c r="I39" s="21">
        <v>80</v>
      </c>
      <c r="J39" s="5">
        <f>IF(ABS(I39)&gt;$C$15,SIGN(I39)*((I39*I39)/100),0)</f>
        <v>64</v>
      </c>
      <c r="K39" s="5">
        <f>IF(ABS(I39)&gt;$C$15,I39,0)</f>
        <v>80</v>
      </c>
      <c r="L39" s="22">
        <f t="shared" si="0"/>
        <v>80</v>
      </c>
      <c r="M39" s="17">
        <f>IF(ABS($I39)&gt;$C$15,SIGN(J39)*((ABS(J39)/100)*$C$17),0)</f>
        <v>9.5359999999999996</v>
      </c>
      <c r="N39" s="17">
        <f>IF(ABS($I39)&gt;$C$15,SIGN(K39)*((ABS(K39)/100)*$C$17),0)</f>
        <v>11.920000000000002</v>
      </c>
      <c r="O39" s="17">
        <f>IF(ABS($I39)&gt;$C$15,SIGN(L39)*((ABS(L39)/100)*$C$17),0)</f>
        <v>11.920000000000002</v>
      </c>
      <c r="Q39" s="17"/>
    </row>
    <row r="40" spans="9:17" x14ac:dyDescent="0.25">
      <c r="I40" s="21">
        <v>85</v>
      </c>
      <c r="J40" s="5">
        <f>IF(ABS(I40)&gt;$C$15,SIGN(I40)*((I40*I40)/100),0)</f>
        <v>72.25</v>
      </c>
      <c r="K40" s="5">
        <f>IF(ABS(I40)&gt;$C$15,I40,0)</f>
        <v>85</v>
      </c>
      <c r="L40" s="22">
        <f t="shared" si="0"/>
        <v>85</v>
      </c>
      <c r="M40" s="17">
        <f>IF(ABS($I40)&gt;$C$15,SIGN(J40)*((ABS(J40)/100)*$C$17),0)</f>
        <v>10.76525</v>
      </c>
      <c r="N40" s="17">
        <f>IF(ABS($I40)&gt;$C$15,SIGN(K40)*((ABS(K40)/100)*$C$17),0)</f>
        <v>12.664999999999999</v>
      </c>
      <c r="O40" s="17">
        <f>IF(ABS($I40)&gt;$C$15,SIGN(L40)*((ABS(L40)/100)*$C$17),0)</f>
        <v>12.664999999999999</v>
      </c>
      <c r="Q40" s="17"/>
    </row>
    <row r="41" spans="9:17" x14ac:dyDescent="0.25">
      <c r="I41" s="21">
        <v>90</v>
      </c>
      <c r="J41" s="5">
        <f>IF(ABS(I41)&gt;$C$15,SIGN(I41)*((I41*I41)/100),0)</f>
        <v>81</v>
      </c>
      <c r="K41" s="5">
        <f>IF(ABS(I41)&gt;$C$15,I41,0)</f>
        <v>90</v>
      </c>
      <c r="L41" s="22">
        <f t="shared" si="0"/>
        <v>90</v>
      </c>
      <c r="M41" s="17">
        <f>IF(ABS($I41)&gt;$C$15,SIGN(J41)*((ABS(J41)/100)*$C$17),0)</f>
        <v>12.069000000000001</v>
      </c>
      <c r="N41" s="17">
        <f>IF(ABS($I41)&gt;$C$15,SIGN(K41)*((ABS(K41)/100)*$C$17),0)</f>
        <v>13.41</v>
      </c>
      <c r="O41" s="17">
        <f>IF(ABS($I41)&gt;$C$15,SIGN(L41)*((ABS(L41)/100)*$C$17),0)</f>
        <v>13.41</v>
      </c>
      <c r="Q41" s="17"/>
    </row>
    <row r="42" spans="9:17" x14ac:dyDescent="0.25">
      <c r="I42" s="21">
        <v>95</v>
      </c>
      <c r="J42" s="5">
        <f>IF(ABS(I42)&gt;$C$15,SIGN(I42)*((I42*I42)/100),0)</f>
        <v>90.25</v>
      </c>
      <c r="K42" s="5">
        <f>IF(ABS(I42)&gt;$C$15,I42,0)</f>
        <v>95</v>
      </c>
      <c r="L42" s="22">
        <f t="shared" si="0"/>
        <v>95</v>
      </c>
      <c r="M42" s="17">
        <f>IF(ABS($I42)&gt;$C$15,SIGN(J42)*((ABS(J42)/100)*$C$17),0)</f>
        <v>13.44725</v>
      </c>
      <c r="N42" s="17">
        <f>IF(ABS($I42)&gt;$C$15,SIGN(K42)*((ABS(K42)/100)*$C$17),0)</f>
        <v>14.154999999999999</v>
      </c>
      <c r="O42" s="17">
        <f>IF(ABS($I42)&gt;$C$15,SIGN(L42)*((ABS(L42)/100)*$C$17),0)</f>
        <v>14.154999999999999</v>
      </c>
      <c r="Q42" s="17"/>
    </row>
    <row r="43" spans="9:17" x14ac:dyDescent="0.25">
      <c r="I43" s="21">
        <v>100</v>
      </c>
      <c r="J43" s="5">
        <f>IF(ABS(I43)&gt;$C$15,SIGN(I43)*((I43*I43)/100),0)</f>
        <v>100</v>
      </c>
      <c r="K43" s="5">
        <f>IF(ABS(I43)&gt;$C$15,I43,0)</f>
        <v>100</v>
      </c>
      <c r="L43" s="22">
        <f t="shared" si="0"/>
        <v>100</v>
      </c>
      <c r="M43" s="17">
        <f>IF(ABS($I43)&gt;$C$15,SIGN(J43)*((ABS(J43)/100)*$C$17),0)</f>
        <v>14.9</v>
      </c>
      <c r="N43" s="17">
        <f>IF(ABS($I43)&gt;$C$15,SIGN(K43)*((ABS(K43)/100)*$C$17),0)</f>
        <v>14.9</v>
      </c>
      <c r="O43" s="17">
        <f>IF(ABS($I43)&gt;$C$15,SIGN(L43)*((ABS(L43)/100)*$C$17),0)</f>
        <v>14.9</v>
      </c>
      <c r="Q43" s="17"/>
    </row>
    <row r="46" spans="9:17" x14ac:dyDescent="0.25">
      <c r="I46" s="20" t="s">
        <v>15</v>
      </c>
      <c r="J46" s="18" t="s">
        <v>38</v>
      </c>
      <c r="K46" s="18" t="s">
        <v>12</v>
      </c>
      <c r="L46" s="19" t="s">
        <v>13</v>
      </c>
      <c r="M46" s="20" t="s">
        <v>14</v>
      </c>
      <c r="N46" s="18" t="s">
        <v>36</v>
      </c>
      <c r="O46" s="18" t="s">
        <v>34</v>
      </c>
      <c r="P46" s="18" t="s">
        <v>35</v>
      </c>
    </row>
    <row r="47" spans="9:17" x14ac:dyDescent="0.25">
      <c r="I47" s="21">
        <v>-100</v>
      </c>
      <c r="J47" s="24">
        <f>MAX(-$C$19, MIN($C$19, ($C$19--$C$19)/($I$43-$I$3)*(I47-$I$3)+-$C$19))</f>
        <v>-95</v>
      </c>
      <c r="K47" s="5">
        <f>IF(ABS(J47)&gt;$C$15,SIGN(J47)*((J47*J47)/100),0)</f>
        <v>-90.25</v>
      </c>
      <c r="L47" s="5">
        <f>IF(ABS(J47)&gt;$C$15,J47,0)</f>
        <v>-95</v>
      </c>
      <c r="M47" s="22">
        <f>IF(ABS($J47)&gt;$C$15,SIGN(J47)*(MIN(((J47*J47)/100)*$C$18,ABS(J47))),0)</f>
        <v>-95</v>
      </c>
      <c r="N47" s="17">
        <f>IF(ABS($I47)&gt;$C$15,SIGN(K47)*((ABS(K47)/100)*$C$17),0)</f>
        <v>-13.44725</v>
      </c>
      <c r="O47" s="17">
        <f t="shared" ref="O47:O87" si="1">IF(ABS($I47)&gt;$C$15,SIGN(L47)*((ABS(L47)/100)*$C$17),0)</f>
        <v>-14.154999999999999</v>
      </c>
      <c r="P47" s="17">
        <f t="shared" ref="P47:P75" si="2">IF(ABS($I47)&gt;$C$15,SIGN(M47)*((ABS(M47)/100)*$C$17),0)</f>
        <v>-14.154999999999999</v>
      </c>
    </row>
    <row r="48" spans="9:17" x14ac:dyDescent="0.25">
      <c r="I48" s="21">
        <v>-95</v>
      </c>
      <c r="J48" s="24">
        <f t="shared" ref="J48:J87" si="3">MAX(-$C$19, MIN($C$19, ($C$19--$C$19)/($I$43-$I$3)*(I48-$I$3)+-$C$19))</f>
        <v>-90.25</v>
      </c>
      <c r="K48" s="5">
        <f t="shared" ref="K48:K87" si="4">IF(ABS(J48)&gt;$C$15,SIGN(J48)*((J48*J48)/100),0)</f>
        <v>-81.450625000000002</v>
      </c>
      <c r="L48" s="5">
        <f t="shared" ref="L48:L87" si="5">IF(ABS(J48)&gt;$C$15,J48,0)</f>
        <v>-90.25</v>
      </c>
      <c r="M48" s="22">
        <f t="shared" ref="M48:M87" si="6">IF(ABS($J48)&gt;$C$15,SIGN(J48)*(MIN(((J48*J48)/100)*$C$18,ABS(J48))),0)</f>
        <v>-90.25</v>
      </c>
      <c r="N48" s="17">
        <f t="shared" ref="N48:N87" si="7">IF(ABS($I48)&gt;$C$15,SIGN(K48)*((ABS(K48)/100)*$C$17),0)</f>
        <v>-12.136143125</v>
      </c>
      <c r="O48" s="17">
        <f t="shared" si="1"/>
        <v>-13.44725</v>
      </c>
      <c r="P48" s="17">
        <f t="shared" si="2"/>
        <v>-13.44725</v>
      </c>
    </row>
    <row r="49" spans="9:16" x14ac:dyDescent="0.25">
      <c r="I49" s="21">
        <v>-90</v>
      </c>
      <c r="J49" s="24">
        <f t="shared" si="3"/>
        <v>-85.5</v>
      </c>
      <c r="K49" s="5">
        <f t="shared" si="4"/>
        <v>-73.102500000000006</v>
      </c>
      <c r="L49" s="5">
        <f t="shared" si="5"/>
        <v>-85.5</v>
      </c>
      <c r="M49" s="22">
        <f t="shared" si="6"/>
        <v>-85.5</v>
      </c>
      <c r="N49" s="17">
        <f t="shared" si="7"/>
        <v>-10.892272500000001</v>
      </c>
      <c r="O49" s="17">
        <f t="shared" si="1"/>
        <v>-12.7395</v>
      </c>
      <c r="P49" s="17">
        <f t="shared" si="2"/>
        <v>-12.7395</v>
      </c>
    </row>
    <row r="50" spans="9:16" x14ac:dyDescent="0.25">
      <c r="I50" s="21">
        <v>-85</v>
      </c>
      <c r="J50" s="24">
        <f t="shared" si="3"/>
        <v>-80.75</v>
      </c>
      <c r="K50" s="5">
        <f t="shared" si="4"/>
        <v>-65.205624999999998</v>
      </c>
      <c r="L50" s="5">
        <f t="shared" si="5"/>
        <v>-80.75</v>
      </c>
      <c r="M50" s="22">
        <f t="shared" si="6"/>
        <v>-80.75</v>
      </c>
      <c r="N50" s="17">
        <f t="shared" si="7"/>
        <v>-9.7156381249999999</v>
      </c>
      <c r="O50" s="17">
        <f t="shared" si="1"/>
        <v>-12.031750000000001</v>
      </c>
      <c r="P50" s="17">
        <f t="shared" si="2"/>
        <v>-12.031750000000001</v>
      </c>
    </row>
    <row r="51" spans="9:16" x14ac:dyDescent="0.25">
      <c r="I51" s="21">
        <v>-80</v>
      </c>
      <c r="J51" s="24">
        <f t="shared" si="3"/>
        <v>-76</v>
      </c>
      <c r="K51" s="5">
        <f t="shared" si="4"/>
        <v>-57.76</v>
      </c>
      <c r="L51" s="5">
        <f t="shared" si="5"/>
        <v>-76</v>
      </c>
      <c r="M51" s="22">
        <f t="shared" si="6"/>
        <v>-76</v>
      </c>
      <c r="N51" s="17">
        <f t="shared" si="7"/>
        <v>-8.6062399999999997</v>
      </c>
      <c r="O51" s="17">
        <f t="shared" si="1"/>
        <v>-11.324</v>
      </c>
      <c r="P51" s="17">
        <f t="shared" si="2"/>
        <v>-11.324</v>
      </c>
    </row>
    <row r="52" spans="9:16" x14ac:dyDescent="0.25">
      <c r="I52" s="21">
        <v>-75</v>
      </c>
      <c r="J52" s="24">
        <f t="shared" si="3"/>
        <v>-71.25</v>
      </c>
      <c r="K52" s="5">
        <f t="shared" si="4"/>
        <v>-50.765625</v>
      </c>
      <c r="L52" s="5">
        <f t="shared" si="5"/>
        <v>-71.25</v>
      </c>
      <c r="M52" s="22">
        <f t="shared" si="6"/>
        <v>-71.25</v>
      </c>
      <c r="N52" s="17">
        <f t="shared" si="7"/>
        <v>-7.5640781250000009</v>
      </c>
      <c r="O52" s="17">
        <f t="shared" si="1"/>
        <v>-10.616250000000001</v>
      </c>
      <c r="P52" s="17">
        <f t="shared" si="2"/>
        <v>-10.616250000000001</v>
      </c>
    </row>
    <row r="53" spans="9:16" x14ac:dyDescent="0.25">
      <c r="I53" s="21">
        <v>-70</v>
      </c>
      <c r="J53" s="24">
        <f t="shared" si="3"/>
        <v>-66.5</v>
      </c>
      <c r="K53" s="5">
        <f t="shared" si="4"/>
        <v>-44.222499999999997</v>
      </c>
      <c r="L53" s="5">
        <f t="shared" si="5"/>
        <v>-66.5</v>
      </c>
      <c r="M53" s="22">
        <f t="shared" si="6"/>
        <v>-66.333749999999995</v>
      </c>
      <c r="N53" s="17">
        <f t="shared" si="7"/>
        <v>-6.5891525</v>
      </c>
      <c r="O53" s="17">
        <f t="shared" si="1"/>
        <v>-9.9085000000000001</v>
      </c>
      <c r="P53" s="17">
        <f t="shared" si="2"/>
        <v>-9.8837287499999995</v>
      </c>
    </row>
    <row r="54" spans="9:16" x14ac:dyDescent="0.25">
      <c r="I54" s="21">
        <v>-65</v>
      </c>
      <c r="J54" s="24">
        <f t="shared" si="3"/>
        <v>-61.75</v>
      </c>
      <c r="K54" s="5">
        <f t="shared" si="4"/>
        <v>-38.130625000000002</v>
      </c>
      <c r="L54" s="5">
        <f t="shared" si="5"/>
        <v>-61.75</v>
      </c>
      <c r="M54" s="22">
        <f t="shared" si="6"/>
        <v>-57.195937499999999</v>
      </c>
      <c r="N54" s="17">
        <f t="shared" si="7"/>
        <v>-5.6814631250000005</v>
      </c>
      <c r="O54" s="17">
        <f t="shared" si="1"/>
        <v>-9.2007500000000011</v>
      </c>
      <c r="P54" s="17">
        <f t="shared" si="2"/>
        <v>-8.5221946875000008</v>
      </c>
    </row>
    <row r="55" spans="9:16" x14ac:dyDescent="0.25">
      <c r="I55" s="21">
        <v>-60</v>
      </c>
      <c r="J55" s="24">
        <f t="shared" si="3"/>
        <v>-57</v>
      </c>
      <c r="K55" s="5">
        <f t="shared" si="4"/>
        <v>-32.49</v>
      </c>
      <c r="L55" s="5">
        <f t="shared" si="5"/>
        <v>-57</v>
      </c>
      <c r="M55" s="22">
        <f t="shared" si="6"/>
        <v>-48.734999999999999</v>
      </c>
      <c r="N55" s="17">
        <f t="shared" si="7"/>
        <v>-4.8410100000000007</v>
      </c>
      <c r="O55" s="17">
        <f t="shared" si="1"/>
        <v>-8.4930000000000003</v>
      </c>
      <c r="P55" s="17">
        <f t="shared" si="2"/>
        <v>-7.2615150000000002</v>
      </c>
    </row>
    <row r="56" spans="9:16" x14ac:dyDescent="0.25">
      <c r="I56" s="21">
        <v>-55</v>
      </c>
      <c r="J56" s="24">
        <f t="shared" si="3"/>
        <v>-52.25</v>
      </c>
      <c r="K56" s="5">
        <f t="shared" si="4"/>
        <v>-27.300625</v>
      </c>
      <c r="L56" s="5">
        <f t="shared" si="5"/>
        <v>-52.25</v>
      </c>
      <c r="M56" s="22">
        <f t="shared" si="6"/>
        <v>-40.950937500000002</v>
      </c>
      <c r="N56" s="17">
        <f t="shared" si="7"/>
        <v>-4.0677931250000006</v>
      </c>
      <c r="O56" s="17">
        <f t="shared" si="1"/>
        <v>-7.7852499999999996</v>
      </c>
      <c r="P56" s="17">
        <f t="shared" si="2"/>
        <v>-6.1016896875000004</v>
      </c>
    </row>
    <row r="57" spans="9:16" x14ac:dyDescent="0.25">
      <c r="I57" s="21">
        <v>-50</v>
      </c>
      <c r="J57" s="24">
        <f t="shared" si="3"/>
        <v>-47.5</v>
      </c>
      <c r="K57" s="5">
        <f t="shared" si="4"/>
        <v>-22.5625</v>
      </c>
      <c r="L57" s="5">
        <f t="shared" si="5"/>
        <v>-47.5</v>
      </c>
      <c r="M57" s="22">
        <f t="shared" si="6"/>
        <v>-33.84375</v>
      </c>
      <c r="N57" s="17">
        <f t="shared" si="7"/>
        <v>-3.3618125000000001</v>
      </c>
      <c r="O57" s="17">
        <f t="shared" si="1"/>
        <v>-7.0774999999999997</v>
      </c>
      <c r="P57" s="17">
        <f t="shared" si="2"/>
        <v>-5.0427187500000006</v>
      </c>
    </row>
    <row r="58" spans="9:16" x14ac:dyDescent="0.25">
      <c r="I58" s="21">
        <v>-45</v>
      </c>
      <c r="J58" s="24">
        <f t="shared" si="3"/>
        <v>-42.75</v>
      </c>
      <c r="K58" s="5">
        <f t="shared" si="4"/>
        <v>-18.275625000000002</v>
      </c>
      <c r="L58" s="5">
        <f t="shared" si="5"/>
        <v>-42.75</v>
      </c>
      <c r="M58" s="22">
        <f t="shared" si="6"/>
        <v>-27.413437500000001</v>
      </c>
      <c r="N58" s="17">
        <f t="shared" si="7"/>
        <v>-2.7230681250000002</v>
      </c>
      <c r="O58" s="17">
        <f t="shared" si="1"/>
        <v>-6.3697499999999998</v>
      </c>
      <c r="P58" s="17">
        <f t="shared" si="2"/>
        <v>-4.0846021874999998</v>
      </c>
    </row>
    <row r="59" spans="9:16" x14ac:dyDescent="0.25">
      <c r="I59" s="21">
        <v>-40</v>
      </c>
      <c r="J59" s="24">
        <f t="shared" si="3"/>
        <v>-38</v>
      </c>
      <c r="K59" s="5">
        <f t="shared" si="4"/>
        <v>-14.44</v>
      </c>
      <c r="L59" s="5">
        <f t="shared" si="5"/>
        <v>-38</v>
      </c>
      <c r="M59" s="22">
        <f t="shared" si="6"/>
        <v>-21.66</v>
      </c>
      <c r="N59" s="17">
        <f t="shared" si="7"/>
        <v>-2.1515599999999999</v>
      </c>
      <c r="O59" s="17">
        <f t="shared" si="1"/>
        <v>-5.6619999999999999</v>
      </c>
      <c r="P59" s="17">
        <f t="shared" si="2"/>
        <v>-3.2273400000000003</v>
      </c>
    </row>
    <row r="60" spans="9:16" x14ac:dyDescent="0.25">
      <c r="I60" s="21">
        <v>-35</v>
      </c>
      <c r="J60" s="24">
        <f t="shared" si="3"/>
        <v>-33.25</v>
      </c>
      <c r="K60" s="5">
        <f t="shared" si="4"/>
        <v>-11.055624999999999</v>
      </c>
      <c r="L60" s="5">
        <f t="shared" si="5"/>
        <v>-33.25</v>
      </c>
      <c r="M60" s="22">
        <f t="shared" si="6"/>
        <v>-16.583437499999999</v>
      </c>
      <c r="N60" s="17">
        <f t="shared" si="7"/>
        <v>-1.647288125</v>
      </c>
      <c r="O60" s="17">
        <f t="shared" si="1"/>
        <v>-4.95425</v>
      </c>
      <c r="P60" s="17">
        <f t="shared" si="2"/>
        <v>-2.4709321874999999</v>
      </c>
    </row>
    <row r="61" spans="9:16" x14ac:dyDescent="0.25">
      <c r="I61" s="21">
        <v>-30</v>
      </c>
      <c r="J61" s="24">
        <f t="shared" si="3"/>
        <v>-28.5</v>
      </c>
      <c r="K61" s="5">
        <f t="shared" si="4"/>
        <v>-8.1225000000000005</v>
      </c>
      <c r="L61" s="5">
        <f t="shared" si="5"/>
        <v>-28.5</v>
      </c>
      <c r="M61" s="22">
        <f t="shared" si="6"/>
        <v>-12.18375</v>
      </c>
      <c r="N61" s="17">
        <f t="shared" si="7"/>
        <v>-1.2102525000000002</v>
      </c>
      <c r="O61" s="17">
        <f t="shared" si="1"/>
        <v>-4.2465000000000002</v>
      </c>
      <c r="P61" s="17">
        <f t="shared" si="2"/>
        <v>-1.81537875</v>
      </c>
    </row>
    <row r="62" spans="9:16" x14ac:dyDescent="0.25">
      <c r="I62" s="21">
        <v>-25</v>
      </c>
      <c r="J62" s="24">
        <f t="shared" si="3"/>
        <v>-23.75</v>
      </c>
      <c r="K62" s="5">
        <f t="shared" si="4"/>
        <v>-5.640625</v>
      </c>
      <c r="L62" s="5">
        <f t="shared" si="5"/>
        <v>-23.75</v>
      </c>
      <c r="M62" s="22">
        <f t="shared" si="6"/>
        <v>-8.4609375</v>
      </c>
      <c r="N62" s="17">
        <f t="shared" si="7"/>
        <v>-0.84045312500000002</v>
      </c>
      <c r="O62" s="17">
        <f t="shared" si="1"/>
        <v>-3.5387499999999998</v>
      </c>
      <c r="P62" s="17">
        <f t="shared" si="2"/>
        <v>-1.2606796875000001</v>
      </c>
    </row>
    <row r="63" spans="9:16" x14ac:dyDescent="0.25">
      <c r="I63" s="21">
        <v>-20</v>
      </c>
      <c r="J63" s="24">
        <f t="shared" si="3"/>
        <v>-19</v>
      </c>
      <c r="K63" s="5">
        <f t="shared" si="4"/>
        <v>-3.61</v>
      </c>
      <c r="L63" s="5">
        <f t="shared" si="5"/>
        <v>-19</v>
      </c>
      <c r="M63" s="22">
        <f t="shared" si="6"/>
        <v>-5.415</v>
      </c>
      <c r="N63" s="17">
        <f t="shared" si="7"/>
        <v>-0.53788999999999998</v>
      </c>
      <c r="O63" s="17">
        <f t="shared" si="1"/>
        <v>-2.831</v>
      </c>
      <c r="P63" s="17">
        <f t="shared" si="2"/>
        <v>-0.80683500000000008</v>
      </c>
    </row>
    <row r="64" spans="9:16" x14ac:dyDescent="0.25">
      <c r="I64" s="21">
        <v>-15</v>
      </c>
      <c r="J64" s="24">
        <f t="shared" si="3"/>
        <v>-14.25</v>
      </c>
      <c r="K64" s="5">
        <f t="shared" si="4"/>
        <v>-2.0306250000000001</v>
      </c>
      <c r="L64" s="5">
        <f t="shared" si="5"/>
        <v>-14.25</v>
      </c>
      <c r="M64" s="22">
        <f t="shared" si="6"/>
        <v>-3.0459375</v>
      </c>
      <c r="N64" s="17">
        <f t="shared" si="7"/>
        <v>-0.30256312500000004</v>
      </c>
      <c r="O64" s="17">
        <f t="shared" si="1"/>
        <v>-2.1232500000000001</v>
      </c>
      <c r="P64" s="17">
        <f t="shared" si="2"/>
        <v>-0.45384468750000001</v>
      </c>
    </row>
    <row r="65" spans="9:16" x14ac:dyDescent="0.25">
      <c r="I65" s="21">
        <v>-10</v>
      </c>
      <c r="J65" s="24">
        <f t="shared" si="3"/>
        <v>-9.5</v>
      </c>
      <c r="K65" s="5">
        <f t="shared" si="4"/>
        <v>0</v>
      </c>
      <c r="L65" s="5">
        <f t="shared" si="5"/>
        <v>0</v>
      </c>
      <c r="M65" s="22">
        <f t="shared" si="6"/>
        <v>0</v>
      </c>
      <c r="N65" s="17">
        <f t="shared" si="7"/>
        <v>0</v>
      </c>
      <c r="O65" s="17">
        <f t="shared" si="1"/>
        <v>0</v>
      </c>
      <c r="P65" s="17">
        <f t="shared" si="2"/>
        <v>0</v>
      </c>
    </row>
    <row r="66" spans="9:16" x14ac:dyDescent="0.25">
      <c r="I66" s="21">
        <v>-5</v>
      </c>
      <c r="J66" s="24">
        <f t="shared" si="3"/>
        <v>-4.75</v>
      </c>
      <c r="K66" s="5">
        <f t="shared" si="4"/>
        <v>0</v>
      </c>
      <c r="L66" s="5">
        <f t="shared" si="5"/>
        <v>0</v>
      </c>
      <c r="M66" s="22">
        <f t="shared" si="6"/>
        <v>0</v>
      </c>
      <c r="N66" s="17">
        <f t="shared" si="7"/>
        <v>0</v>
      </c>
      <c r="O66" s="17">
        <f t="shared" si="1"/>
        <v>0</v>
      </c>
      <c r="P66" s="17">
        <f t="shared" si="2"/>
        <v>0</v>
      </c>
    </row>
    <row r="67" spans="9:16" x14ac:dyDescent="0.25">
      <c r="I67" s="21">
        <v>0</v>
      </c>
      <c r="J67" s="24">
        <f t="shared" si="3"/>
        <v>0</v>
      </c>
      <c r="K67" s="5">
        <f t="shared" si="4"/>
        <v>0</v>
      </c>
      <c r="L67" s="5">
        <f t="shared" si="5"/>
        <v>0</v>
      </c>
      <c r="M67" s="22">
        <f t="shared" si="6"/>
        <v>0</v>
      </c>
      <c r="N67" s="17">
        <f t="shared" si="7"/>
        <v>0</v>
      </c>
      <c r="O67" s="17">
        <f t="shared" si="1"/>
        <v>0</v>
      </c>
      <c r="P67" s="17">
        <f t="shared" si="2"/>
        <v>0</v>
      </c>
    </row>
    <row r="68" spans="9:16" x14ac:dyDescent="0.25">
      <c r="I68" s="21">
        <v>5</v>
      </c>
      <c r="J68" s="24">
        <f t="shared" si="3"/>
        <v>4.75</v>
      </c>
      <c r="K68" s="5">
        <f t="shared" si="4"/>
        <v>0</v>
      </c>
      <c r="L68" s="5">
        <f t="shared" si="5"/>
        <v>0</v>
      </c>
      <c r="M68" s="22">
        <f t="shared" si="6"/>
        <v>0</v>
      </c>
      <c r="N68" s="17">
        <f t="shared" si="7"/>
        <v>0</v>
      </c>
      <c r="O68" s="17">
        <f t="shared" si="1"/>
        <v>0</v>
      </c>
      <c r="P68" s="17">
        <f t="shared" si="2"/>
        <v>0</v>
      </c>
    </row>
    <row r="69" spans="9:16" x14ac:dyDescent="0.25">
      <c r="I69" s="21">
        <v>10</v>
      </c>
      <c r="J69" s="24">
        <f t="shared" si="3"/>
        <v>9.5</v>
      </c>
      <c r="K69" s="5">
        <f t="shared" si="4"/>
        <v>0</v>
      </c>
      <c r="L69" s="5">
        <f t="shared" si="5"/>
        <v>0</v>
      </c>
      <c r="M69" s="22">
        <f t="shared" si="6"/>
        <v>0</v>
      </c>
      <c r="N69" s="17">
        <f t="shared" si="7"/>
        <v>0</v>
      </c>
      <c r="O69" s="17">
        <f t="shared" si="1"/>
        <v>0</v>
      </c>
      <c r="P69" s="17">
        <f t="shared" si="2"/>
        <v>0</v>
      </c>
    </row>
    <row r="70" spans="9:16" x14ac:dyDescent="0.25">
      <c r="I70" s="21">
        <v>15</v>
      </c>
      <c r="J70" s="24">
        <f t="shared" si="3"/>
        <v>14.25</v>
      </c>
      <c r="K70" s="5">
        <f t="shared" si="4"/>
        <v>2.0306250000000001</v>
      </c>
      <c r="L70" s="5">
        <f t="shared" si="5"/>
        <v>14.25</v>
      </c>
      <c r="M70" s="22">
        <f t="shared" si="6"/>
        <v>3.0459375</v>
      </c>
      <c r="N70" s="17">
        <f t="shared" si="7"/>
        <v>0.30256312500000004</v>
      </c>
      <c r="O70" s="17">
        <f t="shared" si="1"/>
        <v>2.1232500000000001</v>
      </c>
      <c r="P70" s="17">
        <f t="shared" si="2"/>
        <v>0.45384468750000001</v>
      </c>
    </row>
    <row r="71" spans="9:16" x14ac:dyDescent="0.25">
      <c r="I71" s="21">
        <v>20</v>
      </c>
      <c r="J71" s="24">
        <f t="shared" si="3"/>
        <v>19</v>
      </c>
      <c r="K71" s="5">
        <f t="shared" si="4"/>
        <v>3.61</v>
      </c>
      <c r="L71" s="5">
        <f t="shared" si="5"/>
        <v>19</v>
      </c>
      <c r="M71" s="22">
        <f t="shared" si="6"/>
        <v>5.415</v>
      </c>
      <c r="N71" s="17">
        <f t="shared" si="7"/>
        <v>0.53788999999999998</v>
      </c>
      <c r="O71" s="17">
        <f t="shared" si="1"/>
        <v>2.831</v>
      </c>
      <c r="P71" s="17">
        <f t="shared" si="2"/>
        <v>0.80683500000000008</v>
      </c>
    </row>
    <row r="72" spans="9:16" x14ac:dyDescent="0.25">
      <c r="I72" s="21">
        <v>25</v>
      </c>
      <c r="J72" s="24">
        <f t="shared" si="3"/>
        <v>23.75</v>
      </c>
      <c r="K72" s="5">
        <f t="shared" si="4"/>
        <v>5.640625</v>
      </c>
      <c r="L72" s="5">
        <f t="shared" si="5"/>
        <v>23.75</v>
      </c>
      <c r="M72" s="22">
        <f t="shared" si="6"/>
        <v>8.4609375</v>
      </c>
      <c r="N72" s="17">
        <f t="shared" si="7"/>
        <v>0.84045312500000002</v>
      </c>
      <c r="O72" s="17">
        <f t="shared" si="1"/>
        <v>3.5387499999999998</v>
      </c>
      <c r="P72" s="17">
        <f t="shared" si="2"/>
        <v>1.2606796875000001</v>
      </c>
    </row>
    <row r="73" spans="9:16" x14ac:dyDescent="0.25">
      <c r="I73" s="21">
        <v>30</v>
      </c>
      <c r="J73" s="24">
        <f t="shared" si="3"/>
        <v>28.5</v>
      </c>
      <c r="K73" s="5">
        <f t="shared" si="4"/>
        <v>8.1225000000000005</v>
      </c>
      <c r="L73" s="5">
        <f t="shared" si="5"/>
        <v>28.5</v>
      </c>
      <c r="M73" s="22">
        <f t="shared" si="6"/>
        <v>12.18375</v>
      </c>
      <c r="N73" s="17">
        <f t="shared" si="7"/>
        <v>1.2102525000000002</v>
      </c>
      <c r="O73" s="17">
        <f t="shared" si="1"/>
        <v>4.2465000000000002</v>
      </c>
      <c r="P73" s="17">
        <f t="shared" si="2"/>
        <v>1.81537875</v>
      </c>
    </row>
    <row r="74" spans="9:16" x14ac:dyDescent="0.25">
      <c r="I74" s="21">
        <v>35</v>
      </c>
      <c r="J74" s="24">
        <f t="shared" si="3"/>
        <v>33.25</v>
      </c>
      <c r="K74" s="5">
        <f t="shared" si="4"/>
        <v>11.055624999999999</v>
      </c>
      <c r="L74" s="5">
        <f t="shared" si="5"/>
        <v>33.25</v>
      </c>
      <c r="M74" s="22">
        <f t="shared" si="6"/>
        <v>16.583437499999999</v>
      </c>
      <c r="N74" s="17">
        <f t="shared" si="7"/>
        <v>1.647288125</v>
      </c>
      <c r="O74" s="17">
        <f t="shared" si="1"/>
        <v>4.95425</v>
      </c>
      <c r="P74" s="17">
        <f t="shared" si="2"/>
        <v>2.4709321874999999</v>
      </c>
    </row>
    <row r="75" spans="9:16" x14ac:dyDescent="0.25">
      <c r="I75" s="21">
        <v>40</v>
      </c>
      <c r="J75" s="24">
        <f t="shared" si="3"/>
        <v>38</v>
      </c>
      <c r="K75" s="5">
        <f t="shared" si="4"/>
        <v>14.44</v>
      </c>
      <c r="L75" s="5">
        <f t="shared" si="5"/>
        <v>38</v>
      </c>
      <c r="M75" s="22">
        <f t="shared" si="6"/>
        <v>21.66</v>
      </c>
      <c r="N75" s="17">
        <f t="shared" si="7"/>
        <v>2.1515599999999999</v>
      </c>
      <c r="O75" s="17">
        <f t="shared" si="1"/>
        <v>5.6619999999999999</v>
      </c>
      <c r="P75" s="17">
        <f t="shared" si="2"/>
        <v>3.2273400000000003</v>
      </c>
    </row>
    <row r="76" spans="9:16" x14ac:dyDescent="0.25">
      <c r="I76" s="21">
        <v>45</v>
      </c>
      <c r="J76" s="24">
        <f t="shared" si="3"/>
        <v>42.75</v>
      </c>
      <c r="K76" s="5">
        <f t="shared" si="4"/>
        <v>18.275625000000002</v>
      </c>
      <c r="L76" s="5">
        <f t="shared" si="5"/>
        <v>42.75</v>
      </c>
      <c r="M76" s="22">
        <f t="shared" si="6"/>
        <v>27.413437500000001</v>
      </c>
      <c r="N76" s="17">
        <f t="shared" si="7"/>
        <v>2.7230681250000002</v>
      </c>
      <c r="O76" s="17">
        <f t="shared" si="1"/>
        <v>6.3697499999999998</v>
      </c>
      <c r="P76" s="17">
        <f>IF(ABS($I76)&gt;$C$15,SIGN(M76)*((ABS(M76)/100)*$C$17),0)</f>
        <v>4.0846021874999998</v>
      </c>
    </row>
    <row r="77" spans="9:16" x14ac:dyDescent="0.25">
      <c r="I77" s="21">
        <v>50</v>
      </c>
      <c r="J77" s="24">
        <f t="shared" si="3"/>
        <v>47.5</v>
      </c>
      <c r="K77" s="5">
        <f t="shared" si="4"/>
        <v>22.5625</v>
      </c>
      <c r="L77" s="5">
        <f t="shared" si="5"/>
        <v>47.5</v>
      </c>
      <c r="M77" s="22">
        <f t="shared" si="6"/>
        <v>33.84375</v>
      </c>
      <c r="N77" s="17">
        <f t="shared" si="7"/>
        <v>3.3618125000000001</v>
      </c>
      <c r="O77" s="17">
        <f t="shared" si="1"/>
        <v>7.0774999999999997</v>
      </c>
      <c r="P77" s="17">
        <f t="shared" ref="P77:P87" si="8">IF(ABS($I77)&gt;$C$15,SIGN(M77)*((ABS(M77)/100)*$C$17),0)</f>
        <v>5.0427187500000006</v>
      </c>
    </row>
    <row r="78" spans="9:16" x14ac:dyDescent="0.25">
      <c r="I78" s="21">
        <v>55</v>
      </c>
      <c r="J78" s="24">
        <f t="shared" si="3"/>
        <v>52.25</v>
      </c>
      <c r="K78" s="5">
        <f t="shared" si="4"/>
        <v>27.300625</v>
      </c>
      <c r="L78" s="5">
        <f t="shared" si="5"/>
        <v>52.25</v>
      </c>
      <c r="M78" s="22">
        <f t="shared" si="6"/>
        <v>40.950937500000002</v>
      </c>
      <c r="N78" s="17">
        <f t="shared" si="7"/>
        <v>4.0677931250000006</v>
      </c>
      <c r="O78" s="17">
        <f t="shared" si="1"/>
        <v>7.7852499999999996</v>
      </c>
      <c r="P78" s="17">
        <f t="shared" si="8"/>
        <v>6.1016896875000004</v>
      </c>
    </row>
    <row r="79" spans="9:16" x14ac:dyDescent="0.25">
      <c r="I79" s="21">
        <v>60</v>
      </c>
      <c r="J79" s="24">
        <f t="shared" si="3"/>
        <v>57</v>
      </c>
      <c r="K79" s="5">
        <f t="shared" si="4"/>
        <v>32.49</v>
      </c>
      <c r="L79" s="5">
        <f t="shared" si="5"/>
        <v>57</v>
      </c>
      <c r="M79" s="22">
        <f t="shared" si="6"/>
        <v>48.734999999999999</v>
      </c>
      <c r="N79" s="17">
        <f t="shared" si="7"/>
        <v>4.8410100000000007</v>
      </c>
      <c r="O79" s="17">
        <f t="shared" si="1"/>
        <v>8.4930000000000003</v>
      </c>
      <c r="P79" s="17">
        <f t="shared" si="8"/>
        <v>7.2615150000000002</v>
      </c>
    </row>
    <row r="80" spans="9:16" x14ac:dyDescent="0.25">
      <c r="I80" s="21">
        <v>65</v>
      </c>
      <c r="J80" s="24">
        <f t="shared" si="3"/>
        <v>61.75</v>
      </c>
      <c r="K80" s="5">
        <f t="shared" si="4"/>
        <v>38.130625000000002</v>
      </c>
      <c r="L80" s="5">
        <f t="shared" si="5"/>
        <v>61.75</v>
      </c>
      <c r="M80" s="22">
        <f t="shared" si="6"/>
        <v>57.195937499999999</v>
      </c>
      <c r="N80" s="17">
        <f t="shared" si="7"/>
        <v>5.6814631250000005</v>
      </c>
      <c r="O80" s="17">
        <f t="shared" si="1"/>
        <v>9.2007500000000011</v>
      </c>
      <c r="P80" s="17">
        <f t="shared" si="8"/>
        <v>8.5221946875000008</v>
      </c>
    </row>
    <row r="81" spans="9:16" x14ac:dyDescent="0.25">
      <c r="I81" s="21">
        <v>70</v>
      </c>
      <c r="J81" s="24">
        <f t="shared" si="3"/>
        <v>66.5</v>
      </c>
      <c r="K81" s="5">
        <f t="shared" si="4"/>
        <v>44.222499999999997</v>
      </c>
      <c r="L81" s="5">
        <f t="shared" si="5"/>
        <v>66.5</v>
      </c>
      <c r="M81" s="22">
        <f t="shared" si="6"/>
        <v>66.333749999999995</v>
      </c>
      <c r="N81" s="17">
        <f t="shared" si="7"/>
        <v>6.5891525</v>
      </c>
      <c r="O81" s="17">
        <f t="shared" si="1"/>
        <v>9.9085000000000001</v>
      </c>
      <c r="P81" s="17">
        <f t="shared" si="8"/>
        <v>9.8837287499999995</v>
      </c>
    </row>
    <row r="82" spans="9:16" x14ac:dyDescent="0.25">
      <c r="I82" s="21">
        <v>75</v>
      </c>
      <c r="J82" s="24">
        <f t="shared" si="3"/>
        <v>71.25</v>
      </c>
      <c r="K82" s="5">
        <f t="shared" si="4"/>
        <v>50.765625</v>
      </c>
      <c r="L82" s="5">
        <f t="shared" si="5"/>
        <v>71.25</v>
      </c>
      <c r="M82" s="22">
        <f t="shared" si="6"/>
        <v>71.25</v>
      </c>
      <c r="N82" s="17">
        <f t="shared" si="7"/>
        <v>7.5640781250000009</v>
      </c>
      <c r="O82" s="17">
        <f t="shared" si="1"/>
        <v>10.616250000000001</v>
      </c>
      <c r="P82" s="17">
        <f t="shared" si="8"/>
        <v>10.616250000000001</v>
      </c>
    </row>
    <row r="83" spans="9:16" x14ac:dyDescent="0.25">
      <c r="I83" s="21">
        <v>80</v>
      </c>
      <c r="J83" s="24">
        <f t="shared" si="3"/>
        <v>76</v>
      </c>
      <c r="K83" s="5">
        <f t="shared" si="4"/>
        <v>57.76</v>
      </c>
      <c r="L83" s="5">
        <f t="shared" si="5"/>
        <v>76</v>
      </c>
      <c r="M83" s="22">
        <f t="shared" si="6"/>
        <v>76</v>
      </c>
      <c r="N83" s="17">
        <f t="shared" si="7"/>
        <v>8.6062399999999997</v>
      </c>
      <c r="O83" s="17">
        <f t="shared" si="1"/>
        <v>11.324</v>
      </c>
      <c r="P83" s="17">
        <f t="shared" si="8"/>
        <v>11.324</v>
      </c>
    </row>
    <row r="84" spans="9:16" x14ac:dyDescent="0.25">
      <c r="I84" s="21">
        <v>85</v>
      </c>
      <c r="J84" s="24">
        <f t="shared" si="3"/>
        <v>80.75</v>
      </c>
      <c r="K84" s="5">
        <f t="shared" si="4"/>
        <v>65.205624999999998</v>
      </c>
      <c r="L84" s="5">
        <f t="shared" si="5"/>
        <v>80.75</v>
      </c>
      <c r="M84" s="22">
        <f t="shared" si="6"/>
        <v>80.75</v>
      </c>
      <c r="N84" s="17">
        <f t="shared" si="7"/>
        <v>9.7156381249999999</v>
      </c>
      <c r="O84" s="17">
        <f t="shared" si="1"/>
        <v>12.031750000000001</v>
      </c>
      <c r="P84" s="17">
        <f t="shared" si="8"/>
        <v>12.031750000000001</v>
      </c>
    </row>
    <row r="85" spans="9:16" x14ac:dyDescent="0.25">
      <c r="I85" s="21">
        <v>90</v>
      </c>
      <c r="J85" s="24">
        <f t="shared" si="3"/>
        <v>85.5</v>
      </c>
      <c r="K85" s="5">
        <f t="shared" si="4"/>
        <v>73.102500000000006</v>
      </c>
      <c r="L85" s="5">
        <f t="shared" si="5"/>
        <v>85.5</v>
      </c>
      <c r="M85" s="22">
        <f t="shared" si="6"/>
        <v>85.5</v>
      </c>
      <c r="N85" s="17">
        <f t="shared" si="7"/>
        <v>10.892272500000001</v>
      </c>
      <c r="O85" s="17">
        <f t="shared" si="1"/>
        <v>12.7395</v>
      </c>
      <c r="P85" s="17">
        <f t="shared" si="8"/>
        <v>12.7395</v>
      </c>
    </row>
    <row r="86" spans="9:16" x14ac:dyDescent="0.25">
      <c r="I86" s="21">
        <v>95</v>
      </c>
      <c r="J86" s="24">
        <f t="shared" si="3"/>
        <v>90.25</v>
      </c>
      <c r="K86" s="5">
        <f t="shared" si="4"/>
        <v>81.450625000000002</v>
      </c>
      <c r="L86" s="5">
        <f t="shared" si="5"/>
        <v>90.25</v>
      </c>
      <c r="M86" s="22">
        <f t="shared" si="6"/>
        <v>90.25</v>
      </c>
      <c r="N86" s="17">
        <f t="shared" si="7"/>
        <v>12.136143125</v>
      </c>
      <c r="O86" s="17">
        <f t="shared" si="1"/>
        <v>13.44725</v>
      </c>
      <c r="P86" s="17">
        <f t="shared" si="8"/>
        <v>13.44725</v>
      </c>
    </row>
    <row r="87" spans="9:16" x14ac:dyDescent="0.25">
      <c r="I87" s="21">
        <v>100</v>
      </c>
      <c r="J87" s="24">
        <f t="shared" si="3"/>
        <v>95</v>
      </c>
      <c r="K87" s="5">
        <f t="shared" si="4"/>
        <v>90.25</v>
      </c>
      <c r="L87" s="5">
        <f t="shared" si="5"/>
        <v>95</v>
      </c>
      <c r="M87" s="22">
        <f t="shared" si="6"/>
        <v>95</v>
      </c>
      <c r="N87" s="17">
        <f t="shared" si="7"/>
        <v>13.44725</v>
      </c>
      <c r="O87" s="17">
        <f t="shared" si="1"/>
        <v>14.154999999999999</v>
      </c>
      <c r="P87" s="17">
        <f t="shared" si="8"/>
        <v>14.154999999999999</v>
      </c>
    </row>
  </sheetData>
  <mergeCells count="1">
    <mergeCell ref="A21:E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9B2A-EAA2-415C-8F41-869AFB1D97AF}">
  <dimension ref="A2:G23"/>
  <sheetViews>
    <sheetView workbookViewId="0">
      <selection activeCell="F13" sqref="F13:G13"/>
    </sheetView>
  </sheetViews>
  <sheetFormatPr defaultRowHeight="15" x14ac:dyDescent="0.25"/>
  <cols>
    <col min="1" max="1" width="11" bestFit="1" customWidth="1"/>
    <col min="4" max="4" width="10.140625" bestFit="1" customWidth="1"/>
    <col min="5" max="5" width="10.85546875" bestFit="1" customWidth="1"/>
    <col min="6" max="6" width="13.7109375" bestFit="1" customWidth="1"/>
    <col min="7" max="7" width="14.140625" bestFit="1" customWidth="1"/>
  </cols>
  <sheetData>
    <row r="2" spans="1:7" x14ac:dyDescent="0.25">
      <c r="D2" t="s">
        <v>25</v>
      </c>
      <c r="E2" t="s">
        <v>26</v>
      </c>
      <c r="F2" t="s">
        <v>27</v>
      </c>
      <c r="G2" t="s">
        <v>28</v>
      </c>
    </row>
    <row r="3" spans="1:7" x14ac:dyDescent="0.25">
      <c r="A3" t="s">
        <v>29</v>
      </c>
      <c r="B3">
        <v>6380</v>
      </c>
      <c r="D3" s="4">
        <v>0</v>
      </c>
      <c r="E3" s="4">
        <f>(D3/100)*$B$3</f>
        <v>0</v>
      </c>
      <c r="F3" s="13">
        <f>E3*$B$4</f>
        <v>0</v>
      </c>
      <c r="G3" s="13">
        <f>$E3*$B$5</f>
        <v>0</v>
      </c>
    </row>
    <row r="4" spans="1:7" x14ac:dyDescent="0.25">
      <c r="A4" t="s">
        <v>30</v>
      </c>
      <c r="B4" s="1">
        <f>1/18</f>
        <v>5.5555555555555552E-2</v>
      </c>
      <c r="D4" s="4">
        <v>5</v>
      </c>
      <c r="E4" s="4">
        <f t="shared" ref="E4:E23" si="0">(D4/100)*$B$3</f>
        <v>319</v>
      </c>
      <c r="F4" s="13">
        <f t="shared" ref="F4:F23" si="1">E4*$B$4</f>
        <v>17.722222222222221</v>
      </c>
      <c r="G4" s="13">
        <f t="shared" ref="G4:G23" si="2">$E4*$B$5</f>
        <v>33.36820083682008</v>
      </c>
    </row>
    <row r="5" spans="1:7" x14ac:dyDescent="0.25">
      <c r="A5" t="s">
        <v>31</v>
      </c>
      <c r="B5">
        <f>1/9.56</f>
        <v>0.10460251046025104</v>
      </c>
      <c r="D5" s="4">
        <v>10</v>
      </c>
      <c r="E5" s="4">
        <f t="shared" si="0"/>
        <v>638</v>
      </c>
      <c r="F5" s="13">
        <f t="shared" si="1"/>
        <v>35.444444444444443</v>
      </c>
      <c r="G5" s="13">
        <f t="shared" si="2"/>
        <v>66.73640167364016</v>
      </c>
    </row>
    <row r="6" spans="1:7" x14ac:dyDescent="0.25">
      <c r="D6" s="4">
        <v>15</v>
      </c>
      <c r="E6" s="4">
        <f t="shared" si="0"/>
        <v>957</v>
      </c>
      <c r="F6" s="13">
        <f t="shared" si="1"/>
        <v>53.166666666666664</v>
      </c>
      <c r="G6" s="13">
        <f t="shared" si="2"/>
        <v>100.10460251046025</v>
      </c>
    </row>
    <row r="7" spans="1:7" x14ac:dyDescent="0.25">
      <c r="D7" s="4">
        <v>20</v>
      </c>
      <c r="E7" s="4">
        <f t="shared" si="0"/>
        <v>1276</v>
      </c>
      <c r="F7" s="13">
        <f t="shared" si="1"/>
        <v>70.888888888888886</v>
      </c>
      <c r="G7" s="13">
        <f t="shared" si="2"/>
        <v>133.47280334728032</v>
      </c>
    </row>
    <row r="8" spans="1:7" x14ac:dyDescent="0.25">
      <c r="D8" s="4">
        <v>25</v>
      </c>
      <c r="E8" s="4">
        <f t="shared" si="0"/>
        <v>1595</v>
      </c>
      <c r="F8" s="13">
        <f t="shared" si="1"/>
        <v>88.6111111111111</v>
      </c>
      <c r="G8" s="13">
        <f t="shared" si="2"/>
        <v>166.8410041841004</v>
      </c>
    </row>
    <row r="9" spans="1:7" x14ac:dyDescent="0.25">
      <c r="D9" s="4">
        <v>30</v>
      </c>
      <c r="E9" s="4">
        <f t="shared" si="0"/>
        <v>1914</v>
      </c>
      <c r="F9" s="13">
        <f t="shared" si="1"/>
        <v>106.33333333333333</v>
      </c>
      <c r="G9" s="13">
        <f t="shared" si="2"/>
        <v>200.20920502092051</v>
      </c>
    </row>
    <row r="10" spans="1:7" x14ac:dyDescent="0.25">
      <c r="D10" s="4">
        <v>35</v>
      </c>
      <c r="E10" s="4">
        <f t="shared" si="0"/>
        <v>2233</v>
      </c>
      <c r="F10" s="13">
        <f t="shared" si="1"/>
        <v>124.05555555555554</v>
      </c>
      <c r="G10" s="13">
        <f t="shared" si="2"/>
        <v>233.57740585774059</v>
      </c>
    </row>
    <row r="11" spans="1:7" x14ac:dyDescent="0.25">
      <c r="D11" s="4">
        <v>40</v>
      </c>
      <c r="E11" s="4">
        <f t="shared" si="0"/>
        <v>2552</v>
      </c>
      <c r="F11" s="13">
        <f t="shared" si="1"/>
        <v>141.77777777777777</v>
      </c>
      <c r="G11" s="13">
        <f t="shared" si="2"/>
        <v>266.94560669456064</v>
      </c>
    </row>
    <row r="12" spans="1:7" x14ac:dyDescent="0.25">
      <c r="D12" s="4">
        <v>45</v>
      </c>
      <c r="E12" s="4">
        <f t="shared" si="0"/>
        <v>2871</v>
      </c>
      <c r="F12" s="13">
        <f t="shared" si="1"/>
        <v>159.5</v>
      </c>
      <c r="G12" s="13">
        <f t="shared" si="2"/>
        <v>300.31380753138075</v>
      </c>
    </row>
    <row r="13" spans="1:7" x14ac:dyDescent="0.25">
      <c r="D13" s="4">
        <v>50</v>
      </c>
      <c r="E13" s="4">
        <f t="shared" si="0"/>
        <v>3190</v>
      </c>
      <c r="F13" s="13">
        <f t="shared" si="1"/>
        <v>177.2222222222222</v>
      </c>
      <c r="G13" s="13">
        <f t="shared" si="2"/>
        <v>333.6820083682008</v>
      </c>
    </row>
    <row r="14" spans="1:7" x14ac:dyDescent="0.25">
      <c r="D14" s="4">
        <v>55</v>
      </c>
      <c r="E14" s="4">
        <f t="shared" si="0"/>
        <v>3509.0000000000005</v>
      </c>
      <c r="F14" s="13">
        <f t="shared" si="1"/>
        <v>194.94444444444446</v>
      </c>
      <c r="G14" s="13">
        <f t="shared" si="2"/>
        <v>367.05020920502096</v>
      </c>
    </row>
    <row r="15" spans="1:7" x14ac:dyDescent="0.25">
      <c r="D15" s="4">
        <v>60</v>
      </c>
      <c r="E15" s="4">
        <f t="shared" si="0"/>
        <v>3828</v>
      </c>
      <c r="F15" s="13">
        <f t="shared" si="1"/>
        <v>212.66666666666666</v>
      </c>
      <c r="G15" s="13">
        <f t="shared" si="2"/>
        <v>400.41841004184101</v>
      </c>
    </row>
    <row r="16" spans="1:7" x14ac:dyDescent="0.25">
      <c r="D16" s="4">
        <v>65</v>
      </c>
      <c r="E16" s="4">
        <f t="shared" si="0"/>
        <v>4147</v>
      </c>
      <c r="F16" s="13">
        <f t="shared" si="1"/>
        <v>230.38888888888889</v>
      </c>
      <c r="G16" s="13">
        <f t="shared" si="2"/>
        <v>433.78661087866107</v>
      </c>
    </row>
    <row r="17" spans="4:7" x14ac:dyDescent="0.25">
      <c r="D17" s="4">
        <v>70</v>
      </c>
      <c r="E17" s="4">
        <f t="shared" si="0"/>
        <v>4466</v>
      </c>
      <c r="F17" s="13">
        <f t="shared" si="1"/>
        <v>248.11111111111109</v>
      </c>
      <c r="G17" s="13">
        <f t="shared" si="2"/>
        <v>467.15481171548117</v>
      </c>
    </row>
    <row r="18" spans="4:7" x14ac:dyDescent="0.25">
      <c r="D18" s="4">
        <v>75</v>
      </c>
      <c r="E18" s="4">
        <f t="shared" si="0"/>
        <v>4785</v>
      </c>
      <c r="F18" s="13">
        <f t="shared" si="1"/>
        <v>265.83333333333331</v>
      </c>
      <c r="G18" s="13">
        <f t="shared" si="2"/>
        <v>500.52301255230122</v>
      </c>
    </row>
    <row r="19" spans="4:7" x14ac:dyDescent="0.25">
      <c r="D19" s="4">
        <v>80</v>
      </c>
      <c r="E19" s="4">
        <f t="shared" si="0"/>
        <v>5104</v>
      </c>
      <c r="F19" s="13">
        <f t="shared" si="1"/>
        <v>283.55555555555554</v>
      </c>
      <c r="G19" s="13">
        <f t="shared" si="2"/>
        <v>533.89121338912128</v>
      </c>
    </row>
    <row r="20" spans="4:7" x14ac:dyDescent="0.25">
      <c r="D20" s="4">
        <v>85</v>
      </c>
      <c r="E20" s="4">
        <f t="shared" si="0"/>
        <v>5423</v>
      </c>
      <c r="F20" s="13">
        <f t="shared" si="1"/>
        <v>301.27777777777777</v>
      </c>
      <c r="G20" s="13">
        <f t="shared" si="2"/>
        <v>567.25941422594144</v>
      </c>
    </row>
    <row r="21" spans="4:7" x14ac:dyDescent="0.25">
      <c r="D21" s="4">
        <v>90</v>
      </c>
      <c r="E21" s="4">
        <f t="shared" si="0"/>
        <v>5742</v>
      </c>
      <c r="F21" s="13">
        <f t="shared" si="1"/>
        <v>319</v>
      </c>
      <c r="G21" s="13">
        <f t="shared" si="2"/>
        <v>600.62761506276149</v>
      </c>
    </row>
    <row r="22" spans="4:7" x14ac:dyDescent="0.25">
      <c r="D22" s="4">
        <v>95</v>
      </c>
      <c r="E22" s="4">
        <f t="shared" si="0"/>
        <v>6061</v>
      </c>
      <c r="F22" s="13">
        <f t="shared" si="1"/>
        <v>336.72222222222223</v>
      </c>
      <c r="G22" s="13">
        <f t="shared" si="2"/>
        <v>633.99581589958154</v>
      </c>
    </row>
    <row r="23" spans="4:7" x14ac:dyDescent="0.25">
      <c r="D23" s="4">
        <v>100</v>
      </c>
      <c r="E23" s="4">
        <f t="shared" si="0"/>
        <v>6380</v>
      </c>
      <c r="F23" s="13">
        <f t="shared" si="1"/>
        <v>354.4444444444444</v>
      </c>
      <c r="G23" s="13">
        <f t="shared" si="2"/>
        <v>667.3640167364016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Batdorf</dc:creator>
  <cp:lastModifiedBy>Alex Portolese</cp:lastModifiedBy>
  <dcterms:created xsi:type="dcterms:W3CDTF">2022-02-19T19:00:07Z</dcterms:created>
  <dcterms:modified xsi:type="dcterms:W3CDTF">2022-02-20T22:47:34Z</dcterms:modified>
</cp:coreProperties>
</file>