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defaultThemeVersion="124226"/>
  <mc:AlternateContent xmlns:mc="http://schemas.openxmlformats.org/markup-compatibility/2006">
    <mc:Choice Requires="x15">
      <x15ac:absPath xmlns:x15ac="http://schemas.microsoft.com/office/spreadsheetml/2010/11/ac" url="/Users/alexdengmbp21/Desktop/Fall 25/CORP VALUATION METHODS /pre_class/"/>
    </mc:Choice>
  </mc:AlternateContent>
  <xr:revisionPtr revIDLastSave="0" documentId="13_ncr:1_{9CA4537D-5117-F74C-A099-233C90BD5EE2}" xr6:coauthVersionLast="47" xr6:coauthVersionMax="47" xr10:uidLastSave="{00000000-0000-0000-0000-000000000000}"/>
  <bookViews>
    <workbookView xWindow="0" yWindow="760" windowWidth="30240" windowHeight="17620" activeTab="2" xr2:uid="{00000000-000D-0000-FFFF-FFFF00000000}"/>
  </bookViews>
  <sheets>
    <sheet name="Data" sheetId="1" r:id="rId1"/>
    <sheet name="Analysis" sheetId="2" r:id="rId2"/>
    <sheet name="Forecasts" sheetId="3" r:id="rId3"/>
    <sheet name="Forecast Development" sheetId="5" r:id="rId4"/>
    <sheet name="Valuation" sheetId="4" r:id="rId5"/>
  </sheets>
  <definedNames>
    <definedName name="Pal_Workbook_GUID" hidden="1">"CXTP1C6XTK66SIZVYWILZKMR"</definedName>
    <definedName name="_xlnm.Print_Area" localSheetId="1">Analysis!$A$1:$H$390</definedName>
    <definedName name="_xlnm.Print_Area" localSheetId="0">Data!$A$1:$G$156</definedName>
    <definedName name="_xlnm.Print_Area" localSheetId="3">'Forecast Development'!$A$1:$I$102</definedName>
    <definedName name="_xlnm.Print_Area" localSheetId="2">Forecasts!$A$1:$J$372</definedName>
    <definedName name="_xlnm.Print_Area" localSheetId="4">Valuation!$A$1:$J$272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1" i="3" l="1"/>
  <c r="F36" i="4"/>
  <c r="E80" i="4" l="1"/>
  <c r="F24" i="4"/>
  <c r="F263" i="3"/>
  <c r="E263" i="3"/>
  <c r="G264" i="3"/>
  <c r="G263" i="3" s="1"/>
  <c r="F180" i="3"/>
  <c r="G180" i="3"/>
  <c r="H180" i="3"/>
  <c r="I180" i="3"/>
  <c r="E180" i="3"/>
  <c r="A133" i="3"/>
  <c r="A130" i="3"/>
  <c r="F66" i="3"/>
  <c r="G66" i="3" s="1"/>
  <c r="H66" i="3" s="1"/>
  <c r="I66" i="3" s="1"/>
  <c r="F53" i="3"/>
  <c r="G53" i="3" s="1"/>
  <c r="F50" i="3"/>
  <c r="G50" i="3" s="1"/>
  <c r="F44" i="3"/>
  <c r="G44" i="3" s="1"/>
  <c r="F41" i="3"/>
  <c r="G41" i="3" s="1"/>
  <c r="F35" i="3"/>
  <c r="G35" i="3" s="1"/>
  <c r="F32" i="3"/>
  <c r="G32" i="3" s="1"/>
  <c r="H32" i="3" s="1"/>
  <c r="I32" i="3" s="1"/>
  <c r="E40" i="5"/>
  <c r="F40" i="5" s="1"/>
  <c r="G40" i="5" s="1"/>
  <c r="H40" i="5" s="1"/>
  <c r="I40" i="5" s="1"/>
  <c r="I24" i="5" s="1"/>
  <c r="E36" i="5"/>
  <c r="F36" i="5" s="1"/>
  <c r="G36" i="5" s="1"/>
  <c r="H36" i="5" s="1"/>
  <c r="I36" i="5" s="1"/>
  <c r="I23" i="5" s="1"/>
  <c r="A24" i="5"/>
  <c r="A23" i="5"/>
  <c r="A22" i="5"/>
  <c r="A256" i="2"/>
  <c r="A257" i="2"/>
  <c r="A258" i="2"/>
  <c r="A204" i="2"/>
  <c r="A205" i="2"/>
  <c r="A206" i="2"/>
  <c r="C96" i="2"/>
  <c r="D96" i="2"/>
  <c r="E96" i="2"/>
  <c r="F96" i="2"/>
  <c r="C97" i="2"/>
  <c r="D97" i="2"/>
  <c r="E97" i="2"/>
  <c r="F97" i="2"/>
  <c r="C98" i="2"/>
  <c r="D98" i="2"/>
  <c r="E98" i="2"/>
  <c r="F98" i="2"/>
  <c r="B97" i="2"/>
  <c r="B98" i="2"/>
  <c r="B96" i="2"/>
  <c r="H264" i="3" l="1"/>
  <c r="H53" i="3"/>
  <c r="H50" i="3"/>
  <c r="H44" i="3"/>
  <c r="H41" i="3"/>
  <c r="H35" i="3"/>
  <c r="E23" i="5"/>
  <c r="G23" i="5"/>
  <c r="H23" i="5"/>
  <c r="E24" i="5"/>
  <c r="F23" i="5"/>
  <c r="H24" i="5"/>
  <c r="G24" i="5"/>
  <c r="F24" i="5"/>
  <c r="I264" i="3" l="1"/>
  <c r="I263" i="3" s="1"/>
  <c r="H263" i="3"/>
  <c r="I53" i="3"/>
  <c r="I50" i="3"/>
  <c r="I44" i="3"/>
  <c r="I41" i="3"/>
  <c r="I35" i="3"/>
  <c r="C125" i="5"/>
  <c r="D125" i="5"/>
  <c r="B125" i="5"/>
  <c r="D37" i="5" l="1"/>
  <c r="B116" i="5"/>
  <c r="C109" i="5" s="1"/>
  <c r="E109" i="5" s="1"/>
  <c r="C116" i="5" l="1"/>
  <c r="C114" i="5"/>
  <c r="E114" i="5" s="1"/>
  <c r="C112" i="5"/>
  <c r="E112" i="5" s="1"/>
  <c r="C110" i="5"/>
  <c r="E110" i="5" s="1"/>
  <c r="C115" i="5"/>
  <c r="E115" i="5" s="1"/>
  <c r="C113" i="5"/>
  <c r="E113" i="5" s="1"/>
  <c r="C111" i="5"/>
  <c r="E111" i="5" l="1"/>
  <c r="E116" i="5" s="1"/>
  <c r="E118" i="5" s="1"/>
  <c r="E63" i="3" s="1"/>
  <c r="C44" i="5" l="1"/>
  <c r="B44" i="5" l="1"/>
  <c r="D44" i="5" l="1"/>
  <c r="B189" i="3" l="1"/>
  <c r="C189" i="3"/>
  <c r="C291" i="3" s="1"/>
  <c r="D189" i="3"/>
  <c r="E189" i="3" s="1"/>
  <c r="F189" i="3" s="1"/>
  <c r="G189" i="3" s="1"/>
  <c r="H189" i="3" s="1"/>
  <c r="I189" i="3" s="1"/>
  <c r="B186" i="3"/>
  <c r="C186" i="3"/>
  <c r="D186" i="3"/>
  <c r="E186" i="3" s="1"/>
  <c r="F186" i="3" s="1"/>
  <c r="G186" i="3" s="1"/>
  <c r="H186" i="3" s="1"/>
  <c r="I186" i="3" s="1"/>
  <c r="A189" i="3"/>
  <c r="A186" i="3"/>
  <c r="B142" i="3"/>
  <c r="C142" i="3"/>
  <c r="B145" i="3"/>
  <c r="C145" i="3"/>
  <c r="B148" i="3"/>
  <c r="C148" i="3"/>
  <c r="B151" i="3"/>
  <c r="C151" i="3"/>
  <c r="B154" i="3"/>
  <c r="C154" i="3"/>
  <c r="B160" i="3"/>
  <c r="C160" i="3"/>
  <c r="D154" i="3"/>
  <c r="E154" i="3" s="1"/>
  <c r="F154" i="3" s="1"/>
  <c r="G154" i="3" s="1"/>
  <c r="H154" i="3" s="1"/>
  <c r="I154" i="3" s="1"/>
  <c r="D151" i="3"/>
  <c r="D148" i="3"/>
  <c r="D145" i="3"/>
  <c r="E145" i="3" s="1"/>
  <c r="F145" i="3" s="1"/>
  <c r="G145" i="3" s="1"/>
  <c r="H145" i="3" s="1"/>
  <c r="I145" i="3" s="1"/>
  <c r="D142" i="3"/>
  <c r="E142" i="3" s="1"/>
  <c r="F142" i="3" s="1"/>
  <c r="G142" i="3" s="1"/>
  <c r="H142" i="3" s="1"/>
  <c r="I142" i="3" s="1"/>
  <c r="A163" i="3"/>
  <c r="A160" i="3"/>
  <c r="A157" i="3"/>
  <c r="A154" i="3"/>
  <c r="A151" i="3"/>
  <c r="A148" i="3"/>
  <c r="B150" i="3" s="1"/>
  <c r="A145" i="3"/>
  <c r="B147" i="3" s="1"/>
  <c r="A142" i="3"/>
  <c r="B144" i="3" s="1"/>
  <c r="C345" i="2"/>
  <c r="D345" i="2"/>
  <c r="B175" i="2"/>
  <c r="C175" i="2"/>
  <c r="D175" i="2"/>
  <c r="E175" i="2"/>
  <c r="F175" i="2"/>
  <c r="G175" i="2"/>
  <c r="A272" i="2"/>
  <c r="B272" i="2"/>
  <c r="C272" i="2"/>
  <c r="D272" i="2"/>
  <c r="E272" i="2"/>
  <c r="F272" i="2"/>
  <c r="G272" i="2"/>
  <c r="A273" i="2"/>
  <c r="B273" i="2"/>
  <c r="C273" i="2"/>
  <c r="D273" i="2"/>
  <c r="E273" i="2"/>
  <c r="F273" i="2"/>
  <c r="G273" i="2"/>
  <c r="A274" i="2"/>
  <c r="B274" i="2"/>
  <c r="C274" i="2"/>
  <c r="D274" i="2"/>
  <c r="E274" i="2"/>
  <c r="F274" i="2"/>
  <c r="G274" i="2"/>
  <c r="A275" i="2"/>
  <c r="B275" i="2"/>
  <c r="C275" i="2"/>
  <c r="D275" i="2"/>
  <c r="E275" i="2"/>
  <c r="F275" i="2"/>
  <c r="G275" i="2"/>
  <c r="A276" i="2"/>
  <c r="B276" i="2"/>
  <c r="C276" i="2"/>
  <c r="D276" i="2"/>
  <c r="E276" i="2"/>
  <c r="F276" i="2"/>
  <c r="G276" i="2"/>
  <c r="A277" i="2"/>
  <c r="B277" i="2"/>
  <c r="C277" i="2"/>
  <c r="D277" i="2"/>
  <c r="E277" i="2"/>
  <c r="F277" i="2"/>
  <c r="G277" i="2"/>
  <c r="A278" i="2"/>
  <c r="B278" i="2"/>
  <c r="C278" i="2"/>
  <c r="D278" i="2"/>
  <c r="E278" i="2"/>
  <c r="F278" i="2"/>
  <c r="G278" i="2"/>
  <c r="A261" i="2"/>
  <c r="B261" i="2"/>
  <c r="C261" i="2"/>
  <c r="D261" i="2"/>
  <c r="E261" i="2"/>
  <c r="F261" i="2"/>
  <c r="G261" i="2"/>
  <c r="A262" i="2"/>
  <c r="B262" i="2"/>
  <c r="C262" i="2"/>
  <c r="D262" i="2"/>
  <c r="E262" i="2"/>
  <c r="F262" i="2"/>
  <c r="G262" i="2"/>
  <c r="A263" i="2"/>
  <c r="B263" i="2"/>
  <c r="C263" i="2"/>
  <c r="D263" i="2"/>
  <c r="E263" i="2"/>
  <c r="F263" i="2"/>
  <c r="G263" i="2"/>
  <c r="A264" i="2"/>
  <c r="B264" i="2"/>
  <c r="C264" i="2"/>
  <c r="D264" i="2"/>
  <c r="E264" i="2"/>
  <c r="F264" i="2"/>
  <c r="G264" i="2"/>
  <c r="A265" i="2"/>
  <c r="B265" i="2"/>
  <c r="C265" i="2"/>
  <c r="A266" i="2"/>
  <c r="B266" i="2"/>
  <c r="C266" i="2"/>
  <c r="D266" i="2"/>
  <c r="E266" i="2"/>
  <c r="F266" i="2"/>
  <c r="A267" i="2"/>
  <c r="B267" i="2"/>
  <c r="C267" i="2"/>
  <c r="G260" i="2"/>
  <c r="C260" i="2"/>
  <c r="D260" i="2"/>
  <c r="E260" i="2"/>
  <c r="F260" i="2"/>
  <c r="B260" i="2"/>
  <c r="A260" i="2"/>
  <c r="A220" i="2"/>
  <c r="A221" i="2"/>
  <c r="A222" i="2"/>
  <c r="A223" i="2"/>
  <c r="A224" i="2"/>
  <c r="A225" i="2"/>
  <c r="A226" i="2"/>
  <c r="A209" i="2"/>
  <c r="A210" i="2"/>
  <c r="A211" i="2"/>
  <c r="A212" i="2"/>
  <c r="A213" i="2"/>
  <c r="A214" i="2"/>
  <c r="A215" i="2"/>
  <c r="A208" i="2"/>
  <c r="B121" i="1"/>
  <c r="C370" i="2"/>
  <c r="D375" i="2"/>
  <c r="F375" i="2"/>
  <c r="D160" i="3"/>
  <c r="E160" i="3" s="1"/>
  <c r="F160" i="3" s="1"/>
  <c r="G160" i="3" s="1"/>
  <c r="H160" i="3" s="1"/>
  <c r="I160" i="3" s="1"/>
  <c r="B163" i="3"/>
  <c r="D163" i="3"/>
  <c r="E163" i="3" s="1"/>
  <c r="F163" i="3" s="1"/>
  <c r="G163" i="3" s="1"/>
  <c r="H163" i="3" s="1"/>
  <c r="I163" i="3" s="1"/>
  <c r="C120" i="2"/>
  <c r="B144" i="1"/>
  <c r="C144" i="1"/>
  <c r="D144" i="1"/>
  <c r="E144" i="1"/>
  <c r="F144" i="1"/>
  <c r="D382" i="2"/>
  <c r="F384" i="2"/>
  <c r="E149" i="1"/>
  <c r="D149" i="1"/>
  <c r="B149" i="1"/>
  <c r="G144" i="1"/>
  <c r="F121" i="2" s="1"/>
  <c r="C25" i="5"/>
  <c r="D25" i="5"/>
  <c r="D41" i="5"/>
  <c r="C41" i="5"/>
  <c r="C37" i="5"/>
  <c r="D33" i="5"/>
  <c r="C33" i="5"/>
  <c r="B25" i="5"/>
  <c r="B370" i="2"/>
  <c r="D263" i="3"/>
  <c r="F88" i="3"/>
  <c r="A90" i="3"/>
  <c r="C87" i="3"/>
  <c r="D89" i="3" s="1"/>
  <c r="D87" i="3"/>
  <c r="B87" i="3"/>
  <c r="A87" i="3"/>
  <c r="A240" i="3"/>
  <c r="B237" i="3"/>
  <c r="C237" i="3"/>
  <c r="D237" i="3"/>
  <c r="E87" i="3" s="1"/>
  <c r="E313" i="3" s="1"/>
  <c r="A237" i="3"/>
  <c r="A2" i="4"/>
  <c r="A1" i="4"/>
  <c r="A2" i="5"/>
  <c r="A1" i="5"/>
  <c r="A2" i="3"/>
  <c r="A1" i="3"/>
  <c r="A2" i="2"/>
  <c r="A1" i="2"/>
  <c r="B341" i="2"/>
  <c r="C341" i="2"/>
  <c r="D341" i="2"/>
  <c r="A252" i="2"/>
  <c r="B252" i="2"/>
  <c r="C252" i="2"/>
  <c r="D252" i="2"/>
  <c r="E252" i="2"/>
  <c r="F252" i="2"/>
  <c r="G252" i="2"/>
  <c r="A253" i="2"/>
  <c r="B253" i="2"/>
  <c r="C253" i="2"/>
  <c r="D253" i="2"/>
  <c r="E253" i="2"/>
  <c r="F253" i="2"/>
  <c r="G253" i="2"/>
  <c r="A254" i="2"/>
  <c r="B254" i="2"/>
  <c r="C254" i="2"/>
  <c r="D254" i="2"/>
  <c r="E254" i="2"/>
  <c r="F254" i="2"/>
  <c r="G254" i="2"/>
  <c r="A255" i="2"/>
  <c r="B255" i="2"/>
  <c r="C255" i="2"/>
  <c r="D255" i="2"/>
  <c r="E255" i="2"/>
  <c r="F255" i="2"/>
  <c r="G255" i="2"/>
  <c r="B256" i="2"/>
  <c r="C256" i="2"/>
  <c r="D256" i="2"/>
  <c r="E256" i="2"/>
  <c r="F256" i="2"/>
  <c r="G256" i="2"/>
  <c r="B257" i="2"/>
  <c r="C257" i="2"/>
  <c r="D257" i="2"/>
  <c r="E257" i="2"/>
  <c r="F257" i="2"/>
  <c r="G257" i="2"/>
  <c r="B258" i="2"/>
  <c r="C258" i="2"/>
  <c r="D258" i="2"/>
  <c r="E258" i="2"/>
  <c r="F258" i="2"/>
  <c r="G258" i="2"/>
  <c r="A259" i="2"/>
  <c r="A268" i="2"/>
  <c r="A270" i="2"/>
  <c r="B270" i="2"/>
  <c r="C270" i="2"/>
  <c r="D270" i="2"/>
  <c r="E270" i="2"/>
  <c r="F270" i="2"/>
  <c r="G270" i="2"/>
  <c r="A271" i="2"/>
  <c r="B271" i="2"/>
  <c r="C271" i="2"/>
  <c r="D271" i="2"/>
  <c r="E271" i="2"/>
  <c r="F271" i="2"/>
  <c r="G271" i="2"/>
  <c r="A279" i="2"/>
  <c r="A280" i="2"/>
  <c r="B280" i="2"/>
  <c r="C280" i="2"/>
  <c r="D280" i="2"/>
  <c r="E280" i="2"/>
  <c r="F280" i="2"/>
  <c r="G280" i="2"/>
  <c r="A281" i="2"/>
  <c r="B281" i="2"/>
  <c r="C281" i="2"/>
  <c r="D281" i="2"/>
  <c r="E281" i="2"/>
  <c r="F281" i="2"/>
  <c r="G281" i="2"/>
  <c r="A282" i="2"/>
  <c r="B282" i="2"/>
  <c r="C282" i="2"/>
  <c r="D282" i="2"/>
  <c r="E282" i="2"/>
  <c r="F282" i="2"/>
  <c r="G282" i="2"/>
  <c r="A283" i="2"/>
  <c r="B283" i="2"/>
  <c r="C283" i="2"/>
  <c r="D283" i="2"/>
  <c r="E283" i="2"/>
  <c r="F283" i="2"/>
  <c r="G283" i="2"/>
  <c r="A284" i="2"/>
  <c r="B284" i="2"/>
  <c r="C284" i="2"/>
  <c r="D284" i="2"/>
  <c r="E284" i="2"/>
  <c r="F284" i="2"/>
  <c r="G284" i="2"/>
  <c r="A285" i="2"/>
  <c r="A287" i="2"/>
  <c r="A288" i="2"/>
  <c r="E288" i="2"/>
  <c r="F288" i="2"/>
  <c r="A289" i="2"/>
  <c r="B289" i="2"/>
  <c r="C289" i="2"/>
  <c r="D289" i="2"/>
  <c r="E289" i="2"/>
  <c r="F289" i="2"/>
  <c r="G289" i="2"/>
  <c r="A290" i="2"/>
  <c r="B290" i="2"/>
  <c r="C290" i="2"/>
  <c r="D290" i="2"/>
  <c r="E290" i="2"/>
  <c r="F290" i="2"/>
  <c r="G290" i="2"/>
  <c r="A291" i="2"/>
  <c r="B291" i="2"/>
  <c r="C291" i="2"/>
  <c r="D291" i="2"/>
  <c r="E291" i="2"/>
  <c r="F291" i="2"/>
  <c r="G291" i="2"/>
  <c r="A292" i="2"/>
  <c r="A293" i="2"/>
  <c r="B293" i="2"/>
  <c r="C293" i="2"/>
  <c r="D293" i="2"/>
  <c r="E293" i="2"/>
  <c r="F293" i="2"/>
  <c r="G293" i="2"/>
  <c r="A294" i="2"/>
  <c r="A295" i="2"/>
  <c r="A200" i="2"/>
  <c r="A201" i="2"/>
  <c r="A202" i="2"/>
  <c r="A203" i="2"/>
  <c r="A207" i="2"/>
  <c r="A216" i="2"/>
  <c r="A218" i="2"/>
  <c r="A219" i="2"/>
  <c r="A227" i="2"/>
  <c r="A228" i="2"/>
  <c r="A229" i="2"/>
  <c r="A230" i="2"/>
  <c r="A231" i="2"/>
  <c r="A232" i="2"/>
  <c r="A233" i="2"/>
  <c r="A235" i="2"/>
  <c r="A236" i="2"/>
  <c r="A237" i="2"/>
  <c r="A238" i="2"/>
  <c r="A239" i="2"/>
  <c r="A240" i="2"/>
  <c r="A241" i="2"/>
  <c r="A242" i="2"/>
  <c r="A243" i="2"/>
  <c r="F131" i="2"/>
  <c r="D310" i="2" s="1"/>
  <c r="F132" i="2"/>
  <c r="D311" i="2" s="1"/>
  <c r="F134" i="2"/>
  <c r="D313" i="2" s="1"/>
  <c r="F135" i="2"/>
  <c r="F136" i="2"/>
  <c r="F137" i="2"/>
  <c r="F138" i="2"/>
  <c r="F139" i="2"/>
  <c r="F140" i="2"/>
  <c r="F141" i="2"/>
  <c r="F143" i="2"/>
  <c r="F144" i="2"/>
  <c r="F145" i="2"/>
  <c r="F148" i="2"/>
  <c r="D316" i="2" s="1"/>
  <c r="F149" i="2"/>
  <c r="F150" i="2"/>
  <c r="F151" i="2"/>
  <c r="F153" i="2"/>
  <c r="C131" i="2"/>
  <c r="D131" i="2"/>
  <c r="B310" i="2" s="1"/>
  <c r="E131" i="2"/>
  <c r="C310" i="2" s="1"/>
  <c r="C132" i="2"/>
  <c r="D132" i="2"/>
  <c r="B311" i="2" s="1"/>
  <c r="E132" i="2"/>
  <c r="C311" i="2" s="1"/>
  <c r="C134" i="2"/>
  <c r="D134" i="2"/>
  <c r="B313" i="2" s="1"/>
  <c r="E134" i="2"/>
  <c r="C313" i="2" s="1"/>
  <c r="C135" i="2"/>
  <c r="D135" i="2"/>
  <c r="E135" i="2"/>
  <c r="C136" i="2"/>
  <c r="D136" i="2"/>
  <c r="E136" i="2"/>
  <c r="C137" i="2"/>
  <c r="D137" i="2"/>
  <c r="E137" i="2"/>
  <c r="C138" i="2"/>
  <c r="D138" i="2"/>
  <c r="E138" i="2"/>
  <c r="C139" i="2"/>
  <c r="D139" i="2"/>
  <c r="E139" i="2"/>
  <c r="C140" i="2"/>
  <c r="D140" i="2"/>
  <c r="E140" i="2"/>
  <c r="C141" i="2"/>
  <c r="D141" i="2"/>
  <c r="E141" i="2"/>
  <c r="C143" i="2"/>
  <c r="D143" i="2"/>
  <c r="E143" i="2"/>
  <c r="C144" i="2"/>
  <c r="D144" i="2"/>
  <c r="E144" i="2"/>
  <c r="C145" i="2"/>
  <c r="D145" i="2"/>
  <c r="E145" i="2"/>
  <c r="C146" i="2"/>
  <c r="D146" i="2"/>
  <c r="E146" i="2"/>
  <c r="C148" i="2"/>
  <c r="D148" i="2"/>
  <c r="B316" i="2" s="1"/>
  <c r="E148" i="2"/>
  <c r="C316" i="2" s="1"/>
  <c r="C149" i="2"/>
  <c r="D149" i="2"/>
  <c r="E149" i="2"/>
  <c r="C150" i="2"/>
  <c r="D150" i="2"/>
  <c r="E150" i="2"/>
  <c r="C151" i="2"/>
  <c r="D151" i="2"/>
  <c r="E151" i="2"/>
  <c r="C153" i="2"/>
  <c r="D153" i="2"/>
  <c r="E153" i="2"/>
  <c r="B132" i="2"/>
  <c r="B134" i="2"/>
  <c r="B135" i="2"/>
  <c r="B136" i="2"/>
  <c r="B137" i="2"/>
  <c r="B138" i="2"/>
  <c r="B139" i="2"/>
  <c r="B140" i="2"/>
  <c r="B141" i="2"/>
  <c r="B143" i="2"/>
  <c r="B144" i="2"/>
  <c r="B145" i="2"/>
  <c r="B146" i="2"/>
  <c r="B148" i="2"/>
  <c r="B149" i="2"/>
  <c r="B150" i="2"/>
  <c r="B151" i="2"/>
  <c r="B153" i="2"/>
  <c r="B131" i="2"/>
  <c r="A166" i="2"/>
  <c r="B166" i="2"/>
  <c r="C166" i="2"/>
  <c r="D166" i="2"/>
  <c r="E166" i="2"/>
  <c r="F166" i="2"/>
  <c r="G166" i="2"/>
  <c r="A167" i="2"/>
  <c r="A168" i="2"/>
  <c r="B168" i="2"/>
  <c r="C168" i="2"/>
  <c r="D168" i="2"/>
  <c r="E168" i="2"/>
  <c r="F168" i="2"/>
  <c r="G168" i="2"/>
  <c r="A169" i="2"/>
  <c r="B169" i="2"/>
  <c r="C169" i="2"/>
  <c r="D169" i="2"/>
  <c r="E169" i="2"/>
  <c r="F169" i="2"/>
  <c r="G169" i="2"/>
  <c r="A170" i="2"/>
  <c r="B170" i="2"/>
  <c r="C170" i="2"/>
  <c r="D170" i="2"/>
  <c r="E170" i="2"/>
  <c r="F170" i="2"/>
  <c r="G170" i="2"/>
  <c r="A171" i="2"/>
  <c r="B171" i="2"/>
  <c r="C171" i="2"/>
  <c r="D171" i="2"/>
  <c r="E171" i="2"/>
  <c r="F171" i="2"/>
  <c r="G171" i="2"/>
  <c r="A172" i="2"/>
  <c r="B172" i="2"/>
  <c r="C172" i="2"/>
  <c r="D172" i="2"/>
  <c r="E172" i="2"/>
  <c r="F172" i="2"/>
  <c r="G172" i="2"/>
  <c r="A173" i="2"/>
  <c r="B173" i="2"/>
  <c r="C173" i="2"/>
  <c r="D173" i="2"/>
  <c r="E173" i="2"/>
  <c r="F173" i="2"/>
  <c r="G173" i="2"/>
  <c r="A174" i="2"/>
  <c r="B174" i="2"/>
  <c r="C174" i="2"/>
  <c r="D174" i="2"/>
  <c r="E174" i="2"/>
  <c r="F174" i="2"/>
  <c r="G174" i="2"/>
  <c r="A175" i="2"/>
  <c r="A176" i="2"/>
  <c r="A177" i="2"/>
  <c r="B177" i="2"/>
  <c r="C177" i="2"/>
  <c r="D177" i="2"/>
  <c r="E177" i="2"/>
  <c r="F177" i="2"/>
  <c r="G177" i="2"/>
  <c r="A178" i="2"/>
  <c r="B178" i="2"/>
  <c r="C178" i="2"/>
  <c r="D178" i="2"/>
  <c r="E178" i="2"/>
  <c r="F178" i="2"/>
  <c r="G178" i="2"/>
  <c r="A179" i="2"/>
  <c r="B179" i="2"/>
  <c r="C179" i="2"/>
  <c r="D179" i="2"/>
  <c r="E179" i="2"/>
  <c r="F179" i="2"/>
  <c r="G179" i="2"/>
  <c r="A180" i="2"/>
  <c r="B180" i="2"/>
  <c r="C180" i="2"/>
  <c r="D180" i="2"/>
  <c r="E180" i="2"/>
  <c r="A181" i="2"/>
  <c r="A182" i="2"/>
  <c r="B182" i="2"/>
  <c r="C182" i="2"/>
  <c r="D182" i="2"/>
  <c r="E182" i="2"/>
  <c r="F182" i="2"/>
  <c r="G182" i="2"/>
  <c r="A183" i="2"/>
  <c r="B183" i="2"/>
  <c r="C183" i="2"/>
  <c r="D183" i="2"/>
  <c r="E183" i="2"/>
  <c r="F183" i="2"/>
  <c r="G183" i="2"/>
  <c r="A184" i="2"/>
  <c r="B184" i="2"/>
  <c r="C184" i="2"/>
  <c r="D184" i="2"/>
  <c r="E184" i="2"/>
  <c r="F184" i="2"/>
  <c r="G184" i="2"/>
  <c r="A185" i="2"/>
  <c r="B185" i="2"/>
  <c r="C185" i="2"/>
  <c r="D185" i="2"/>
  <c r="E185" i="2"/>
  <c r="F185" i="2"/>
  <c r="G185" i="2"/>
  <c r="A186" i="2"/>
  <c r="A187" i="2"/>
  <c r="B187" i="2"/>
  <c r="C187" i="2"/>
  <c r="D187" i="2"/>
  <c r="E187" i="2"/>
  <c r="F187" i="2"/>
  <c r="G187" i="2"/>
  <c r="A188" i="2"/>
  <c r="A190" i="2"/>
  <c r="A191" i="2"/>
  <c r="A132" i="2"/>
  <c r="A311" i="2" s="1"/>
  <c r="A133" i="2"/>
  <c r="A312" i="2" s="1"/>
  <c r="A134" i="2"/>
  <c r="A313" i="2" s="1"/>
  <c r="A135" i="2"/>
  <c r="A136" i="2"/>
  <c r="A137" i="2"/>
  <c r="A138" i="2"/>
  <c r="A139" i="2"/>
  <c r="A140" i="2"/>
  <c r="A141" i="2"/>
  <c r="A142" i="2"/>
  <c r="A314" i="2" s="1"/>
  <c r="A143" i="2"/>
  <c r="A144" i="2"/>
  <c r="A145" i="2"/>
  <c r="A146" i="2"/>
  <c r="A147" i="2"/>
  <c r="A315" i="2" s="1"/>
  <c r="A148" i="2"/>
  <c r="A316" i="2" s="1"/>
  <c r="A149" i="2"/>
  <c r="A150" i="2"/>
  <c r="A151" i="2"/>
  <c r="A152" i="2"/>
  <c r="A153" i="2"/>
  <c r="A154" i="2"/>
  <c r="A156" i="2"/>
  <c r="A157" i="2"/>
  <c r="B136" i="1"/>
  <c r="C156" i="2"/>
  <c r="E269" i="4"/>
  <c r="D174" i="3"/>
  <c r="E174" i="3" s="1"/>
  <c r="F174" i="3" s="1"/>
  <c r="G174" i="3" s="1"/>
  <c r="H174" i="3" s="1"/>
  <c r="I174" i="3" s="1"/>
  <c r="F44" i="1"/>
  <c r="E82" i="2" s="1"/>
  <c r="C365" i="3" s="1"/>
  <c r="E44" i="1"/>
  <c r="C135" i="1"/>
  <c r="D135" i="1"/>
  <c r="E135" i="1"/>
  <c r="F135" i="1"/>
  <c r="C136" i="1"/>
  <c r="D136" i="1"/>
  <c r="E136" i="1"/>
  <c r="F136" i="1"/>
  <c r="F381" i="2"/>
  <c r="D218" i="3"/>
  <c r="E218" i="3" s="1"/>
  <c r="F218" i="3" s="1"/>
  <c r="G218" i="3" s="1"/>
  <c r="H218" i="3" s="1"/>
  <c r="I218" i="3" s="1"/>
  <c r="D140" i="1"/>
  <c r="C140" i="1"/>
  <c r="B140" i="1"/>
  <c r="C382" i="2"/>
  <c r="B382" i="2"/>
  <c r="B380" i="2"/>
  <c r="C380" i="2"/>
  <c r="B375" i="2"/>
  <c r="D95" i="1"/>
  <c r="C95" i="1"/>
  <c r="B95" i="1"/>
  <c r="D67" i="1"/>
  <c r="D76" i="1" s="1"/>
  <c r="C67" i="1"/>
  <c r="B133" i="2" s="1"/>
  <c r="B67" i="1"/>
  <c r="D63" i="1"/>
  <c r="C63" i="1"/>
  <c r="B63" i="1"/>
  <c r="D57" i="1"/>
  <c r="C57" i="1"/>
  <c r="C59" i="1" s="1"/>
  <c r="B104" i="2" s="1"/>
  <c r="B57" i="1"/>
  <c r="B59" i="1" s="1"/>
  <c r="C44" i="1"/>
  <c r="B44" i="1"/>
  <c r="D24" i="1"/>
  <c r="D33" i="1" s="1"/>
  <c r="C24" i="1"/>
  <c r="B24" i="1"/>
  <c r="F140" i="1"/>
  <c r="E140" i="1"/>
  <c r="F95" i="1"/>
  <c r="E95" i="1"/>
  <c r="F67" i="1"/>
  <c r="E67" i="1"/>
  <c r="D46" i="2" s="1"/>
  <c r="B355" i="3" s="1"/>
  <c r="F63" i="1"/>
  <c r="E63" i="1"/>
  <c r="F57" i="1"/>
  <c r="E57" i="1"/>
  <c r="E59" i="1" s="1"/>
  <c r="F24" i="1"/>
  <c r="E24" i="1"/>
  <c r="G149" i="1"/>
  <c r="F125" i="2" s="1"/>
  <c r="G135" i="1"/>
  <c r="G136" i="1"/>
  <c r="G251" i="2"/>
  <c r="F251" i="2"/>
  <c r="E251" i="2"/>
  <c r="D251" i="2"/>
  <c r="C251" i="2"/>
  <c r="B251" i="2"/>
  <c r="G165" i="2"/>
  <c r="F165" i="2"/>
  <c r="D328" i="3" s="1"/>
  <c r="E165" i="2"/>
  <c r="C328" i="3" s="1"/>
  <c r="D165" i="2"/>
  <c r="B328" i="3" s="1"/>
  <c r="C165" i="2"/>
  <c r="B165" i="2"/>
  <c r="F120" i="2"/>
  <c r="F86" i="2"/>
  <c r="F87" i="2" s="1"/>
  <c r="E86" i="2"/>
  <c r="E87" i="2" s="1"/>
  <c r="D86" i="2"/>
  <c r="D87" i="2" s="1"/>
  <c r="C86" i="2"/>
  <c r="C87" i="2" s="1"/>
  <c r="B86" i="2"/>
  <c r="B87" i="2" s="1"/>
  <c r="F95" i="2"/>
  <c r="D361" i="3" s="1"/>
  <c r="E95" i="2"/>
  <c r="C361" i="3" s="1"/>
  <c r="D95" i="2"/>
  <c r="E312" i="2" s="1"/>
  <c r="C95" i="2"/>
  <c r="B95" i="2"/>
  <c r="F92" i="2"/>
  <c r="F93" i="2" s="1"/>
  <c r="E92" i="2"/>
  <c r="E93" i="2" s="1"/>
  <c r="D92" i="2"/>
  <c r="D93" i="2" s="1"/>
  <c r="C92" i="2"/>
  <c r="C93" i="2" s="1"/>
  <c r="B92" i="2"/>
  <c r="B93" i="2" s="1"/>
  <c r="F90" i="2"/>
  <c r="F91" i="2" s="1"/>
  <c r="E90" i="2"/>
  <c r="F311" i="2" s="1"/>
  <c r="D90" i="2"/>
  <c r="B360" i="3" s="1"/>
  <c r="C90" i="2"/>
  <c r="C91" i="2" s="1"/>
  <c r="B90" i="2"/>
  <c r="B91" i="2" s="1"/>
  <c r="F88" i="2"/>
  <c r="E88" i="2"/>
  <c r="C359" i="3" s="1"/>
  <c r="D88" i="2"/>
  <c r="D89" i="2" s="1"/>
  <c r="C88" i="2"/>
  <c r="C89" i="2" s="1"/>
  <c r="B88" i="2"/>
  <c r="B89" i="2" s="1"/>
  <c r="F56" i="2"/>
  <c r="E56" i="2"/>
  <c r="D56" i="2"/>
  <c r="C56" i="2"/>
  <c r="B56" i="2"/>
  <c r="E255" i="3"/>
  <c r="A19" i="4"/>
  <c r="C19" i="4"/>
  <c r="A20" i="4"/>
  <c r="C20" i="4"/>
  <c r="C63" i="4"/>
  <c r="A64" i="4"/>
  <c r="C64" i="4"/>
  <c r="A65" i="4"/>
  <c r="C65" i="4"/>
  <c r="C90" i="4"/>
  <c r="A91" i="4"/>
  <c r="C91" i="4"/>
  <c r="A92" i="4"/>
  <c r="C92" i="4"/>
  <c r="E101" i="4"/>
  <c r="F101" i="4"/>
  <c r="G101" i="4"/>
  <c r="H101" i="4"/>
  <c r="I101" i="4"/>
  <c r="J101" i="4"/>
  <c r="C120" i="4"/>
  <c r="A121" i="4"/>
  <c r="C121" i="4"/>
  <c r="A122" i="4"/>
  <c r="C122" i="4"/>
  <c r="C146" i="4"/>
  <c r="A147" i="4"/>
  <c r="C147" i="4"/>
  <c r="A148" i="4"/>
  <c r="C148" i="4"/>
  <c r="C177" i="4"/>
  <c r="A178" i="4"/>
  <c r="C178" i="4"/>
  <c r="A179" i="4"/>
  <c r="C179" i="4"/>
  <c r="C203" i="4"/>
  <c r="A204" i="4"/>
  <c r="C204" i="4"/>
  <c r="A205" i="4"/>
  <c r="C205" i="4"/>
  <c r="C239" i="4"/>
  <c r="A240" i="4"/>
  <c r="C240" i="4"/>
  <c r="A241" i="4"/>
  <c r="C241" i="4"/>
  <c r="E261" i="4"/>
  <c r="B11" i="5"/>
  <c r="B12" i="5"/>
  <c r="E19" i="5"/>
  <c r="F19" i="5"/>
  <c r="G19" i="5"/>
  <c r="H19" i="5"/>
  <c r="I19" i="5"/>
  <c r="B55" i="5"/>
  <c r="C55" i="5"/>
  <c r="D55" i="5"/>
  <c r="B56" i="5"/>
  <c r="C56" i="5"/>
  <c r="D56" i="5"/>
  <c r="B69" i="5"/>
  <c r="B97" i="5" s="1"/>
  <c r="C69" i="5"/>
  <c r="C97" i="5" s="1"/>
  <c r="D69" i="5"/>
  <c r="B74" i="5"/>
  <c r="C74" i="5"/>
  <c r="D74" i="5"/>
  <c r="E72" i="5" s="1"/>
  <c r="B99" i="5"/>
  <c r="C99" i="5"/>
  <c r="D99" i="5"/>
  <c r="A10" i="3"/>
  <c r="B10" i="3"/>
  <c r="A11" i="3"/>
  <c r="B11" i="3"/>
  <c r="J15" i="3"/>
  <c r="J16" i="3" s="1"/>
  <c r="B19" i="3"/>
  <c r="B112" i="3" s="1"/>
  <c r="C19" i="3"/>
  <c r="C19" i="5" s="1"/>
  <c r="D19" i="3"/>
  <c r="D19" i="5" s="1"/>
  <c r="A21" i="3"/>
  <c r="B21" i="3"/>
  <c r="C21" i="3"/>
  <c r="D21" i="3"/>
  <c r="A24" i="3"/>
  <c r="B24" i="3"/>
  <c r="C24" i="3"/>
  <c r="D24" i="3"/>
  <c r="A27" i="3"/>
  <c r="A31" i="3"/>
  <c r="B31" i="3"/>
  <c r="C31" i="3"/>
  <c r="D31" i="3"/>
  <c r="A34" i="3"/>
  <c r="B34" i="3"/>
  <c r="C34" i="3"/>
  <c r="D34" i="3"/>
  <c r="D36" i="3" s="1"/>
  <c r="A37" i="3"/>
  <c r="B37" i="3"/>
  <c r="C37" i="3"/>
  <c r="D37" i="3"/>
  <c r="D39" i="3" s="1"/>
  <c r="A40" i="3"/>
  <c r="B40" i="3"/>
  <c r="C40" i="3"/>
  <c r="D40" i="3"/>
  <c r="D42" i="3" s="1"/>
  <c r="A43" i="3"/>
  <c r="B43" i="3"/>
  <c r="C43" i="3"/>
  <c r="D43" i="3"/>
  <c r="A46" i="3"/>
  <c r="B46" i="3"/>
  <c r="C48" i="3" s="1"/>
  <c r="C46" i="3"/>
  <c r="D46" i="3"/>
  <c r="F47" i="3"/>
  <c r="G47" i="3" s="1"/>
  <c r="H47" i="3" s="1"/>
  <c r="I47" i="3" s="1"/>
  <c r="A49" i="3"/>
  <c r="B49" i="3"/>
  <c r="C49" i="3"/>
  <c r="D49" i="3"/>
  <c r="A52" i="3"/>
  <c r="B52" i="3"/>
  <c r="C52" i="3"/>
  <c r="D52" i="3"/>
  <c r="A55" i="3"/>
  <c r="A59" i="3"/>
  <c r="B59" i="3"/>
  <c r="C59" i="3"/>
  <c r="D59" i="3"/>
  <c r="D60" i="3" s="1"/>
  <c r="A62" i="3"/>
  <c r="B62" i="3"/>
  <c r="C62" i="3"/>
  <c r="D62" i="3"/>
  <c r="D63" i="3" s="1"/>
  <c r="A65" i="3"/>
  <c r="B65" i="3"/>
  <c r="C65" i="3"/>
  <c r="C67" i="3" s="1"/>
  <c r="D65" i="3"/>
  <c r="D66" i="3" s="1"/>
  <c r="A68" i="3"/>
  <c r="B68" i="3"/>
  <c r="C68" i="3"/>
  <c r="F69" i="3"/>
  <c r="G69" i="3" s="1"/>
  <c r="H69" i="3" s="1"/>
  <c r="I69" i="3" s="1"/>
  <c r="A71" i="3"/>
  <c r="A75" i="3"/>
  <c r="B75" i="3"/>
  <c r="C75" i="3"/>
  <c r="D75" i="3"/>
  <c r="A78" i="3"/>
  <c r="B78" i="3"/>
  <c r="C78" i="3"/>
  <c r="D80" i="3" s="1"/>
  <c r="D78" i="3"/>
  <c r="F79" i="3"/>
  <c r="G79" i="3" s="1"/>
  <c r="H79" i="3" s="1"/>
  <c r="I79" i="3" s="1"/>
  <c r="A81" i="3"/>
  <c r="B81" i="3"/>
  <c r="C81" i="3"/>
  <c r="D81" i="3"/>
  <c r="F82" i="3"/>
  <c r="G82" i="3" s="1"/>
  <c r="H82" i="3" s="1"/>
  <c r="I82" i="3" s="1"/>
  <c r="A84" i="3"/>
  <c r="A94" i="3"/>
  <c r="F95" i="3"/>
  <c r="G95" i="3" s="1"/>
  <c r="H95" i="3" s="1"/>
  <c r="I95" i="3" s="1"/>
  <c r="A97" i="3"/>
  <c r="A103" i="3"/>
  <c r="B103" i="3"/>
  <c r="A104" i="3"/>
  <c r="B104" i="3"/>
  <c r="E112" i="3"/>
  <c r="F112" i="3"/>
  <c r="G112" i="3"/>
  <c r="H112" i="3"/>
  <c r="I112" i="3"/>
  <c r="J112" i="3"/>
  <c r="A115" i="3"/>
  <c r="B115" i="3"/>
  <c r="C115" i="3"/>
  <c r="E115" i="3"/>
  <c r="F115" i="3" s="1"/>
  <c r="G115" i="3" s="1"/>
  <c r="H115" i="3" s="1"/>
  <c r="I115" i="3" s="1"/>
  <c r="A118" i="3"/>
  <c r="B118" i="3"/>
  <c r="C118" i="3"/>
  <c r="D118" i="3"/>
  <c r="E118" i="3" s="1"/>
  <c r="F118" i="3" s="1"/>
  <c r="G118" i="3" s="1"/>
  <c r="H118" i="3" s="1"/>
  <c r="I118" i="3" s="1"/>
  <c r="A121" i="3"/>
  <c r="B121" i="3"/>
  <c r="C121" i="3"/>
  <c r="D283" i="3" s="1"/>
  <c r="D121" i="3"/>
  <c r="E121" i="3" s="1"/>
  <c r="F121" i="3" s="1"/>
  <c r="G121" i="3" s="1"/>
  <c r="H121" i="3" s="1"/>
  <c r="I121" i="3" s="1"/>
  <c r="A124" i="3"/>
  <c r="B124" i="3"/>
  <c r="C124" i="3"/>
  <c r="D124" i="3"/>
  <c r="E124" i="3" s="1"/>
  <c r="F124" i="3" s="1"/>
  <c r="G124" i="3" s="1"/>
  <c r="H124" i="3" s="1"/>
  <c r="I124" i="3" s="1"/>
  <c r="A127" i="3"/>
  <c r="B127" i="3"/>
  <c r="C127" i="3"/>
  <c r="D285" i="3" s="1"/>
  <c r="D127" i="3"/>
  <c r="B130" i="3"/>
  <c r="C130" i="3"/>
  <c r="D130" i="3"/>
  <c r="B133" i="3"/>
  <c r="C133" i="3"/>
  <c r="C286" i="3" s="1"/>
  <c r="D133" i="3"/>
  <c r="A136" i="3"/>
  <c r="B136" i="3"/>
  <c r="C136" i="3"/>
  <c r="C138" i="3" s="1"/>
  <c r="D136" i="3"/>
  <c r="E136" i="3" s="1"/>
  <c r="F136" i="3" s="1"/>
  <c r="G136" i="3" s="1"/>
  <c r="H136" i="3" s="1"/>
  <c r="I136" i="3" s="1"/>
  <c r="A139" i="3"/>
  <c r="A166" i="3"/>
  <c r="A171" i="3"/>
  <c r="B171" i="3"/>
  <c r="C171" i="3"/>
  <c r="D171" i="3"/>
  <c r="E171" i="3" s="1"/>
  <c r="F171" i="3" s="1"/>
  <c r="G171" i="3" s="1"/>
  <c r="H171" i="3" s="1"/>
  <c r="I171" i="3" s="1"/>
  <c r="A174" i="3"/>
  <c r="A177" i="3"/>
  <c r="B177" i="3"/>
  <c r="C177" i="3"/>
  <c r="D177" i="3"/>
  <c r="A180" i="3"/>
  <c r="B180" i="3"/>
  <c r="C180" i="3"/>
  <c r="D180" i="3"/>
  <c r="A183" i="3"/>
  <c r="B183" i="3"/>
  <c r="C183" i="3"/>
  <c r="D183" i="3"/>
  <c r="E183" i="3" s="1"/>
  <c r="F183" i="3" s="1"/>
  <c r="G183" i="3" s="1"/>
  <c r="H183" i="3" s="1"/>
  <c r="I183" i="3" s="1"/>
  <c r="A192" i="3"/>
  <c r="B192" i="3"/>
  <c r="C192" i="3"/>
  <c r="D192" i="3"/>
  <c r="A195" i="3"/>
  <c r="A198" i="3"/>
  <c r="B198" i="3"/>
  <c r="C198" i="3"/>
  <c r="D198" i="3"/>
  <c r="E198" i="3" s="1"/>
  <c r="F198" i="3" s="1"/>
  <c r="G198" i="3" s="1"/>
  <c r="H198" i="3" s="1"/>
  <c r="I198" i="3" s="1"/>
  <c r="A201" i="3"/>
  <c r="B201" i="3"/>
  <c r="C201" i="3"/>
  <c r="D201" i="3"/>
  <c r="E201" i="3" s="1"/>
  <c r="F201" i="3" s="1"/>
  <c r="G201" i="3" s="1"/>
  <c r="H201" i="3" s="1"/>
  <c r="I201" i="3" s="1"/>
  <c r="A204" i="3"/>
  <c r="B204" i="3"/>
  <c r="C204" i="3"/>
  <c r="D204" i="3"/>
  <c r="E204" i="3" s="1"/>
  <c r="F204" i="3" s="1"/>
  <c r="G204" i="3" s="1"/>
  <c r="H204" i="3" s="1"/>
  <c r="I204" i="3" s="1"/>
  <c r="A207" i="3"/>
  <c r="B207" i="3"/>
  <c r="C207" i="3"/>
  <c r="D207" i="3"/>
  <c r="A210" i="3"/>
  <c r="B210" i="3"/>
  <c r="C210" i="3"/>
  <c r="D210" i="3"/>
  <c r="D296" i="3" s="1"/>
  <c r="A213" i="3"/>
  <c r="A218" i="3"/>
  <c r="A222" i="3"/>
  <c r="A225" i="3"/>
  <c r="B225" i="3"/>
  <c r="C225" i="3"/>
  <c r="D225" i="3"/>
  <c r="D227" i="3" s="1"/>
  <c r="A228" i="3"/>
  <c r="B228" i="3"/>
  <c r="C230" i="3" s="1"/>
  <c r="C228" i="3"/>
  <c r="D228" i="3"/>
  <c r="E228" i="3" s="1"/>
  <c r="F229" i="3"/>
  <c r="G229" i="3" s="1"/>
  <c r="H229" i="3" s="1"/>
  <c r="I229" i="3" s="1"/>
  <c r="A231" i="3"/>
  <c r="B231" i="3"/>
  <c r="C231" i="3"/>
  <c r="C233" i="3" s="1"/>
  <c r="D231" i="3"/>
  <c r="A234" i="3"/>
  <c r="A243" i="3"/>
  <c r="F253" i="3"/>
  <c r="G253" i="3" s="1"/>
  <c r="H253" i="3" s="1"/>
  <c r="I253" i="3" s="1"/>
  <c r="F255" i="3"/>
  <c r="G256" i="3"/>
  <c r="G255" i="3" s="1"/>
  <c r="A274" i="3"/>
  <c r="B274" i="3"/>
  <c r="A275" i="3"/>
  <c r="B275" i="3"/>
  <c r="E278" i="3"/>
  <c r="F278" i="3"/>
  <c r="G278" i="3"/>
  <c r="H278" i="3"/>
  <c r="I278" i="3"/>
  <c r="J278" i="3"/>
  <c r="A321" i="3"/>
  <c r="B321" i="3"/>
  <c r="A322" i="3"/>
  <c r="B322" i="3"/>
  <c r="B325" i="3"/>
  <c r="C325" i="3"/>
  <c r="D325" i="3"/>
  <c r="E325" i="3"/>
  <c r="F325" i="3"/>
  <c r="G325" i="3"/>
  <c r="H325" i="3"/>
  <c r="I325" i="3"/>
  <c r="J325" i="3"/>
  <c r="A9" i="2"/>
  <c r="B9" i="2"/>
  <c r="A10" i="2"/>
  <c r="B10" i="2"/>
  <c r="A14" i="2"/>
  <c r="A15" i="2"/>
  <c r="A16" i="2"/>
  <c r="B21" i="2"/>
  <c r="C21" i="2"/>
  <c r="D21" i="2"/>
  <c r="E21" i="2"/>
  <c r="F21" i="2"/>
  <c r="B78" i="2"/>
  <c r="C78" i="2"/>
  <c r="D78" i="2"/>
  <c r="E78" i="2"/>
  <c r="F78" i="2"/>
  <c r="B129" i="2"/>
  <c r="C129" i="2"/>
  <c r="D129" i="2"/>
  <c r="E129" i="2"/>
  <c r="F129" i="2"/>
  <c r="A131" i="2"/>
  <c r="A310" i="2" s="1"/>
  <c r="B161" i="2"/>
  <c r="C161" i="2"/>
  <c r="D161" i="2"/>
  <c r="E161" i="2"/>
  <c r="F161" i="2"/>
  <c r="A165" i="2"/>
  <c r="B196" i="2"/>
  <c r="C196" i="2"/>
  <c r="D196" i="2"/>
  <c r="E196" i="2"/>
  <c r="F196" i="2"/>
  <c r="A198" i="2"/>
  <c r="A199" i="2"/>
  <c r="B247" i="2"/>
  <c r="C247" i="2"/>
  <c r="D247" i="2"/>
  <c r="E247" i="2"/>
  <c r="F247" i="2"/>
  <c r="A250" i="2"/>
  <c r="A251" i="2"/>
  <c r="C302" i="2"/>
  <c r="B337" i="2" s="1"/>
  <c r="D302" i="2"/>
  <c r="C324" i="2" s="1"/>
  <c r="C327" i="2" s="1"/>
  <c r="E302" i="2"/>
  <c r="D324" i="2" s="1"/>
  <c r="D327" i="2" s="1"/>
  <c r="B364" i="2"/>
  <c r="C364" i="2"/>
  <c r="D364" i="2"/>
  <c r="E364" i="2"/>
  <c r="F364" i="2"/>
  <c r="A367" i="2"/>
  <c r="A368" i="2"/>
  <c r="B368" i="2"/>
  <c r="C368" i="2"/>
  <c r="D368" i="2"/>
  <c r="E368" i="2"/>
  <c r="F368" i="2"/>
  <c r="B369" i="2"/>
  <c r="C369" i="2"/>
  <c r="D369" i="2"/>
  <c r="E369" i="2"/>
  <c r="F369" i="2"/>
  <c r="A371" i="2"/>
  <c r="D374" i="2"/>
  <c r="E374" i="2"/>
  <c r="F374" i="2"/>
  <c r="B376" i="2"/>
  <c r="C376" i="2"/>
  <c r="A377" i="2"/>
  <c r="B381" i="2"/>
  <c r="C381" i="2"/>
  <c r="D381" i="2"/>
  <c r="E381" i="2"/>
  <c r="B383" i="2"/>
  <c r="C383" i="2"/>
  <c r="D383" i="2"/>
  <c r="E383" i="2"/>
  <c r="F383" i="2"/>
  <c r="B384" i="2"/>
  <c r="C384" i="2"/>
  <c r="A385" i="2"/>
  <c r="A387" i="2"/>
  <c r="B387" i="2"/>
  <c r="C387" i="2"/>
  <c r="D387" i="2"/>
  <c r="E387" i="2"/>
  <c r="F387" i="2"/>
  <c r="A388" i="2"/>
  <c r="G24" i="1"/>
  <c r="B222" i="3"/>
  <c r="C222" i="3"/>
  <c r="D222" i="3"/>
  <c r="E222" i="3" s="1"/>
  <c r="F222" i="3" s="1"/>
  <c r="G222" i="3" s="1"/>
  <c r="H222" i="3" s="1"/>
  <c r="I222" i="3" s="1"/>
  <c r="G63" i="1"/>
  <c r="G67" i="1"/>
  <c r="F61" i="2" s="1"/>
  <c r="G95" i="1"/>
  <c r="G140" i="1"/>
  <c r="F25" i="4"/>
  <c r="E169" i="4" s="1"/>
  <c r="B174" i="3"/>
  <c r="G57" i="1"/>
  <c r="G292" i="2" s="1"/>
  <c r="C288" i="2"/>
  <c r="E375" i="2"/>
  <c r="B288" i="2"/>
  <c r="C287" i="2"/>
  <c r="D380" i="2"/>
  <c r="B287" i="2"/>
  <c r="F380" i="2"/>
  <c r="C174" i="3"/>
  <c r="D289" i="3" s="1"/>
  <c r="C375" i="2"/>
  <c r="B132" i="1"/>
  <c r="D287" i="2"/>
  <c r="D288" i="2"/>
  <c r="D132" i="1"/>
  <c r="G288" i="2"/>
  <c r="D44" i="1"/>
  <c r="C82" i="2" s="1"/>
  <c r="B345" i="2"/>
  <c r="G287" i="2"/>
  <c r="G44" i="1"/>
  <c r="G50" i="1" s="1"/>
  <c r="C132" i="1"/>
  <c r="E380" i="2"/>
  <c r="B218" i="3"/>
  <c r="F287" i="2"/>
  <c r="E287" i="2"/>
  <c r="C218" i="3"/>
  <c r="D84" i="5"/>
  <c r="E68" i="5"/>
  <c r="F63" i="3"/>
  <c r="G63" i="3" s="1"/>
  <c r="H63" i="3" s="1"/>
  <c r="I63" i="3" s="1"/>
  <c r="F40" i="4"/>
  <c r="F76" i="3"/>
  <c r="G76" i="3" s="1"/>
  <c r="H76" i="3" s="1"/>
  <c r="I76" i="3" s="1"/>
  <c r="F41" i="4"/>
  <c r="C46" i="2"/>
  <c r="E384" i="2"/>
  <c r="B190" i="2"/>
  <c r="B156" i="2"/>
  <c r="C190" i="2"/>
  <c r="F382" i="2"/>
  <c r="F149" i="1"/>
  <c r="E119" i="2" s="1"/>
  <c r="F50" i="1"/>
  <c r="D51" i="3"/>
  <c r="F146" i="2"/>
  <c r="D156" i="2"/>
  <c r="D190" i="2"/>
  <c r="C61" i="3"/>
  <c r="G132" i="1"/>
  <c r="D144" i="3"/>
  <c r="F76" i="1"/>
  <c r="F81" i="1" s="1"/>
  <c r="E108" i="2" s="1"/>
  <c r="E66" i="2"/>
  <c r="C50" i="1"/>
  <c r="C167" i="2"/>
  <c r="B66" i="2"/>
  <c r="E46" i="2"/>
  <c r="C355" i="3" s="1"/>
  <c r="B46" i="2"/>
  <c r="E133" i="2"/>
  <c r="C312" i="2" s="1"/>
  <c r="B50" i="1"/>
  <c r="E156" i="2"/>
  <c r="C94" i="3"/>
  <c r="E121" i="1"/>
  <c r="D376" i="2"/>
  <c r="E370" i="2"/>
  <c r="C121" i="2"/>
  <c r="D81" i="2"/>
  <c r="B364" i="3" s="1"/>
  <c r="F370" i="2"/>
  <c r="C133" i="2"/>
  <c r="C203" i="3"/>
  <c r="G180" i="2"/>
  <c r="D122" i="2"/>
  <c r="E290" i="3"/>
  <c r="F133" i="2"/>
  <c r="D312" i="2" s="1"/>
  <c r="G190" i="2"/>
  <c r="F190" i="2"/>
  <c r="D94" i="3"/>
  <c r="D95" i="3" s="1"/>
  <c r="F376" i="2"/>
  <c r="G121" i="1"/>
  <c r="E120" i="2"/>
  <c r="E121" i="2"/>
  <c r="F156" i="2"/>
  <c r="E81" i="2"/>
  <c r="C364" i="3" s="1"/>
  <c r="F33" i="1"/>
  <c r="E220" i="2" s="1"/>
  <c r="B120" i="2"/>
  <c r="D79" i="3"/>
  <c r="D59" i="1"/>
  <c r="F119" i="2"/>
  <c r="C149" i="1"/>
  <c r="B123" i="2" s="1"/>
  <c r="C76" i="1"/>
  <c r="B52" i="2" s="1"/>
  <c r="F180" i="2"/>
  <c r="D68" i="3"/>
  <c r="C206" i="3"/>
  <c r="C42" i="3"/>
  <c r="E299" i="3"/>
  <c r="D35" i="3"/>
  <c r="D32" i="3"/>
  <c r="E230" i="4"/>
  <c r="C200" i="3"/>
  <c r="C296" i="3"/>
  <c r="D290" i="3"/>
  <c r="D67" i="3"/>
  <c r="D220" i="3"/>
  <c r="E308" i="3"/>
  <c r="G33" i="1"/>
  <c r="F206" i="2" s="1"/>
  <c r="E199" i="2"/>
  <c r="E241" i="2"/>
  <c r="E228" i="2"/>
  <c r="E201" i="2"/>
  <c r="E205" i="2"/>
  <c r="E203" i="2"/>
  <c r="E237" i="2"/>
  <c r="E142" i="2"/>
  <c r="C314" i="2" s="1"/>
  <c r="E230" i="2"/>
  <c r="E218" i="2"/>
  <c r="E227" i="2"/>
  <c r="F237" i="2"/>
  <c r="F86" i="1"/>
  <c r="E69" i="2" s="1"/>
  <c r="B19" i="5" l="1"/>
  <c r="C50" i="3"/>
  <c r="H256" i="3"/>
  <c r="H255" i="3" s="1"/>
  <c r="C220" i="3"/>
  <c r="B47" i="2"/>
  <c r="E234" i="2"/>
  <c r="D105" i="2"/>
  <c r="D104" i="2"/>
  <c r="C209" i="2"/>
  <c r="C234" i="2"/>
  <c r="C237" i="2"/>
  <c r="C241" i="2"/>
  <c r="C218" i="2"/>
  <c r="E147" i="2"/>
  <c r="C315" i="2" s="1"/>
  <c r="F204" i="2"/>
  <c r="C135" i="3"/>
  <c r="E112" i="4"/>
  <c r="G167" i="2"/>
  <c r="F167" i="2"/>
  <c r="G279" i="2"/>
  <c r="D167" i="2"/>
  <c r="C176" i="3"/>
  <c r="F66" i="2"/>
  <c r="D309" i="3"/>
  <c r="D311" i="3"/>
  <c r="C123" i="3"/>
  <c r="C64" i="3"/>
  <c r="C292" i="2"/>
  <c r="F143" i="1"/>
  <c r="E107" i="2"/>
  <c r="C370" i="3" s="1"/>
  <c r="F201" i="2"/>
  <c r="E67" i="2"/>
  <c r="F46" i="2"/>
  <c r="D355" i="3" s="1"/>
  <c r="D230" i="3"/>
  <c r="F122" i="2"/>
  <c r="D61" i="2"/>
  <c r="F88" i="1"/>
  <c r="E154" i="2" s="1"/>
  <c r="C238" i="2"/>
  <c r="C200" i="2"/>
  <c r="D279" i="2"/>
  <c r="C126" i="3"/>
  <c r="C120" i="3"/>
  <c r="B139" i="3"/>
  <c r="E240" i="2"/>
  <c r="F92" i="1"/>
  <c r="E49" i="2" s="1"/>
  <c r="C232" i="2"/>
  <c r="C207" i="2"/>
  <c r="C240" i="2"/>
  <c r="C205" i="2"/>
  <c r="C204" i="2"/>
  <c r="C81" i="2"/>
  <c r="F285" i="2"/>
  <c r="D209" i="3"/>
  <c r="E177" i="3"/>
  <c r="F177" i="3" s="1"/>
  <c r="G177" i="3" s="1"/>
  <c r="H177" i="3" s="1"/>
  <c r="I177" i="3" s="1"/>
  <c r="F39" i="4"/>
  <c r="C132" i="3"/>
  <c r="E152" i="2"/>
  <c r="C199" i="2"/>
  <c r="E125" i="2"/>
  <c r="C343" i="2"/>
  <c r="E68" i="2"/>
  <c r="F35" i="2"/>
  <c r="D344" i="3" s="1"/>
  <c r="C203" i="2"/>
  <c r="C202" i="2"/>
  <c r="C236" i="2"/>
  <c r="B125" i="2"/>
  <c r="C201" i="2"/>
  <c r="C229" i="2"/>
  <c r="E47" i="2"/>
  <c r="C356" i="3" s="1"/>
  <c r="E229" i="2"/>
  <c r="E238" i="2"/>
  <c r="C239" i="2"/>
  <c r="G76" i="1"/>
  <c r="F47" i="2" s="1"/>
  <c r="D356" i="3" s="1"/>
  <c r="D50" i="1"/>
  <c r="D60" i="1" s="1"/>
  <c r="C83" i="3"/>
  <c r="C259" i="2"/>
  <c r="B294" i="2"/>
  <c r="C69" i="3"/>
  <c r="C224" i="3"/>
  <c r="C53" i="3"/>
  <c r="C185" i="3"/>
  <c r="B195" i="3"/>
  <c r="B213" i="3" s="1"/>
  <c r="D77" i="3"/>
  <c r="C313" i="3"/>
  <c r="C79" i="3"/>
  <c r="C89" i="3"/>
  <c r="C32" i="3"/>
  <c r="D179" i="3"/>
  <c r="C60" i="3"/>
  <c r="D200" i="3"/>
  <c r="C25" i="3"/>
  <c r="D206" i="3"/>
  <c r="D308" i="3"/>
  <c r="C292" i="3"/>
  <c r="C66" i="3"/>
  <c r="C44" i="3"/>
  <c r="B38" i="3"/>
  <c r="C35" i="3"/>
  <c r="D132" i="3"/>
  <c r="E130" i="3"/>
  <c r="F130" i="3" s="1"/>
  <c r="G130" i="3" s="1"/>
  <c r="H130" i="3" s="1"/>
  <c r="I130" i="3" s="1"/>
  <c r="E207" i="3"/>
  <c r="F207" i="3" s="1"/>
  <c r="D48" i="3"/>
  <c r="D126" i="3"/>
  <c r="E192" i="3"/>
  <c r="F192" i="3" s="1"/>
  <c r="G192" i="3" s="1"/>
  <c r="H192" i="3" s="1"/>
  <c r="I192" i="3" s="1"/>
  <c r="I256" i="3"/>
  <c r="I255" i="3" s="1"/>
  <c r="D182" i="3"/>
  <c r="D129" i="3"/>
  <c r="E127" i="3"/>
  <c r="F127" i="3" s="1"/>
  <c r="G127" i="3" s="1"/>
  <c r="H127" i="3" s="1"/>
  <c r="I127" i="3" s="1"/>
  <c r="B76" i="3"/>
  <c r="D212" i="3"/>
  <c r="E210" i="3"/>
  <c r="F210" i="3" s="1"/>
  <c r="G210" i="3" s="1"/>
  <c r="H210" i="3" s="1"/>
  <c r="I210" i="3" s="1"/>
  <c r="D286" i="3"/>
  <c r="E133" i="3"/>
  <c r="F133" i="3" s="1"/>
  <c r="G133" i="3" s="1"/>
  <c r="H133" i="3" s="1"/>
  <c r="I133" i="3" s="1"/>
  <c r="E172" i="4"/>
  <c r="E233" i="4"/>
  <c r="F123" i="2"/>
  <c r="B119" i="2"/>
  <c r="D96" i="3"/>
  <c r="C342" i="2"/>
  <c r="F97" i="1"/>
  <c r="F113" i="1" s="1"/>
  <c r="E83" i="2" s="1"/>
  <c r="F155" i="1"/>
  <c r="F15" i="2" s="1"/>
  <c r="E29" i="2"/>
  <c r="C317" i="2" s="1"/>
  <c r="E70" i="2"/>
  <c r="E24" i="2"/>
  <c r="C333" i="3" s="1"/>
  <c r="E40" i="2"/>
  <c r="C328" i="2" s="1"/>
  <c r="B67" i="2"/>
  <c r="D54" i="3"/>
  <c r="C39" i="3"/>
  <c r="C33" i="3"/>
  <c r="C81" i="1"/>
  <c r="B68" i="2" s="1"/>
  <c r="C54" i="3"/>
  <c r="B53" i="3"/>
  <c r="B142" i="2"/>
  <c r="E34" i="2"/>
  <c r="C343" i="3" s="1"/>
  <c r="E48" i="2"/>
  <c r="C176" i="2"/>
  <c r="D81" i="1"/>
  <c r="C68" i="2" s="1"/>
  <c r="C67" i="2"/>
  <c r="B69" i="3"/>
  <c r="B47" i="3"/>
  <c r="B79" i="3"/>
  <c r="B63" i="3"/>
  <c r="B22" i="3"/>
  <c r="B27" i="3"/>
  <c r="B28" i="3" s="1"/>
  <c r="B66" i="3"/>
  <c r="B25" i="3"/>
  <c r="B88" i="3"/>
  <c r="B60" i="3"/>
  <c r="B35" i="3"/>
  <c r="B82" i="3"/>
  <c r="B292" i="2"/>
  <c r="B60" i="1"/>
  <c r="E43" i="2"/>
  <c r="C352" i="3" s="1"/>
  <c r="C122" i="2"/>
  <c r="G59" i="1"/>
  <c r="F103" i="2" s="1"/>
  <c r="D369" i="3" s="1"/>
  <c r="B105" i="2"/>
  <c r="C294" i="2"/>
  <c r="D234" i="3"/>
  <c r="E155" i="4" s="1"/>
  <c r="E157" i="4" s="1"/>
  <c r="B103" i="2"/>
  <c r="D310" i="3"/>
  <c r="C294" i="3"/>
  <c r="C144" i="3"/>
  <c r="E85" i="4"/>
  <c r="C209" i="3"/>
  <c r="D135" i="3"/>
  <c r="D33" i="3"/>
  <c r="D299" i="3"/>
  <c r="D284" i="3"/>
  <c r="D294" i="3"/>
  <c r="D360" i="3"/>
  <c r="D123" i="3"/>
  <c r="D139" i="3"/>
  <c r="B153" i="3"/>
  <c r="E115" i="4"/>
  <c r="C88" i="3"/>
  <c r="D120" i="3"/>
  <c r="C41" i="3"/>
  <c r="D176" i="3"/>
  <c r="C38" i="3"/>
  <c r="C23" i="3"/>
  <c r="F26" i="4"/>
  <c r="F56" i="4" s="1"/>
  <c r="C311" i="3"/>
  <c r="C27" i="3"/>
  <c r="C55" i="3" s="1"/>
  <c r="C56" i="3" s="1"/>
  <c r="C95" i="3"/>
  <c r="E82" i="4"/>
  <c r="C310" i="3"/>
  <c r="C283" i="3"/>
  <c r="C117" i="3"/>
  <c r="B41" i="3"/>
  <c r="D185" i="3"/>
  <c r="C63" i="3"/>
  <c r="C234" i="3"/>
  <c r="C240" i="3" s="1"/>
  <c r="C47" i="3"/>
  <c r="C22" i="3"/>
  <c r="D292" i="3"/>
  <c r="C295" i="3"/>
  <c r="C309" i="3"/>
  <c r="D233" i="3"/>
  <c r="C80" i="3"/>
  <c r="C77" i="3"/>
  <c r="D295" i="3"/>
  <c r="D224" i="3"/>
  <c r="E266" i="4"/>
  <c r="D45" i="3"/>
  <c r="C76" i="3"/>
  <c r="C284" i="3"/>
  <c r="C299" i="3"/>
  <c r="B32" i="3"/>
  <c r="C33" i="1"/>
  <c r="B233" i="2" s="1"/>
  <c r="C231" i="2"/>
  <c r="C119" i="2"/>
  <c r="C125" i="2"/>
  <c r="C123" i="2"/>
  <c r="D267" i="2"/>
  <c r="G266" i="2"/>
  <c r="C230" i="2"/>
  <c r="E259" i="2"/>
  <c r="D370" i="2"/>
  <c r="C213" i="2"/>
  <c r="C162" i="3"/>
  <c r="C147" i="3"/>
  <c r="E102" i="2"/>
  <c r="C368" i="3" s="1"/>
  <c r="C307" i="3"/>
  <c r="C173" i="3"/>
  <c r="E267" i="2"/>
  <c r="B156" i="3"/>
  <c r="C301" i="3"/>
  <c r="C156" i="3"/>
  <c r="C298" i="3"/>
  <c r="C290" i="3"/>
  <c r="D117" i="3"/>
  <c r="C150" i="3"/>
  <c r="D298" i="3"/>
  <c r="C306" i="3"/>
  <c r="D293" i="3"/>
  <c r="B162" i="3"/>
  <c r="E302" i="3"/>
  <c r="D301" i="3"/>
  <c r="D281" i="3"/>
  <c r="D300" i="3"/>
  <c r="F302" i="3"/>
  <c r="D307" i="3"/>
  <c r="D162" i="3"/>
  <c r="E301" i="3"/>
  <c r="C153" i="3"/>
  <c r="C281" i="3"/>
  <c r="C289" i="3"/>
  <c r="C227" i="3"/>
  <c r="D306" i="3"/>
  <c r="C288" i="3"/>
  <c r="C293" i="3"/>
  <c r="C285" i="3"/>
  <c r="C300" i="3"/>
  <c r="C126" i="5"/>
  <c r="B126" i="5"/>
  <c r="D126" i="5"/>
  <c r="E310" i="3"/>
  <c r="F228" i="3"/>
  <c r="E102" i="4"/>
  <c r="C308" i="3"/>
  <c r="C212" i="3"/>
  <c r="D203" i="3"/>
  <c r="C182" i="3"/>
  <c r="C179" i="3"/>
  <c r="D173" i="3"/>
  <c r="C70" i="3"/>
  <c r="D64" i="3"/>
  <c r="D61" i="3"/>
  <c r="C51" i="3"/>
  <c r="C36" i="3"/>
  <c r="D150" i="3"/>
  <c r="D195" i="3"/>
  <c r="D213" i="3" s="1"/>
  <c r="E74" i="2"/>
  <c r="E73" i="2"/>
  <c r="F221" i="2"/>
  <c r="F223" i="2"/>
  <c r="F225" i="2"/>
  <c r="F209" i="2"/>
  <c r="F211" i="2"/>
  <c r="F208" i="2"/>
  <c r="D344" i="2"/>
  <c r="D349" i="2" s="1"/>
  <c r="F224" i="2"/>
  <c r="F214" i="2"/>
  <c r="F229" i="2"/>
  <c r="F239" i="2"/>
  <c r="F241" i="2"/>
  <c r="F236" i="2"/>
  <c r="F268" i="2"/>
  <c r="D330" i="3" s="1"/>
  <c r="F220" i="2"/>
  <c r="F210" i="2"/>
  <c r="F226" i="2"/>
  <c r="F212" i="2"/>
  <c r="F235" i="2"/>
  <c r="F227" i="2"/>
  <c r="F219" i="2"/>
  <c r="F216" i="2"/>
  <c r="F232" i="2"/>
  <c r="D70" i="3"/>
  <c r="D69" i="3"/>
  <c r="G285" i="2"/>
  <c r="G60" i="1"/>
  <c r="F102" i="2"/>
  <c r="D368" i="3" s="1"/>
  <c r="F259" i="2"/>
  <c r="F207" i="2"/>
  <c r="F233" i="2"/>
  <c r="F228" i="2"/>
  <c r="F199" i="2"/>
  <c r="F81" i="2"/>
  <c r="D364" i="3" s="1"/>
  <c r="F222" i="2"/>
  <c r="F42" i="2"/>
  <c r="D330" i="2" s="1"/>
  <c r="F202" i="2"/>
  <c r="F200" i="2"/>
  <c r="F230" i="2"/>
  <c r="F238" i="2"/>
  <c r="B50" i="3"/>
  <c r="C25" i="2"/>
  <c r="D294" i="2"/>
  <c r="E221" i="2"/>
  <c r="E223" i="2"/>
  <c r="E225" i="2"/>
  <c r="E209" i="2"/>
  <c r="E211" i="2"/>
  <c r="E208" i="2"/>
  <c r="E222" i="2"/>
  <c r="E212" i="2"/>
  <c r="E200" i="2"/>
  <c r="E207" i="2"/>
  <c r="E235" i="2"/>
  <c r="E231" i="2"/>
  <c r="E236" i="2"/>
  <c r="E219" i="2"/>
  <c r="F36" i="2"/>
  <c r="D345" i="3" s="1"/>
  <c r="E112" i="2"/>
  <c r="E113" i="2" s="1"/>
  <c r="E226" i="2"/>
  <c r="E210" i="2"/>
  <c r="E214" i="2"/>
  <c r="E216" i="2"/>
  <c r="E204" i="2"/>
  <c r="E239" i="2"/>
  <c r="E202" i="2"/>
  <c r="E206" i="2"/>
  <c r="E232" i="2"/>
  <c r="F25" i="2"/>
  <c r="D334" i="3" s="1"/>
  <c r="F142" i="2"/>
  <c r="D314" i="2" s="1"/>
  <c r="C233" i="2"/>
  <c r="C112" i="2"/>
  <c r="C113" i="2" s="1"/>
  <c r="B234" i="3"/>
  <c r="D287" i="3"/>
  <c r="C287" i="3"/>
  <c r="D138" i="3"/>
  <c r="E292" i="2"/>
  <c r="E122" i="2"/>
  <c r="F292" i="2"/>
  <c r="C346" i="2"/>
  <c r="C354" i="2" s="1"/>
  <c r="F59" i="1"/>
  <c r="D346" i="2"/>
  <c r="D354" i="2" s="1"/>
  <c r="B121" i="2"/>
  <c r="B122" i="2"/>
  <c r="D384" i="2"/>
  <c r="D385" i="2" s="1"/>
  <c r="E132" i="1"/>
  <c r="E382" i="2"/>
  <c r="E385" i="2" s="1"/>
  <c r="F132" i="1"/>
  <c r="E224" i="2"/>
  <c r="E287" i="3"/>
  <c r="F287" i="3"/>
  <c r="F41" i="2"/>
  <c r="D350" i="3" s="1"/>
  <c r="F231" i="2"/>
  <c r="F205" i="2"/>
  <c r="C242" i="2"/>
  <c r="C105" i="2"/>
  <c r="C104" i="2"/>
  <c r="F30" i="2"/>
  <c r="F240" i="2"/>
  <c r="F234" i="2"/>
  <c r="F218" i="2"/>
  <c r="F203" i="2"/>
  <c r="E233" i="2"/>
  <c r="E103" i="2"/>
  <c r="C369" i="3" s="1"/>
  <c r="G259" i="2"/>
  <c r="C60" i="1"/>
  <c r="B285" i="2"/>
  <c r="E260" i="4"/>
  <c r="D83" i="3"/>
  <c r="C82" i="3"/>
  <c r="C45" i="3"/>
  <c r="B44" i="3"/>
  <c r="C26" i="3"/>
  <c r="D26" i="3"/>
  <c r="D88" i="3"/>
  <c r="D50" i="3"/>
  <c r="D44" i="3"/>
  <c r="D82" i="3"/>
  <c r="D23" i="3"/>
  <c r="D76" i="3"/>
  <c r="D22" i="3"/>
  <c r="D38" i="3"/>
  <c r="D41" i="3"/>
  <c r="D27" i="3"/>
  <c r="D47" i="3"/>
  <c r="D112" i="3"/>
  <c r="D278" i="3"/>
  <c r="D259" i="2"/>
  <c r="E33" i="1"/>
  <c r="D42" i="2" s="1"/>
  <c r="B33" i="1"/>
  <c r="G268" i="2" s="1"/>
  <c r="B259" i="2"/>
  <c r="B279" i="2"/>
  <c r="B82" i="2"/>
  <c r="B81" i="2"/>
  <c r="B346" i="2"/>
  <c r="B354" i="2" s="1"/>
  <c r="D292" i="2"/>
  <c r="B167" i="2"/>
  <c r="B61" i="2"/>
  <c r="B76" i="1"/>
  <c r="C220" i="2"/>
  <c r="C222" i="2"/>
  <c r="C224" i="2"/>
  <c r="C226" i="2"/>
  <c r="C210" i="2"/>
  <c r="C212" i="2"/>
  <c r="C214" i="2"/>
  <c r="C221" i="2"/>
  <c r="C211" i="2"/>
  <c r="C208" i="2"/>
  <c r="C219" i="2"/>
  <c r="C227" i="2"/>
  <c r="C228" i="2"/>
  <c r="C206" i="2"/>
  <c r="C235" i="2"/>
  <c r="C216" i="2"/>
  <c r="C225" i="2"/>
  <c r="C215" i="2"/>
  <c r="F105" i="2"/>
  <c r="D194" i="3"/>
  <c r="C194" i="3"/>
  <c r="C139" i="3"/>
  <c r="E279" i="2"/>
  <c r="D82" i="2"/>
  <c r="B365" i="3" s="1"/>
  <c r="E50" i="1"/>
  <c r="D313" i="3"/>
  <c r="D239" i="3"/>
  <c r="C239" i="3"/>
  <c r="G88" i="3"/>
  <c r="F87" i="3"/>
  <c r="F237" i="3" s="1"/>
  <c r="B94" i="3"/>
  <c r="E190" i="2"/>
  <c r="F121" i="1"/>
  <c r="E376" i="2"/>
  <c r="E377" i="2" s="1"/>
  <c r="D121" i="2"/>
  <c r="D120" i="2"/>
  <c r="D119" i="2"/>
  <c r="B157" i="3"/>
  <c r="D265" i="2"/>
  <c r="E213" i="2"/>
  <c r="C157" i="3"/>
  <c r="E265" i="2"/>
  <c r="D121" i="1"/>
  <c r="C374" i="2"/>
  <c r="C377" i="2" s="1"/>
  <c r="B374" i="2"/>
  <c r="B377" i="2" s="1"/>
  <c r="C121" i="1"/>
  <c r="C223" i="2"/>
  <c r="F265" i="2"/>
  <c r="D359" i="3"/>
  <c r="F89" i="2"/>
  <c r="F94" i="2" s="1"/>
  <c r="E167" i="2"/>
  <c r="D133" i="2"/>
  <c r="B312" i="2" s="1"/>
  <c r="E76" i="1"/>
  <c r="E61" i="2"/>
  <c r="D66" i="2"/>
  <c r="C52" i="2"/>
  <c r="C142" i="2"/>
  <c r="C62" i="2"/>
  <c r="C47" i="2"/>
  <c r="F308" i="3"/>
  <c r="D123" i="2"/>
  <c r="D125" i="2"/>
  <c r="D25" i="3"/>
  <c r="F267" i="2"/>
  <c r="F215" i="2"/>
  <c r="D157" i="3"/>
  <c r="E157" i="3" s="1"/>
  <c r="F157" i="3" s="1"/>
  <c r="G157" i="3" s="1"/>
  <c r="H157" i="3" s="1"/>
  <c r="I157" i="3" s="1"/>
  <c r="G265" i="2"/>
  <c r="F213" i="2"/>
  <c r="E52" i="2"/>
  <c r="D288" i="3"/>
  <c r="C129" i="3"/>
  <c r="F82" i="2"/>
  <c r="D365" i="3" s="1"/>
  <c r="F279" i="2"/>
  <c r="C279" i="2"/>
  <c r="D53" i="3"/>
  <c r="C112" i="3"/>
  <c r="C278" i="3"/>
  <c r="C66" i="2"/>
  <c r="C61" i="2"/>
  <c r="E123" i="2"/>
  <c r="C163" i="3"/>
  <c r="D165" i="3" s="1"/>
  <c r="D147" i="3"/>
  <c r="D291" i="3"/>
  <c r="F290" i="3"/>
  <c r="E215" i="2"/>
  <c r="D188" i="3"/>
  <c r="E67" i="5"/>
  <c r="E69" i="5" s="1"/>
  <c r="E148" i="3" s="1"/>
  <c r="E298" i="3" s="1"/>
  <c r="E60" i="5"/>
  <c r="C26" i="5"/>
  <c r="D26" i="5"/>
  <c r="C337" i="2"/>
  <c r="G310" i="2"/>
  <c r="B306" i="2"/>
  <c r="B309" i="2" s="1"/>
  <c r="C348" i="2"/>
  <c r="F312" i="2"/>
  <c r="F310" i="2"/>
  <c r="C306" i="2"/>
  <c r="C309" i="2" s="1"/>
  <c r="F385" i="2"/>
  <c r="C360" i="3"/>
  <c r="D306" i="2"/>
  <c r="D309" i="2" s="1"/>
  <c r="E89" i="2"/>
  <c r="D91" i="2"/>
  <c r="D94" i="2" s="1"/>
  <c r="C352" i="2"/>
  <c r="B324" i="2"/>
  <c r="B327" i="2" s="1"/>
  <c r="F306" i="2"/>
  <c r="F309" i="2" s="1"/>
  <c r="E310" i="2"/>
  <c r="G312" i="2"/>
  <c r="F377" i="2"/>
  <c r="B385" i="2"/>
  <c r="G306" i="2"/>
  <c r="G309" i="2" s="1"/>
  <c r="D377" i="2"/>
  <c r="E311" i="2"/>
  <c r="D337" i="2"/>
  <c r="C385" i="2"/>
  <c r="B94" i="2"/>
  <c r="C94" i="2"/>
  <c r="E91" i="2"/>
  <c r="G311" i="2"/>
  <c r="B361" i="3"/>
  <c r="B359" i="3"/>
  <c r="E306" i="2"/>
  <c r="E309" i="2" s="1"/>
  <c r="F42" i="4"/>
  <c r="B30" i="5"/>
  <c r="D30" i="5"/>
  <c r="I30" i="5"/>
  <c r="E30" i="5"/>
  <c r="H30" i="5"/>
  <c r="C30" i="5"/>
  <c r="G30" i="5"/>
  <c r="B53" i="5"/>
  <c r="B66" i="5" s="1"/>
  <c r="D53" i="5"/>
  <c r="D66" i="5" s="1"/>
  <c r="C57" i="5"/>
  <c r="C61" i="5" s="1"/>
  <c r="F30" i="5"/>
  <c r="C71" i="3"/>
  <c r="C84" i="3" s="1"/>
  <c r="B76" i="5"/>
  <c r="D80" i="5"/>
  <c r="D97" i="5"/>
  <c r="D98" i="5" s="1"/>
  <c r="D100" i="5" s="1"/>
  <c r="D76" i="5"/>
  <c r="D81" i="5" s="1"/>
  <c r="D57" i="5"/>
  <c r="D60" i="5" s="1"/>
  <c r="G53" i="5"/>
  <c r="G66" i="5" s="1"/>
  <c r="G124" i="5" s="1"/>
  <c r="C76" i="5"/>
  <c r="C53" i="5"/>
  <c r="C66" i="5" s="1"/>
  <c r="C98" i="5"/>
  <c r="C100" i="5" s="1"/>
  <c r="H53" i="5"/>
  <c r="H66" i="5" s="1"/>
  <c r="H124" i="5" s="1"/>
  <c r="B57" i="5"/>
  <c r="B60" i="5" s="1"/>
  <c r="I53" i="5"/>
  <c r="I66" i="5" s="1"/>
  <c r="I124" i="5" s="1"/>
  <c r="E53" i="5"/>
  <c r="E66" i="5" s="1"/>
  <c r="E124" i="5" s="1"/>
  <c r="F53" i="5"/>
  <c r="F66" i="5" s="1"/>
  <c r="F124" i="5" s="1"/>
  <c r="H75" i="4"/>
  <c r="F292" i="3"/>
  <c r="D191" i="3"/>
  <c r="C191" i="3"/>
  <c r="C195" i="3"/>
  <c r="C188" i="3"/>
  <c r="I219" i="4"/>
  <c r="D153" i="3"/>
  <c r="I160" i="4"/>
  <c r="E219" i="4"/>
  <c r="I75" i="4"/>
  <c r="F65" i="3"/>
  <c r="E65" i="3"/>
  <c r="F160" i="4"/>
  <c r="D156" i="3"/>
  <c r="E226" i="4"/>
  <c r="G105" i="4"/>
  <c r="E75" i="4"/>
  <c r="E110" i="4"/>
  <c r="H105" i="4"/>
  <c r="H160" i="4"/>
  <c r="H219" i="4"/>
  <c r="J109" i="3"/>
  <c r="F75" i="4"/>
  <c r="F219" i="4"/>
  <c r="I105" i="4"/>
  <c r="E160" i="4"/>
  <c r="E167" i="4"/>
  <c r="G219" i="4"/>
  <c r="G160" i="4"/>
  <c r="F105" i="4"/>
  <c r="G75" i="4"/>
  <c r="E105" i="4"/>
  <c r="J68" i="3"/>
  <c r="J94" i="3"/>
  <c r="J81" i="3"/>
  <c r="J78" i="3"/>
  <c r="F28" i="4"/>
  <c r="J108" i="3"/>
  <c r="B147" i="2" l="1"/>
  <c r="D166" i="3"/>
  <c r="D238" i="3" s="1"/>
  <c r="D30" i="2"/>
  <c r="E307" i="2" s="1"/>
  <c r="E286" i="3"/>
  <c r="C102" i="2"/>
  <c r="F176" i="2"/>
  <c r="B221" i="2"/>
  <c r="E157" i="2"/>
  <c r="E306" i="3"/>
  <c r="C338" i="3"/>
  <c r="E37" i="2"/>
  <c r="C346" i="3" s="1"/>
  <c r="E124" i="2"/>
  <c r="C285" i="2"/>
  <c r="B224" i="2"/>
  <c r="C307" i="2"/>
  <c r="F286" i="3"/>
  <c r="C103" i="2"/>
  <c r="C268" i="2"/>
  <c r="E53" i="2"/>
  <c r="C243" i="2"/>
  <c r="D154" i="1"/>
  <c r="D14" i="2" s="1"/>
  <c r="E295" i="3"/>
  <c r="F67" i="2"/>
  <c r="F62" i="2"/>
  <c r="F52" i="2"/>
  <c r="G81" i="1"/>
  <c r="E212" i="4"/>
  <c r="E216" i="4" s="1"/>
  <c r="E165" i="4"/>
  <c r="E285" i="3"/>
  <c r="B55" i="3"/>
  <c r="C57" i="3" s="1"/>
  <c r="D236" i="3"/>
  <c r="D240" i="3"/>
  <c r="D243" i="3" s="1"/>
  <c r="C29" i="3"/>
  <c r="E292" i="3"/>
  <c r="C28" i="3"/>
  <c r="G207" i="3"/>
  <c r="H207" i="3" s="1"/>
  <c r="I207" i="3" s="1"/>
  <c r="F295" i="3"/>
  <c r="D101" i="5"/>
  <c r="G84" i="5" s="1"/>
  <c r="B238" i="2"/>
  <c r="B241" i="2"/>
  <c r="B216" i="2"/>
  <c r="B232" i="2"/>
  <c r="B212" i="2"/>
  <c r="B213" i="2"/>
  <c r="B201" i="2"/>
  <c r="B204" i="2"/>
  <c r="B211" i="2"/>
  <c r="B209" i="2"/>
  <c r="C35" i="2"/>
  <c r="B237" i="2"/>
  <c r="B225" i="2"/>
  <c r="B208" i="2"/>
  <c r="B210" i="2"/>
  <c r="B220" i="2"/>
  <c r="B226" i="2"/>
  <c r="B227" i="2"/>
  <c r="B200" i="2"/>
  <c r="C36" i="2"/>
  <c r="B215" i="2"/>
  <c r="F134" i="1"/>
  <c r="F156" i="1" s="1"/>
  <c r="F16" i="2" s="1"/>
  <c r="E367" i="2"/>
  <c r="E371" i="2" s="1"/>
  <c r="E388" i="2" s="1"/>
  <c r="C325" i="2"/>
  <c r="C338" i="2" s="1"/>
  <c r="C349" i="3"/>
  <c r="C143" i="1"/>
  <c r="C86" i="1"/>
  <c r="B31" i="2" s="1"/>
  <c r="B108" i="2"/>
  <c r="B107" i="2"/>
  <c r="C108" i="2"/>
  <c r="C107" i="2"/>
  <c r="C181" i="2"/>
  <c r="D86" i="1"/>
  <c r="C147" i="2"/>
  <c r="D143" i="1"/>
  <c r="F242" i="2"/>
  <c r="E228" i="4"/>
  <c r="G294" i="2"/>
  <c r="F104" i="2"/>
  <c r="D207" i="2"/>
  <c r="B112" i="2"/>
  <c r="B113" i="2" s="1"/>
  <c r="D213" i="2"/>
  <c r="B222" i="2"/>
  <c r="B218" i="2"/>
  <c r="B214" i="2"/>
  <c r="B207" i="2"/>
  <c r="B223" i="2"/>
  <c r="E296" i="3"/>
  <c r="F57" i="4"/>
  <c r="F55" i="4"/>
  <c r="F58" i="4"/>
  <c r="B229" i="2"/>
  <c r="B202" i="2"/>
  <c r="B203" i="2"/>
  <c r="B219" i="2"/>
  <c r="B240" i="2"/>
  <c r="B231" i="2"/>
  <c r="B102" i="2"/>
  <c r="B228" i="2"/>
  <c r="B242" i="2"/>
  <c r="B235" i="2"/>
  <c r="B206" i="2"/>
  <c r="B230" i="2"/>
  <c r="B199" i="2"/>
  <c r="B234" i="2"/>
  <c r="C42" i="2"/>
  <c r="C30" i="2"/>
  <c r="B205" i="2"/>
  <c r="B239" i="2"/>
  <c r="B236" i="2"/>
  <c r="C41" i="2"/>
  <c r="E94" i="2"/>
  <c r="D329" i="2"/>
  <c r="C165" i="3"/>
  <c r="D302" i="3"/>
  <c r="C159" i="3"/>
  <c r="D303" i="3"/>
  <c r="B166" i="3"/>
  <c r="B125" i="3" s="1"/>
  <c r="C303" i="3"/>
  <c r="F301" i="3"/>
  <c r="C85" i="3"/>
  <c r="C280" i="3"/>
  <c r="C297" i="3" s="1"/>
  <c r="F306" i="3"/>
  <c r="C302" i="3"/>
  <c r="F300" i="3"/>
  <c r="G302" i="3"/>
  <c r="E300" i="3"/>
  <c r="C60" i="5"/>
  <c r="D95" i="5"/>
  <c r="D124" i="5"/>
  <c r="C95" i="5"/>
  <c r="C124" i="5"/>
  <c r="B95" i="5"/>
  <c r="B124" i="5"/>
  <c r="G228" i="3"/>
  <c r="F310" i="3"/>
  <c r="D52" i="2"/>
  <c r="D62" i="2"/>
  <c r="D142" i="2"/>
  <c r="B314" i="2" s="1"/>
  <c r="E176" i="2"/>
  <c r="D47" i="2"/>
  <c r="B356" i="3" s="1"/>
  <c r="E81" i="1"/>
  <c r="E62" i="2"/>
  <c r="D176" i="2"/>
  <c r="D67" i="2"/>
  <c r="C96" i="3"/>
  <c r="B95" i="3"/>
  <c r="E60" i="1"/>
  <c r="D102" i="2"/>
  <c r="B368" i="3" s="1"/>
  <c r="D103" i="2"/>
  <c r="B369" i="3" s="1"/>
  <c r="D285" i="2"/>
  <c r="E285" i="2"/>
  <c r="D233" i="2"/>
  <c r="B243" i="2"/>
  <c r="B295" i="2"/>
  <c r="B71" i="3"/>
  <c r="G295" i="2"/>
  <c r="F243" i="2"/>
  <c r="C295" i="2"/>
  <c r="G65" i="3"/>
  <c r="B159" i="3"/>
  <c r="E104" i="2"/>
  <c r="E105" i="2"/>
  <c r="E294" i="2"/>
  <c r="F294" i="2"/>
  <c r="E242" i="2"/>
  <c r="B240" i="3"/>
  <c r="C236" i="3"/>
  <c r="F231" i="3"/>
  <c r="E311" i="3"/>
  <c r="H88" i="3"/>
  <c r="G87" i="3"/>
  <c r="B81" i="1"/>
  <c r="B62" i="2"/>
  <c r="B176" i="2"/>
  <c r="G176" i="2"/>
  <c r="G154" i="1"/>
  <c r="D351" i="3"/>
  <c r="G308" i="3"/>
  <c r="F313" i="3"/>
  <c r="F102" i="4" s="1"/>
  <c r="G237" i="3"/>
  <c r="B42" i="2"/>
  <c r="B25" i="2"/>
  <c r="G267" i="2"/>
  <c r="B268" i="2"/>
  <c r="B154" i="1"/>
  <c r="B14" i="2" s="1"/>
  <c r="B30" i="2"/>
  <c r="B36" i="2"/>
  <c r="B41" i="2"/>
  <c r="B35" i="2"/>
  <c r="D55" i="3"/>
  <c r="D28" i="3"/>
  <c r="D29" i="3"/>
  <c r="D339" i="3"/>
  <c r="G307" i="2"/>
  <c r="F60" i="1"/>
  <c r="F295" i="2" s="1"/>
  <c r="C166" i="3"/>
  <c r="C158" i="3" s="1"/>
  <c r="D159" i="3"/>
  <c r="B339" i="3"/>
  <c r="F299" i="3"/>
  <c r="G299" i="3"/>
  <c r="D141" i="3"/>
  <c r="C141" i="3"/>
  <c r="B330" i="2"/>
  <c r="B351" i="3"/>
  <c r="D220" i="2"/>
  <c r="D222" i="2"/>
  <c r="D224" i="2"/>
  <c r="D226" i="2"/>
  <c r="D210" i="2"/>
  <c r="D212" i="2"/>
  <c r="D214" i="2"/>
  <c r="D223" i="2"/>
  <c r="D199" i="2"/>
  <c r="D230" i="2"/>
  <c r="D240" i="2"/>
  <c r="D232" i="2"/>
  <c r="E35" i="2"/>
  <c r="C344" i="3" s="1"/>
  <c r="D206" i="2"/>
  <c r="D209" i="2"/>
  <c r="D221" i="2"/>
  <c r="D208" i="2"/>
  <c r="D225" i="2"/>
  <c r="E154" i="1"/>
  <c r="E14" i="2" s="1"/>
  <c r="D234" i="2"/>
  <c r="D200" i="2"/>
  <c r="D237" i="2"/>
  <c r="E30" i="2"/>
  <c r="E25" i="2"/>
  <c r="C334" i="3" s="1"/>
  <c r="E41" i="2"/>
  <c r="B344" i="2"/>
  <c r="B349" i="2" s="1"/>
  <c r="D36" i="2"/>
  <c r="B345" i="3" s="1"/>
  <c r="E268" i="2"/>
  <c r="C330" i="3" s="1"/>
  <c r="D219" i="2"/>
  <c r="D229" i="2"/>
  <c r="D41" i="2"/>
  <c r="D241" i="2"/>
  <c r="D227" i="2"/>
  <c r="D238" i="2"/>
  <c r="D202" i="2"/>
  <c r="D215" i="2"/>
  <c r="D211" i="2"/>
  <c r="D201" i="2"/>
  <c r="D268" i="2"/>
  <c r="B330" i="3" s="1"/>
  <c r="E36" i="2"/>
  <c r="C345" i="3" s="1"/>
  <c r="D216" i="2"/>
  <c r="E42" i="2"/>
  <c r="D236" i="2"/>
  <c r="D231" i="2"/>
  <c r="D205" i="2"/>
  <c r="E31" i="2"/>
  <c r="D218" i="2"/>
  <c r="D228" i="2"/>
  <c r="D239" i="2"/>
  <c r="D25" i="2"/>
  <c r="B334" i="3" s="1"/>
  <c r="D204" i="2"/>
  <c r="D35" i="2"/>
  <c r="B344" i="3" s="1"/>
  <c r="D235" i="2"/>
  <c r="D203" i="2"/>
  <c r="E26" i="2"/>
  <c r="C335" i="3" s="1"/>
  <c r="G286" i="3"/>
  <c r="G287" i="3"/>
  <c r="C344" i="2"/>
  <c r="D242" i="3"/>
  <c r="D242" i="2"/>
  <c r="C154" i="1"/>
  <c r="C14" i="2" s="1"/>
  <c r="E106" i="2"/>
  <c r="F67" i="5"/>
  <c r="F60" i="5"/>
  <c r="C90" i="3"/>
  <c r="C312" i="3" s="1"/>
  <c r="C314" i="3" s="1"/>
  <c r="C72" i="3"/>
  <c r="C97" i="3"/>
  <c r="D61" i="5"/>
  <c r="B61" i="5"/>
  <c r="G292" i="3"/>
  <c r="C213" i="3"/>
  <c r="D197" i="3"/>
  <c r="C197" i="3"/>
  <c r="G290" i="3"/>
  <c r="D305" i="3"/>
  <c r="F60" i="3"/>
  <c r="H302" i="3"/>
  <c r="C193" i="3"/>
  <c r="C211" i="3"/>
  <c r="D219" i="3"/>
  <c r="D208" i="3"/>
  <c r="J180" i="3"/>
  <c r="J183" i="3"/>
  <c r="J255" i="3"/>
  <c r="J204" i="3"/>
  <c r="D187" i="3" l="1"/>
  <c r="D205" i="3"/>
  <c r="D246" i="3"/>
  <c r="D184" i="3"/>
  <c r="D211" i="3"/>
  <c r="D161" i="3"/>
  <c r="D229" i="3"/>
  <c r="D199" i="3"/>
  <c r="D193" i="3"/>
  <c r="D152" i="3"/>
  <c r="D214" i="3"/>
  <c r="D241" i="3"/>
  <c r="D137" i="3"/>
  <c r="D181" i="3"/>
  <c r="D149" i="3"/>
  <c r="D172" i="3"/>
  <c r="D190" i="3"/>
  <c r="D155" i="3"/>
  <c r="D146" i="3"/>
  <c r="D164" i="3"/>
  <c r="D167" i="3"/>
  <c r="D128" i="3"/>
  <c r="D178" i="3"/>
  <c r="D202" i="3"/>
  <c r="D125" i="3"/>
  <c r="D175" i="3"/>
  <c r="D226" i="3"/>
  <c r="D232" i="3"/>
  <c r="D116" i="3"/>
  <c r="D131" i="3"/>
  <c r="D223" i="3"/>
  <c r="D140" i="3"/>
  <c r="D122" i="3"/>
  <c r="D119" i="3"/>
  <c r="D143" i="3"/>
  <c r="D235" i="3"/>
  <c r="D196" i="3"/>
  <c r="D158" i="3"/>
  <c r="D134" i="3"/>
  <c r="B26" i="2"/>
  <c r="C184" i="3"/>
  <c r="C219" i="3"/>
  <c r="C175" i="3"/>
  <c r="G143" i="1"/>
  <c r="D343" i="2"/>
  <c r="D352" i="2" s="1"/>
  <c r="F181" i="2"/>
  <c r="F107" i="2"/>
  <c r="D370" i="3" s="1"/>
  <c r="F108" i="2"/>
  <c r="F147" i="2"/>
  <c r="D315" i="2" s="1"/>
  <c r="F68" i="2"/>
  <c r="G86" i="1"/>
  <c r="F112" i="2"/>
  <c r="F113" i="2" s="1"/>
  <c r="C137" i="3"/>
  <c r="C146" i="3"/>
  <c r="C143" i="3"/>
  <c r="C305" i="3"/>
  <c r="C315" i="3" s="1"/>
  <c r="C317" i="3" s="1"/>
  <c r="C116" i="3"/>
  <c r="C208" i="3"/>
  <c r="B56" i="3"/>
  <c r="B128" i="3"/>
  <c r="D244" i="3"/>
  <c r="G295" i="3"/>
  <c r="H84" i="5"/>
  <c r="F80" i="5"/>
  <c r="I84" i="5"/>
  <c r="G80" i="5"/>
  <c r="E84" i="5"/>
  <c r="E80" i="5"/>
  <c r="E81" i="5" s="1"/>
  <c r="F84" i="5"/>
  <c r="H80" i="5"/>
  <c r="F59" i="4"/>
  <c r="G255" i="4" s="1"/>
  <c r="C92" i="1"/>
  <c r="C88" i="1"/>
  <c r="B152" i="2"/>
  <c r="B70" i="2"/>
  <c r="B29" i="2"/>
  <c r="C97" i="1"/>
  <c r="B24" i="2"/>
  <c r="B69" i="2"/>
  <c r="D88" i="1"/>
  <c r="C63" i="2"/>
  <c r="C29" i="2"/>
  <c r="C26" i="2"/>
  <c r="D92" i="1"/>
  <c r="C70" i="2"/>
  <c r="C152" i="2"/>
  <c r="C69" i="2"/>
  <c r="C186" i="2"/>
  <c r="D97" i="1"/>
  <c r="C24" i="2"/>
  <c r="C31" i="2"/>
  <c r="B161" i="3"/>
  <c r="B196" i="3"/>
  <c r="B226" i="3"/>
  <c r="B208" i="3"/>
  <c r="B122" i="3"/>
  <c r="B175" i="3"/>
  <c r="B238" i="3"/>
  <c r="B152" i="3"/>
  <c r="B119" i="3"/>
  <c r="F296" i="3"/>
  <c r="B167" i="3"/>
  <c r="B193" i="3"/>
  <c r="B172" i="3"/>
  <c r="B190" i="3"/>
  <c r="B184" i="3"/>
  <c r="B205" i="3"/>
  <c r="B146" i="3"/>
  <c r="B187" i="3"/>
  <c r="B149" i="3"/>
  <c r="B214" i="3"/>
  <c r="B134" i="3"/>
  <c r="B140" i="3"/>
  <c r="B155" i="3"/>
  <c r="B211" i="3"/>
  <c r="B143" i="3"/>
  <c r="B229" i="3"/>
  <c r="B178" i="3"/>
  <c r="B232" i="3"/>
  <c r="B223" i="3"/>
  <c r="B116" i="3"/>
  <c r="B158" i="3"/>
  <c r="B199" i="3"/>
  <c r="B164" i="3"/>
  <c r="B219" i="3"/>
  <c r="B235" i="3"/>
  <c r="B131" i="3"/>
  <c r="B202" i="3"/>
  <c r="B137" i="3"/>
  <c r="B181" i="3"/>
  <c r="C181" i="3"/>
  <c r="C226" i="3"/>
  <c r="C128" i="3"/>
  <c r="C164" i="3"/>
  <c r="C119" i="3"/>
  <c r="C134" i="3"/>
  <c r="C122" i="3"/>
  <c r="C238" i="3"/>
  <c r="C140" i="3"/>
  <c r="C161" i="3"/>
  <c r="D168" i="3"/>
  <c r="C223" i="3"/>
  <c r="C131" i="3"/>
  <c r="C205" i="3"/>
  <c r="C172" i="3"/>
  <c r="C187" i="3"/>
  <c r="C202" i="3"/>
  <c r="C167" i="3"/>
  <c r="C196" i="3"/>
  <c r="C155" i="3"/>
  <c r="H295" i="3"/>
  <c r="C125" i="3"/>
  <c r="C232" i="3"/>
  <c r="C190" i="3"/>
  <c r="C235" i="3"/>
  <c r="C178" i="3"/>
  <c r="C214" i="3"/>
  <c r="C229" i="3"/>
  <c r="C241" i="3"/>
  <c r="C168" i="3"/>
  <c r="C149" i="3"/>
  <c r="G306" i="3"/>
  <c r="E303" i="3"/>
  <c r="G300" i="3"/>
  <c r="G301" i="3"/>
  <c r="E283" i="3"/>
  <c r="G310" i="3"/>
  <c r="H228" i="3"/>
  <c r="C349" i="2"/>
  <c r="C350" i="2"/>
  <c r="C353" i="2" s="1"/>
  <c r="C355" i="2" s="1"/>
  <c r="C357" i="2" s="1"/>
  <c r="C329" i="2"/>
  <c r="C350" i="3"/>
  <c r="D71" i="3"/>
  <c r="D56" i="3"/>
  <c r="D57" i="3"/>
  <c r="C242" i="3"/>
  <c r="B241" i="3"/>
  <c r="B243" i="3"/>
  <c r="B84" i="3"/>
  <c r="B72" i="3"/>
  <c r="D295" i="2"/>
  <c r="D243" i="2"/>
  <c r="C73" i="3"/>
  <c r="H286" i="3"/>
  <c r="H308" i="3"/>
  <c r="B86" i="1"/>
  <c r="B63" i="2" s="1"/>
  <c r="B181" i="2"/>
  <c r="B143" i="1"/>
  <c r="G181" i="2"/>
  <c r="G231" i="3"/>
  <c r="F311" i="3"/>
  <c r="B329" i="2"/>
  <c r="B350" i="3"/>
  <c r="F307" i="2"/>
  <c r="C339" i="3"/>
  <c r="G313" i="3"/>
  <c r="G102" i="4" s="1"/>
  <c r="D181" i="2"/>
  <c r="D68" i="2"/>
  <c r="E86" i="1"/>
  <c r="D147" i="2"/>
  <c r="B315" i="2" s="1"/>
  <c r="B343" i="2"/>
  <c r="B352" i="2" s="1"/>
  <c r="E181" i="2"/>
  <c r="D108" i="2"/>
  <c r="D107" i="2"/>
  <c r="B370" i="3" s="1"/>
  <c r="E143" i="1"/>
  <c r="D112" i="2"/>
  <c r="D113" i="2" s="1"/>
  <c r="C340" i="3"/>
  <c r="D303" i="2"/>
  <c r="C351" i="3"/>
  <c r="C330" i="2"/>
  <c r="H299" i="3"/>
  <c r="C152" i="3"/>
  <c r="C199" i="3"/>
  <c r="E295" i="2"/>
  <c r="E243" i="2"/>
  <c r="F154" i="1"/>
  <c r="F14" i="2" s="1"/>
  <c r="E115" i="2"/>
  <c r="E116" i="2" s="1"/>
  <c r="H87" i="3"/>
  <c r="H237" i="3" s="1"/>
  <c r="I88" i="3"/>
  <c r="C98" i="3"/>
  <c r="C91" i="3"/>
  <c r="F285" i="3"/>
  <c r="H292" i="3"/>
  <c r="C243" i="3"/>
  <c r="C215" i="3"/>
  <c r="D215" i="3"/>
  <c r="H290" i="3"/>
  <c r="G60" i="3"/>
  <c r="J163" i="3"/>
  <c r="F63" i="2" l="1"/>
  <c r="G97" i="1"/>
  <c r="F29" i="2"/>
  <c r="F70" i="2"/>
  <c r="D342" i="2"/>
  <c r="F69" i="2"/>
  <c r="F152" i="2"/>
  <c r="F26" i="2"/>
  <c r="D335" i="3" s="1"/>
  <c r="F31" i="2"/>
  <c r="F186" i="2"/>
  <c r="D329" i="3" s="1"/>
  <c r="G88" i="1"/>
  <c r="F24" i="2"/>
  <c r="D333" i="3" s="1"/>
  <c r="G92" i="1"/>
  <c r="F81" i="5"/>
  <c r="G81" i="5" s="1"/>
  <c r="H81" i="5" s="1"/>
  <c r="I80" i="5" s="1"/>
  <c r="I81" i="5" s="1"/>
  <c r="E89" i="5"/>
  <c r="E73" i="5" s="1"/>
  <c r="E74" i="5" s="1"/>
  <c r="E76" i="5" s="1"/>
  <c r="I255" i="4"/>
  <c r="H255" i="4"/>
  <c r="E264" i="4"/>
  <c r="F255" i="4"/>
  <c r="E255" i="4"/>
  <c r="C113" i="1"/>
  <c r="B367" i="2"/>
  <c r="B371" i="2" s="1"/>
  <c r="B388" i="2" s="1"/>
  <c r="B154" i="2"/>
  <c r="B34" i="2"/>
  <c r="B40" i="2"/>
  <c r="C155" i="1"/>
  <c r="C15" i="2" s="1"/>
  <c r="B48" i="2"/>
  <c r="B124" i="2"/>
  <c r="B53" i="2"/>
  <c r="B37" i="2"/>
  <c r="B43" i="2"/>
  <c r="B73" i="2"/>
  <c r="B157" i="2"/>
  <c r="B49" i="2"/>
  <c r="B74" i="2"/>
  <c r="D63" i="2"/>
  <c r="E63" i="2"/>
  <c r="C191" i="2"/>
  <c r="C49" i="2"/>
  <c r="C73" i="2"/>
  <c r="C74" i="2"/>
  <c r="C157" i="2"/>
  <c r="D113" i="1"/>
  <c r="C367" i="2"/>
  <c r="C371" i="2" s="1"/>
  <c r="C388" i="2" s="1"/>
  <c r="C124" i="2"/>
  <c r="C53" i="2"/>
  <c r="C154" i="2"/>
  <c r="C34" i="2"/>
  <c r="C57" i="2"/>
  <c r="C43" i="2"/>
  <c r="C48" i="2"/>
  <c r="C58" i="2"/>
  <c r="C40" i="2"/>
  <c r="C188" i="2"/>
  <c r="C37" i="2"/>
  <c r="D155" i="1"/>
  <c r="D15" i="2" s="1"/>
  <c r="G296" i="3"/>
  <c r="H285" i="3"/>
  <c r="I295" i="3"/>
  <c r="J207" i="3"/>
  <c r="J295" i="3" s="1"/>
  <c r="I301" i="3"/>
  <c r="H65" i="3"/>
  <c r="G303" i="3"/>
  <c r="I302" i="3"/>
  <c r="H306" i="3"/>
  <c r="H301" i="3"/>
  <c r="H300" i="3"/>
  <c r="F303" i="3"/>
  <c r="J302" i="3"/>
  <c r="I228" i="3"/>
  <c r="H310" i="3"/>
  <c r="H313" i="3"/>
  <c r="H102" i="4" s="1"/>
  <c r="J136" i="3"/>
  <c r="J287" i="3" s="1"/>
  <c r="I87" i="3"/>
  <c r="J87" i="3" s="1"/>
  <c r="B97" i="3"/>
  <c r="B85" i="3"/>
  <c r="B90" i="3"/>
  <c r="C86" i="3"/>
  <c r="J133" i="3"/>
  <c r="J286" i="3" s="1"/>
  <c r="B244" i="3"/>
  <c r="B246" i="3"/>
  <c r="D72" i="3"/>
  <c r="D84" i="3"/>
  <c r="D73" i="3"/>
  <c r="J118" i="3"/>
  <c r="J299" i="3" s="1"/>
  <c r="E88" i="1"/>
  <c r="D29" i="2"/>
  <c r="D24" i="2"/>
  <c r="B333" i="3" s="1"/>
  <c r="B342" i="2"/>
  <c r="D70" i="2"/>
  <c r="E97" i="1"/>
  <c r="D26" i="2"/>
  <c r="B335" i="3" s="1"/>
  <c r="D69" i="2"/>
  <c r="D152" i="2"/>
  <c r="D31" i="2"/>
  <c r="E92" i="1"/>
  <c r="D186" i="2"/>
  <c r="B329" i="3" s="1"/>
  <c r="E186" i="2"/>
  <c r="C329" i="3" s="1"/>
  <c r="H287" i="3"/>
  <c r="G311" i="3"/>
  <c r="H231" i="3"/>
  <c r="B88" i="1"/>
  <c r="B97" i="1"/>
  <c r="B113" i="1" s="1"/>
  <c r="B134" i="1" s="1"/>
  <c r="B92" i="1"/>
  <c r="B186" i="2"/>
  <c r="G186" i="2"/>
  <c r="I308" i="3"/>
  <c r="J218" i="3"/>
  <c r="F283" i="3"/>
  <c r="G285" i="3"/>
  <c r="J145" i="3"/>
  <c r="I292" i="3"/>
  <c r="J192" i="3"/>
  <c r="J292" i="3" s="1"/>
  <c r="C245" i="3"/>
  <c r="D245" i="3"/>
  <c r="C246" i="3"/>
  <c r="C244" i="3"/>
  <c r="I290" i="3"/>
  <c r="J186" i="3"/>
  <c r="H60" i="3"/>
  <c r="F48" i="2" l="1"/>
  <c r="F154" i="2"/>
  <c r="F57" i="2"/>
  <c r="F53" i="2"/>
  <c r="F40" i="2"/>
  <c r="G155" i="1"/>
  <c r="F188" i="2"/>
  <c r="F58" i="2"/>
  <c r="F43" i="2"/>
  <c r="F37" i="2"/>
  <c r="D346" i="3" s="1"/>
  <c r="F124" i="2"/>
  <c r="F34" i="2"/>
  <c r="D343" i="3" s="1"/>
  <c r="D338" i="3"/>
  <c r="D317" i="2"/>
  <c r="D307" i="2"/>
  <c r="F367" i="2"/>
  <c r="F371" i="2" s="1"/>
  <c r="F388" i="2" s="1"/>
  <c r="G113" i="1"/>
  <c r="F49" i="2"/>
  <c r="F74" i="2"/>
  <c r="F157" i="2"/>
  <c r="F191" i="2"/>
  <c r="F73" i="2"/>
  <c r="D340" i="3"/>
  <c r="E303" i="2"/>
  <c r="D348" i="2"/>
  <c r="D350" i="2"/>
  <c r="D353" i="2" s="1"/>
  <c r="D355" i="2" s="1"/>
  <c r="D357" i="2" s="1"/>
  <c r="F72" i="5"/>
  <c r="E91" i="5"/>
  <c r="E92" i="5"/>
  <c r="E37" i="3"/>
  <c r="E151" i="3"/>
  <c r="E281" i="3" s="1"/>
  <c r="B115" i="2"/>
  <c r="B116" i="2" s="1"/>
  <c r="B83" i="2"/>
  <c r="C134" i="1"/>
  <c r="C156" i="1" s="1"/>
  <c r="C16" i="2" s="1"/>
  <c r="B106" i="2"/>
  <c r="C106" i="2"/>
  <c r="C115" i="2"/>
  <c r="C116" i="2" s="1"/>
  <c r="D134" i="1"/>
  <c r="D156" i="1" s="1"/>
  <c r="D16" i="2" s="1"/>
  <c r="C83" i="2"/>
  <c r="H296" i="3"/>
  <c r="J308" i="3"/>
  <c r="J142" i="3"/>
  <c r="J300" i="3" s="1"/>
  <c r="I65" i="3"/>
  <c r="J65" i="3" s="1"/>
  <c r="I300" i="3"/>
  <c r="I306" i="3"/>
  <c r="J177" i="3"/>
  <c r="J306" i="3" s="1"/>
  <c r="H303" i="3"/>
  <c r="J160" i="3"/>
  <c r="J301" i="3" s="1"/>
  <c r="I310" i="3"/>
  <c r="J228" i="3"/>
  <c r="J310" i="3" s="1"/>
  <c r="I287" i="3"/>
  <c r="I286" i="3"/>
  <c r="B191" i="2"/>
  <c r="G191" i="2"/>
  <c r="D157" i="2"/>
  <c r="D49" i="2"/>
  <c r="D73" i="2"/>
  <c r="D74" i="2"/>
  <c r="D191" i="2"/>
  <c r="E191" i="2"/>
  <c r="C303" i="2"/>
  <c r="B340" i="3"/>
  <c r="E113" i="1"/>
  <c r="D367" i="2"/>
  <c r="D371" i="2" s="1"/>
  <c r="D388" i="2" s="1"/>
  <c r="B307" i="2"/>
  <c r="B317" i="2"/>
  <c r="B338" i="3"/>
  <c r="B91" i="3"/>
  <c r="C92" i="3"/>
  <c r="B155" i="1"/>
  <c r="B15" i="2" s="1"/>
  <c r="B57" i="2"/>
  <c r="B58" i="2"/>
  <c r="B188" i="2"/>
  <c r="G188" i="2"/>
  <c r="D57" i="2"/>
  <c r="D124" i="2"/>
  <c r="D37" i="2"/>
  <c r="B346" i="3" s="1"/>
  <c r="E57" i="2"/>
  <c r="E155" i="1"/>
  <c r="E15" i="2" s="1"/>
  <c r="E58" i="2"/>
  <c r="D43" i="2"/>
  <c r="D34" i="2"/>
  <c r="B343" i="3" s="1"/>
  <c r="D154" i="2"/>
  <c r="E188" i="2"/>
  <c r="D53" i="2"/>
  <c r="D40" i="2"/>
  <c r="D48" i="2"/>
  <c r="D58" i="2"/>
  <c r="D188" i="2"/>
  <c r="H311" i="3"/>
  <c r="I231" i="3"/>
  <c r="B350" i="2"/>
  <c r="B348" i="2"/>
  <c r="I299" i="3"/>
  <c r="D97" i="3"/>
  <c r="D86" i="3"/>
  <c r="D85" i="3"/>
  <c r="D90" i="3"/>
  <c r="D280" i="3"/>
  <c r="D297" i="3" s="1"/>
  <c r="B98" i="3"/>
  <c r="C99" i="3"/>
  <c r="I237" i="3"/>
  <c r="I313" i="3" s="1"/>
  <c r="I102" i="4" s="1"/>
  <c r="J127" i="3"/>
  <c r="J285" i="3" s="1"/>
  <c r="J290" i="3"/>
  <c r="I60" i="3"/>
  <c r="F115" i="2" l="1"/>
  <c r="F116" i="2" s="1"/>
  <c r="F83" i="2"/>
  <c r="G134" i="1"/>
  <c r="G156" i="1" s="1"/>
  <c r="F106" i="2"/>
  <c r="D352" i="3"/>
  <c r="D325" i="2"/>
  <c r="D338" i="2" s="1"/>
  <c r="D349" i="3"/>
  <c r="D328" i="2"/>
  <c r="I296" i="3"/>
  <c r="J210" i="3"/>
  <c r="J296" i="3" s="1"/>
  <c r="J237" i="3"/>
  <c r="J313" i="3" s="1"/>
  <c r="J102" i="4" s="1"/>
  <c r="J157" i="3"/>
  <c r="J303" i="3" s="1"/>
  <c r="B328" i="2"/>
  <c r="B349" i="3"/>
  <c r="E134" i="1"/>
  <c r="E156" i="1" s="1"/>
  <c r="E16" i="2" s="1"/>
  <c r="D83" i="2"/>
  <c r="D106" i="2"/>
  <c r="D115" i="2"/>
  <c r="D116" i="2" s="1"/>
  <c r="D91" i="3"/>
  <c r="D312" i="3"/>
  <c r="D314" i="3" s="1"/>
  <c r="D315" i="3" s="1"/>
  <c r="D317" i="3" s="1"/>
  <c r="D92" i="3"/>
  <c r="B325" i="2"/>
  <c r="B338" i="2" s="1"/>
  <c r="B352" i="3"/>
  <c r="I311" i="3"/>
  <c r="J231" i="3"/>
  <c r="J311" i="3" s="1"/>
  <c r="D98" i="3"/>
  <c r="D99" i="3"/>
  <c r="B353" i="2"/>
  <c r="B355" i="2" s="1"/>
  <c r="B357" i="2" s="1"/>
  <c r="D85" i="5"/>
  <c r="I285" i="3"/>
  <c r="D86" i="5"/>
  <c r="I303" i="3" l="1"/>
  <c r="G283" i="3"/>
  <c r="F68" i="5"/>
  <c r="F69" i="5" s="1"/>
  <c r="F85" i="5"/>
  <c r="F89" i="5" s="1"/>
  <c r="F92" i="5" s="1"/>
  <c r="G85" i="5"/>
  <c r="I85" i="5"/>
  <c r="H85" i="5"/>
  <c r="G68" i="5"/>
  <c r="H86" i="5"/>
  <c r="G86" i="5"/>
  <c r="I86" i="5"/>
  <c r="F37" i="3" l="1"/>
  <c r="F73" i="5"/>
  <c r="F74" i="5" s="1"/>
  <c r="G72" i="5" s="1"/>
  <c r="F91" i="5"/>
  <c r="F148" i="3"/>
  <c r="G60" i="5"/>
  <c r="G89" i="5"/>
  <c r="G91" i="5" s="1"/>
  <c r="G67" i="5"/>
  <c r="G69" i="5" s="1"/>
  <c r="F76" i="5" l="1"/>
  <c r="F151" i="3"/>
  <c r="F298" i="3"/>
  <c r="H283" i="3"/>
  <c r="G148" i="3"/>
  <c r="H60" i="5"/>
  <c r="G37" i="3"/>
  <c r="G92" i="5"/>
  <c r="G73" i="5"/>
  <c r="G74" i="5" s="1"/>
  <c r="G151" i="3" s="1"/>
  <c r="I68" i="5"/>
  <c r="H67" i="5"/>
  <c r="D87" i="5"/>
  <c r="H68" i="5"/>
  <c r="G298" i="3" l="1"/>
  <c r="G281" i="3"/>
  <c r="F281" i="3"/>
  <c r="J121" i="3"/>
  <c r="J283" i="3" s="1"/>
  <c r="I283" i="3"/>
  <c r="D88" i="5"/>
  <c r="I88" i="5" s="1"/>
  <c r="H69" i="5"/>
  <c r="H87" i="5"/>
  <c r="H89" i="5" s="1"/>
  <c r="I87" i="5"/>
  <c r="H72" i="5"/>
  <c r="G76" i="5"/>
  <c r="E293" i="3" l="1"/>
  <c r="H148" i="3"/>
  <c r="I60" i="5"/>
  <c r="I89" i="5"/>
  <c r="I92" i="5" s="1"/>
  <c r="E305" i="3"/>
  <c r="I67" i="5"/>
  <c r="I69" i="5" s="1"/>
  <c r="I148" i="3" s="1"/>
  <c r="H73" i="5"/>
  <c r="H74" i="5" s="1"/>
  <c r="H151" i="3" s="1"/>
  <c r="H91" i="5"/>
  <c r="H37" i="3"/>
  <c r="H92" i="5"/>
  <c r="I91" i="5" l="1"/>
  <c r="H281" i="3"/>
  <c r="I298" i="3"/>
  <c r="H298" i="3"/>
  <c r="F293" i="3"/>
  <c r="I73" i="5"/>
  <c r="I37" i="3"/>
  <c r="E99" i="4"/>
  <c r="E251" i="4"/>
  <c r="F305" i="3"/>
  <c r="J148" i="3"/>
  <c r="J298" i="3" s="1"/>
  <c r="I72" i="5"/>
  <c r="H76" i="5"/>
  <c r="G293" i="3" l="1"/>
  <c r="J37" i="3"/>
  <c r="G305" i="3"/>
  <c r="F251" i="4"/>
  <c r="F99" i="4"/>
  <c r="I74" i="5"/>
  <c r="I76" i="5" l="1"/>
  <c r="I151" i="3"/>
  <c r="I281" i="3" s="1"/>
  <c r="G251" i="4"/>
  <c r="G99" i="4"/>
  <c r="J151" i="3" l="1"/>
  <c r="J281" i="3" s="1"/>
  <c r="H305" i="3"/>
  <c r="H251" i="4" s="1"/>
  <c r="H293" i="3"/>
  <c r="I305" i="3"/>
  <c r="H99" i="4" l="1"/>
  <c r="I293" i="3"/>
  <c r="J154" i="3"/>
  <c r="J305" i="3" s="1"/>
  <c r="J99" i="4" s="1"/>
  <c r="I251" i="4"/>
  <c r="I99" i="4"/>
  <c r="J130" i="3"/>
  <c r="J293" i="3" l="1"/>
  <c r="J251" i="4"/>
  <c r="E307" i="3" l="1"/>
  <c r="E100" i="4" s="1"/>
  <c r="F307" i="3"/>
  <c r="E62" i="3"/>
  <c r="F100" i="4" l="1"/>
  <c r="G62" i="3"/>
  <c r="F62" i="3"/>
  <c r="G307" i="3" l="1"/>
  <c r="G100" i="4" l="1"/>
  <c r="I62" i="3"/>
  <c r="H307" i="3"/>
  <c r="H62" i="3"/>
  <c r="J62" i="3" l="1"/>
  <c r="H100" i="4"/>
  <c r="I307" i="3"/>
  <c r="J198" i="3"/>
  <c r="I100" i="4" l="1"/>
  <c r="J307" i="3"/>
  <c r="J100" i="4" l="1"/>
  <c r="E32" i="5"/>
  <c r="E22" i="5" l="1"/>
  <c r="E25" i="5" s="1"/>
  <c r="E44" i="5"/>
  <c r="E125" i="5" s="1"/>
  <c r="F32" i="5"/>
  <c r="F22" i="5" s="1"/>
  <c r="E24" i="3" l="1"/>
  <c r="E21" i="3"/>
  <c r="E61" i="5"/>
  <c r="E26" i="5"/>
  <c r="F25" i="5"/>
  <c r="G32" i="5"/>
  <c r="G22" i="5" s="1"/>
  <c r="F44" i="5"/>
  <c r="F125" i="5" s="1"/>
  <c r="E46" i="3" l="1"/>
  <c r="E43" i="3"/>
  <c r="E34" i="3"/>
  <c r="E31" i="3"/>
  <c r="E49" i="3"/>
  <c r="E52" i="3"/>
  <c r="E40" i="3"/>
  <c r="E27" i="3"/>
  <c r="E355" i="3" s="1"/>
  <c r="E22" i="3"/>
  <c r="E361" i="3"/>
  <c r="E59" i="3"/>
  <c r="E328" i="3"/>
  <c r="E359" i="3"/>
  <c r="F61" i="5"/>
  <c r="F26" i="5"/>
  <c r="F21" i="3"/>
  <c r="E25" i="3"/>
  <c r="G25" i="5"/>
  <c r="H32" i="5"/>
  <c r="H22" i="5" s="1"/>
  <c r="G44" i="5"/>
  <c r="G125" i="5" s="1"/>
  <c r="E29" i="3" l="1"/>
  <c r="E28" i="3"/>
  <c r="E55" i="3"/>
  <c r="E56" i="3" s="1"/>
  <c r="F46" i="3"/>
  <c r="F31" i="3"/>
  <c r="F40" i="3"/>
  <c r="F52" i="3"/>
  <c r="F43" i="3"/>
  <c r="F34" i="3"/>
  <c r="F49" i="3"/>
  <c r="E291" i="3"/>
  <c r="F359" i="3"/>
  <c r="F361" i="3"/>
  <c r="F22" i="3"/>
  <c r="F328" i="3"/>
  <c r="E284" i="3"/>
  <c r="F24" i="3"/>
  <c r="E139" i="3"/>
  <c r="E57" i="3"/>
  <c r="E356" i="3"/>
  <c r="H44" i="5"/>
  <c r="H125" i="5" s="1"/>
  <c r="H25" i="5"/>
  <c r="I32" i="5"/>
  <c r="I22" i="5" s="1"/>
  <c r="E360" i="3"/>
  <c r="E289" i="3"/>
  <c r="G21" i="3"/>
  <c r="G61" i="5"/>
  <c r="G26" i="5"/>
  <c r="E294" i="3"/>
  <c r="E71" i="3" l="1"/>
  <c r="G46" i="3"/>
  <c r="G31" i="3"/>
  <c r="G40" i="3"/>
  <c r="G34" i="3"/>
  <c r="G43" i="3"/>
  <c r="G52" i="3"/>
  <c r="G49" i="3"/>
  <c r="F25" i="3"/>
  <c r="F139" i="3"/>
  <c r="G359" i="3"/>
  <c r="G59" i="3"/>
  <c r="G361" i="3"/>
  <c r="G22" i="3"/>
  <c r="G328" i="3"/>
  <c r="G24" i="3"/>
  <c r="G27" i="3" s="1"/>
  <c r="F59" i="3"/>
  <c r="E73" i="3"/>
  <c r="E370" i="3"/>
  <c r="E72" i="3"/>
  <c r="E75" i="3"/>
  <c r="E247" i="4" s="1"/>
  <c r="F27" i="3"/>
  <c r="E288" i="3"/>
  <c r="E195" i="3"/>
  <c r="E364" i="3" s="1"/>
  <c r="I44" i="5"/>
  <c r="I125" i="5" s="1"/>
  <c r="I25" i="5"/>
  <c r="E141" i="3"/>
  <c r="E166" i="3"/>
  <c r="E140" i="3" s="1"/>
  <c r="H21" i="3"/>
  <c r="H61" i="5"/>
  <c r="H26" i="5"/>
  <c r="H34" i="3" l="1"/>
  <c r="H31" i="3"/>
  <c r="H46" i="3"/>
  <c r="H40" i="3"/>
  <c r="H43" i="3"/>
  <c r="H49" i="3"/>
  <c r="H52" i="3"/>
  <c r="F360" i="3"/>
  <c r="F288" i="3"/>
  <c r="G29" i="3"/>
  <c r="G28" i="3"/>
  <c r="G355" i="3"/>
  <c r="G55" i="3"/>
  <c r="F166" i="3"/>
  <c r="F140" i="3" s="1"/>
  <c r="F141" i="3"/>
  <c r="F29" i="3"/>
  <c r="F28" i="3"/>
  <c r="F355" i="3"/>
  <c r="F55" i="3"/>
  <c r="I21" i="3"/>
  <c r="I61" i="5"/>
  <c r="I26" i="5"/>
  <c r="E84" i="3"/>
  <c r="H24" i="3"/>
  <c r="F289" i="3"/>
  <c r="F294" i="3"/>
  <c r="G25" i="3"/>
  <c r="F284" i="3"/>
  <c r="E330" i="3"/>
  <c r="E168" i="3"/>
  <c r="E167" i="3"/>
  <c r="E334" i="3"/>
  <c r="E344" i="3"/>
  <c r="E350" i="3"/>
  <c r="E339" i="3"/>
  <c r="E340" i="3"/>
  <c r="H328" i="3"/>
  <c r="H359" i="3"/>
  <c r="H361" i="3"/>
  <c r="H22" i="3"/>
  <c r="F291" i="3"/>
  <c r="E197" i="3"/>
  <c r="E213" i="3"/>
  <c r="E196" i="3"/>
  <c r="E365" i="3"/>
  <c r="E338" i="3"/>
  <c r="I40" i="3" l="1"/>
  <c r="I43" i="3"/>
  <c r="J43" i="3" s="1"/>
  <c r="I34" i="3"/>
  <c r="J34" i="3" s="1"/>
  <c r="I31" i="3"/>
  <c r="J31" i="3" s="1"/>
  <c r="I46" i="3"/>
  <c r="J46" i="3" s="1"/>
  <c r="I52" i="3"/>
  <c r="J52" i="3" s="1"/>
  <c r="I49" i="3"/>
  <c r="J49" i="3" s="1"/>
  <c r="F195" i="3"/>
  <c r="F364" i="3" s="1"/>
  <c r="G139" i="3"/>
  <c r="G166" i="3" s="1"/>
  <c r="G140" i="3" s="1"/>
  <c r="G288" i="3"/>
  <c r="G195" i="3"/>
  <c r="E215" i="3"/>
  <c r="E368" i="3"/>
  <c r="E214" i="3"/>
  <c r="G360" i="3"/>
  <c r="I22" i="3"/>
  <c r="I328" i="3"/>
  <c r="J21" i="3"/>
  <c r="I359" i="3"/>
  <c r="I59" i="3"/>
  <c r="J59" i="3" s="1"/>
  <c r="J40" i="3"/>
  <c r="I361" i="3"/>
  <c r="H25" i="3"/>
  <c r="F57" i="3"/>
  <c r="F356" i="3"/>
  <c r="F56" i="3"/>
  <c r="F71" i="3"/>
  <c r="G291" i="3"/>
  <c r="E71" i="4"/>
  <c r="E309" i="3"/>
  <c r="F330" i="3"/>
  <c r="F71" i="4"/>
  <c r="F168" i="3"/>
  <c r="F167" i="3"/>
  <c r="F339" i="3"/>
  <c r="F334" i="3"/>
  <c r="F344" i="3"/>
  <c r="F350" i="3"/>
  <c r="H27" i="3"/>
  <c r="E85" i="3"/>
  <c r="E329" i="3"/>
  <c r="E335" i="3"/>
  <c r="E343" i="3"/>
  <c r="E349" i="3"/>
  <c r="E90" i="3"/>
  <c r="E280" i="3"/>
  <c r="E297" i="3" s="1"/>
  <c r="E86" i="3"/>
  <c r="E97" i="3"/>
  <c r="E333" i="3"/>
  <c r="G57" i="3"/>
  <c r="G356" i="3"/>
  <c r="G56" i="3"/>
  <c r="G71" i="3"/>
  <c r="G294" i="3"/>
  <c r="G289" i="3"/>
  <c r="G141" i="3"/>
  <c r="H59" i="3"/>
  <c r="G284" i="3"/>
  <c r="I24" i="3"/>
  <c r="I27" i="3" s="1"/>
  <c r="F365" i="3" l="1"/>
  <c r="F213" i="3"/>
  <c r="F215" i="3" s="1"/>
  <c r="F196" i="3"/>
  <c r="F197" i="3"/>
  <c r="G364" i="3"/>
  <c r="H360" i="3"/>
  <c r="H284" i="3"/>
  <c r="H291" i="3"/>
  <c r="I55" i="3"/>
  <c r="I29" i="3"/>
  <c r="I28" i="3"/>
  <c r="I355" i="3"/>
  <c r="H195" i="3"/>
  <c r="H288" i="3"/>
  <c r="H289" i="3"/>
  <c r="F73" i="3"/>
  <c r="F370" i="3"/>
  <c r="F72" i="3"/>
  <c r="F75" i="3"/>
  <c r="F247" i="4" s="1"/>
  <c r="G73" i="3"/>
  <c r="G370" i="3"/>
  <c r="G72" i="3"/>
  <c r="G75" i="3"/>
  <c r="G247" i="4" s="1"/>
  <c r="H55" i="3"/>
  <c r="H29" i="3"/>
  <c r="H28" i="3"/>
  <c r="H355" i="3"/>
  <c r="J361" i="3"/>
  <c r="J328" i="3"/>
  <c r="J359" i="3"/>
  <c r="H294" i="3"/>
  <c r="E97" i="4"/>
  <c r="E246" i="4"/>
  <c r="E250" i="4" s="1"/>
  <c r="E253" i="4" s="1"/>
  <c r="E256" i="4" s="1"/>
  <c r="E257" i="4" s="1"/>
  <c r="E92" i="3"/>
  <c r="E91" i="3"/>
  <c r="E252" i="3"/>
  <c r="E258" i="3" s="1"/>
  <c r="E70" i="4" s="1"/>
  <c r="E73" i="4" s="1"/>
  <c r="E76" i="4" s="1"/>
  <c r="E77" i="4" s="1"/>
  <c r="J115" i="3"/>
  <c r="G330" i="3"/>
  <c r="G71" i="4"/>
  <c r="G168" i="3"/>
  <c r="G167" i="3"/>
  <c r="G334" i="3"/>
  <c r="G344" i="3"/>
  <c r="G350" i="3"/>
  <c r="G339" i="3"/>
  <c r="G197" i="3"/>
  <c r="G213" i="3"/>
  <c r="G196" i="3"/>
  <c r="G365" i="3"/>
  <c r="F309" i="3"/>
  <c r="I25" i="3"/>
  <c r="J24" i="3"/>
  <c r="J27" i="3" s="1"/>
  <c r="E99" i="3"/>
  <c r="E98" i="3"/>
  <c r="E153" i="4"/>
  <c r="H139" i="3"/>
  <c r="F368" i="3" l="1"/>
  <c r="F214" i="3"/>
  <c r="I360" i="3"/>
  <c r="F340" i="3"/>
  <c r="G340" i="3"/>
  <c r="I195" i="3"/>
  <c r="I288" i="3"/>
  <c r="J171" i="3"/>
  <c r="I289" i="3"/>
  <c r="J174" i="3"/>
  <c r="J289" i="3" s="1"/>
  <c r="I291" i="3"/>
  <c r="J189" i="3"/>
  <c r="J291" i="3" s="1"/>
  <c r="J201" i="3"/>
  <c r="J294" i="3" s="1"/>
  <c r="I294" i="3"/>
  <c r="J355" i="3"/>
  <c r="J55" i="3"/>
  <c r="J28" i="3"/>
  <c r="H197" i="3"/>
  <c r="H213" i="3"/>
  <c r="H365" i="3"/>
  <c r="E103" i="4"/>
  <c r="E106" i="4" s="1"/>
  <c r="E107" i="4" s="1"/>
  <c r="H166" i="3"/>
  <c r="H196" i="3" s="1"/>
  <c r="H141" i="3"/>
  <c r="H364" i="3"/>
  <c r="F84" i="3"/>
  <c r="I284" i="3"/>
  <c r="G309" i="3"/>
  <c r="I139" i="3"/>
  <c r="G84" i="3"/>
  <c r="E248" i="3"/>
  <c r="E266" i="3" s="1"/>
  <c r="E268" i="3" s="1"/>
  <c r="I71" i="3"/>
  <c r="I57" i="3"/>
  <c r="I356" i="3"/>
  <c r="I56" i="3"/>
  <c r="E158" i="4"/>
  <c r="E161" i="4" s="1"/>
  <c r="E162" i="4" s="1"/>
  <c r="E210" i="4"/>
  <c r="E214" i="4" s="1"/>
  <c r="E215" i="4" s="1"/>
  <c r="E217" i="4" s="1"/>
  <c r="E220" i="4" s="1"/>
  <c r="E221" i="4" s="1"/>
  <c r="F338" i="3"/>
  <c r="H57" i="3"/>
  <c r="H356" i="3"/>
  <c r="H56" i="3"/>
  <c r="H71" i="3"/>
  <c r="J124" i="3"/>
  <c r="J139" i="3" s="1"/>
  <c r="G214" i="3"/>
  <c r="G215" i="3"/>
  <c r="G368" i="3"/>
  <c r="G338" i="3"/>
  <c r="J166" i="3" l="1"/>
  <c r="J141" i="3"/>
  <c r="H140" i="3"/>
  <c r="H215" i="3"/>
  <c r="H368" i="3"/>
  <c r="H214" i="3"/>
  <c r="E72" i="4"/>
  <c r="E225" i="3"/>
  <c r="H167" i="3"/>
  <c r="H330" i="3"/>
  <c r="H168" i="3"/>
  <c r="H334" i="3"/>
  <c r="H339" i="3"/>
  <c r="H344" i="3"/>
  <c r="H350" i="3"/>
  <c r="I75" i="3"/>
  <c r="I338" i="3" s="1"/>
  <c r="I73" i="3"/>
  <c r="I370" i="3"/>
  <c r="I72" i="3"/>
  <c r="J360" i="3"/>
  <c r="F86" i="3"/>
  <c r="F97" i="3"/>
  <c r="F333" i="3"/>
  <c r="F85" i="3"/>
  <c r="F329" i="3"/>
  <c r="F335" i="3"/>
  <c r="F343" i="3"/>
  <c r="F349" i="3"/>
  <c r="F90" i="3"/>
  <c r="F280" i="3"/>
  <c r="F297" i="3" s="1"/>
  <c r="G86" i="3"/>
  <c r="G97" i="3"/>
  <c r="G333" i="3"/>
  <c r="G85" i="3"/>
  <c r="G329" i="3"/>
  <c r="G335" i="3"/>
  <c r="G343" i="3"/>
  <c r="G349" i="3"/>
  <c r="G90" i="3"/>
  <c r="G280" i="3"/>
  <c r="G297" i="3" s="1"/>
  <c r="J56" i="3"/>
  <c r="J71" i="3"/>
  <c r="J356" i="3"/>
  <c r="J195" i="3"/>
  <c r="J364" i="3" s="1"/>
  <c r="J288" i="3"/>
  <c r="J284" i="3"/>
  <c r="I166" i="3"/>
  <c r="I140" i="3" s="1"/>
  <c r="I141" i="3"/>
  <c r="I364" i="3"/>
  <c r="H75" i="3"/>
  <c r="H247" i="4" s="1"/>
  <c r="H73" i="3"/>
  <c r="H370" i="3"/>
  <c r="H72" i="3"/>
  <c r="I197" i="3"/>
  <c r="I213" i="3"/>
  <c r="I365" i="3"/>
  <c r="H340" i="3" l="1"/>
  <c r="I196" i="3"/>
  <c r="I84" i="3"/>
  <c r="I349" i="3" s="1"/>
  <c r="G97" i="4"/>
  <c r="G246" i="4"/>
  <c r="G250" i="4" s="1"/>
  <c r="G253" i="4" s="1"/>
  <c r="G256" i="4" s="1"/>
  <c r="G99" i="3"/>
  <c r="G98" i="3"/>
  <c r="G153" i="4"/>
  <c r="G92" i="3"/>
  <c r="G91" i="3"/>
  <c r="G252" i="3"/>
  <c r="G258" i="3" s="1"/>
  <c r="G70" i="4" s="1"/>
  <c r="G73" i="4" s="1"/>
  <c r="G76" i="4" s="1"/>
  <c r="I215" i="3"/>
  <c r="I368" i="3"/>
  <c r="I214" i="3"/>
  <c r="J370" i="3"/>
  <c r="J72" i="3"/>
  <c r="E312" i="3"/>
  <c r="E314" i="3" s="1"/>
  <c r="E315" i="3" s="1"/>
  <c r="E234" i="3"/>
  <c r="H309" i="3"/>
  <c r="H71" i="4"/>
  <c r="J196" i="3"/>
  <c r="J213" i="3"/>
  <c r="J365" i="3"/>
  <c r="H84" i="3"/>
  <c r="I167" i="3"/>
  <c r="I330" i="3"/>
  <c r="I71" i="4"/>
  <c r="I168" i="3"/>
  <c r="I344" i="3"/>
  <c r="I334" i="3"/>
  <c r="I350" i="3"/>
  <c r="I339" i="3"/>
  <c r="F97" i="4"/>
  <c r="F246" i="4"/>
  <c r="F250" i="4" s="1"/>
  <c r="F253" i="4" s="1"/>
  <c r="F256" i="4" s="1"/>
  <c r="F99" i="3"/>
  <c r="F98" i="3"/>
  <c r="F153" i="4"/>
  <c r="I340" i="3"/>
  <c r="J168" i="3"/>
  <c r="J167" i="3"/>
  <c r="J330" i="3"/>
  <c r="J344" i="3"/>
  <c r="J350" i="3"/>
  <c r="J334" i="3"/>
  <c r="J339" i="3"/>
  <c r="H338" i="3"/>
  <c r="F92" i="3"/>
  <c r="F91" i="3"/>
  <c r="F252" i="3"/>
  <c r="F258" i="3" s="1"/>
  <c r="F70" i="4" s="1"/>
  <c r="F73" i="4" s="1"/>
  <c r="F76" i="4" s="1"/>
  <c r="J75" i="3"/>
  <c r="J247" i="4" s="1"/>
  <c r="I247" i="4"/>
  <c r="J140" i="3"/>
  <c r="E317" i="3" l="1"/>
  <c r="E98" i="4"/>
  <c r="E249" i="4"/>
  <c r="I343" i="3"/>
  <c r="I86" i="3"/>
  <c r="I335" i="3"/>
  <c r="I85" i="3"/>
  <c r="I333" i="3"/>
  <c r="I97" i="3"/>
  <c r="I98" i="3" s="1"/>
  <c r="I90" i="3"/>
  <c r="I91" i="3" s="1"/>
  <c r="I280" i="3"/>
  <c r="I297" i="3" s="1"/>
  <c r="I97" i="4" s="1"/>
  <c r="F248" i="3"/>
  <c r="F266" i="3" s="1"/>
  <c r="F268" i="3" s="1"/>
  <c r="F72" i="4" s="1"/>
  <c r="G210" i="4"/>
  <c r="F210" i="4"/>
  <c r="J338" i="3"/>
  <c r="J340" i="3"/>
  <c r="H90" i="3"/>
  <c r="H280" i="3"/>
  <c r="H297" i="3" s="1"/>
  <c r="H86" i="3"/>
  <c r="H97" i="3"/>
  <c r="H333" i="3"/>
  <c r="H85" i="3"/>
  <c r="H329" i="3"/>
  <c r="H335" i="3"/>
  <c r="H343" i="3"/>
  <c r="H349" i="3"/>
  <c r="I309" i="3"/>
  <c r="J222" i="3"/>
  <c r="E236" i="3"/>
  <c r="E235" i="3"/>
  <c r="E240" i="3"/>
  <c r="F155" i="4"/>
  <c r="E345" i="3"/>
  <c r="E351" i="3"/>
  <c r="E369" i="3"/>
  <c r="E346" i="3"/>
  <c r="E352" i="3"/>
  <c r="I329" i="3"/>
  <c r="G103" i="4"/>
  <c r="G106" i="4" s="1"/>
  <c r="J84" i="3"/>
  <c r="F103" i="4"/>
  <c r="F106" i="4" s="1"/>
  <c r="J368" i="3"/>
  <c r="J214" i="3"/>
  <c r="I252" i="3" l="1"/>
  <c r="J252" i="3" s="1"/>
  <c r="J258" i="3" s="1"/>
  <c r="I246" i="4"/>
  <c r="I250" i="4" s="1"/>
  <c r="I253" i="4" s="1"/>
  <c r="I256" i="4" s="1"/>
  <c r="I153" i="4"/>
  <c r="I210" i="4" s="1"/>
  <c r="I99" i="3"/>
  <c r="F225" i="3"/>
  <c r="G248" i="3" s="1"/>
  <c r="G266" i="3" s="1"/>
  <c r="G268" i="3" s="1"/>
  <c r="H97" i="4"/>
  <c r="H246" i="4"/>
  <c r="H250" i="4" s="1"/>
  <c r="H253" i="4" s="1"/>
  <c r="H256" i="4" s="1"/>
  <c r="H252" i="3"/>
  <c r="H258" i="3" s="1"/>
  <c r="H70" i="4" s="1"/>
  <c r="H73" i="4" s="1"/>
  <c r="H76" i="4" s="1"/>
  <c r="H92" i="3"/>
  <c r="H91" i="3"/>
  <c r="J309" i="3"/>
  <c r="J329" i="3"/>
  <c r="J335" i="3"/>
  <c r="J343" i="3"/>
  <c r="J349" i="3"/>
  <c r="J90" i="3"/>
  <c r="J280" i="3"/>
  <c r="J297" i="3" s="1"/>
  <c r="J86" i="3"/>
  <c r="J97" i="3"/>
  <c r="J333" i="3"/>
  <c r="J85" i="3"/>
  <c r="I92" i="3"/>
  <c r="F212" i="4"/>
  <c r="F216" i="4" s="1"/>
  <c r="F157" i="4"/>
  <c r="F158" i="4" s="1"/>
  <c r="F161" i="4" s="1"/>
  <c r="I103" i="4"/>
  <c r="I106" i="4" s="1"/>
  <c r="H98" i="3"/>
  <c r="H99" i="3"/>
  <c r="H153" i="4"/>
  <c r="E242" i="3"/>
  <c r="E241" i="3"/>
  <c r="E243" i="3"/>
  <c r="I258" i="3" l="1"/>
  <c r="I70" i="4" s="1"/>
  <c r="I73" i="4" s="1"/>
  <c r="I76" i="4" s="1"/>
  <c r="F312" i="3"/>
  <c r="F314" i="3" s="1"/>
  <c r="F315" i="3" s="1"/>
  <c r="F234" i="3"/>
  <c r="G155" i="4" s="1"/>
  <c r="G72" i="4"/>
  <c r="G225" i="3"/>
  <c r="G234" i="3" s="1"/>
  <c r="F214" i="4"/>
  <c r="F215" i="4" s="1"/>
  <c r="F217" i="4" s="1"/>
  <c r="F220" i="4" s="1"/>
  <c r="J97" i="4"/>
  <c r="J246" i="4"/>
  <c r="J250" i="4" s="1"/>
  <c r="J253" i="4" s="1"/>
  <c r="E258" i="4" s="1"/>
  <c r="E259" i="4" s="1"/>
  <c r="E263" i="4" s="1"/>
  <c r="E265" i="4" s="1"/>
  <c r="E267" i="4" s="1"/>
  <c r="J91" i="3"/>
  <c r="J92" i="3"/>
  <c r="H210" i="4"/>
  <c r="H103" i="4"/>
  <c r="H106" i="4" s="1"/>
  <c r="E245" i="3"/>
  <c r="E244" i="3"/>
  <c r="E246" i="3"/>
  <c r="J99" i="3"/>
  <c r="J98" i="3"/>
  <c r="J153" i="4"/>
  <c r="F317" i="3" l="1"/>
  <c r="F249" i="4"/>
  <c r="F98" i="4"/>
  <c r="F240" i="3"/>
  <c r="F242" i="3" s="1"/>
  <c r="F352" i="3"/>
  <c r="F235" i="3"/>
  <c r="F236" i="3"/>
  <c r="F346" i="3"/>
  <c r="F369" i="3"/>
  <c r="F351" i="3"/>
  <c r="F345" i="3"/>
  <c r="H248" i="3"/>
  <c r="H266" i="3" s="1"/>
  <c r="H268" i="3" s="1"/>
  <c r="H72" i="4" s="1"/>
  <c r="G312" i="3"/>
  <c r="G314" i="3" s="1"/>
  <c r="G315" i="3" s="1"/>
  <c r="G240" i="3"/>
  <c r="G236" i="3"/>
  <c r="G235" i="3"/>
  <c r="H155" i="4"/>
  <c r="G351" i="3"/>
  <c r="G345" i="3"/>
  <c r="G369" i="3"/>
  <c r="G346" i="3"/>
  <c r="G352" i="3"/>
  <c r="J210" i="4"/>
  <c r="G212" i="4"/>
  <c r="G157" i="4"/>
  <c r="G158" i="4" s="1"/>
  <c r="G161" i="4" s="1"/>
  <c r="F13" i="4"/>
  <c r="E270" i="4"/>
  <c r="J103" i="4"/>
  <c r="G98" i="4" l="1"/>
  <c r="G249" i="4"/>
  <c r="G317" i="3"/>
  <c r="F241" i="3"/>
  <c r="F243" i="3"/>
  <c r="F244" i="3" s="1"/>
  <c r="H225" i="3"/>
  <c r="G216" i="4"/>
  <c r="G214" i="4"/>
  <c r="G215" i="4" s="1"/>
  <c r="E108" i="4"/>
  <c r="E109" i="4" s="1"/>
  <c r="E111" i="4" s="1"/>
  <c r="E113" i="4" s="1"/>
  <c r="H212" i="4"/>
  <c r="H157" i="4"/>
  <c r="H158" i="4" s="1"/>
  <c r="H161" i="4" s="1"/>
  <c r="G242" i="3"/>
  <c r="G241" i="3"/>
  <c r="G243" i="3"/>
  <c r="F245" i="3" l="1"/>
  <c r="F246" i="3"/>
  <c r="H234" i="3"/>
  <c r="I248" i="3"/>
  <c r="I266" i="3" s="1"/>
  <c r="I268" i="3" s="1"/>
  <c r="H312" i="3"/>
  <c r="H314" i="3" s="1"/>
  <c r="H315" i="3" s="1"/>
  <c r="G217" i="4"/>
  <c r="G220" i="4" s="1"/>
  <c r="H216" i="4"/>
  <c r="H214" i="4"/>
  <c r="H215" i="4" s="1"/>
  <c r="F10" i="4"/>
  <c r="B127" i="4"/>
  <c r="E116" i="4"/>
  <c r="G245" i="3"/>
  <c r="G244" i="3"/>
  <c r="G246" i="3"/>
  <c r="H317" i="3" l="1"/>
  <c r="H249" i="4"/>
  <c r="H98" i="4"/>
  <c r="H217" i="4"/>
  <c r="H220" i="4" s="1"/>
  <c r="I72" i="4"/>
  <c r="I225" i="3"/>
  <c r="J248" i="3" s="1"/>
  <c r="I155" i="4"/>
  <c r="H351" i="3"/>
  <c r="H352" i="3"/>
  <c r="H369" i="3"/>
  <c r="H345" i="3"/>
  <c r="H240" i="3"/>
  <c r="H346" i="3"/>
  <c r="H236" i="3"/>
  <c r="H235" i="3"/>
  <c r="H243" i="3" l="1"/>
  <c r="H241" i="3"/>
  <c r="H242" i="3"/>
  <c r="I157" i="4"/>
  <c r="I158" i="4" s="1"/>
  <c r="I161" i="4" s="1"/>
  <c r="I212" i="4"/>
  <c r="I312" i="3"/>
  <c r="I314" i="3" s="1"/>
  <c r="I315" i="3" s="1"/>
  <c r="I234" i="3"/>
  <c r="J266" i="3"/>
  <c r="J268" i="3" s="1"/>
  <c r="J225" i="3" s="1"/>
  <c r="J73" i="4" l="1"/>
  <c r="I98" i="4"/>
  <c r="I249" i="4"/>
  <c r="I317" i="3"/>
  <c r="J312" i="3"/>
  <c r="J314" i="3" s="1"/>
  <c r="J315" i="3" s="1"/>
  <c r="J234" i="3"/>
  <c r="H245" i="3"/>
  <c r="H246" i="3"/>
  <c r="H244" i="3"/>
  <c r="I346" i="3"/>
  <c r="I352" i="3"/>
  <c r="I345" i="3"/>
  <c r="I240" i="3"/>
  <c r="I351" i="3"/>
  <c r="I236" i="3"/>
  <c r="I369" i="3"/>
  <c r="J155" i="4"/>
  <c r="I235" i="3"/>
  <c r="I216" i="4"/>
  <c r="I214" i="4"/>
  <c r="I215" i="4" s="1"/>
  <c r="J317" i="3" l="1"/>
  <c r="J249" i="4"/>
  <c r="J98" i="4"/>
  <c r="J157" i="4"/>
  <c r="J158" i="4" s="1"/>
  <c r="E163" i="4" s="1"/>
  <c r="E164" i="4" s="1"/>
  <c r="E166" i="4" s="1"/>
  <c r="E168" i="4" s="1"/>
  <c r="E170" i="4" s="1"/>
  <c r="J212" i="4"/>
  <c r="J346" i="3"/>
  <c r="J352" i="3"/>
  <c r="J345" i="3"/>
  <c r="J240" i="3"/>
  <c r="J243" i="3" s="1"/>
  <c r="J369" i="3"/>
  <c r="J236" i="3"/>
  <c r="J351" i="3"/>
  <c r="I242" i="3"/>
  <c r="I241" i="3"/>
  <c r="I243" i="3"/>
  <c r="I217" i="4"/>
  <c r="I220" i="4" s="1"/>
  <c r="I244" i="3" l="1"/>
  <c r="I245" i="3"/>
  <c r="I246" i="3"/>
  <c r="J216" i="4"/>
  <c r="J214" i="4"/>
  <c r="J215" i="4" s="1"/>
  <c r="J246" i="3"/>
  <c r="J244" i="3"/>
  <c r="J245" i="3"/>
  <c r="F11" i="4"/>
  <c r="B184" i="4"/>
  <c r="E173" i="4"/>
  <c r="J217" i="4" l="1"/>
  <c r="E222" i="4" s="1"/>
  <c r="E223" i="4" s="1"/>
  <c r="E225" i="4" s="1"/>
  <c r="E227" i="4" s="1"/>
  <c r="E229" i="4" s="1"/>
  <c r="E231" i="4" s="1"/>
  <c r="F12" i="4" s="1"/>
  <c r="E234" i="4" l="1"/>
  <c r="E78" i="4" l="1"/>
  <c r="E79" i="4" s="1"/>
  <c r="E81" i="4" s="1"/>
  <c r="E83" i="4" s="1"/>
  <c r="E86" i="4" l="1"/>
  <c r="F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Leonard</author>
  </authors>
  <commentList>
    <comment ref="A359" authorId="0" shapeId="0" xr:uid="{00000000-0006-0000-0200-000001000000}">
      <text>
        <r>
          <rPr>
            <sz val="8"/>
            <color indexed="81"/>
            <rFont val="Tahoma"/>
            <family val="2"/>
          </rPr>
          <t xml:space="preserve">Accounts Receivable Turnover
</t>
        </r>
      </text>
    </comment>
    <comment ref="A360" authorId="0" shapeId="0" xr:uid="{00000000-0006-0000-0200-000002000000}">
      <text>
        <r>
          <rPr>
            <sz val="8"/>
            <color indexed="81"/>
            <rFont val="Tahoma"/>
            <family val="2"/>
          </rPr>
          <t>Inventory Turnover</t>
        </r>
      </text>
    </comment>
    <comment ref="A361" authorId="0" shapeId="0" xr:uid="{00000000-0006-0000-0200-000003000000}">
      <text>
        <r>
          <rPr>
            <sz val="8"/>
            <color indexed="81"/>
            <rFont val="Tahoma"/>
            <family val="2"/>
          </rPr>
          <t>Fixed Asset Turnover</t>
        </r>
      </text>
    </comment>
  </commentList>
</comments>
</file>

<file path=xl/sharedStrings.xml><?xml version="1.0" encoding="utf-8"?>
<sst xmlns="http://schemas.openxmlformats.org/spreadsheetml/2006/main" count="1221" uniqueCount="833">
  <si>
    <t xml:space="preserve">For long-run forecast amounts, the FSAP user needs to enter a long-run growth rate assumption. FSAP will automatically use that growth rate to compute forecast amounts for all of the accounts for Year +6 and beyond.  The FSAP user should not alter the specific forecast computations for any of the accounts for Year +6 and beyond. The FSAP user must be sure to enter the same long run growth rate assumption as a valuation parameter in the Valuation spreadsheet. </t>
  </si>
  <si>
    <t xml:space="preserve">This worksheet allows the FSAP user to build forecasts of future income statements, balance sheets, and statements of cash flows. FSAP automatically enters data from the DATA spreadsheet for the most recent three years in columns B, C, and D.  This worksheet allows the user flexibility to compute forecast amounts for each income statement and balance sheet account. For each account, the user should enter the forecast computations in the first row (highlighted in green with bold blue font). In the second row for each account, the user can enter forecast assumption parameters (such as growth rates or percentages) to be used in the forecast computations. In the third row for each account, the user can enter a brief explanatory note to explain the forecast assumptions.  The FSAP user can also develop more detailed computations of forecast amounts in the Forecast Development worksheet, and incorporate those forecast amounts by referencing them here in the Forecasts worksheet. </t>
  </si>
  <si>
    <t xml:space="preserve">Income Statement Default Assumptions: </t>
  </si>
  <si>
    <t>The FSAP Forecasts worksheet defaults to assume that each income statement line item will remain the same percent of total revenues as in the most current year.  The FSAP user must either accept this default as a reasonable expectation or override it and enter more reasonable forecast assumptions.</t>
  </si>
  <si>
    <t xml:space="preserve">Balance Sheet Default Assumptions: </t>
  </si>
  <si>
    <t xml:space="preserve">The FSAP Forecasts worksheet defaults to assume that each balance sheet item (except retained earnngs) will remain the same percent of total assets as in the most current year.  The FSAP user must either accept this default as a reasonable expectation or override it and enter more reasonable forecast assumptions.  </t>
  </si>
  <si>
    <t>Implied Statements of Cash Flows:</t>
  </si>
  <si>
    <t>Forecast Validity Checks:</t>
  </si>
  <si>
    <t xml:space="preserve">FSAP computes these ratios using the forecast amounts above. The FSAP user can evaluate these ratios to assess whether forecast assumptions are reasonable or not. </t>
  </si>
  <si>
    <t xml:space="preserve">  - build forecasts of capital expenditures, property, plant and equipment, depreciation expense, and accumulated depreciation.</t>
  </si>
  <si>
    <t>Forecast Development:</t>
  </si>
  <si>
    <t xml:space="preserve">Check Figure: </t>
  </si>
  <si>
    <t>Net change in cash - Change in cash balance</t>
  </si>
  <si>
    <t>FORECAST VALIDITY CHECK DATA:</t>
  </si>
  <si>
    <t>Net Income Growth Rates:</t>
  </si>
  <si>
    <t>Total Asset Growth Rates</t>
  </si>
  <si>
    <t>Total Liabilities / Total Equity</t>
  </si>
  <si>
    <t>Revenues</t>
  </si>
  <si>
    <t>Year</t>
  </si>
  <si>
    <t>COMMON SIZE BALANCE SHEET - AS A PERCENT OF TOTAL ASSETS</t>
  </si>
  <si>
    <t>INCOME STATEMENT ITEMS: GROWTH RATES</t>
  </si>
  <si>
    <t>BALANCE SHEET ITEMS: GROWTH RATES</t>
  </si>
  <si>
    <t>Explain assumptions</t>
  </si>
  <si>
    <t>Year +6 and beyond:</t>
  </si>
  <si>
    <t>Long-Run Growth Rate:</t>
  </si>
  <si>
    <t>Common Size Percentage</t>
  </si>
  <si>
    <t>Rate of Change Percentage</t>
  </si>
  <si>
    <t>FINANCIAL STATEMENT FORECASTS</t>
  </si>
  <si>
    <t>Revenue Growth Rates:</t>
  </si>
  <si>
    <t>Gross Profit / Revenues</t>
  </si>
  <si>
    <t>Revenues / Avg. Accounts Receivable</t>
  </si>
  <si>
    <t>Revenues / Average Fixed Assets</t>
  </si>
  <si>
    <t>Revenues / Average Net Fixed Assets</t>
  </si>
  <si>
    <t>INCOME STATEMENT ITEMS AS A PERCENT OF REVENUES:</t>
  </si>
  <si>
    <t>Effects of exchange rate changes on cash</t>
  </si>
  <si>
    <t>Stock Returns</t>
  </si>
  <si>
    <t>In the computations below, a #DIV/0! message indicates that a ratio denominator is zero.</t>
  </si>
  <si>
    <t>Total dividend forecast amounts.</t>
  </si>
  <si>
    <t>Dividends forecasts:</t>
  </si>
  <si>
    <t>Initial adjustment needed to balance the balance sheet:</t>
  </si>
  <si>
    <t xml:space="preserve"> </t>
  </si>
  <si>
    <t>VALUATION PARAMETER ASSUMPTIONS</t>
  </si>
  <si>
    <t>COST OF EQUITY CAPITAL:</t>
  </si>
  <si>
    <t>Debt capital</t>
  </si>
  <si>
    <t>Market risk premium</t>
  </si>
  <si>
    <t>Effective tax rate</t>
  </si>
  <si>
    <t>Required rate of return on common equity:</t>
  </si>
  <si>
    <t>COST OF PREFERRED STOCK</t>
  </si>
  <si>
    <t>Current share price</t>
  </si>
  <si>
    <t>WEIGHTED AVERAGE COST OF CAPITAL</t>
  </si>
  <si>
    <t>Weight of equity in capital structure</t>
  </si>
  <si>
    <t>Weight of debt in capital structure</t>
  </si>
  <si>
    <t>Weight of preferred in capital structure</t>
  </si>
  <si>
    <t>Weighted average cost of capital</t>
  </si>
  <si>
    <t>Continuing</t>
  </si>
  <si>
    <t>Value</t>
  </si>
  <si>
    <t>Net Cash Flow from Operations</t>
  </si>
  <si>
    <t>Add back: Interest Expense after tax</t>
  </si>
  <si>
    <t>Subtract: Interest Income after tax</t>
  </si>
  <si>
    <t>Free Cash Flow from Operations</t>
  </si>
  <si>
    <t>Net Cash Flow from Investing</t>
  </si>
  <si>
    <t>Present Value Factors</t>
  </si>
  <si>
    <t>Adjust to midyear discounting</t>
  </si>
  <si>
    <t>Shares Outstanding</t>
  </si>
  <si>
    <t>Estimated Value per Share</t>
  </si>
  <si>
    <t xml:space="preserve">Percent difference </t>
  </si>
  <si>
    <t>(Value/price)-1: positive number indicates underpricing.</t>
  </si>
  <si>
    <t>Net CFs from Debt Financing</t>
  </si>
  <si>
    <t>Net CFs into Financial Assets</t>
  </si>
  <si>
    <t>Free Cash Flow for Common Equity</t>
  </si>
  <si>
    <t>Total</t>
  </si>
  <si>
    <t>Long-Run Growth Assumptions</t>
  </si>
  <si>
    <t>Discount</t>
  </si>
  <si>
    <t>Rates:</t>
  </si>
  <si>
    <t>RESIDUAL INCOME  VALUATION</t>
  </si>
  <si>
    <t xml:space="preserve">Comprehensive Income Available </t>
  </si>
  <si>
    <t xml:space="preserve">    for Common Shareholders</t>
  </si>
  <si>
    <t>Book Value of Common</t>
  </si>
  <si>
    <t xml:space="preserve">    Shareholders' Equity (at t-1)</t>
  </si>
  <si>
    <t>Required Earnings</t>
  </si>
  <si>
    <t>Residual Income</t>
  </si>
  <si>
    <t>Add: Beginning Book Value of Equity</t>
  </si>
  <si>
    <t>RESIDUAL INCOME VALUATION SENSITIVITY ANALYSIS:</t>
  </si>
  <si>
    <t>Market-to-Book Approach</t>
  </si>
  <si>
    <t xml:space="preserve">Implied ROCE </t>
  </si>
  <si>
    <t xml:space="preserve">Residual ROCE </t>
  </si>
  <si>
    <t>Add one for book value of equity at t-1</t>
  </si>
  <si>
    <t>Sum</t>
  </si>
  <si>
    <t>Adjust to mid-year discounting</t>
  </si>
  <si>
    <t>Implied Market-to-Book Ratio</t>
  </si>
  <si>
    <t>Times Beginning Book Value of Equity</t>
  </si>
  <si>
    <t>Sensitivity analysis for the market-to-book approach should be identical to that of the residual income approach.</t>
  </si>
  <si>
    <t>Dividends Paid to Common Shareholders</t>
  </si>
  <si>
    <t>Less: Common Stock Issues</t>
  </si>
  <si>
    <t>Plus: Common Stock Repurchases</t>
  </si>
  <si>
    <t>Lagged Book Value of Common</t>
  </si>
  <si>
    <t>Net Income / Revenues</t>
  </si>
  <si>
    <t>Revenue Growth</t>
  </si>
  <si>
    <t>Net Income Growth</t>
  </si>
  <si>
    <t>PERSISTENT OPERATING PERFORMANCE (excluding the effects of nonrecurring items):</t>
  </si>
  <si>
    <t>Operating Profit / Revenues</t>
  </si>
  <si>
    <t>Persistent Operating Profit / Revenues</t>
  </si>
  <si>
    <t>Persistent Net Income / Revenues</t>
  </si>
  <si>
    <t>Persistent Net Income Growth</t>
  </si>
  <si>
    <t>Beneish Earnings Manipulation Score</t>
  </si>
  <si>
    <t>Bankruptcy Predictors:</t>
  </si>
  <si>
    <t>Altman Z Score</t>
  </si>
  <si>
    <t>Earnings Manipulation Predictors:</t>
  </si>
  <si>
    <t xml:space="preserve">   Bankruptcy Probability</t>
  </si>
  <si>
    <t xml:space="preserve">   Earnings Manipulation Probability</t>
  </si>
  <si>
    <t>Market Value to Book Value Ratio</t>
  </si>
  <si>
    <t>Accounts Payable Turnover</t>
  </si>
  <si>
    <t>Net Working Capital Days</t>
  </si>
  <si>
    <t xml:space="preserve">   Days Receivables Held</t>
  </si>
  <si>
    <t xml:space="preserve">   Days Inventory Held</t>
  </si>
  <si>
    <t xml:space="preserve">   Days Payables Held</t>
  </si>
  <si>
    <t>Accounts Receivable Turnover</t>
  </si>
  <si>
    <t xml:space="preserve">  - build detailed forecasts of other financial statement amounts.</t>
  </si>
  <si>
    <t>See Forecast Development worksheet for details of revenues forecasts.</t>
  </si>
  <si>
    <t xml:space="preserve">  Days Sales Held in Cash</t>
  </si>
  <si>
    <t>CAPEX Forecasts:</t>
  </si>
  <si>
    <t>CAPEX:</t>
  </si>
  <si>
    <t>Property, Plant and Equipment and Depreciation</t>
  </si>
  <si>
    <t>Property, Plant and Equipment and Depreciation Forecasts:</t>
  </si>
  <si>
    <t>PP&amp;E - net</t>
  </si>
  <si>
    <t>Remaining balance to be depreciated.</t>
  </si>
  <si>
    <t xml:space="preserve">PP&amp;E Purchases: </t>
  </si>
  <si>
    <t>Total Depreciation Expense</t>
  </si>
  <si>
    <t>Depreciation methods:</t>
  </si>
  <si>
    <t>Depreciation Expense</t>
  </si>
  <si>
    <t>Forecast Development: Capital Expenditures, Property, Plant and Equipment, and Depreciation</t>
  </si>
  <si>
    <t>Capital Expenditures:</t>
  </si>
  <si>
    <t>PP&amp;E Acquired</t>
  </si>
  <si>
    <t>PP&amp;E Sold</t>
  </si>
  <si>
    <t>Net CAPEX</t>
  </si>
  <si>
    <t>Net CAPEX as a percent of:</t>
  </si>
  <si>
    <t xml:space="preserve"> Gross PP&amp;E</t>
  </si>
  <si>
    <t>Avg Depreciable PPE</t>
  </si>
  <si>
    <t>(in years)</t>
  </si>
  <si>
    <t>Useful Life Forecast Assumption:</t>
  </si>
  <si>
    <t>Depreciation Expense Forecast Development:</t>
  </si>
  <si>
    <t>Existing PP&amp;E at cost:</t>
  </si>
  <si>
    <t>Depreciation expense forecast on existing PP&amp;E:</t>
  </si>
  <si>
    <t>Capex Year +1</t>
  </si>
  <si>
    <t>Capex Year +2</t>
  </si>
  <si>
    <t>Capex Year +3</t>
  </si>
  <si>
    <t>Capex Year +4</t>
  </si>
  <si>
    <t>Capex Year +5</t>
  </si>
  <si>
    <t>Depreciation expense forecasts on new PP&amp;E:</t>
  </si>
  <si>
    <t>Beg. balance at cost:</t>
  </si>
  <si>
    <t>End balance at cost:</t>
  </si>
  <si>
    <t>Add: CAPEX forecasts from above:</t>
  </si>
  <si>
    <t xml:space="preserve">PP&amp;E at cost: </t>
  </si>
  <si>
    <t>Accumulated Depreciation:</t>
  </si>
  <si>
    <t>Beg. Balance:</t>
  </si>
  <si>
    <t>End Balance:</t>
  </si>
  <si>
    <t>Subtract: Depreciation expense forecasts from below:</t>
  </si>
  <si>
    <t>Gross Profit Control Index</t>
  </si>
  <si>
    <t>Operating Profit Contol Index</t>
  </si>
  <si>
    <t>PP&amp;E assumptions - see schedule in forecast development</t>
  </si>
  <si>
    <t>See depreciation schedule in forecast development worksheet.</t>
  </si>
  <si>
    <t>Net Income (enter reported amount as a check)</t>
  </si>
  <si>
    <t>Assets - Liabilities - Equities</t>
  </si>
  <si>
    <t>Net Income (computed) - Net Income (reported)</t>
  </si>
  <si>
    <t>Cash Changes</t>
  </si>
  <si>
    <t>SUPPLEMENTAL DATA</t>
  </si>
  <si>
    <t>RETURN ON ASSETS (based on reported amounts):</t>
  </si>
  <si>
    <t>RETURN ON ASSETS (excluding the effects of nonrecurring items):</t>
  </si>
  <si>
    <t>RETURN ON COMMON EQUITY (based on reported amounts):</t>
  </si>
  <si>
    <t>Explain assumptions.</t>
  </si>
  <si>
    <t>Cash Turnover</t>
  </si>
  <si>
    <t>Enter the amount of depreciation expense on property, plant and equipment. These amounts (if any) are usually disclosed either in the property, plant and equipment note or in a supplemental inforrmation note. If depreciation expense is not disclosed separately from amortization expense, enter depreciation plus amortization expense.</t>
  </si>
  <si>
    <t>Add accumulated other comprehensive income items from income statement</t>
  </si>
  <si>
    <t>The following implied statements of cash flows are derived from the above income statements and balance sheets. They are not the reported statements of cash flows.</t>
  </si>
  <si>
    <t>This row approximates depreciation expense using the change in accumulated depreciation.</t>
  </si>
  <si>
    <t xml:space="preserve">  Net Cash Flows from Operations</t>
  </si>
  <si>
    <t>These check figures should be zero, indicating the net change in cash on the statement of cash flows agrees with the change in cash on the balance sheet. If a check figure is not zero, it indicates one or more errors either in the balance sheet or the statement of cash flows. The user must find and correct any errors.</t>
  </si>
  <si>
    <t>Comprehensive Income Performance:</t>
  </si>
  <si>
    <t>These check figures should be zero, indicating the total assets on the  balance sheet balances with the total liabilities and shareholders' equity. If a check figure is not zero, it indicates one or more errors either on the balance sheet or in the plug figure used to balance the balance sheet. The user must find and correct any errors.</t>
  </si>
  <si>
    <t>VALUATION MODELS</t>
  </si>
  <si>
    <t>After-tax cost of debt capital</t>
  </si>
  <si>
    <t>Market Value Parameters:</t>
  </si>
  <si>
    <t>Long Run Growth Parameters:</t>
  </si>
  <si>
    <t>Cost of Equity Capital Parameters:</t>
  </si>
  <si>
    <t>Cost of Debt Capital Parameters:</t>
  </si>
  <si>
    <t>Cost of Preferred Stock Parameters:</t>
  </si>
  <si>
    <t>Weighted Average Cost of Capital:</t>
  </si>
  <si>
    <t>Enter the long run growth rate assumption for use in the valuation models. This growth rate must agree with the long run growth rate used to forecast Year +6 and Beyond in the Forecasts spreadsheet.</t>
  </si>
  <si>
    <t>The FSAP user must enter valuation parameter assumptions in the green-shaded, blue font boxes below. These valuation parameters involve the costs of common equity capital, debt capital, and preferred stock capital (if any), as well as the long run growth rate assumption.  FSAP references data in the Data spreadsheet and the Forecasts spreadsheet when available. FSAP uses these parameters to compute costs of capital to use as discount rates in the valuation models.</t>
  </si>
  <si>
    <t xml:space="preserve">FSAP uses the above parameters to compute the after-tax cost of debt capital. </t>
  </si>
  <si>
    <t>Free Cash Flows for All Debt and Equity</t>
  </si>
  <si>
    <t>Free Cash Flows for Common Equity</t>
  </si>
  <si>
    <t>Dividends-Based Valuation</t>
  </si>
  <si>
    <t>This row enables the analyst to adjust for any investing cash flows that should be classified as financing cash flows. For example, if the investing cash flows include cash outflows to acquire investment securities that will be used to retire debt, then these cash outflows should be added back in computing free cash flows to debt and equity.</t>
  </si>
  <si>
    <t>The analyst should adjust free cash flows for changes in cash required for operations.  As firms grow, they typically require larger cash balances for liquidity in operating activities.  FSAP is programmed to automatically adjust free cash flows for the change in the cash balance, which is assumed to be required for operations.</t>
  </si>
  <si>
    <t>The analyst should adjust free cash flows for changes in cash required for operations.  As firms grow, they typically require larger cash balances for liquidity in operating activities.  FSAP is programmed to automatically adjust free cash flows for the changes in cash balances, which are assumed to be required for operations.</t>
  </si>
  <si>
    <t>Decrease (Increase) in Cash Required for Operations</t>
  </si>
  <si>
    <t>Free Cash Flows - All Debt and Equity</t>
  </si>
  <si>
    <t>This adjustment corrects for over-discounting. The present value factors discount from the end of each year to the present, whereas dividends, cash flows, and earnings are generated throughout the year. This adjustment computes the present value so that dividends, cash flows, and earnings are discounted from the mid-point of each year.</t>
  </si>
  <si>
    <t>The sum of the present value of net dividends through Year +5.</t>
  </si>
  <si>
    <t xml:space="preserve">The present value of continuing value dividends in Year +6 and beyond. Year +6 dividends are treated as a perpetuity with growth using the long-run growth rate assumption, discounted to present value at the equity cost of capital. </t>
  </si>
  <si>
    <t xml:space="preserve">The estimated value per share. </t>
  </si>
  <si>
    <t>Market-to-Book Valuation:</t>
  </si>
  <si>
    <t>Dividends-Based Valuation:</t>
  </si>
  <si>
    <t xml:space="preserve">FSAP automatically estimates the estimated useful life for depreciation purposes by dividing the average amount of gross depreciable PP&amp;E by depreciation expense.  This estimate assume straight line depreciation and zero salvage value. </t>
  </si>
  <si>
    <t xml:space="preserve">FSAP automatically computes a new depreciation schedule for each year's capital expenditures, which are included in PP&amp;E. These computations assume straight line depreciation methods and zero salvage value. The computations use the extimated useful life as computed below. </t>
  </si>
  <si>
    <t xml:space="preserve">This computation shows depreciation expense based on the exisiting depreciable PP&amp;E at the start of the forecast period. The computation assumes straight line depreciation methods, zero salvage value, and the estimated useful life computed below. .  </t>
  </si>
  <si>
    <t xml:space="preserve">The estimated value per share. The first-iteration estimate of share value using this approach frequently differs slightly from the other share value estimates. Several iterations can be required to adjust the weights of debt and equity used to compute WACC to agree with the value of common equity implied by this valuation model. </t>
  </si>
  <si>
    <t>Sensitivity Analyses:</t>
  </si>
  <si>
    <t xml:space="preserve">The FSAP user can enter the relevant range of discount rates in the left-most column and the relevant range of long run growth rates in the top row.  Enter the discount rates and growth rates as percentages.  </t>
  </si>
  <si>
    <t>Residual Income Valuation:</t>
  </si>
  <si>
    <t xml:space="preserve">Chapter 13 describes the residual income valuation approach. </t>
  </si>
  <si>
    <t xml:space="preserve">Chapter 12 describes the free cash flows-based valuation approaches. </t>
  </si>
  <si>
    <t xml:space="preserve">Chapter 14 describes the market-to-book valuation approach. </t>
  </si>
  <si>
    <t xml:space="preserve">Chapter 11 describes the dividends-based valuation approach. </t>
  </si>
  <si>
    <t xml:space="preserve">The present value of continuing free cash flows in Year +6 and beyond. Year +6 free cash flows are treated as a perpetuity with growth using the long-run growth rate assumption, discounted to present value at the equity cost of capital. </t>
  </si>
  <si>
    <t>The sum of the present value of residual income through Year +5.</t>
  </si>
  <si>
    <t>FSAP computes required earnings as the equity cost of capital times the beginning of year book value of common shareholders' equity.</t>
  </si>
  <si>
    <t xml:space="preserve">Residual income is the difference between projected comprehensive income available to common and required earnings. </t>
  </si>
  <si>
    <t xml:space="preserve">FSAP computes the implied ROCE, dividing comprehensive income by beginning of year book value of common equity. </t>
  </si>
  <si>
    <t xml:space="preserve">FSAP computes the residual ROCE as implied ROCE minus the equity cost of capital computed above.  </t>
  </si>
  <si>
    <t>The product of residual ROCE and the cumulative growth factor in common equity.</t>
  </si>
  <si>
    <t>Cumulative growth factor in common equity as of t-1</t>
  </si>
  <si>
    <t>FSAP computes the cumulative growth factor in common equity as beginning of year book value of common equity divided by book value of common equity on the firm's current balance sheet.</t>
  </si>
  <si>
    <t>RETURN ON COMMON EQUITY (excluding the effects of nonrecurring items):</t>
  </si>
  <si>
    <t>Effective income tax rate assumptions.</t>
  </si>
  <si>
    <t>LT Debt / LT Capital</t>
  </si>
  <si>
    <t>This Forecast Development spreadsheet provides work space in which the analyst can:</t>
  </si>
  <si>
    <t>RETURN ON COMMON SHAREHOLDERS' EQUITY ANALYSIS (excluding the effects of non-recurring items)</t>
  </si>
  <si>
    <t>Interest Coverage Ratio (reported amounts)</t>
  </si>
  <si>
    <t>Interest Coverage ratio (recurring amounts)</t>
  </si>
  <si>
    <t>Price-Earnings Ratio (reported amounts)</t>
  </si>
  <si>
    <t>Price-Earnings Ratio (recurring amounts)</t>
  </si>
  <si>
    <t>RETURN ON ASSETS ANALYSIS (excluding the effects of non-recurring items)</t>
  </si>
  <si>
    <t>PPE at Cost</t>
  </si>
  <si>
    <t>Implied Avg. Useful Life in Years</t>
  </si>
  <si>
    <t xml:space="preserve">It is not necessary to use this spreadsheet to build financial statement forecasts in the FSAP Forecasts </t>
  </si>
  <si>
    <t>spreadsheet.  If you use this spreadsheet to build more detailed forecasts, the you will need to link these</t>
  </si>
  <si>
    <t xml:space="preserve">forecast amounts to the appropriate cells in the financial statements in the FSAP Forecasts spreadsheet.  </t>
  </si>
  <si>
    <t>A Comment on Entering Forecast Assumptions:</t>
  </si>
  <si>
    <t xml:space="preserve">A Comment on Balancing the Balance Sheet: </t>
  </si>
  <si>
    <t>A Comment on Forecasts for Year +6 and Beyond:</t>
  </si>
  <si>
    <t>Dividends to Common Equity</t>
  </si>
  <si>
    <t>Long-run growth assumption used in forecasts</t>
  </si>
  <si>
    <t>Long-run growth assumption used in valuation.</t>
  </si>
  <si>
    <t xml:space="preserve">  (Both long-run growth assumptions should be the same.)</t>
  </si>
  <si>
    <t>Add back: Net CFs into Financial Assets</t>
  </si>
  <si>
    <t>COST OF DEBT CAPITAL</t>
  </si>
  <si>
    <t>Cost of debt capital, before tax</t>
  </si>
  <si>
    <t>Number of shares outstanding</t>
  </si>
  <si>
    <t>Current market value</t>
  </si>
  <si>
    <t>Preferred stock capital</t>
  </si>
  <si>
    <t>Preferred dividends</t>
  </si>
  <si>
    <t>Equity risk factor (market beta)</t>
  </si>
  <si>
    <t>Risk free rate</t>
  </si>
  <si>
    <t>Implied yield</t>
  </si>
  <si>
    <t>A Comment on Entering Valuation Parameter Assumptions:</t>
  </si>
  <si>
    <t>Receivables</t>
  </si>
  <si>
    <t>Inventory</t>
  </si>
  <si>
    <t>Fixed Assets</t>
  </si>
  <si>
    <t>SHAREHOLDERS' EQUITY</t>
  </si>
  <si>
    <t>Insert your name in column B.</t>
  </si>
  <si>
    <t>Enter the name of the company in Column B.  This name will appear on the output of all spreadsheets within FSAP.</t>
  </si>
  <si>
    <t>FSAP automatically computes the amount of total current assets.</t>
  </si>
  <si>
    <t>FSAP automatically computes the amount of total assets.</t>
  </si>
  <si>
    <t>FSAP automatically computes the amount of total current liabilities.</t>
  </si>
  <si>
    <t>FSAP automatically computes the amount of total liabilitries.</t>
  </si>
  <si>
    <t>The amount for this item appears either on the Balance Sheet or the Statement of Shareholders' Equity. Be sure to enter as a positive or negative amount as appropriate.</t>
  </si>
  <si>
    <t>FSAP automatically computes the amount of total shareholders' equity.</t>
  </si>
  <si>
    <t>FSAP automatically computes the amount of total liabilities plus shareholders' equity.</t>
  </si>
  <si>
    <t>When entering income statement data, enter amounts that increase income (revenues, gains, income) as positive amounts, and enter amounts that decrease income (expenses, losses) as negative amounts.</t>
  </si>
  <si>
    <t>FSAP automatically computes the amount of gross profit.</t>
  </si>
  <si>
    <t>FSAP automatically computes the amount of operating profit.</t>
  </si>
  <si>
    <t xml:space="preserve">FSAP automatically computes the amount of income before tax. </t>
  </si>
  <si>
    <t>Enter the amount of income tax expense that appears on the income statement in the section for income from continuing operations.  If income tax expense reduces income, enter the amount as a negative number.</t>
  </si>
  <si>
    <t>FSAP automatically computes the amount of net income using the above data for revenues, expenses, gains and losses.</t>
  </si>
  <si>
    <t>FSAP automatically computes the amount of comprehensive income.</t>
  </si>
  <si>
    <t>FSAP automatically computes the amount of cash flow from operations.</t>
  </si>
  <si>
    <t xml:space="preserve">FSAP automatically computes the amount of cash flow from investing activities. </t>
  </si>
  <si>
    <t xml:space="preserve">FSAP automatically computes the amount of cash flow from financing activities. </t>
  </si>
  <si>
    <t>Enter the statutory income tax rate applicable to ordinary income and deductions (such as the deduction for interest expense). The Federal corporate income tax rate is currently 35 percent in the United States. Alternatively, one can  enter a statutory tax rate that captures the combined effects of Federal, state, and foreign income taxes. These rates are commonly disclosed in the tax note.</t>
  </si>
  <si>
    <t>Enter the total amount of preferred stock dividends paid, if any.</t>
  </si>
  <si>
    <t>Enter the amount that appears on the firm's income statement.</t>
  </si>
  <si>
    <t>This cell computes common dividends per share by dividing the dividend payments from the cash flow statement by the number of outstanding shares. This assumes the firm pays immaterial preferred dividends. If that assumption does not hold, enter the amount of common dividends per share directly.</t>
  </si>
  <si>
    <t xml:space="preserve">Asset turnover measures how efficiently the firm uses its assets to generate sales. It measures the number of sales dollars generated per average dollar invested in assets. </t>
  </si>
  <si>
    <t xml:space="preserve">Rate of return on assets is the product of the firm's profitability and its efficiency. </t>
  </si>
  <si>
    <t xml:space="preserve">Return on assets measures the rate of return the firm earns per average dollar invested in assets. </t>
  </si>
  <si>
    <t xml:space="preserve">See the preceding FSAP User Guides on ROA. </t>
  </si>
  <si>
    <t xml:space="preserve">Capital structure leverage measures the average amount invested in assets divided by the average amount financed by common equity shareholders. </t>
  </si>
  <si>
    <t xml:space="preserve">Rate of return on common equity is the product of the firm's profitability, efficiency, and leverage. </t>
  </si>
  <si>
    <t xml:space="preserve">Return on common  equity measures the rate of return the firm earns per average dollar in common shareholders' equity. </t>
  </si>
  <si>
    <t xml:space="preserve">See the preceding FSAP User Guides on ROCE. </t>
  </si>
  <si>
    <t xml:space="preserve">These computations of ROA exclude the after-tax effects of nonrecurring items in income to measure the firm's persistent ROA. </t>
  </si>
  <si>
    <t xml:space="preserve">These computations of ROCE exclude the after-tax effects of nonrecurring items in income to measure the firm's persistent ROCE. </t>
  </si>
  <si>
    <t>The Analysis worksheet in FSAP automatically computes a wide array of financial statement analysis ratios using the amounts entered on the Data worksheet.</t>
  </si>
  <si>
    <t xml:space="preserve">The FSAP User Guides next to each row provide brief descriptions of ratio computations. See the text for more in-depth discussion of how to compute and interpret each ratio. </t>
  </si>
  <si>
    <t>Row Format:</t>
  </si>
  <si>
    <t xml:space="preserve">FSAP checks the Data worksheet for an equality between total assets and total liabilities plus shareholders' equity. A non-zero amount in this row indicates a likely data input error in one or more balance sheet accounts. </t>
  </si>
  <si>
    <t xml:space="preserve">FSAP checks whether the net income amounts determined by revenue and expense amounts entered in the Data worksheet equal the reported amount of net income.  A non-zero amount on this row likely indicates an input error in one or more income statement accounts.  </t>
  </si>
  <si>
    <t xml:space="preserve">FSAP checks that the change in cash on the statement of cash flows equals the change in cash on the balance sheet in the Data worksheet. A non-zero amount indicates either a data input error on one or more rows of the cash flow statement or the use of a different definition of cash on the two financial statements.  The user should identify the reason for and correct any non-zero amount. </t>
  </si>
  <si>
    <t xml:space="preserve">Profit margin for ROA measures how much profitability the firm derives from its revenues. For this ratio, profitability is measured before the effects of financing costs (after tax) and minority interest in earnings. </t>
  </si>
  <si>
    <t xml:space="preserve">Profit margin for ROCE measures the net profit margin per dollar of sales. Profit margin for ROCE is measured after deducting any preferred dividends from net income, in order to compute the amount of net income available to common equity shareholders. </t>
  </si>
  <si>
    <t>Year-on-year growth rate in revenues.</t>
  </si>
  <si>
    <t>Year-on-year growth rate in net income.</t>
  </si>
  <si>
    <t>Year-on-year growth rate in net income, after excluding the effects of non-recurring items in income.</t>
  </si>
  <si>
    <t>OPERATING CONTROL:</t>
  </si>
  <si>
    <t>Profit Margin Decomposition:</t>
  </si>
  <si>
    <t>Gross Profit Margin</t>
  </si>
  <si>
    <t>Operating Profit Index</t>
  </si>
  <si>
    <t>Leverage Index</t>
  </si>
  <si>
    <t>Tax Index</t>
  </si>
  <si>
    <t>Net Profit Margin</t>
  </si>
  <si>
    <t>Comprehensive Income Index</t>
  </si>
  <si>
    <t>Comprehensive Income Margin</t>
  </si>
  <si>
    <t>Operating profit as a percent of gross profit. The complement of this percentage is the percent of gross profit absorbed by overhead and operating expenses.</t>
  </si>
  <si>
    <t xml:space="preserve">Income before tax as a percent of operating profit. The complement of this percentage is the percent of operating profit absorbed by (net) financing costs. If this index is great than 100%, it implies financing income (interest income, income from equity affiliates) exceeds financing costs (interest expense). </t>
  </si>
  <si>
    <t xml:space="preserve">Net income as a percent of income before tax. The complement of this percentage is the average effective tax rate. This index is also affected by items such as extraordinary gains and losses, discontinued operations, and changes in accounting principles. </t>
  </si>
  <si>
    <t xml:space="preserve">Net income as a percent of revenues. The net profit margin will also equal the product of the gross profit margin times the operating profit index, the leverage index and the tax index. </t>
  </si>
  <si>
    <t xml:space="preserve">Comprehensive income as a percent of net income. </t>
  </si>
  <si>
    <t xml:space="preserve">Comprehensive income as a percent of revenues. </t>
  </si>
  <si>
    <t>Current assets divided by current liabilities.</t>
  </si>
  <si>
    <t xml:space="preserve">More liquid current assets (cash and cash equivalents, marketable securities, accounts receivable) divided by current liabilities. </t>
  </si>
  <si>
    <t xml:space="preserve">Operating cash flows divided by the average amount of current liabilities. </t>
  </si>
  <si>
    <t xml:space="preserve">Total revenues divided by the average balance in accounts receivable. </t>
  </si>
  <si>
    <t>Inventory purchases (computed as cost of goods sold plus the change in inventory) divided by the average amount in accounts payable.</t>
  </si>
  <si>
    <t>The number of days in receivables is measured as 365 divided by the accounts receivable turnover rate. This measures the average number of days to collect receivables.</t>
  </si>
  <si>
    <t>The number of days in inventory is measured as 365 divided by the inventory turnover rate. This measures the average number of days to make and sell inventory.</t>
  </si>
  <si>
    <t>The number of days in payables is measured as 365 divided by the accounts payable turnover rate. This measures the average number of days to pay payables.</t>
  </si>
  <si>
    <t xml:space="preserve">Net working capital days measures the number of days to make and sell inventory plus the number of days to collect receivables, minus the number of days to pay payables. </t>
  </si>
  <si>
    <t xml:space="preserve">Total revenues divided by the average balance in net property, plant, and equipment. This measures efficiency is using fixed assets to generate revenues. </t>
  </si>
  <si>
    <t xml:space="preserve">Revenues divided by the average cash balance. </t>
  </si>
  <si>
    <t>Cost of goods sold divided by the average amaount of inventory.</t>
  </si>
  <si>
    <t xml:space="preserve">The number of days sales held in cash is measured as 365 divided by the cash turnover rate. It measures the average number of days of sales held in cash and cash equivalents. </t>
  </si>
  <si>
    <t xml:space="preserve">This ratio measures the percentage of total ssets financed by total liabilities. </t>
  </si>
  <si>
    <t>This debt/equity ratio measures total liabiliteis as a percent of common shareholders' equity.</t>
  </si>
  <si>
    <t>This ratio measures the percent of debt financing relative to total long term capital (long term debt plus commmon shareholders' equity).</t>
  </si>
  <si>
    <t>This ratio measures the percent of long term debt financing relative to commmon shareholders' equity.</t>
  </si>
  <si>
    <t>Operating cash flows divided by the average amount of total liabilities.</t>
  </si>
  <si>
    <t>Net income before interest expense, income taxes, and minority interest in income, divided by interest expense.</t>
  </si>
  <si>
    <t>Net income before interest expense, income taxes, minority interest in income, and non-recurring items divided by interest expense.</t>
  </si>
  <si>
    <t xml:space="preserve">The Altman Z-score is a multivariate predictor of bankruptcy. </t>
  </si>
  <si>
    <t>The probability of bankruptcy over the next two years as indicated by the Altman Z-score.</t>
  </si>
  <si>
    <t xml:space="preserve">The Beneish Earnings Manipulation Score is a multivariate indicator of the likelihood reported earnings numbers have been fraudulently manipulated. </t>
  </si>
  <si>
    <t xml:space="preserve">The probability of earnings manipulation given the Beneish Earnings Manipulation Score. </t>
  </si>
  <si>
    <t xml:space="preserve">Stock returns measure fiscal year-end share price plus dividends divided by beginning of year share price. </t>
  </si>
  <si>
    <t xml:space="preserve">Fiscal year-end share price divided by earnings per share. </t>
  </si>
  <si>
    <t xml:space="preserve">Fiscal year-end share price divided by earnings per share after excluding the per-share effects of non-recurring items in income. </t>
  </si>
  <si>
    <t xml:space="preserve">Market value of common equity divided by book value of common equity. </t>
  </si>
  <si>
    <t xml:space="preserve">All of the common-size income statement ratios measure a particular income amount as a percent of total revenues. </t>
  </si>
  <si>
    <t xml:space="preserve">The year-on-year growth rates indicate the annual rate of growth in a particular income item. </t>
  </si>
  <si>
    <t xml:space="preserve">The compound growth rates indicate the average compounded rate of growth in a particular income item over the five-year data period (six years of data yield five periods of growth). If fewer than six year of data have been entered into the Data Worksheet, these compounded growth rate computations should be revised to measure compounded growth over the period for which data are available.  </t>
  </si>
  <si>
    <t>Assets:</t>
  </si>
  <si>
    <t>Liabilities and Equities:</t>
  </si>
  <si>
    <t xml:space="preserve">All of the common-size balance sheet ratios measure a particular balance sheet amount as a percent of total assets. </t>
  </si>
  <si>
    <t>YEAR TO YEAR GROWTH RATES:</t>
  </si>
  <si>
    <t xml:space="preserve">The year-on-year growth rates indicate the annual rate of growth in a particular balance sheet item. </t>
  </si>
  <si>
    <t xml:space="preserve">The compound growth rates indicate the average compounded rate of growth in a particular balance sheet item over the five-year data period (six years of data yield five periods of growth). If fewer than six year of data have been entered into the Data Worksheet, these compounded growth rate computations should be revised to measure compounded growth over the period for which data are available.  </t>
  </si>
  <si>
    <t>Turnovers:</t>
  </si>
  <si>
    <t>STATEMENT OF CASH FLOWS: SUMMARY</t>
  </si>
  <si>
    <t>Operating Activities:</t>
  </si>
  <si>
    <t>Investing Activities:</t>
  </si>
  <si>
    <t>Investments</t>
  </si>
  <si>
    <t>Financing Activities:</t>
  </si>
  <si>
    <t xml:space="preserve">  Net Change in Cash</t>
  </si>
  <si>
    <t xml:space="preserve">This schematic provides a decomposition of ROA and ROCE into component ratios that determine ROA and ROCE. </t>
  </si>
  <si>
    <t xml:space="preserve">Level 3 component ratios provide more detail about components of income that affect the profit margin for ROA as well as turnover ratios for specific assets. </t>
  </si>
  <si>
    <t>By James Wahlen, Steve Baginski, and Mark Bradshaw</t>
  </si>
  <si>
    <t>Gross profit margin as a percent of revenues.</t>
  </si>
  <si>
    <t xml:space="preserve">Operating income as a percent of revenues. </t>
  </si>
  <si>
    <t>Net income as a percent of revenues.</t>
  </si>
  <si>
    <t>Comprehensive income as a percent of revenues.</t>
  </si>
  <si>
    <t>The rate of change in gross profit relative to the rate of change in revenues.</t>
  </si>
  <si>
    <t>The rate of change in operating income relative to the rate of change in revenues.</t>
  </si>
  <si>
    <t xml:space="preserve">Operating income as a percent of revenues after excluding the effects of non-recurring operating income items (such as non-recurring operating expenses and losses).  </t>
  </si>
  <si>
    <t>Net income as a percent of revenues, after excluding the effects of non-recurring items in income.</t>
  </si>
  <si>
    <t>Enter the amount of reported net income on this line.  It will be used by FSAP to provide a mathematical check on the amounts of all revenues and expenses on preceding lines.</t>
  </si>
  <si>
    <t xml:space="preserve">Enter any amounts of income (or &lt;loss&gt;) from equity or noncontrolled affiliates. </t>
  </si>
  <si>
    <t>Enter any amount reported in the separate section of the income statement labeled Discontinued Operations. The amount is reported net of tax effects.  Enter as a positive or negative number as appropriate.</t>
  </si>
  <si>
    <t>Enter any amount reported in the separate section of the income statement labeled Extraordinary Items.  The amount is reported net of taxes.  Enter as a positive or negative number as appropriate.</t>
  </si>
  <si>
    <t>Enter any amount reported in the separate section of the income statement labeled Changes in Accounting Principles. The amount is reported net of income taxes. Enter as a positive or negative number as appropriate.</t>
  </si>
  <si>
    <t>FSAP automatically enters the Net Income amount computed above.</t>
  </si>
  <si>
    <t>FSAP automatically computes the net change in cash.</t>
  </si>
  <si>
    <t>This rate is computed by FSAP as the ratio of the income tax expense to income before tax.</t>
  </si>
  <si>
    <t>In the Statement of Cash Flows Data, enter amounts reported on the firm's  statement of cash flows. Enter amounts that increase (decrease) cash as positive (negative) numbers. The row headings help indicate whether amounts should be positive or negative.</t>
  </si>
  <si>
    <t>The FSAP user must decide whether particular operating gains or losses are non-recurring - infrequent and unusual given the firm's business and operating environment.  If so, enter the amounts on the appropriate rows. Enter expense and loss amounts as negative numbers.</t>
  </si>
  <si>
    <t>Dividend Based Valuation</t>
  </si>
  <si>
    <t>Free Cash Flow Valuation</t>
  </si>
  <si>
    <t>Residual Income Valuation</t>
  </si>
  <si>
    <t>Residual Income Market-to-Book Valuation</t>
  </si>
  <si>
    <t>DATA CHECKS - Estimated Value per Share</t>
  </si>
  <si>
    <t>Free Cash Flow for All Debt and Equity Valuation</t>
  </si>
  <si>
    <t>FSAP automatically references the estimated value per share.</t>
  </si>
  <si>
    <t xml:space="preserve">The Property, Plant &amp; Equipment and Depreciation schedule automatically computes for the FSAP detailed forecasts of future PP&amp;E based on exisitng PP&amp;E plus projected future capital expenditures. The Depreciation expense schedule automatically computes future depreciation expense based on exisitng depreciable PP&amp;E future capital expenditures.  The expected useful life for depreciation purposes is computed below.  </t>
  </si>
  <si>
    <t xml:space="preserve">FSAP automatically links the projected amounts for gross PP&amp;E, accumulated depreciation, depreciation expense, and capital expenditures into the financial statements in the Forecasts worksheet. </t>
  </si>
  <si>
    <t>This computation shows the amount of gross PP&amp;E still to be depreciated.  Once this amount falls to zero, depreciation is complete.The FSAP user should be sure that these amounts are not negative.</t>
  </si>
  <si>
    <t xml:space="preserve">This row automatically sums the pre-tax amounts of unusual and nonrecurring items and the after-tax amounts of discontinued operatons, extraordinary items and changes in accounting principles from the income statement above. The analyst must then adjust the items that are stated in pre-tax amounts to an after-tax basis either by adjusting for the specific amounts of applicable tax (or tax savings) as disclosed by the firm, or if not disclosed, by adjusting these items for the statutory tax rate.  </t>
  </si>
  <si>
    <t>Enter the number of common shares outstanding at the end of each year.  Be sure to reduce the number of shares issued by the number of any shares held as treasury stock to arrive at the number of common shares outstanding.  The number of common shares outstanding should be expressed in the same numerical units (for example, thousands or millions) as the financial statement amounts entered in the preceding cells.</t>
  </si>
  <si>
    <t xml:space="preserve">This should be the closing market price per share on the last day of the firm's accounting period (usually December 31 of each year).  If stock markets are closed on the last day of the accounting period, use the closing price on the most recent trading day following the end of the period.  </t>
  </si>
  <si>
    <t xml:space="preserve">FSAP checks for an equality between total assets and total liabilities plus shareholders' equity. A non-zero amount in this row indicates a likely data input error in one or more balance sheet accounts. </t>
  </si>
  <si>
    <t xml:space="preserve">FSAP checks that the inputted amounts of revenues and expenses equal the reported amount of net income.  A non-zero amount on this row likely indicates an input error in one or more income statement accounts.  </t>
  </si>
  <si>
    <t xml:space="preserve">FSAP checks that the change in cash on the statement of cash flows equals the change in cash on the balance sheet. A non-zero amount indicates either a data input error on one or more rows of the cash flow statement or the use of a different definition of cash on the two financial statements.  The user should identify the reason for and correct any non-zero amount. </t>
  </si>
  <si>
    <t xml:space="preserve">The FSAP User Guides appear in column J to the right. </t>
  </si>
  <si>
    <t>The Data spreadsheet is designed for up to six years of financial statement data.  The user must input the most recent year of financial statement data in column G, regardless of the number of years of data inputted.</t>
  </si>
  <si>
    <t>The user must conform financial statement data to the FSAP template because the spreadsheets within FSAP use the Data spreadsheet as their base.  The user can, however, rename account titles as necessary to match the account titles of the particular firm. FSAP contains a number of general purpose accounts that can be renamed to fit the accounts of the particular firm (for example, Other Current Assets (1) and (2)).</t>
  </si>
  <si>
    <t xml:space="preserve">Throughout FSAP, enter amounts for account titles listed in brackets &lt;&gt; as negative numbers. Except for per share amounts, be consistent with the units of the amounts entered (for example, thosands or millions). </t>
  </si>
  <si>
    <t>FSAP User Guides:</t>
  </si>
  <si>
    <t>By James Wahlen, Steve Baginski and Mark Bradshaw</t>
  </si>
  <si>
    <t xml:space="preserve">  Current Assets</t>
  </si>
  <si>
    <t xml:space="preserve">   Total Assets</t>
  </si>
  <si>
    <t xml:space="preserve">  Current Liabilities</t>
  </si>
  <si>
    <t xml:space="preserve">  Total Liabilities</t>
  </si>
  <si>
    <t xml:space="preserve">  Total Liabilities and Equities</t>
  </si>
  <si>
    <t>Comprehensive Income</t>
  </si>
  <si>
    <t>Net Income</t>
  </si>
  <si>
    <t xml:space="preserve">  Net CF from Investing Activities</t>
  </si>
  <si>
    <t xml:space="preserve">  Net CF from Financing Activities</t>
  </si>
  <si>
    <t>Analyst Name:</t>
  </si>
  <si>
    <t>Company Name:</t>
  </si>
  <si>
    <t>Inventories</t>
  </si>
  <si>
    <t>FINANCIAL DATA CHECKS</t>
  </si>
  <si>
    <t>BALANCE SHEET DATA</t>
  </si>
  <si>
    <t>INCOME STATEMENT DATA</t>
  </si>
  <si>
    <t xml:space="preserve">  Gross Profit</t>
  </si>
  <si>
    <t xml:space="preserve">  Operating Profit</t>
  </si>
  <si>
    <t xml:space="preserve">  Income before Tax</t>
  </si>
  <si>
    <t xml:space="preserve">The Capital Expenditures schedule permits the FSAP user to build detailed forecasts of future capital expenditures as a percent of future revenues, gross PP&amp;E or any other reasonable basis for these forecast assumptions. </t>
  </si>
  <si>
    <t>STATEMENT OF CASH FLOWS DATA</t>
  </si>
  <si>
    <t>Year (Most recent in far right column.)</t>
  </si>
  <si>
    <t>DATA CHECKS</t>
  </si>
  <si>
    <t>PROFITABILITY FACTORS:</t>
  </si>
  <si>
    <t xml:space="preserve">  Profit Margin for ROA</t>
  </si>
  <si>
    <t>x Asset Turnover</t>
  </si>
  <si>
    <t>= Return on Assets</t>
  </si>
  <si>
    <t xml:space="preserve">  Profit Margin for ROCE</t>
  </si>
  <si>
    <t>x Capital Structure Leverage</t>
  </si>
  <si>
    <t>= Return on Common Equity</t>
  </si>
  <si>
    <t>OPERATING PERFORMANCE:</t>
  </si>
  <si>
    <t>Operating Profit Before Taxes / Revenues</t>
  </si>
  <si>
    <t>Comprehensive Income / Revenues</t>
  </si>
  <si>
    <t>ASSET TURNOVER:</t>
  </si>
  <si>
    <t>COGS / Average Inventory</t>
  </si>
  <si>
    <t>RISK FACTORS:</t>
  </si>
  <si>
    <t>LIQUIDITY:</t>
  </si>
  <si>
    <t>Current Ratio</t>
  </si>
  <si>
    <t>Quick Ratio</t>
  </si>
  <si>
    <t>Operating Cash Flow to Current Liabilities</t>
  </si>
  <si>
    <t>SOLVENCY:</t>
  </si>
  <si>
    <t>Total Liabilities / Total Assets</t>
  </si>
  <si>
    <t>Operating Cash Flow to Total Liabilities</t>
  </si>
  <si>
    <t>Interest Coverage Ratio</t>
  </si>
  <si>
    <t>COMPOUND</t>
  </si>
  <si>
    <t>GROWTH</t>
  </si>
  <si>
    <t>RATE</t>
  </si>
  <si>
    <t>ASSETS:</t>
  </si>
  <si>
    <t>LIABILITIES:</t>
  </si>
  <si>
    <t>RETURN ON ASSETS</t>
  </si>
  <si>
    <t>Level 1</t>
  </si>
  <si>
    <t>Level 2</t>
  </si>
  <si>
    <t>PROFIT MARGIN FOR ROA</t>
  </si>
  <si>
    <t>ASSET TURNOVER</t>
  </si>
  <si>
    <t>Level 3</t>
  </si>
  <si>
    <t>Inventory Turnover</t>
  </si>
  <si>
    <t>RETURN ON COMMON SHAREHOLDERS' EQUITY</t>
  </si>
  <si>
    <t>PROFIT MARGIN FOR ROCE</t>
  </si>
  <si>
    <t>CAPITAL STRUCTURE LEVERAGE</t>
  </si>
  <si>
    <t>FSAP OUTPUT:</t>
  </si>
  <si>
    <t>Actual Amounts</t>
  </si>
  <si>
    <t>Forecast Amounts</t>
  </si>
  <si>
    <t>Common Size Percent</t>
  </si>
  <si>
    <t>Forecast assumption</t>
  </si>
  <si>
    <t>Rate of Change Percent</t>
  </si>
  <si>
    <t>Forecast assumption explanation</t>
  </si>
  <si>
    <t>Long-Run Growth Factor:</t>
  </si>
  <si>
    <t>Actuals</t>
  </si>
  <si>
    <t>Forecasts</t>
  </si>
  <si>
    <t>Year +1</t>
  </si>
  <si>
    <t>Year +2</t>
  </si>
  <si>
    <t>Year +3</t>
  </si>
  <si>
    <t>Year +4</t>
  </si>
  <si>
    <t>Year +5</t>
  </si>
  <si>
    <t>Year +6</t>
  </si>
  <si>
    <t>INCOME STATEMENT</t>
  </si>
  <si>
    <t>common size</t>
  </si>
  <si>
    <t>rate of change</t>
  </si>
  <si>
    <t>BALANCE SHEET</t>
  </si>
  <si>
    <t>Check figures: Balance Sheet A=L+OE?</t>
  </si>
  <si>
    <t>Dividends</t>
  </si>
  <si>
    <t>IMPLIED STATEMENT OF CASH FLOWS</t>
  </si>
  <si>
    <t>Enter Balance Sheet Data:</t>
  </si>
  <si>
    <t>Enter Income Statement Data:</t>
  </si>
  <si>
    <t>Enter Statement of Cash Flows Data:</t>
  </si>
  <si>
    <t>Enter Supplemental Data:</t>
  </si>
  <si>
    <t>Profitability Factors:</t>
  </si>
  <si>
    <t>Risk Factors:</t>
  </si>
  <si>
    <t>Common-Sized Income Statements:</t>
  </si>
  <si>
    <t>Income Statement Growth Rates:</t>
  </si>
  <si>
    <t>Common-Sized Balance Sheets:</t>
  </si>
  <si>
    <t>Balance Sheet Growth Rates:</t>
  </si>
  <si>
    <t>Decomposition of ROA and ROCE:</t>
  </si>
  <si>
    <t>Summary Statement of Cash Flows:</t>
  </si>
  <si>
    <t xml:space="preserve">The Summary Statement of Cash Flows provides an aggregated summation of the major sources of cash inflows and outlfows. </t>
  </si>
  <si>
    <t xml:space="preserve">While the Statement of Cash Flows provides useful detail on specific cash inflows and outflows, this aggegation provide a high-level summary of major categories of cash being generated and used. This aggregation reveals quickly how cash is being generated and how cash is being used. </t>
  </si>
  <si>
    <t>Residual ROCE times cumulative growth</t>
  </si>
  <si>
    <t>The sum of the present value of residual ROCE times cumulative growth through Year +5.</t>
  </si>
  <si>
    <t xml:space="preserve">The present value of residual ROCE times cumulative growth in Year +6 and beyond. Year +6 residual ROCE is treated as a perpetuity with growth using the long-run growth rate assumption, discounted to present value at the equity cost of capital. </t>
  </si>
  <si>
    <t>The sum of the present value of free cash flows for common equity shareholders through Year +5.</t>
  </si>
  <si>
    <t>The sum of the present value of free cash flows for all debt and equity stakeholders through Year +5.</t>
  </si>
  <si>
    <t xml:space="preserve">Total present value of all equity and debt. </t>
  </si>
  <si>
    <t>Less: Value of Outstanding Debt</t>
  </si>
  <si>
    <t>Less: Value of Preferred Stock</t>
  </si>
  <si>
    <t>Plus: Value of Financial Assets</t>
  </si>
  <si>
    <t xml:space="preserve">Subtract the value of outstanding debt. Value should be market value, if known, or fair value if disclosed. If not, use book value. </t>
  </si>
  <si>
    <t xml:space="preserve">Subtract the value of outstanding preferred stock.  Value should be market value, if known, or fair value if disclosed. If not, use book value. </t>
  </si>
  <si>
    <t xml:space="preserve">Add the value of financial assets to be used to retire debt or pay dividends. Value should be market value, if known, or fair value if disclosed. If not, use book value. </t>
  </si>
  <si>
    <t xml:space="preserve">The analyst should program FSAP to subtract interest income after tax if the analyst determines that the firm's financial assets are part of the financial capital structure (such as investment securities intended to retire debt).    </t>
  </si>
  <si>
    <t xml:space="preserve">The present value of continuing free cash flows in Year +6 and beyond. Year +6 free cash flows are treated as a perpetuity with growth using the long-run growth rate assumption, discounted to present value at the weighted average cost of capital. </t>
  </si>
  <si>
    <t>The implied market-to-book value ratio.</t>
  </si>
  <si>
    <t xml:space="preserve">The present value of continuing residual income in Year +6 and beyond. Year +6 residual income is treated as a perpetuity with growth using the long-run growth rate assumption, discounted to present value at the equity cost of capital. </t>
  </si>
  <si>
    <t>Free Cash Flows for Common Equity Valuation:</t>
  </si>
  <si>
    <t>Free Cash Flows for All Debt and Equity Valuation:</t>
  </si>
  <si>
    <t>This row includes amortization expense on amortizable intangible assets.</t>
  </si>
  <si>
    <t xml:space="preserve">  Net Cash Flows from Investing Activities</t>
  </si>
  <si>
    <t xml:space="preserve">  Net Cash Flows from Financing Activities</t>
  </si>
  <si>
    <t xml:space="preserve">The FSAP User Guides appear in column I to the right. </t>
  </si>
  <si>
    <r>
      <t>Profit Margin for ROA</t>
    </r>
    <r>
      <rPr>
        <b/>
        <vertAlign val="superscript"/>
        <sz val="8"/>
        <rFont val="Arial"/>
        <family val="2"/>
      </rPr>
      <t>*</t>
    </r>
  </si>
  <si>
    <r>
      <t>*</t>
    </r>
    <r>
      <rPr>
        <b/>
        <sz val="8"/>
        <rFont val="Arial"/>
        <family val="2"/>
      </rPr>
      <t>Amounts do not sum.</t>
    </r>
  </si>
  <si>
    <t xml:space="preserve">The FSAP User Guides appear in column L to the right. </t>
  </si>
  <si>
    <t xml:space="preserve">The FSAP User Guides appear in column K to the right. </t>
  </si>
  <si>
    <t>FSAP automatically computes the amounts of various sub-totals and totals within the Data spreadsheet.  These items are shaded in gray and serve in checking the mathematical accuracy of inputted amounts.  FSAP checks to ensure that total assets equal total liabilities and shareholders’ equity, that total revenues and gains minus total expenses and losses equal reported net income, and that cash flows from operating, investing, and financing activities equal the change in cash on the balance sheet.  These financial data checks appear at the bottom of the Data spreadsheet.  Any material non-zero amounts (that are not due to rounding) on these rows require the user to re-check amounts inputted to identify and correct the error.</t>
  </si>
  <si>
    <t xml:space="preserve">FSAP uses the above parameters to compute the cost of preferred stock capital. </t>
  </si>
  <si>
    <t>FSAP computes market value of equity using market price per share times number of shares outstanding.</t>
  </si>
  <si>
    <t>Enter the market beta.</t>
  </si>
  <si>
    <t>Enter the expected market risk premium.  This is the amount by which the average expected rate of return on a diversified portfolio of stocks is expected to exceed the expected rate of return on a portfolio of risk free securities. Reasonable estimates commonly range from 3% to 9%.</t>
  </si>
  <si>
    <t>Using the above parameters, FSAP computes the expected rate of return on equity using the market model version of the CAPM.</t>
  </si>
  <si>
    <t xml:space="preserve">FSAP uses the total amount of short term debt and long term debt from the most recent balance sheet data in the Forecasts worksheet. The analyst can override this default by entering the market value of debt capital, if known.  </t>
  </si>
  <si>
    <t>FSAP uses the interest rate assumption entered in the Forecasts spreadsheet.  The analyst can override this default by entering here the expected interest rate on debt capital to be used in computing the weighted average cost of capital.  The interest rate on debt capital used here in valuation should be consistent with the interest rate assumed in the forecasts of future interest expense in the Forecasts Spreadsheet.</t>
  </si>
  <si>
    <t xml:space="preserve">FSAP uses the tax rate assumption entered in the Forecasts spreadsheet.  The analyst can override this default by entering here the effective tax rate for use in computing the effective after-tax cost of debt capital.  </t>
  </si>
  <si>
    <t xml:space="preserve">FSAP uses the most recent share price entered in the Data spreadsheet. The FSAP user can override this and enter the most recent share price directly in this cell. </t>
  </si>
  <si>
    <t xml:space="preserve">FSAP uses the most recent number of shares outstanding entered in the Data spreadsheet. The FSAP user can override this and enter the most recent number of shares outstanding directly in this cell. </t>
  </si>
  <si>
    <t xml:space="preserve">The FSAP user should only enter data in the blue-font cells shaded light green. </t>
  </si>
  <si>
    <t>FSAP uses the above weights and costs of capital to compute a weighted average cost of capital.</t>
  </si>
  <si>
    <t>FSAP uses implied dividends for common shareholders from the Forecasts worksheet.</t>
  </si>
  <si>
    <t>FSAP uses the change in common stock plus paid in capital from the Forecasts worksheet. Stock issues are treated as negative dividends.</t>
  </si>
  <si>
    <t xml:space="preserve">FSAP uses the change in treasury stock from the Forecasts worksheet. Purchases of treasury stock are treated as dividends. </t>
  </si>
  <si>
    <t xml:space="preserve">FSAP uses the preferred stock dividend entered in the Forecasts spreadsheet. The analyst can override this default by entering the required rate of return on preferred stock, if known. </t>
  </si>
  <si>
    <t xml:space="preserve">These present value factors are based on the equity cost of capital, computed above. </t>
  </si>
  <si>
    <t xml:space="preserve">These present value factors are based on the weighted average cost of capital, computed above. </t>
  </si>
  <si>
    <t>FSAP uses net cash flows from operations from the Forecasts worksheet.</t>
  </si>
  <si>
    <t>FSAP uses net cash flows from investing from the Forecasts worksheet.</t>
  </si>
  <si>
    <t>FSAP uses net cash flows from debt financing from the Forecasts worksheet.</t>
  </si>
  <si>
    <t>FSAP uses net cash flows from preferred stock and minority interests from the Forecasts worksheet.</t>
  </si>
  <si>
    <t xml:space="preserve">These figures represent the forecasted total dividends to common equity shareholders. </t>
  </si>
  <si>
    <t xml:space="preserve">These figures represent the forecasted total free cash flows to common equity shareholders. </t>
  </si>
  <si>
    <t xml:space="preserve">These figures represent the forecasted total free cash flows to all debt and equity stakeholders. </t>
  </si>
  <si>
    <t>FSAP uses comprehensive income from the Forecasts worksheet, less any expected dividends to preferred stockholders.</t>
  </si>
  <si>
    <t>FSAP uses beginning of year (lagged) book value of common shareholders' equity from the Forecasts worsksheet.</t>
  </si>
  <si>
    <t>FSAP uses beginning of year (lagged) book value of common shareholders' equity from the Forecasts worksheet.</t>
  </si>
  <si>
    <t>FSAP uses interest expense from the Forecasts worksheet, and adds back the after-tax amount of interest expense.</t>
  </si>
  <si>
    <t>Cash and cash equivalents</t>
  </si>
  <si>
    <t>Prepaid expenses and other current assets</t>
  </si>
  <si>
    <t>Other current assets (2)</t>
  </si>
  <si>
    <t>Property, plant, and equipment - at cost</t>
  </si>
  <si>
    <t>&lt;Accumulated depreciation&gt;</t>
  </si>
  <si>
    <t>Notes payable and short-term debt</t>
  </si>
  <si>
    <t>Current maturities of long-term debt</t>
  </si>
  <si>
    <t>Deferred tax liabilities - current</t>
  </si>
  <si>
    <t>Long-term accrued liabilities</t>
  </si>
  <si>
    <t>Other noncurrent liabilities (2)</t>
  </si>
  <si>
    <t>Preferred stock</t>
  </si>
  <si>
    <t>Common stock + Additional paid in capital</t>
  </si>
  <si>
    <t>Retained earnings &lt;deficit&gt;</t>
  </si>
  <si>
    <t>Accum. other comprehensive income &lt;loss&gt;</t>
  </si>
  <si>
    <t>Interest income</t>
  </si>
  <si>
    <t>&lt;Interest expense&gt;</t>
  </si>
  <si>
    <t>Income &lt;Loss&gt; from equity affiliates</t>
  </si>
  <si>
    <t>&lt;Income tax expense&gt;</t>
  </si>
  <si>
    <t>Income &lt;Loss&gt; from discontinued operations</t>
  </si>
  <si>
    <t>Extraordinary gains &lt;losses&gt;</t>
  </si>
  <si>
    <t>Changes in accounting principles</t>
  </si>
  <si>
    <t>Other comprehensive income items</t>
  </si>
  <si>
    <t>Add back depreciation and amortization expenses</t>
  </si>
  <si>
    <t>Add back stock-based compensation expense</t>
  </si>
  <si>
    <t>Deferred income taxes</t>
  </si>
  <si>
    <t>&lt;Income from equity affiliates, net of dividends&gt;</t>
  </si>
  <si>
    <t>&lt;Increase&gt; Decrease in accounts receivable</t>
  </si>
  <si>
    <t>&lt;Increase&gt; Decrease in inventories</t>
  </si>
  <si>
    <t>&lt;Increase&gt; Decrease in prepaid expenses</t>
  </si>
  <si>
    <t>&lt;Increase&gt; Decrease in other current assets (1)</t>
  </si>
  <si>
    <t>&lt;Increase&gt; Decrease in other current assets (2)</t>
  </si>
  <si>
    <t>Increase &lt;Decrease&gt; in accounts payable</t>
  </si>
  <si>
    <t>Increase &lt;Decrease&gt; in other current liabilities (2)</t>
  </si>
  <si>
    <t>Increase &lt;Decrease&gt; in other noncurrent liabilities (1)</t>
  </si>
  <si>
    <t>Increase &lt;Decrease&gt; in other noncurrent liabilities (2)</t>
  </si>
  <si>
    <t>Other operating cash flows</t>
  </si>
  <si>
    <t>Proceeds from sales of property, plant, and equipment</t>
  </si>
  <si>
    <t>&lt;Property, plant, and equipment acquired&gt;</t>
  </si>
  <si>
    <t>&lt;Increase&gt; Decrease in marketable securities</t>
  </si>
  <si>
    <t>Investments sold</t>
  </si>
  <si>
    <t>&lt;Investments acquired&gt;</t>
  </si>
  <si>
    <t>Increase in short-term borrowing</t>
  </si>
  <si>
    <t>&lt;Decrease in short-term borrowing&gt;</t>
  </si>
  <si>
    <t>Increase in long-term borrowing</t>
  </si>
  <si>
    <t>&lt;Decrease in long-term borrowing&gt;</t>
  </si>
  <si>
    <t>Issue of capital stock</t>
  </si>
  <si>
    <t>Proceeds from stock option exercises</t>
  </si>
  <si>
    <t>&lt;Dividend payments&gt;</t>
  </si>
  <si>
    <t>Other financing transactions (1)</t>
  </si>
  <si>
    <t>Other financing transactions (2)</t>
  </si>
  <si>
    <t>Cash and cash equivalents, beginning of year</t>
  </si>
  <si>
    <t>Cash and cash equivalents, end of year</t>
  </si>
  <si>
    <t>Statutory tax rate</t>
  </si>
  <si>
    <t xml:space="preserve">Average tax rate implied from income statement data </t>
  </si>
  <si>
    <t>After-tax effects of nonrecurring and unusual items on net income</t>
  </si>
  <si>
    <t>Depreciation expense</t>
  </si>
  <si>
    <t>Preferred stock dividends (total, if any)</t>
  </si>
  <si>
    <t>Common shares outstanding</t>
  </si>
  <si>
    <t>Earnings per share (basic)</t>
  </si>
  <si>
    <t>Common dividends per share</t>
  </si>
  <si>
    <t xml:space="preserve">Other noncurrent liabilities (1) and (2) can be renamed and used for different types of non-current liabilities for different firms. </t>
  </si>
  <si>
    <t xml:space="preserve">Other operating expenses (1), (2), and (3) can be renamed and used for different types of recurring operating expenses for different firms. </t>
  </si>
  <si>
    <t xml:space="preserve">Other operating income (1) and (2) can be renamed used for different sources of recurring operating income for different firms. </t>
  </si>
  <si>
    <t>Net cash flows for working capital</t>
  </si>
  <si>
    <t>Other net addbacks/subtractions</t>
  </si>
  <si>
    <t>Capital expenditures (net)</t>
  </si>
  <si>
    <t>Other investing transactions</t>
  </si>
  <si>
    <t>Net proceeds from short-term borrowing</t>
  </si>
  <si>
    <t>Net proceeds from long-term borrowing</t>
  </si>
  <si>
    <t>Net proceeds from share issues and repurchases</t>
  </si>
  <si>
    <t>Other financing transactions</t>
  </si>
  <si>
    <t>Common dividends:</t>
  </si>
  <si>
    <t>Preferred dividends:</t>
  </si>
  <si>
    <t>Total dividends:</t>
  </si>
  <si>
    <t>Add back depreciation expense (net)</t>
  </si>
  <si>
    <t>Add back amortization expense (net)</t>
  </si>
  <si>
    <t>&lt;Increase&gt; Decrease in receivables - net</t>
  </si>
  <si>
    <t>Increase &lt;Decrease&gt; in accounts payable - trade</t>
  </si>
  <si>
    <t>Increase &lt;Decrease&gt; in current accrued liabilities</t>
  </si>
  <si>
    <t>Increase &lt;Decrease&gt; in income taxes payable</t>
  </si>
  <si>
    <t>Net change in deferred tax assets and liabilities</t>
  </si>
  <si>
    <t>Increase &lt;Decrease&gt; in long-term accrued liabilities</t>
  </si>
  <si>
    <t>&lt;Increase&gt; Decrease in property, plant, &amp; equip. at cost</t>
  </si>
  <si>
    <t>&lt;Increase&gt; Decrease in amortizable intangible assets (net)</t>
  </si>
  <si>
    <t>&lt;Increase&gt; Decrease in goodwill and nonamort. intangibles</t>
  </si>
  <si>
    <t>&lt;Increase&gt; Decrease in other noncurrent assets (2)</t>
  </si>
  <si>
    <t>Increase &lt;Decrease&gt; in short-term debt</t>
  </si>
  <si>
    <t>Increase &lt;Decrease&gt; in long-term debt</t>
  </si>
  <si>
    <t>Increase &lt;Decrease&gt; in common stock + paid in capital</t>
  </si>
  <si>
    <t>Check: All Estimated Value per Share amounts should be the same, with the possible exception of the share value from the</t>
  </si>
  <si>
    <t xml:space="preserve"> Free Cash Flow for All Debt and Equity model.  See additional comments in cell L266.</t>
  </si>
  <si>
    <t>Present Value Net Dividends</t>
  </si>
  <si>
    <t>Sum of Present Value Net Dividends</t>
  </si>
  <si>
    <t>Present Value of Continuing Value</t>
  </si>
  <si>
    <t>Total Present Value Dividends</t>
  </si>
  <si>
    <t>Present Value Free Cash Flows</t>
  </si>
  <si>
    <t>Sum of Present Value Free Cash Flows</t>
  </si>
  <si>
    <t>Total Present Value Free Cash Flows to Equity</t>
  </si>
  <si>
    <t>Present Value Residual Income</t>
  </si>
  <si>
    <t>Sum of Present Value Residual Income</t>
  </si>
  <si>
    <t>Present Value of Equity</t>
  </si>
  <si>
    <t>Total Present Value of Equity</t>
  </si>
  <si>
    <t>Present Value Residual ROCE times growth</t>
  </si>
  <si>
    <t>Sum of Present Value Residual ROCE times growth</t>
  </si>
  <si>
    <t>Total Present Value Residual ROCE</t>
  </si>
  <si>
    <t>Total Present Value Free Cash Flows to Equity and Debt</t>
  </si>
  <si>
    <t>Payments for acquisitions of intangible assets</t>
  </si>
  <si>
    <t>Other current assets (1)</t>
  </si>
  <si>
    <t>Other noncurrent liabilities (1)</t>
  </si>
  <si>
    <t>Accounts and notes receivable - net</t>
  </si>
  <si>
    <t>Noncontrolling interests</t>
  </si>
  <si>
    <t xml:space="preserve">  Total Equity</t>
  </si>
  <si>
    <t xml:space="preserve"> Total Common Shareholders' Equity</t>
  </si>
  <si>
    <t>Net income attributable to noncontrolling interests</t>
  </si>
  <si>
    <t xml:space="preserve">  Net Income </t>
  </si>
  <si>
    <t xml:space="preserve">  Net Income attributable to common shareholders</t>
  </si>
  <si>
    <t xml:space="preserve">Enter the amount of net income attributable to noncontrolling interests.  Enter amount as a negative number. If the firm reports a net loss attributable to noncontrolling interests, enter the amount as a positive number. </t>
  </si>
  <si>
    <t>This amount usually appears in the Statement of Comprehensive Income.  Enter as a positive or negative number as appropriate.</t>
  </si>
  <si>
    <t>Deferred tax liabilities- noncurrent</t>
  </si>
  <si>
    <t>Accounts payable</t>
  </si>
  <si>
    <t>Other addbacks to &lt;subtractions from&gt; net income</t>
  </si>
  <si>
    <t>Increase &lt;Decrease&gt; in other current liabilities</t>
  </si>
  <si>
    <t>&lt;Increase&gt; Decrease in other current assets</t>
  </si>
  <si>
    <t>&lt;Increase&gt; Decrease in other noncurrent assets</t>
  </si>
  <si>
    <t xml:space="preserve">  Net CF from Operating Activities</t>
  </si>
  <si>
    <t>LT Debt / Total Equity</t>
  </si>
  <si>
    <t>RETURN ON COMMON SHAREHOLDERS' EQUITY ANALYSIS: Alternative Approach to Disaggregation</t>
  </si>
  <si>
    <t>INPUT VARIABLES</t>
  </si>
  <si>
    <t>Net Operating Profit After Tax (NOPAT)</t>
  </si>
  <si>
    <t>Net Financing Expense After Tax</t>
  </si>
  <si>
    <t>Total Revenues</t>
  </si>
  <si>
    <t>Average Net Operating Assets</t>
  </si>
  <si>
    <t>Average Financing Obligations</t>
  </si>
  <si>
    <t>Average Common Equity</t>
  </si>
  <si>
    <t>ROCE</t>
  </si>
  <si>
    <t>Operating ROA (NOPAT/Average NOA)</t>
  </si>
  <si>
    <t>Net Borrowing Rate</t>
  </si>
  <si>
    <t>Spread</t>
  </si>
  <si>
    <t>Leverage</t>
  </si>
  <si>
    <t>Leverage*Spread</t>
  </si>
  <si>
    <t>Profit margin for operating ROA</t>
  </si>
  <si>
    <t>Net operating asset turnover</t>
  </si>
  <si>
    <t>ROCE = Operating ROA+Leverage*Spread</t>
  </si>
  <si>
    <t>Non-recurring operating gains &lt;losses&gt;</t>
  </si>
  <si>
    <t>Other income or gains &lt;Other expenses or losses&gt;</t>
  </si>
  <si>
    <t>Enter income or gain amounts (or expense or loss amounts as negative numbers) that are unusual and non-recurring and outside of normal business operations.</t>
  </si>
  <si>
    <t>DIVIDEND and STOCK MARKET-BASED RATIOS:</t>
  </si>
  <si>
    <t>Common Dividends per Share</t>
  </si>
  <si>
    <t>Common Dividend Payout (% of Net Income)</t>
  </si>
  <si>
    <t>Common Dividend Yield (% of Share Price)</t>
  </si>
  <si>
    <t>&lt;Treasury stock&gt; and other equity adjustments</t>
  </si>
  <si>
    <t xml:space="preserve">Include on this line any treasury stock accounts and any items that do not fall within some other shareholders' equity line.  Such items seldom appear in balance sheets of U.S. firms.  Amounts that increase (decrease) total shareholders' equity should be entered as positive (negative) amounts. </t>
  </si>
  <si>
    <t xml:space="preserve">Increase &lt;Decrease&gt; in accum. OCI </t>
  </si>
  <si>
    <t>Increase &lt;Decrease&gt; in treasury stock and other equity adjs.</t>
  </si>
  <si>
    <t>Increase &lt;Decrease&gt; in noncontrolling interests</t>
  </si>
  <si>
    <t>Net CFs - Pref. Stock and Noncontrolling Interests</t>
  </si>
  <si>
    <t>Share price at fiscal year end</t>
  </si>
  <si>
    <t>Increase &lt;Decrease&gt; in preferred stock</t>
  </si>
  <si>
    <t>The Forecasts spreadsheet is programmed to balance the balance sheet by adjusting treasury stock purchases (see forecast box below). The user can alter this assumption by reprogamming the computations to adjust an alternate flexible financial account.</t>
  </si>
  <si>
    <t>The initial adjustment to balance the balance sheet is computed as total assets minus total liabilities and shareholders equity before any adjustments. The initial adjustment amount is then used to adjust treasury stock purchases so that total assets equal total liabilities and equities.</t>
  </si>
  <si>
    <t xml:space="preserve">Negative adjustment amounts indicate the firm has excess capital and can increase treasury stock purchases.  Positive amounts indicate that the firm needs more capital to balance the balance sheet, so treasury stoick purchases have to be reduced, or additional equity capital must be issued.  </t>
  </si>
  <si>
    <t xml:space="preserve">Flexible Financial Account: </t>
  </si>
  <si>
    <t xml:space="preserve">Original Forecast Amounts: </t>
  </si>
  <si>
    <t>Implied adjustments:</t>
  </si>
  <si>
    <t>Total:</t>
  </si>
  <si>
    <t>Adjustment needed to balance the balance sheet, from above.</t>
  </si>
  <si>
    <t>Total Treasury Stock Purchase Amounts</t>
  </si>
  <si>
    <t>Treasury Stock Purchases:</t>
  </si>
  <si>
    <t>Long-term investments</t>
  </si>
  <si>
    <t>&lt;Depreciation and Amortization&gt;</t>
  </si>
  <si>
    <t>Increase &lt;Decrease&gt; in deferred revenues</t>
  </si>
  <si>
    <t>Growth rates</t>
  </si>
  <si>
    <t>Amounts from depreciation schedule, Forecast Development worksheet.</t>
  </si>
  <si>
    <t>Assume random walk, mean zero.</t>
  </si>
  <si>
    <t>Add net income and subtract dividends and share repurchases; see forecast box below.</t>
  </si>
  <si>
    <t>Portion Reported Separately on Income Statement (95% of total)</t>
  </si>
  <si>
    <t>Portion Reported within COGS on Income Statement (5% of total)</t>
  </si>
  <si>
    <t>Dividends Valuation Sensitivity Analysis:</t>
  </si>
  <si>
    <t>COST OF NONCONTROLLING INTERESTS' CAPITAL</t>
  </si>
  <si>
    <t>Noncontrolling interests capital</t>
  </si>
  <si>
    <t>Earnings attributable to noncontrolling interests</t>
  </si>
  <si>
    <t>Cost of Noncontrolling Interests Parameters:</t>
  </si>
  <si>
    <t xml:space="preserve">FSAP uses the amount of equity capital attributable to noncontrolling interests entered in the most recent balance sheet data in the Forecasts worksheet. The analyst can override this default by entering the market value of noncontrolling interests, if known.  </t>
  </si>
  <si>
    <t xml:space="preserve">FSAP uses the earnings attributable to noncontrolling interests entered in the Forecasts spreadsheet. The analyst can override this default by entering the required rate of return on noncontrolling interests, if known. </t>
  </si>
  <si>
    <t xml:space="preserve">FSAP uses the above parameters to compute the cost of capital atttributable to noncontrolling interests. </t>
  </si>
  <si>
    <t>Weight of noncontrolling interests in capital structure</t>
  </si>
  <si>
    <t>FSAP computes the weight of equity in the capital structure by dividing the market value of equity by the market value of total capital (common equity, debt, preferred stock, and noncontrolling interests).</t>
  </si>
  <si>
    <t>FSAP computes the weight of debt in the capital structure by dividing the value of debt by the market value of total capital (common equity, debt, preferred stock, and noncontrolling interests).</t>
  </si>
  <si>
    <t>FSAP computes the weight of preferred stock in the capital structure by dividing the market value of preferred by the market value of total capital (common equity, debt, preferred stock, and noncontrolling interests).</t>
  </si>
  <si>
    <t>FSAP computes the weight of noncontrolling interests in the capital structure by dividing the book value of noncontrolling interests by the market value of total capital (common equity, debt, preferred stock, and noncontrolling interests).</t>
  </si>
  <si>
    <t xml:space="preserve">FSAP uses the amount of preferred stock entered in the most recent balance sheet data in the Forecasts worksheet. The analyst can override this default by entering the market value of preferred stock, if known.  </t>
  </si>
  <si>
    <t xml:space="preserve">Goodwill </t>
  </si>
  <si>
    <t xml:space="preserve">Equity and cost investments </t>
  </si>
  <si>
    <t>Other assets</t>
  </si>
  <si>
    <t>Other intangible assets</t>
  </si>
  <si>
    <t>Deferred income taxes - noncurrent</t>
  </si>
  <si>
    <t>Accrued liabilities</t>
  </si>
  <si>
    <t xml:space="preserve">Long-term debt </t>
  </si>
  <si>
    <t>Other operating expenses (1)</t>
  </si>
  <si>
    <t>Other operating expenses (2)</t>
  </si>
  <si>
    <t>&lt;Share repurchases&gt;</t>
  </si>
  <si>
    <t>CAPEX Index</t>
  </si>
  <si>
    <t>Expected Useful Life of PPE for Depreciation</t>
  </si>
  <si>
    <t>Expected Remaining Useful Life of PPE</t>
  </si>
  <si>
    <t xml:space="preserve">Average gross PPE (at cost) divided by depreciation expense.  Average expected useful life (in years) of PPE, assuming straight-line depreciation. </t>
  </si>
  <si>
    <t xml:space="preserve">Net PPE (gross PPE minus accumulated depreciation) by depreciation expense.  Average expected remaining useful life (in years) of PPE, assuming straight-line depreciation. </t>
  </si>
  <si>
    <t>Capital expenditures to acquire PPE divided by depreciation expense.</t>
  </si>
  <si>
    <t>Net Revenues (in millions):</t>
  </si>
  <si>
    <t xml:space="preserve">   Total Net Revenues</t>
  </si>
  <si>
    <t>Revenue Forecast Development</t>
  </si>
  <si>
    <t>Starbucks: Revenue Forecasts by Segment and Type</t>
  </si>
  <si>
    <t>Implied revenue growth rates.</t>
  </si>
  <si>
    <t>Face Value Amounts</t>
  </si>
  <si>
    <t>Debt Issues and Maturities:</t>
  </si>
  <si>
    <t>Totals</t>
  </si>
  <si>
    <t>Proportion of Total</t>
  </si>
  <si>
    <t>Stated Interest Rates</t>
  </si>
  <si>
    <t>Weighted Average Interest Rates</t>
  </si>
  <si>
    <t>Long-Term Debt and Weighted-Average Interest Rates</t>
  </si>
  <si>
    <t>Weighted Average Interest Rate Used in Forecasts:</t>
  </si>
  <si>
    <t>Cost of Sales and Occupancy Costs</t>
  </si>
  <si>
    <t>Cost of Sales and Occupancy Cost Projections</t>
  </si>
  <si>
    <t>as a percent of total revenues</t>
  </si>
  <si>
    <t>See Forecast Development worksheet.</t>
  </si>
  <si>
    <t xml:space="preserve">Cost of Sales and Occupancy Costs: </t>
  </si>
  <si>
    <t>Summary: Revenues by Segment and Type:</t>
  </si>
  <si>
    <t>Short-term investments</t>
  </si>
  <si>
    <t>Interest rate earned on average balance in cash and investment securities.</t>
  </si>
  <si>
    <t>Financial Statement Analysis Package (FSAP): Version 9.0</t>
  </si>
  <si>
    <t>Financial Reporting, Financial Statement Analysis, and Valuation: A Strategic Perspective, 9th Edition</t>
  </si>
  <si>
    <t>By Jim Wahlen, Steve Baginski and Mark Bradshaw</t>
  </si>
  <si>
    <t>Dividends and share repurchases</t>
  </si>
  <si>
    <t>Increase &lt;Decrease&gt; in insurance reserves</t>
  </si>
  <si>
    <t xml:space="preserve">Increase &lt;Decrease&gt; in stored value card liabilities </t>
  </si>
  <si>
    <t>&lt;Increase&gt; Decrease in short-term investments</t>
  </si>
  <si>
    <t>&lt;Increase&gt; Decrease in long-term investments</t>
  </si>
  <si>
    <t xml:space="preserve">&lt;Increase&gt; Decrease in other  assets </t>
  </si>
  <si>
    <t xml:space="preserve">Enter the beginning balance in cash and cash equivalents for the first year of data. </t>
  </si>
  <si>
    <t>GROWTH RATES:</t>
  </si>
  <si>
    <t>Net Profit Contol Index</t>
  </si>
  <si>
    <t>The rate of change in net income relative to the rate of change in revenues.</t>
  </si>
  <si>
    <t>Weighted average interest rate on average balance in financial liabilities. See Forecast Development.</t>
  </si>
  <si>
    <t>Other current assets (3)</t>
  </si>
  <si>
    <t xml:space="preserve">Other current assets (1), (2) and (3) can be renamed and used for different types of current assets for different firms. </t>
  </si>
  <si>
    <t>Other current liabilities (1)</t>
  </si>
  <si>
    <t>Other current liabilities (2)</t>
  </si>
  <si>
    <t>Other current liabilities (3)</t>
  </si>
  <si>
    <t xml:space="preserve">Other current liabilities (1), (2), and (3) can be renamed and used for different types of current liabilities for different firms. </t>
  </si>
  <si>
    <t>&lt;Cost of goods sold&gt;</t>
  </si>
  <si>
    <t>&lt;Operating Expenses (1)&gt;</t>
  </si>
  <si>
    <t>&lt;Operating Expenses (2)&gt;</t>
  </si>
  <si>
    <t>&lt;Selling, General and Administrative Expenses&gt;</t>
  </si>
  <si>
    <t xml:space="preserve">Other investing transactions </t>
  </si>
  <si>
    <t>Income from equity investees</t>
  </si>
  <si>
    <t xml:space="preserve">  - build detailed revenue forecasts</t>
  </si>
  <si>
    <t>FSAP users who wish to develop detailed revenue forecasts to incorporate a firm's various sources of revenue may do so here.</t>
  </si>
  <si>
    <t xml:space="preserve">For an example of a detailed revenue forecast, see the FSAP Starbucks model and the description in Chaper 10. </t>
  </si>
  <si>
    <t>Segment 1</t>
  </si>
  <si>
    <t>Segment 2</t>
  </si>
  <si>
    <t>Segment 3</t>
  </si>
  <si>
    <t>rates of change</t>
  </si>
  <si>
    <t>Maturity 1</t>
  </si>
  <si>
    <t>Maturity 2</t>
  </si>
  <si>
    <t>Maturity 3</t>
  </si>
  <si>
    <t>Maturity 4</t>
  </si>
  <si>
    <t>Maturity 5</t>
  </si>
  <si>
    <t>Maturity 6</t>
  </si>
  <si>
    <t>Maturity 7</t>
  </si>
  <si>
    <t>Current maturities of long-term debt per long-term debt note.</t>
  </si>
  <si>
    <t xml:space="preserve">See long-term debt note. </t>
  </si>
  <si>
    <t>Treasury stock repurchases, if not subtracted from retained earnings.</t>
  </si>
  <si>
    <t>Enter treasury stock purchases, if any.</t>
  </si>
  <si>
    <t>Enter preferred stock dividend payment amounts, if any.</t>
  </si>
  <si>
    <t>Assume dividend payout of net income, if any.</t>
  </si>
  <si>
    <t>Enter a risk-free rate of return, such as the yield on long-term U.S. Treasury bonds.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</si>
</sst>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0.0"/>
    <numFmt numFmtId="166" formatCode="_(* #,##0.0_);_(* \(#,##0.0\);_(* &quot;-&quot;??_);_(@_)"/>
    <numFmt numFmtId="167" formatCode="_(&quot;$&quot;* #,##0_);_(&quot;$&quot;* \(#,##0\);_(&quot;$&quot;* &quot;-&quot;??_);_(@_)"/>
    <numFmt numFmtId="168" formatCode="0.000"/>
    <numFmt numFmtId="169" formatCode="#,##0.0"/>
    <numFmt numFmtId="170" formatCode="_(* #,##0_);_(* \(#,##0\);_(* &quot;-&quot;??_);_(@_)"/>
    <numFmt numFmtId="171" formatCode="_(&quot;$&quot;* #,##0.0_);_(&quot;$&quot;* \(#,##0.0\);_(&quot;$&quot;* &quot;-&quot;??_);_(@_)"/>
    <numFmt numFmtId="172" formatCode="0.000_)"/>
    <numFmt numFmtId="173" formatCode="0.0000"/>
    <numFmt numFmtId="174" formatCode="0.00_)"/>
    <numFmt numFmtId="175" formatCode="0.0_)"/>
    <numFmt numFmtId="176" formatCode="0_)"/>
    <numFmt numFmtId="177" formatCode="#,##0.000"/>
    <numFmt numFmtId="178" formatCode="&quot;$&quot;#,##0.0"/>
    <numFmt numFmtId="179" formatCode="_(&quot;$&quot;* #,##0.000_);_(&quot;$&quot;* \(#,##0.000\);_(&quot;$&quot;* &quot;-&quot;??_);_(@_)"/>
    <numFmt numFmtId="180" formatCode="#,##0.0000000000"/>
    <numFmt numFmtId="181" formatCode="_(* #,##0.000_);_(* \(#,##0.000\);_(* &quot;-&quot;??_);_(@_)"/>
    <numFmt numFmtId="182" formatCode="#,##0.00000000000"/>
    <numFmt numFmtId="183" formatCode="_(* #,##0.0_);_(* \(#,##0.0\);_(* &quot;-&quot;?_);_(@_)"/>
    <numFmt numFmtId="184" formatCode="0.000%"/>
    <numFmt numFmtId="185" formatCode="0.0000%"/>
    <numFmt numFmtId="186" formatCode="#,##0.0_);\(#,##0.0\)"/>
  </numFmts>
  <fonts count="30">
    <font>
      <sz val="10"/>
      <name val="Arial"/>
    </font>
    <font>
      <sz val="10"/>
      <name val="Arial"/>
      <family val="2"/>
    </font>
    <font>
      <sz val="8"/>
      <color indexed="81"/>
      <name val="Tahoma"/>
      <family val="2"/>
    </font>
    <font>
      <sz val="10"/>
      <name val="Arial"/>
      <family val="2"/>
    </font>
    <font>
      <b/>
      <sz val="10"/>
      <name val="Arial"/>
      <family val="2"/>
    </font>
    <font>
      <sz val="10"/>
      <name val="Arial"/>
      <family val="2"/>
    </font>
    <font>
      <b/>
      <sz val="10"/>
      <color indexed="12"/>
      <name val="Arial"/>
      <family val="2"/>
    </font>
    <font>
      <sz val="10"/>
      <color indexed="12"/>
      <name val="Arial"/>
      <family val="2"/>
    </font>
    <font>
      <sz val="8"/>
      <name val="Arial"/>
      <family val="2"/>
    </font>
    <font>
      <sz val="7"/>
      <name val="Arial"/>
      <family val="2"/>
    </font>
    <font>
      <sz val="10"/>
      <color indexed="48"/>
      <name val="Arial"/>
      <family val="2"/>
    </font>
    <font>
      <b/>
      <sz val="8"/>
      <name val="Arial"/>
      <family val="2"/>
    </font>
    <font>
      <b/>
      <vertAlign val="superscript"/>
      <sz val="8"/>
      <name val="Arial"/>
      <family val="2"/>
    </font>
    <font>
      <b/>
      <sz val="10"/>
      <color indexed="17"/>
      <name val="Arial"/>
      <family val="2"/>
    </font>
    <font>
      <sz val="10"/>
      <color indexed="10"/>
      <name val="Arial"/>
      <family val="2"/>
    </font>
    <font>
      <b/>
      <u/>
      <sz val="10"/>
      <name val="Arial"/>
      <family val="2"/>
    </font>
    <font>
      <b/>
      <i/>
      <sz val="10"/>
      <color indexed="12"/>
      <name val="Arial"/>
      <family val="2"/>
    </font>
    <font>
      <b/>
      <sz val="10"/>
      <color indexed="10"/>
      <name val="Arial"/>
      <family val="2"/>
    </font>
    <font>
      <b/>
      <i/>
      <sz val="10"/>
      <name val="Arial"/>
      <family val="2"/>
    </font>
    <font>
      <b/>
      <i/>
      <u/>
      <sz val="10"/>
      <name val="Arial"/>
      <family val="2"/>
    </font>
    <font>
      <sz val="8"/>
      <color indexed="10"/>
      <name val="Arial"/>
      <family val="2"/>
    </font>
    <font>
      <sz val="10"/>
      <color indexed="10"/>
      <name val="Arial"/>
      <family val="2"/>
    </font>
    <font>
      <b/>
      <sz val="10"/>
      <color indexed="10"/>
      <name val="Arial"/>
      <family val="2"/>
    </font>
    <font>
      <sz val="10"/>
      <name val="Arial"/>
      <family val="2"/>
    </font>
    <font>
      <u/>
      <sz val="12"/>
      <color indexed="12"/>
      <name val="Arial MT"/>
    </font>
    <font>
      <sz val="10"/>
      <name val="Arial"/>
      <family val="2"/>
    </font>
    <font>
      <b/>
      <sz val="10"/>
      <color rgb="FF0000FF"/>
      <name val="Arial"/>
      <family val="2"/>
    </font>
    <font>
      <b/>
      <sz val="9"/>
      <color rgb="FF000000"/>
      <name val="Calibri"/>
      <family val="2"/>
    </font>
    <font>
      <b/>
      <sz val="9"/>
      <name val="Calibri"/>
      <family val="2"/>
    </font>
    <font>
      <sz val="9"/>
      <color rgb="FF000000"/>
      <name val="Calibri"/>
      <family val="2"/>
    </font>
  </fonts>
  <fills count="14">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43"/>
        <bgColor indexed="9"/>
      </patternFill>
    </fill>
    <fill>
      <patternFill patternType="solid">
        <fgColor indexed="9"/>
        <bgColor indexed="9"/>
      </patternFill>
    </fill>
    <fill>
      <patternFill patternType="solid">
        <fgColor indexed="13"/>
        <bgColor indexed="64"/>
      </patternFill>
    </fill>
    <fill>
      <patternFill patternType="solid">
        <fgColor indexed="47"/>
        <bgColor indexed="64"/>
      </patternFill>
    </fill>
    <fill>
      <patternFill patternType="solid">
        <fgColor rgb="FFFFFF00"/>
        <bgColor indexed="64"/>
      </patternFill>
    </fill>
    <fill>
      <patternFill patternType="solid">
        <fgColor theme="2"/>
        <bgColor indexed="64"/>
      </patternFill>
    </fill>
    <fill>
      <patternFill patternType="solid">
        <fgColor rgb="FFCCFFCC"/>
        <bgColor indexed="64"/>
      </patternFill>
    </fill>
    <fill>
      <patternFill patternType="solid">
        <fgColor theme="0"/>
        <bgColor indexed="64"/>
      </patternFill>
    </fill>
  </fills>
  <borders count="61">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double">
        <color indexed="64"/>
      </bottom>
      <diagonal/>
    </border>
    <border>
      <left/>
      <right/>
      <top style="thin">
        <color indexed="64"/>
      </top>
      <bottom style="double">
        <color indexed="64"/>
      </bottom>
      <diagonal/>
    </border>
    <border>
      <left/>
      <right/>
      <top style="double">
        <color indexed="64"/>
      </top>
      <bottom style="thin">
        <color indexed="64"/>
      </bottom>
      <diagonal/>
    </border>
    <border>
      <left/>
      <right style="medium">
        <color indexed="64"/>
      </right>
      <top style="thin">
        <color indexed="64"/>
      </top>
      <bottom style="double">
        <color indexed="64"/>
      </bottom>
      <diagonal/>
    </border>
    <border>
      <left/>
      <right style="thin">
        <color indexed="64"/>
      </right>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diagonal/>
    </border>
    <border>
      <left/>
      <right style="double">
        <color indexed="64"/>
      </right>
      <top style="thin">
        <color indexed="64"/>
      </top>
      <bottom style="double">
        <color indexed="64"/>
      </bottom>
      <diagonal/>
    </border>
    <border>
      <left style="double">
        <color indexed="64"/>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diagonal/>
    </border>
    <border>
      <left style="double">
        <color indexed="64"/>
      </left>
      <right style="double">
        <color indexed="64"/>
      </right>
      <top/>
      <bottom/>
      <diagonal/>
    </border>
    <border>
      <left style="double">
        <color indexed="64"/>
      </left>
      <right/>
      <top style="thin">
        <color indexed="64"/>
      </top>
      <bottom/>
      <diagonal/>
    </border>
    <border>
      <left/>
      <right style="double">
        <color indexed="64"/>
      </right>
      <top/>
      <bottom style="thin">
        <color indexed="64"/>
      </bottom>
      <diagonal/>
    </border>
    <border>
      <left/>
      <right style="double">
        <color indexed="64"/>
      </right>
      <top style="thin">
        <color indexed="64"/>
      </top>
      <bottom/>
      <diagonal/>
    </border>
  </borders>
  <cellStyleXfs count="24">
    <xf numFmtId="0" fontId="0" fillId="0" borderId="0"/>
    <xf numFmtId="43" fontId="1"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4" fontId="1"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25" fillId="0" borderId="0" applyFont="0" applyFill="0" applyBorder="0" applyAlignment="0" applyProtection="0"/>
    <xf numFmtId="0" fontId="24" fillId="0" borderId="0" applyNumberFormat="0" applyFill="0" applyBorder="0" applyAlignment="0" applyProtection="0">
      <alignment vertical="top"/>
      <protection locked="0"/>
    </xf>
    <xf numFmtId="0" fontId="3" fillId="0" borderId="0"/>
    <xf numFmtId="0" fontId="3" fillId="0" borderId="0"/>
    <xf numFmtId="9" fontId="1" fillId="0" borderId="0" applyFont="0" applyFill="0" applyBorder="0" applyAlignment="0" applyProtection="0"/>
    <xf numFmtId="9" fontId="23" fillId="0" borderId="0" applyFont="0" applyFill="0" applyBorder="0" applyAlignment="0" applyProtection="0"/>
    <xf numFmtId="9" fontId="3" fillId="0" borderId="0" applyFont="0" applyFill="0" applyBorder="0" applyAlignment="0" applyProtection="0"/>
    <xf numFmtId="9" fontId="2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3" fillId="0" borderId="0" applyFont="0" applyFill="0" applyBorder="0" applyAlignment="0" applyProtection="0"/>
    <xf numFmtId="9" fontId="25" fillId="0" borderId="0" applyFont="0" applyFill="0" applyBorder="0" applyAlignment="0" applyProtection="0"/>
  </cellStyleXfs>
  <cellXfs count="603">
    <xf numFmtId="0" fontId="0" fillId="0" borderId="0" xfId="0"/>
    <xf numFmtId="3" fontId="4" fillId="2" borderId="1" xfId="0" applyNumberFormat="1" applyFont="1" applyFill="1" applyBorder="1"/>
    <xf numFmtId="3" fontId="4" fillId="2" borderId="2" xfId="0" applyNumberFormat="1" applyFont="1" applyFill="1" applyBorder="1"/>
    <xf numFmtId="3" fontId="4" fillId="2" borderId="3" xfId="0" applyNumberFormat="1" applyFont="1" applyFill="1" applyBorder="1"/>
    <xf numFmtId="3" fontId="5" fillId="0" borderId="4" xfId="0" applyNumberFormat="1" applyFont="1" applyBorder="1"/>
    <xf numFmtId="3" fontId="5" fillId="2" borderId="5" xfId="0" applyNumberFormat="1" applyFont="1" applyFill="1" applyBorder="1"/>
    <xf numFmtId="3" fontId="5" fillId="2" borderId="6" xfId="0" applyNumberFormat="1" applyFont="1" applyFill="1" applyBorder="1"/>
    <xf numFmtId="3" fontId="5" fillId="2" borderId="7" xfId="0" applyNumberFormat="1" applyFont="1" applyFill="1" applyBorder="1"/>
    <xf numFmtId="3" fontId="5" fillId="0" borderId="8" xfId="0" applyNumberFormat="1" applyFont="1" applyBorder="1"/>
    <xf numFmtId="3" fontId="4" fillId="2" borderId="9" xfId="0" applyNumberFormat="1" applyFont="1" applyFill="1" applyBorder="1"/>
    <xf numFmtId="3" fontId="5" fillId="2" borderId="0" xfId="0" applyNumberFormat="1" applyFont="1" applyFill="1"/>
    <xf numFmtId="3" fontId="5" fillId="2" borderId="10" xfId="0" applyNumberFormat="1" applyFont="1" applyFill="1" applyBorder="1"/>
    <xf numFmtId="3" fontId="4" fillId="2" borderId="11" xfId="0" applyNumberFormat="1" applyFont="1" applyFill="1" applyBorder="1"/>
    <xf numFmtId="3" fontId="5" fillId="2" borderId="12" xfId="0" applyNumberFormat="1" applyFont="1" applyFill="1" applyBorder="1"/>
    <xf numFmtId="3" fontId="5" fillId="2" borderId="13" xfId="0" applyNumberFormat="1" applyFont="1" applyFill="1" applyBorder="1"/>
    <xf numFmtId="3" fontId="5" fillId="2" borderId="11" xfId="0" applyNumberFormat="1" applyFont="1" applyFill="1" applyBorder="1"/>
    <xf numFmtId="3" fontId="5" fillId="0" borderId="0" xfId="0" applyNumberFormat="1" applyFont="1"/>
    <xf numFmtId="0" fontId="5" fillId="0" borderId="0" xfId="0" applyFont="1"/>
    <xf numFmtId="3" fontId="4" fillId="0" borderId="0" xfId="0" applyNumberFormat="1" applyFont="1"/>
    <xf numFmtId="3" fontId="5" fillId="0" borderId="14" xfId="0" applyNumberFormat="1" applyFont="1" applyBorder="1"/>
    <xf numFmtId="3" fontId="4" fillId="2" borderId="4" xfId="0" applyNumberFormat="1" applyFont="1" applyFill="1" applyBorder="1"/>
    <xf numFmtId="3" fontId="6" fillId="3" borderId="15" xfId="0" applyNumberFormat="1" applyFont="1" applyFill="1" applyBorder="1" applyProtection="1">
      <protection locked="0"/>
    </xf>
    <xf numFmtId="3" fontId="7" fillId="3" borderId="16" xfId="0" applyNumberFormat="1" applyFont="1" applyFill="1" applyBorder="1" applyProtection="1">
      <protection locked="0"/>
    </xf>
    <xf numFmtId="3" fontId="7" fillId="3" borderId="8" xfId="0" applyNumberFormat="1" applyFont="1" applyFill="1" applyBorder="1" applyProtection="1">
      <protection locked="0"/>
    </xf>
    <xf numFmtId="1" fontId="6" fillId="3" borderId="4" xfId="0" applyNumberFormat="1" applyFont="1" applyFill="1" applyBorder="1" applyProtection="1">
      <protection locked="0"/>
    </xf>
    <xf numFmtId="3" fontId="4" fillId="0" borderId="4" xfId="0" applyNumberFormat="1" applyFont="1" applyBorder="1"/>
    <xf numFmtId="3" fontId="5" fillId="0" borderId="4" xfId="0" applyNumberFormat="1" applyFont="1" applyBorder="1" applyProtection="1">
      <protection locked="0"/>
    </xf>
    <xf numFmtId="3" fontId="6" fillId="3" borderId="4" xfId="1" applyNumberFormat="1" applyFont="1" applyFill="1" applyBorder="1" applyProtection="1">
      <protection locked="0"/>
    </xf>
    <xf numFmtId="3" fontId="6" fillId="3" borderId="4" xfId="0" applyNumberFormat="1" applyFont="1" applyFill="1" applyBorder="1"/>
    <xf numFmtId="3" fontId="6" fillId="3" borderId="4" xfId="0" applyNumberFormat="1" applyFont="1" applyFill="1" applyBorder="1" applyProtection="1">
      <protection locked="0"/>
    </xf>
    <xf numFmtId="3" fontId="4" fillId="4" borderId="4" xfId="0" applyNumberFormat="1" applyFont="1" applyFill="1" applyBorder="1"/>
    <xf numFmtId="3" fontId="4" fillId="4" borderId="4" xfId="0" applyNumberFormat="1" applyFont="1" applyFill="1" applyBorder="1" applyProtection="1">
      <protection locked="0"/>
    </xf>
    <xf numFmtId="164" fontId="5" fillId="0" borderId="4" xfId="16" applyNumberFormat="1" applyFont="1" applyBorder="1"/>
    <xf numFmtId="3" fontId="6" fillId="0" borderId="4" xfId="1" applyNumberFormat="1" applyFont="1" applyFill="1" applyBorder="1" applyProtection="1">
      <protection locked="0"/>
    </xf>
    <xf numFmtId="1" fontId="4" fillId="0" borderId="4" xfId="0" applyNumberFormat="1" applyFont="1" applyBorder="1" applyProtection="1">
      <protection locked="0"/>
    </xf>
    <xf numFmtId="4" fontId="5" fillId="0" borderId="4" xfId="0" applyNumberFormat="1" applyFont="1" applyBorder="1" applyProtection="1">
      <protection locked="0"/>
    </xf>
    <xf numFmtId="3" fontId="4" fillId="4" borderId="4" xfId="1" applyNumberFormat="1" applyFont="1" applyFill="1" applyBorder="1" applyProtection="1">
      <protection locked="0"/>
    </xf>
    <xf numFmtId="10" fontId="5" fillId="0" borderId="4" xfId="16" applyNumberFormat="1" applyFont="1" applyBorder="1"/>
    <xf numFmtId="164" fontId="6" fillId="3" borderId="4" xfId="16" applyNumberFormat="1" applyFont="1" applyFill="1" applyBorder="1" applyProtection="1">
      <protection locked="0"/>
    </xf>
    <xf numFmtId="164" fontId="4" fillId="0" borderId="4" xfId="16" applyNumberFormat="1" applyFont="1" applyFill="1" applyBorder="1" applyProtection="1">
      <protection locked="0"/>
    </xf>
    <xf numFmtId="3" fontId="4" fillId="0" borderId="4" xfId="1" applyNumberFormat="1" applyFont="1" applyFill="1" applyBorder="1" applyProtection="1">
      <protection locked="0"/>
    </xf>
    <xf numFmtId="4" fontId="6" fillId="3" borderId="4" xfId="1" applyNumberFormat="1" applyFont="1" applyFill="1" applyBorder="1" applyProtection="1">
      <protection locked="0"/>
    </xf>
    <xf numFmtId="3" fontId="4" fillId="4" borderId="4" xfId="0" applyNumberFormat="1" applyFont="1" applyFill="1" applyBorder="1" applyProtection="1">
      <protection hidden="1"/>
    </xf>
    <xf numFmtId="3" fontId="5" fillId="4" borderId="4" xfId="0" applyNumberFormat="1" applyFont="1" applyFill="1" applyBorder="1" applyProtection="1">
      <protection hidden="1"/>
    </xf>
    <xf numFmtId="9" fontId="5" fillId="0" borderId="4" xfId="16" applyFont="1" applyBorder="1"/>
    <xf numFmtId="0" fontId="5" fillId="0" borderId="6" xfId="0" applyFont="1" applyBorder="1"/>
    <xf numFmtId="3" fontId="5" fillId="0" borderId="6" xfId="0" applyNumberFormat="1" applyFont="1" applyBorder="1"/>
    <xf numFmtId="0" fontId="4" fillId="2" borderId="17" xfId="0" applyFont="1" applyFill="1" applyBorder="1"/>
    <xf numFmtId="0" fontId="4" fillId="2" borderId="6" xfId="0" applyFont="1" applyFill="1" applyBorder="1"/>
    <xf numFmtId="0" fontId="4" fillId="2" borderId="3" xfId="0" applyFont="1" applyFill="1" applyBorder="1"/>
    <xf numFmtId="0" fontId="4" fillId="2" borderId="18" xfId="0" applyFont="1" applyFill="1" applyBorder="1"/>
    <xf numFmtId="0" fontId="4" fillId="2" borderId="19" xfId="0" applyFont="1" applyFill="1" applyBorder="1"/>
    <xf numFmtId="0" fontId="5" fillId="2" borderId="19" xfId="0" applyFont="1" applyFill="1" applyBorder="1"/>
    <xf numFmtId="0" fontId="5" fillId="2" borderId="20" xfId="0" applyFont="1" applyFill="1" applyBorder="1"/>
    <xf numFmtId="0" fontId="5" fillId="0" borderId="14" xfId="0" applyFont="1" applyBorder="1"/>
    <xf numFmtId="0" fontId="4" fillId="5" borderId="21" xfId="0" applyFont="1" applyFill="1" applyBorder="1"/>
    <xf numFmtId="0" fontId="5" fillId="5" borderId="0" xfId="0" applyFont="1" applyFill="1"/>
    <xf numFmtId="0" fontId="5" fillId="5" borderId="22" xfId="0" applyFont="1" applyFill="1" applyBorder="1"/>
    <xf numFmtId="3" fontId="5" fillId="4" borderId="4" xfId="0" applyNumberFormat="1" applyFont="1" applyFill="1" applyBorder="1"/>
    <xf numFmtId="3" fontId="5" fillId="4" borderId="23" xfId="0" applyNumberFormat="1" applyFont="1" applyFill="1" applyBorder="1"/>
    <xf numFmtId="0" fontId="4" fillId="5" borderId="24" xfId="0" applyFont="1" applyFill="1" applyBorder="1"/>
    <xf numFmtId="0" fontId="5" fillId="5" borderId="25" xfId="0" applyFont="1" applyFill="1" applyBorder="1"/>
    <xf numFmtId="0" fontId="5" fillId="5" borderId="26" xfId="0" applyFont="1" applyFill="1" applyBorder="1"/>
    <xf numFmtId="0" fontId="5" fillId="5" borderId="27" xfId="0" applyFont="1" applyFill="1" applyBorder="1"/>
    <xf numFmtId="0" fontId="4" fillId="5" borderId="0" xfId="0" applyFont="1" applyFill="1"/>
    <xf numFmtId="0" fontId="5" fillId="5" borderId="12" xfId="0" applyFont="1" applyFill="1" applyBorder="1"/>
    <xf numFmtId="0" fontId="4" fillId="2" borderId="5" xfId="0" applyFont="1" applyFill="1" applyBorder="1"/>
    <xf numFmtId="0" fontId="5" fillId="2" borderId="6" xfId="0" applyFont="1" applyFill="1" applyBorder="1"/>
    <xf numFmtId="0" fontId="5" fillId="2" borderId="10" xfId="0" applyFont="1" applyFill="1" applyBorder="1"/>
    <xf numFmtId="0" fontId="4" fillId="0" borderId="0" xfId="0" applyFont="1"/>
    <xf numFmtId="0" fontId="4" fillId="2" borderId="28" xfId="0" applyFont="1" applyFill="1" applyBorder="1"/>
    <xf numFmtId="1" fontId="4" fillId="2" borderId="28" xfId="0" applyNumberFormat="1" applyFont="1" applyFill="1" applyBorder="1"/>
    <xf numFmtId="0" fontId="5" fillId="5" borderId="29" xfId="0" applyFont="1" applyFill="1" applyBorder="1"/>
    <xf numFmtId="0" fontId="5" fillId="0" borderId="4" xfId="0" applyFont="1" applyBorder="1"/>
    <xf numFmtId="164" fontId="4" fillId="0" borderId="4" xfId="0" applyNumberFormat="1" applyFont="1" applyBorder="1"/>
    <xf numFmtId="165" fontId="4" fillId="0" borderId="4" xfId="0" applyNumberFormat="1" applyFont="1" applyBorder="1"/>
    <xf numFmtId="0" fontId="5" fillId="0" borderId="4" xfId="0" quotePrefix="1" applyFont="1" applyBorder="1"/>
    <xf numFmtId="0" fontId="5" fillId="0" borderId="0" xfId="0" quotePrefix="1" applyFont="1"/>
    <xf numFmtId="164" fontId="4" fillId="0" borderId="0" xfId="0" applyNumberFormat="1" applyFont="1"/>
    <xf numFmtId="164" fontId="4" fillId="0" borderId="29" xfId="0" applyNumberFormat="1" applyFont="1" applyBorder="1"/>
    <xf numFmtId="0" fontId="4" fillId="0" borderId="22" xfId="0" applyFont="1" applyBorder="1"/>
    <xf numFmtId="0" fontId="4" fillId="0" borderId="29" xfId="0" applyFont="1" applyBorder="1"/>
    <xf numFmtId="0" fontId="4" fillId="5" borderId="29" xfId="0" applyFont="1" applyFill="1" applyBorder="1"/>
    <xf numFmtId="0" fontId="5" fillId="5" borderId="0" xfId="0" quotePrefix="1" applyFont="1" applyFill="1"/>
    <xf numFmtId="165" fontId="5" fillId="0" borderId="0" xfId="0" applyNumberFormat="1" applyFont="1"/>
    <xf numFmtId="0" fontId="4" fillId="0" borderId="4" xfId="0" applyFont="1" applyBorder="1"/>
    <xf numFmtId="0" fontId="4" fillId="2" borderId="24" xfId="0" applyFont="1" applyFill="1" applyBorder="1"/>
    <xf numFmtId="0" fontId="5" fillId="2" borderId="25" xfId="0" applyFont="1" applyFill="1" applyBorder="1"/>
    <xf numFmtId="0" fontId="5" fillId="2" borderId="26" xfId="0" applyFont="1" applyFill="1" applyBorder="1"/>
    <xf numFmtId="2" fontId="4" fillId="0" borderId="4" xfId="0" applyNumberFormat="1" applyFont="1" applyBorder="1"/>
    <xf numFmtId="1" fontId="4" fillId="0" borderId="4" xfId="0" applyNumberFormat="1" applyFont="1" applyBorder="1"/>
    <xf numFmtId="10" fontId="4" fillId="0" borderId="4" xfId="16" applyNumberFormat="1" applyFont="1" applyBorder="1"/>
    <xf numFmtId="164" fontId="4" fillId="0" borderId="4" xfId="16" applyNumberFormat="1" applyFont="1" applyBorder="1"/>
    <xf numFmtId="10" fontId="4" fillId="0" borderId="0" xfId="16" applyNumberFormat="1" applyFont="1" applyBorder="1"/>
    <xf numFmtId="164" fontId="5" fillId="0" borderId="4" xfId="0" applyNumberFormat="1" applyFont="1" applyBorder="1"/>
    <xf numFmtId="164" fontId="5" fillId="0" borderId="0" xfId="0" applyNumberFormat="1" applyFont="1"/>
    <xf numFmtId="0" fontId="8" fillId="5" borderId="0" xfId="0" applyFont="1" applyFill="1" applyAlignment="1">
      <alignment horizontal="center"/>
    </xf>
    <xf numFmtId="0" fontId="9" fillId="5" borderId="0" xfId="0" applyFont="1" applyFill="1" applyAlignment="1">
      <alignment horizontal="center"/>
    </xf>
    <xf numFmtId="0" fontId="9" fillId="5" borderId="0" xfId="0" applyFont="1" applyFill="1"/>
    <xf numFmtId="0" fontId="8" fillId="5" borderId="0" xfId="0" applyFont="1" applyFill="1" applyAlignment="1">
      <alignment horizontal="left"/>
    </xf>
    <xf numFmtId="0" fontId="8" fillId="5" borderId="0" xfId="0" applyFont="1" applyFill="1"/>
    <xf numFmtId="164" fontId="5" fillId="0" borderId="0" xfId="16" applyNumberFormat="1" applyFont="1" applyBorder="1"/>
    <xf numFmtId="0" fontId="5" fillId="0" borderId="12" xfId="0" applyFont="1" applyBorder="1"/>
    <xf numFmtId="164" fontId="5" fillId="0" borderId="12" xfId="16" applyNumberFormat="1" applyFont="1" applyBorder="1"/>
    <xf numFmtId="0" fontId="4" fillId="2" borderId="11" xfId="0" applyFont="1" applyFill="1" applyBorder="1"/>
    <xf numFmtId="0" fontId="5" fillId="2" borderId="12" xfId="0" applyFont="1" applyFill="1" applyBorder="1"/>
    <xf numFmtId="0" fontId="5" fillId="2" borderId="13" xfId="0" applyFont="1" applyFill="1" applyBorder="1"/>
    <xf numFmtId="164" fontId="5" fillId="0" borderId="4" xfId="0" applyNumberFormat="1" applyFont="1" applyBorder="1" applyAlignment="1">
      <alignment horizontal="right"/>
    </xf>
    <xf numFmtId="2" fontId="5" fillId="0" borderId="0" xfId="0" applyNumberFormat="1" applyFont="1"/>
    <xf numFmtId="164" fontId="4" fillId="0" borderId="4" xfId="0" applyNumberFormat="1" applyFont="1" applyBorder="1" applyAlignment="1">
      <alignment horizontal="right"/>
    </xf>
    <xf numFmtId="164" fontId="5" fillId="0" borderId="0" xfId="0" applyNumberFormat="1" applyFont="1" applyAlignment="1">
      <alignment horizontal="right"/>
    </xf>
    <xf numFmtId="0" fontId="5" fillId="2" borderId="25" xfId="0" applyFont="1" applyFill="1" applyBorder="1" applyAlignment="1">
      <alignment horizontal="right"/>
    </xf>
    <xf numFmtId="0" fontId="5" fillId="2" borderId="26" xfId="0" applyFont="1" applyFill="1" applyBorder="1" applyAlignment="1">
      <alignment horizontal="right"/>
    </xf>
    <xf numFmtId="0" fontId="9" fillId="5" borderId="0" xfId="0" applyFont="1" applyFill="1" applyAlignment="1">
      <alignment horizontal="right"/>
    </xf>
    <xf numFmtId="0" fontId="5" fillId="5" borderId="0" xfId="0" applyFont="1" applyFill="1" applyAlignment="1">
      <alignment horizontal="right"/>
    </xf>
    <xf numFmtId="0" fontId="8" fillId="5" borderId="0" xfId="0" applyFont="1" applyFill="1" applyAlignment="1">
      <alignment horizontal="right"/>
    </xf>
    <xf numFmtId="3" fontId="4" fillId="5" borderId="0" xfId="0" applyNumberFormat="1" applyFont="1" applyFill="1"/>
    <xf numFmtId="0" fontId="5" fillId="0" borderId="15" xfId="0" applyFont="1" applyBorder="1"/>
    <xf numFmtId="164" fontId="5" fillId="5" borderId="0" xfId="0" applyNumberFormat="1" applyFont="1" applyFill="1"/>
    <xf numFmtId="0" fontId="4" fillId="5" borderId="9" xfId="0" applyFont="1" applyFill="1" applyBorder="1"/>
    <xf numFmtId="0" fontId="5" fillId="5" borderId="10" xfId="0" applyFont="1" applyFill="1" applyBorder="1"/>
    <xf numFmtId="0" fontId="10" fillId="5" borderId="9" xfId="0" applyFont="1" applyFill="1" applyBorder="1"/>
    <xf numFmtId="0" fontId="4" fillId="5" borderId="9" xfId="0" applyFont="1" applyFill="1" applyBorder="1" applyAlignment="1">
      <alignment horizontal="right"/>
    </xf>
    <xf numFmtId="0" fontId="4" fillId="5" borderId="14" xfId="0" applyFont="1" applyFill="1" applyBorder="1" applyAlignment="1">
      <alignment horizontal="center"/>
    </xf>
    <xf numFmtId="0" fontId="5" fillId="5" borderId="14" xfId="0" applyFont="1" applyFill="1" applyBorder="1"/>
    <xf numFmtId="0" fontId="5" fillId="0" borderId="9" xfId="0" applyFont="1" applyBorder="1"/>
    <xf numFmtId="1" fontId="4" fillId="5" borderId="0" xfId="0" applyNumberFormat="1" applyFont="1" applyFill="1" applyAlignment="1">
      <alignment horizontal="right"/>
    </xf>
    <xf numFmtId="0" fontId="5" fillId="5" borderId="9" xfId="0" applyFont="1" applyFill="1" applyBorder="1" applyAlignment="1">
      <alignment horizontal="right"/>
    </xf>
    <xf numFmtId="0" fontId="4" fillId="5" borderId="0" xfId="0" applyFont="1" applyFill="1" applyAlignment="1">
      <alignment horizontal="right"/>
    </xf>
    <xf numFmtId="165" fontId="5" fillId="5" borderId="0" xfId="0" applyNumberFormat="1" applyFont="1" applyFill="1" applyAlignment="1">
      <alignment horizontal="right"/>
    </xf>
    <xf numFmtId="0" fontId="11" fillId="5" borderId="10" xfId="0" applyFont="1" applyFill="1" applyBorder="1"/>
    <xf numFmtId="0" fontId="11" fillId="5" borderId="9" xfId="0" applyFont="1" applyFill="1" applyBorder="1" applyAlignment="1">
      <alignment horizontal="right"/>
    </xf>
    <xf numFmtId="164" fontId="5" fillId="5" borderId="0" xfId="0" applyNumberFormat="1" applyFont="1" applyFill="1" applyAlignment="1">
      <alignment horizontal="right"/>
    </xf>
    <xf numFmtId="0" fontId="5" fillId="0" borderId="10" xfId="0" applyFont="1" applyBorder="1"/>
    <xf numFmtId="0" fontId="11" fillId="0" borderId="9" xfId="0" applyFont="1" applyBorder="1" applyAlignment="1">
      <alignment horizontal="right"/>
    </xf>
    <xf numFmtId="0" fontId="12" fillId="5" borderId="9" xfId="0" applyFont="1" applyFill="1" applyBorder="1" applyAlignment="1">
      <alignment horizontal="right"/>
    </xf>
    <xf numFmtId="0" fontId="11" fillId="0" borderId="9" xfId="0" applyFont="1" applyBorder="1"/>
    <xf numFmtId="3" fontId="5" fillId="5" borderId="0" xfId="0" applyNumberFormat="1" applyFont="1" applyFill="1"/>
    <xf numFmtId="164" fontId="5" fillId="5" borderId="0" xfId="16" applyNumberFormat="1" applyFont="1" applyFill="1" applyBorder="1"/>
    <xf numFmtId="0" fontId="5" fillId="5" borderId="9" xfId="0" applyFont="1" applyFill="1" applyBorder="1"/>
    <xf numFmtId="166" fontId="5" fillId="5" borderId="0" xfId="1" applyNumberFormat="1" applyFont="1" applyFill="1" applyBorder="1" applyAlignment="1">
      <alignment horizontal="right"/>
    </xf>
    <xf numFmtId="166" fontId="5" fillId="5" borderId="0" xfId="1" applyNumberFormat="1" applyFont="1" applyFill="1" applyBorder="1"/>
    <xf numFmtId="165" fontId="5" fillId="5" borderId="10" xfId="0" applyNumberFormat="1" applyFont="1" applyFill="1" applyBorder="1"/>
    <xf numFmtId="0" fontId="5" fillId="5" borderId="11" xfId="0" applyFont="1" applyFill="1" applyBorder="1"/>
    <xf numFmtId="0" fontId="5" fillId="5" borderId="13" xfId="0" applyFont="1" applyFill="1" applyBorder="1"/>
    <xf numFmtId="0" fontId="5" fillId="0" borderId="0" xfId="0" applyFont="1" applyAlignment="1">
      <alignment horizontal="right"/>
    </xf>
    <xf numFmtId="1" fontId="4" fillId="0" borderId="0" xfId="0" applyNumberFormat="1" applyFont="1"/>
    <xf numFmtId="0" fontId="8" fillId="0" borderId="0" xfId="0" applyFont="1" applyAlignment="1">
      <alignment horizontal="right"/>
    </xf>
    <xf numFmtId="3" fontId="5" fillId="0" borderId="4" xfId="0" applyNumberFormat="1" applyFont="1" applyBorder="1" applyAlignment="1">
      <alignment horizontal="right"/>
    </xf>
    <xf numFmtId="3" fontId="4" fillId="0" borderId="4" xfId="0" applyNumberFormat="1" applyFont="1" applyBorder="1" applyAlignment="1">
      <alignment horizontal="right"/>
    </xf>
    <xf numFmtId="164" fontId="4" fillId="0" borderId="0" xfId="0" applyNumberFormat="1" applyFont="1" applyAlignment="1">
      <alignment horizontal="right"/>
    </xf>
    <xf numFmtId="3" fontId="4" fillId="2" borderId="30" xfId="0" applyNumberFormat="1" applyFont="1" applyFill="1" applyBorder="1"/>
    <xf numFmtId="0" fontId="5" fillId="2" borderId="2" xfId="0" applyFont="1" applyFill="1" applyBorder="1"/>
    <xf numFmtId="0" fontId="5" fillId="2" borderId="31" xfId="0" applyFont="1" applyFill="1" applyBorder="1"/>
    <xf numFmtId="0" fontId="5" fillId="2" borderId="0" xfId="0" applyFont="1" applyFill="1"/>
    <xf numFmtId="0" fontId="4" fillId="2" borderId="15" xfId="0" applyFont="1" applyFill="1" applyBorder="1" applyAlignment="1">
      <alignment horizontal="left"/>
    </xf>
    <xf numFmtId="0" fontId="4" fillId="2" borderId="16" xfId="0" applyFont="1" applyFill="1" applyBorder="1"/>
    <xf numFmtId="0" fontId="5" fillId="2" borderId="16" xfId="0" applyFont="1" applyFill="1" applyBorder="1"/>
    <xf numFmtId="0" fontId="5" fillId="2" borderId="8" xfId="0" applyFont="1" applyFill="1" applyBorder="1"/>
    <xf numFmtId="0" fontId="4" fillId="6" borderId="4" xfId="0" applyFont="1" applyFill="1" applyBorder="1" applyAlignment="1">
      <alignment horizontal="left"/>
    </xf>
    <xf numFmtId="0" fontId="4" fillId="6" borderId="15" xfId="0" applyFont="1" applyFill="1" applyBorder="1"/>
    <xf numFmtId="0" fontId="5" fillId="6" borderId="16" xfId="0" applyFont="1" applyFill="1" applyBorder="1"/>
    <xf numFmtId="0" fontId="4" fillId="6" borderId="16" xfId="0" applyFont="1" applyFill="1" applyBorder="1"/>
    <xf numFmtId="0" fontId="5" fillId="6" borderId="8" xfId="0" applyFont="1" applyFill="1" applyBorder="1"/>
    <xf numFmtId="0" fontId="5" fillId="7" borderId="0" xfId="0" applyFont="1" applyFill="1"/>
    <xf numFmtId="0" fontId="4" fillId="7" borderId="0" xfId="0" applyFont="1" applyFill="1"/>
    <xf numFmtId="0" fontId="6" fillId="7" borderId="0" xfId="0" applyFont="1" applyFill="1"/>
    <xf numFmtId="0" fontId="4" fillId="7" borderId="0" xfId="0" applyFont="1" applyFill="1" applyAlignment="1">
      <alignment horizontal="right"/>
    </xf>
    <xf numFmtId="0" fontId="7" fillId="7" borderId="0" xfId="0" applyFont="1" applyFill="1"/>
    <xf numFmtId="0" fontId="5" fillId="7" borderId="0" xfId="0" applyFont="1" applyFill="1" applyAlignment="1">
      <alignment horizontal="right"/>
    </xf>
    <xf numFmtId="164" fontId="6" fillId="3" borderId="4" xfId="16" applyNumberFormat="1" applyFont="1" applyFill="1" applyBorder="1"/>
    <xf numFmtId="0" fontId="13" fillId="5" borderId="32" xfId="0" applyFont="1" applyFill="1" applyBorder="1"/>
    <xf numFmtId="0" fontId="5" fillId="5" borderId="32" xfId="0" applyFont="1" applyFill="1" applyBorder="1"/>
    <xf numFmtId="0" fontId="4" fillId="2" borderId="14" xfId="0" applyFont="1" applyFill="1" applyBorder="1"/>
    <xf numFmtId="0" fontId="5" fillId="2" borderId="14" xfId="0" applyFont="1" applyFill="1" applyBorder="1"/>
    <xf numFmtId="0" fontId="4" fillId="3" borderId="14" xfId="0" applyFont="1" applyFill="1" applyBorder="1"/>
    <xf numFmtId="0" fontId="5" fillId="3" borderId="14" xfId="0" applyFont="1" applyFill="1" applyBorder="1"/>
    <xf numFmtId="0" fontId="4" fillId="0" borderId="0" xfId="0" applyFont="1" applyAlignment="1">
      <alignment horizontal="right"/>
    </xf>
    <xf numFmtId="164" fontId="5" fillId="0" borderId="0" xfId="16" applyNumberFormat="1" applyFont="1" applyFill="1" applyBorder="1" applyProtection="1"/>
    <xf numFmtId="164" fontId="7" fillId="3" borderId="0" xfId="0" applyNumberFormat="1" applyFont="1" applyFill="1"/>
    <xf numFmtId="164" fontId="7" fillId="0" borderId="0" xfId="0" applyNumberFormat="1" applyFont="1"/>
    <xf numFmtId="0" fontId="7" fillId="3" borderId="0" xfId="0" applyFont="1" applyFill="1"/>
    <xf numFmtId="0" fontId="5" fillId="3" borderId="0" xfId="0" applyFont="1" applyFill="1"/>
    <xf numFmtId="164" fontId="5" fillId="0" borderId="0" xfId="16" applyNumberFormat="1" applyFont="1" applyFill="1" applyBorder="1"/>
    <xf numFmtId="3" fontId="4" fillId="5" borderId="0" xfId="0" applyNumberFormat="1" applyFont="1" applyFill="1" applyAlignment="1">
      <alignment horizontal="right"/>
    </xf>
    <xf numFmtId="164" fontId="6" fillId="0" borderId="0" xfId="0" applyNumberFormat="1" applyFont="1"/>
    <xf numFmtId="165" fontId="7" fillId="3" borderId="0" xfId="0" applyNumberFormat="1" applyFont="1" applyFill="1"/>
    <xf numFmtId="165" fontId="7" fillId="0" borderId="0" xfId="0" applyNumberFormat="1" applyFont="1"/>
    <xf numFmtId="164" fontId="5" fillId="0" borderId="0" xfId="16" applyNumberFormat="1" applyFont="1"/>
    <xf numFmtId="164" fontId="7" fillId="3" borderId="0" xfId="16" applyNumberFormat="1" applyFont="1" applyFill="1" applyBorder="1"/>
    <xf numFmtId="164" fontId="6" fillId="0" borderId="0" xfId="16" applyNumberFormat="1" applyFont="1" applyFill="1" applyBorder="1"/>
    <xf numFmtId="0" fontId="4" fillId="6" borderId="16" xfId="0" applyFont="1" applyFill="1" applyBorder="1" applyAlignment="1">
      <alignment horizontal="left"/>
    </xf>
    <xf numFmtId="0" fontId="4" fillId="6" borderId="14" xfId="0" applyFont="1" applyFill="1" applyBorder="1" applyAlignment="1">
      <alignment horizontal="left"/>
    </xf>
    <xf numFmtId="0" fontId="5" fillId="2" borderId="22" xfId="0" applyFont="1" applyFill="1" applyBorder="1"/>
    <xf numFmtId="0" fontId="4" fillId="7" borderId="0" xfId="0" applyFont="1" applyFill="1" applyAlignment="1">
      <alignment horizontal="left"/>
    </xf>
    <xf numFmtId="0" fontId="13" fillId="5" borderId="0" xfId="0" applyFont="1" applyFill="1"/>
    <xf numFmtId="0" fontId="4" fillId="2" borderId="34" xfId="0" applyFont="1" applyFill="1" applyBorder="1"/>
    <xf numFmtId="0" fontId="5" fillId="2" borderId="34" xfId="0" applyFont="1" applyFill="1" applyBorder="1"/>
    <xf numFmtId="0" fontId="4" fillId="3" borderId="34" xfId="0" applyFont="1" applyFill="1" applyBorder="1"/>
    <xf numFmtId="0" fontId="5" fillId="3" borderId="34" xfId="0" applyFont="1" applyFill="1" applyBorder="1"/>
    <xf numFmtId="1" fontId="7" fillId="0" borderId="0" xfId="0" applyNumberFormat="1" applyFont="1"/>
    <xf numFmtId="1" fontId="6" fillId="0" borderId="0" xfId="0" applyNumberFormat="1" applyFont="1"/>
    <xf numFmtId="1" fontId="5" fillId="0" borderId="0" xfId="0" applyNumberFormat="1" applyFont="1"/>
    <xf numFmtId="165" fontId="6" fillId="0" borderId="0" xfId="0" applyNumberFormat="1" applyFont="1"/>
    <xf numFmtId="9" fontId="7" fillId="3" borderId="0" xfId="16" applyFont="1" applyFill="1" applyBorder="1"/>
    <xf numFmtId="164" fontId="6" fillId="0" borderId="0" xfId="16" applyNumberFormat="1" applyFont="1" applyBorder="1"/>
    <xf numFmtId="1" fontId="6" fillId="0" borderId="0" xfId="16" applyNumberFormat="1" applyFont="1" applyFill="1" applyBorder="1"/>
    <xf numFmtId="167" fontId="6" fillId="0" borderId="0" xfId="7" applyNumberFormat="1" applyFont="1" applyFill="1" applyBorder="1"/>
    <xf numFmtId="1" fontId="7" fillId="0" borderId="0" xfId="16" applyNumberFormat="1" applyFont="1" applyFill="1" applyBorder="1"/>
    <xf numFmtId="1" fontId="7" fillId="0" borderId="0" xfId="16" applyNumberFormat="1" applyFont="1" applyBorder="1"/>
    <xf numFmtId="9" fontId="7" fillId="0" borderId="0" xfId="16" applyFont="1" applyFill="1" applyBorder="1"/>
    <xf numFmtId="9" fontId="6" fillId="0" borderId="0" xfId="16" applyFont="1" applyFill="1" applyBorder="1"/>
    <xf numFmtId="0" fontId="14" fillId="5" borderId="0" xfId="0" applyFont="1" applyFill="1"/>
    <xf numFmtId="0" fontId="14" fillId="0" borderId="0" xfId="0" applyFont="1"/>
    <xf numFmtId="164" fontId="5" fillId="0" borderId="0" xfId="16" applyNumberFormat="1" applyFont="1" applyBorder="1" applyProtection="1"/>
    <xf numFmtId="0" fontId="5" fillId="0" borderId="5" xfId="0" applyFont="1" applyBorder="1"/>
    <xf numFmtId="1" fontId="6" fillId="0" borderId="10" xfId="0" applyNumberFormat="1" applyFont="1" applyBorder="1"/>
    <xf numFmtId="164" fontId="4" fillId="0" borderId="0" xfId="16" applyNumberFormat="1" applyFont="1" applyFill="1" applyBorder="1"/>
    <xf numFmtId="164" fontId="7" fillId="0" borderId="0" xfId="16" applyNumberFormat="1" applyFont="1" applyBorder="1"/>
    <xf numFmtId="1" fontId="4" fillId="0" borderId="10" xfId="0" applyNumberFormat="1" applyFont="1" applyBorder="1"/>
    <xf numFmtId="165" fontId="4" fillId="0" borderId="0" xfId="0" applyNumberFormat="1" applyFont="1"/>
    <xf numFmtId="0" fontId="7" fillId="0" borderId="0" xfId="0" applyFont="1"/>
    <xf numFmtId="165" fontId="7" fillId="0" borderId="0" xfId="16" applyNumberFormat="1" applyFont="1" applyBorder="1"/>
    <xf numFmtId="0" fontId="5" fillId="0" borderId="11" xfId="0" applyFont="1" applyBorder="1"/>
    <xf numFmtId="1" fontId="4" fillId="0" borderId="12" xfId="0" applyNumberFormat="1" applyFont="1" applyBorder="1"/>
    <xf numFmtId="1" fontId="4" fillId="0" borderId="13" xfId="0" applyNumberFormat="1" applyFont="1" applyBorder="1"/>
    <xf numFmtId="0" fontId="4" fillId="6" borderId="15" xfId="0" applyFont="1" applyFill="1" applyBorder="1" applyAlignment="1">
      <alignment horizontal="left"/>
    </xf>
    <xf numFmtId="0" fontId="4" fillId="6" borderId="0" xfId="0" applyFont="1" applyFill="1" applyAlignment="1">
      <alignment horizontal="left"/>
    </xf>
    <xf numFmtId="0" fontId="4" fillId="2" borderId="0" xfId="0" applyFont="1" applyFill="1"/>
    <xf numFmtId="0" fontId="5" fillId="5" borderId="33" xfId="0" applyFont="1" applyFill="1" applyBorder="1"/>
    <xf numFmtId="1" fontId="14" fillId="0" borderId="0" xfId="0" applyNumberFormat="1" applyFont="1"/>
    <xf numFmtId="0" fontId="5" fillId="5" borderId="33" xfId="0" applyFont="1" applyFill="1" applyBorder="1" applyProtection="1">
      <protection locked="0"/>
    </xf>
    <xf numFmtId="1" fontId="4" fillId="5" borderId="0" xfId="0" applyNumberFormat="1" applyFont="1" applyFill="1"/>
    <xf numFmtId="164" fontId="4" fillId="0" borderId="0" xfId="16" applyNumberFormat="1" applyFont="1" applyBorder="1" applyProtection="1"/>
    <xf numFmtId="164" fontId="4" fillId="0" borderId="0" xfId="16" applyNumberFormat="1" applyFont="1" applyBorder="1"/>
    <xf numFmtId="0" fontId="4" fillId="5" borderId="0" xfId="0" applyFont="1" applyFill="1" applyAlignment="1">
      <alignment horizontal="left"/>
    </xf>
    <xf numFmtId="165" fontId="4" fillId="0" borderId="0" xfId="16" applyNumberFormat="1" applyFont="1" applyBorder="1" applyProtection="1"/>
    <xf numFmtId="0" fontId="5" fillId="5" borderId="0" xfId="0" quotePrefix="1" applyFont="1" applyFill="1" applyAlignment="1">
      <alignment horizontal="right"/>
    </xf>
    <xf numFmtId="0" fontId="5" fillId="2" borderId="29" xfId="0" applyFont="1" applyFill="1" applyBorder="1"/>
    <xf numFmtId="0" fontId="5" fillId="2" borderId="36" xfId="0" applyFont="1" applyFill="1" applyBorder="1"/>
    <xf numFmtId="0" fontId="4" fillId="2" borderId="37" xfId="0" applyFont="1" applyFill="1" applyBorder="1"/>
    <xf numFmtId="3" fontId="4" fillId="2" borderId="15" xfId="0" applyNumberFormat="1" applyFont="1" applyFill="1" applyBorder="1" applyProtection="1">
      <protection locked="0"/>
    </xf>
    <xf numFmtId="0" fontId="4" fillId="2" borderId="15" xfId="0" applyFont="1" applyFill="1" applyBorder="1"/>
    <xf numFmtId="0" fontId="5" fillId="2" borderId="27" xfId="0" applyFont="1" applyFill="1" applyBorder="1"/>
    <xf numFmtId="0" fontId="5" fillId="0" borderId="16" xfId="0" applyFont="1" applyBorder="1"/>
    <xf numFmtId="170" fontId="4" fillId="0" borderId="0" xfId="1" applyNumberFormat="1" applyFont="1" applyFill="1" applyBorder="1" applyAlignment="1" applyProtection="1">
      <alignment horizontal="right"/>
    </xf>
    <xf numFmtId="0" fontId="4" fillId="0" borderId="0" xfId="0" applyFont="1" applyAlignment="1">
      <alignment horizontal="left"/>
    </xf>
    <xf numFmtId="3" fontId="6" fillId="0" borderId="0" xfId="0" applyNumberFormat="1" applyFont="1"/>
    <xf numFmtId="41" fontId="4" fillId="2" borderId="16" xfId="0" applyNumberFormat="1" applyFont="1" applyFill="1" applyBorder="1"/>
    <xf numFmtId="41" fontId="4" fillId="3" borderId="15" xfId="0" applyNumberFormat="1" applyFont="1" applyFill="1" applyBorder="1"/>
    <xf numFmtId="41" fontId="4" fillId="3" borderId="16" xfId="0" applyNumberFormat="1" applyFont="1" applyFill="1" applyBorder="1"/>
    <xf numFmtId="0" fontId="4" fillId="3" borderId="16" xfId="0" applyFont="1" applyFill="1" applyBorder="1"/>
    <xf numFmtId="0" fontId="4" fillId="0" borderId="14" xfId="0" applyFont="1" applyBorder="1"/>
    <xf numFmtId="0" fontId="4" fillId="0" borderId="0" xfId="0" applyFont="1" applyAlignment="1">
      <alignment horizontal="center"/>
    </xf>
    <xf numFmtId="171" fontId="4" fillId="0" borderId="0" xfId="7" applyNumberFormat="1" applyFont="1" applyFill="1" applyBorder="1"/>
    <xf numFmtId="178" fontId="4" fillId="0" borderId="0" xfId="7" applyNumberFormat="1" applyFont="1" applyFill="1" applyBorder="1"/>
    <xf numFmtId="3" fontId="4" fillId="0" borderId="0" xfId="0" applyNumberFormat="1" applyFont="1" applyAlignment="1">
      <alignment horizontal="right"/>
    </xf>
    <xf numFmtId="3" fontId="4" fillId="0" borderId="0" xfId="1" applyNumberFormat="1" applyFont="1" applyFill="1" applyBorder="1"/>
    <xf numFmtId="41" fontId="4" fillId="0" borderId="0" xfId="0" applyNumberFormat="1" applyFont="1"/>
    <xf numFmtId="1" fontId="4" fillId="0" borderId="0" xfId="1" applyNumberFormat="1" applyFont="1" applyFill="1" applyBorder="1"/>
    <xf numFmtId="179" fontId="4" fillId="0" borderId="0" xfId="7" applyNumberFormat="1" applyFont="1" applyFill="1" applyBorder="1"/>
    <xf numFmtId="9" fontId="6" fillId="0" borderId="0" xfId="0" applyNumberFormat="1" applyFont="1"/>
    <xf numFmtId="0" fontId="4" fillId="3" borderId="15" xfId="0" applyFont="1" applyFill="1" applyBorder="1"/>
    <xf numFmtId="0" fontId="15" fillId="0" borderId="0" xfId="0" applyFont="1" applyAlignment="1">
      <alignment horizontal="center"/>
    </xf>
    <xf numFmtId="42" fontId="4" fillId="0" borderId="0" xfId="0" applyNumberFormat="1" applyFont="1"/>
    <xf numFmtId="175" fontId="4" fillId="0" borderId="0" xfId="0" applyNumberFormat="1" applyFont="1"/>
    <xf numFmtId="3" fontId="4" fillId="0" borderId="14" xfId="0" applyNumberFormat="1" applyFont="1" applyBorder="1"/>
    <xf numFmtId="175" fontId="5" fillId="0" borderId="0" xfId="0" applyNumberFormat="1" applyFont="1"/>
    <xf numFmtId="176" fontId="6" fillId="0" borderId="0" xfId="0" applyNumberFormat="1" applyFont="1"/>
    <xf numFmtId="175" fontId="6" fillId="0" borderId="0" xfId="0" applyNumberFormat="1" applyFont="1"/>
    <xf numFmtId="0" fontId="16" fillId="0" borderId="0" xfId="0" applyFont="1"/>
    <xf numFmtId="165" fontId="17" fillId="0" borderId="0" xfId="0" applyNumberFormat="1" applyFont="1"/>
    <xf numFmtId="169" fontId="17" fillId="0" borderId="0" xfId="0" applyNumberFormat="1" applyFont="1"/>
    <xf numFmtId="165" fontId="17" fillId="2" borderId="4" xfId="0" applyNumberFormat="1" applyFont="1" applyFill="1" applyBorder="1"/>
    <xf numFmtId="0" fontId="5" fillId="2" borderId="3" xfId="0" applyFont="1" applyFill="1" applyBorder="1"/>
    <xf numFmtId="3" fontId="5" fillId="4" borderId="38" xfId="0" applyNumberFormat="1" applyFont="1" applyFill="1" applyBorder="1"/>
    <xf numFmtId="0" fontId="5" fillId="4" borderId="27" xfId="0" applyFont="1" applyFill="1" applyBorder="1"/>
    <xf numFmtId="44" fontId="5" fillId="4" borderId="39" xfId="0" applyNumberFormat="1" applyFont="1" applyFill="1" applyBorder="1"/>
    <xf numFmtId="44" fontId="5" fillId="4" borderId="40" xfId="0" applyNumberFormat="1" applyFont="1" applyFill="1" applyBorder="1"/>
    <xf numFmtId="3" fontId="5" fillId="4" borderId="41" xfId="0" applyNumberFormat="1" applyFont="1" applyFill="1" applyBorder="1"/>
    <xf numFmtId="0" fontId="5" fillId="4" borderId="0" xfId="0" applyFont="1" applyFill="1"/>
    <xf numFmtId="44" fontId="5" fillId="4" borderId="29" xfId="0" applyNumberFormat="1" applyFont="1" applyFill="1" applyBorder="1"/>
    <xf numFmtId="44" fontId="5" fillId="4" borderId="42" xfId="0" applyNumberFormat="1" applyFont="1" applyFill="1" applyBorder="1"/>
    <xf numFmtId="3" fontId="5" fillId="4" borderId="21" xfId="0" applyNumberFormat="1" applyFont="1" applyFill="1" applyBorder="1"/>
    <xf numFmtId="0" fontId="5" fillId="4" borderId="14" xfId="0" applyFont="1" applyFill="1" applyBorder="1"/>
    <xf numFmtId="44" fontId="5" fillId="4" borderId="22" xfId="0" applyNumberFormat="1" applyFont="1" applyFill="1" applyBorder="1"/>
    <xf numFmtId="44" fontId="5" fillId="4" borderId="43" xfId="0" applyNumberFormat="1" applyFont="1" applyFill="1" applyBorder="1"/>
    <xf numFmtId="44" fontId="5" fillId="5" borderId="0" xfId="0" applyNumberFormat="1" applyFont="1" applyFill="1"/>
    <xf numFmtId="0" fontId="4" fillId="6" borderId="44" xfId="0" applyFont="1" applyFill="1" applyBorder="1" applyAlignment="1">
      <alignment horizontal="left"/>
    </xf>
    <xf numFmtId="0" fontId="4" fillId="6" borderId="34" xfId="0" applyFont="1" applyFill="1" applyBorder="1"/>
    <xf numFmtId="0" fontId="4" fillId="2" borderId="45" xfId="0" applyFont="1" applyFill="1" applyBorder="1"/>
    <xf numFmtId="0" fontId="4" fillId="6" borderId="46" xfId="0" applyFont="1" applyFill="1" applyBorder="1" applyAlignment="1">
      <alignment horizontal="left"/>
    </xf>
    <xf numFmtId="0" fontId="5" fillId="2" borderId="15" xfId="0" applyFont="1" applyFill="1" applyBorder="1"/>
    <xf numFmtId="0" fontId="5" fillId="6" borderId="47" xfId="0" applyFont="1" applyFill="1" applyBorder="1"/>
    <xf numFmtId="0" fontId="5" fillId="2" borderId="4" xfId="0" applyFont="1" applyFill="1" applyBorder="1"/>
    <xf numFmtId="0" fontId="4" fillId="5" borderId="48" xfId="0" applyFont="1" applyFill="1" applyBorder="1"/>
    <xf numFmtId="0" fontId="4" fillId="5" borderId="49" xfId="0" applyFont="1" applyFill="1" applyBorder="1"/>
    <xf numFmtId="0" fontId="4" fillId="3" borderId="50" xfId="0" applyFont="1" applyFill="1" applyBorder="1"/>
    <xf numFmtId="0" fontId="4" fillId="3" borderId="8" xfId="0" applyFont="1" applyFill="1" applyBorder="1"/>
    <xf numFmtId="0" fontId="4" fillId="5" borderId="51" xfId="0" applyFont="1" applyFill="1" applyBorder="1"/>
    <xf numFmtId="0" fontId="4" fillId="5" borderId="52" xfId="0" applyFont="1" applyFill="1" applyBorder="1"/>
    <xf numFmtId="0" fontId="4" fillId="5" borderId="53" xfId="0" applyFont="1" applyFill="1" applyBorder="1"/>
    <xf numFmtId="44" fontId="6" fillId="3" borderId="4" xfId="7" applyFont="1" applyFill="1" applyBorder="1" applyAlignment="1">
      <alignment horizontal="right"/>
    </xf>
    <xf numFmtId="167" fontId="4" fillId="5" borderId="4" xfId="7" applyNumberFormat="1" applyFont="1" applyFill="1" applyBorder="1" applyAlignment="1">
      <alignment horizontal="right"/>
    </xf>
    <xf numFmtId="167" fontId="4" fillId="5" borderId="16" xfId="7" applyNumberFormat="1" applyFont="1" applyFill="1" applyBorder="1" applyAlignment="1">
      <alignment horizontal="right"/>
    </xf>
    <xf numFmtId="164" fontId="4" fillId="5" borderId="4" xfId="16" applyNumberFormat="1" applyFont="1" applyFill="1" applyBorder="1" applyAlignment="1">
      <alignment horizontal="right"/>
    </xf>
    <xf numFmtId="164" fontId="6" fillId="3" borderId="4" xfId="16" applyNumberFormat="1" applyFont="1" applyFill="1" applyBorder="1" applyAlignment="1">
      <alignment horizontal="right"/>
    </xf>
    <xf numFmtId="0" fontId="5" fillId="0" borderId="48" xfId="0" applyFont="1" applyBorder="1"/>
    <xf numFmtId="2" fontId="6" fillId="3" borderId="4" xfId="16" applyNumberFormat="1" applyFont="1" applyFill="1" applyBorder="1"/>
    <xf numFmtId="10" fontId="4" fillId="5" borderId="4" xfId="16" applyNumberFormat="1" applyFont="1" applyFill="1" applyBorder="1"/>
    <xf numFmtId="167" fontId="6" fillId="3" borderId="4" xfId="7" applyNumberFormat="1" applyFont="1" applyFill="1" applyBorder="1"/>
    <xf numFmtId="10" fontId="4" fillId="0" borderId="4" xfId="16" applyNumberFormat="1" applyFont="1" applyFill="1" applyBorder="1"/>
    <xf numFmtId="0" fontId="6" fillId="5" borderId="0" xfId="0" applyFont="1" applyFill="1"/>
    <xf numFmtId="2" fontId="4" fillId="5" borderId="4" xfId="0" applyNumberFormat="1" applyFont="1" applyFill="1" applyBorder="1"/>
    <xf numFmtId="0" fontId="4" fillId="5" borderId="54" xfId="0" applyFont="1" applyFill="1" applyBorder="1"/>
    <xf numFmtId="0" fontId="4" fillId="5" borderId="32" xfId="0" applyFont="1" applyFill="1" applyBorder="1"/>
    <xf numFmtId="0" fontId="4" fillId="5" borderId="55" xfId="0" applyFont="1" applyFill="1" applyBorder="1"/>
    <xf numFmtId="0" fontId="4" fillId="6" borderId="56" xfId="0" applyFont="1" applyFill="1" applyBorder="1" applyAlignment="1">
      <alignment horizontal="left"/>
    </xf>
    <xf numFmtId="0" fontId="5" fillId="2" borderId="51" xfId="0" applyFont="1" applyFill="1" applyBorder="1"/>
    <xf numFmtId="0" fontId="4" fillId="6" borderId="51" xfId="0" applyFont="1" applyFill="1" applyBorder="1"/>
    <xf numFmtId="0" fontId="5" fillId="6" borderId="51" xfId="0" applyFont="1" applyFill="1" applyBorder="1"/>
    <xf numFmtId="0" fontId="5" fillId="6" borderId="45" xfId="0" applyFont="1" applyFill="1" applyBorder="1"/>
    <xf numFmtId="0" fontId="4" fillId="5" borderId="48" xfId="0" applyFont="1" applyFill="1" applyBorder="1" applyAlignment="1">
      <alignment horizontal="left"/>
    </xf>
    <xf numFmtId="0" fontId="4" fillId="5" borderId="53" xfId="0" applyFont="1" applyFill="1" applyBorder="1" applyAlignment="1">
      <alignment horizontal="right"/>
    </xf>
    <xf numFmtId="0" fontId="4" fillId="5" borderId="0" xfId="0" applyFont="1" applyFill="1" applyAlignment="1">
      <alignment horizontal="center"/>
    </xf>
    <xf numFmtId="0" fontId="4" fillId="9" borderId="48" xfId="0" applyFont="1" applyFill="1" applyBorder="1"/>
    <xf numFmtId="0" fontId="4" fillId="9" borderId="0" xfId="0" applyFont="1" applyFill="1"/>
    <xf numFmtId="0" fontId="4" fillId="9" borderId="0" xfId="0" applyFont="1" applyFill="1" applyAlignment="1">
      <alignment horizontal="right"/>
    </xf>
    <xf numFmtId="0" fontId="4" fillId="9" borderId="53" xfId="0" applyFont="1" applyFill="1" applyBorder="1" applyAlignment="1">
      <alignment horizontal="right"/>
    </xf>
    <xf numFmtId="0" fontId="5" fillId="0" borderId="0" xfId="0" applyFont="1" applyAlignment="1">
      <alignment horizontal="left"/>
    </xf>
    <xf numFmtId="0" fontId="4" fillId="5" borderId="57" xfId="0" applyFont="1" applyFill="1" applyBorder="1"/>
    <xf numFmtId="169" fontId="4" fillId="5" borderId="0" xfId="0" applyNumberFormat="1" applyFont="1" applyFill="1" applyAlignment="1">
      <alignment horizontal="right"/>
    </xf>
    <xf numFmtId="169" fontId="4" fillId="5" borderId="53" xfId="0" applyNumberFormat="1" applyFont="1" applyFill="1" applyBorder="1" applyAlignment="1">
      <alignment horizontal="right"/>
    </xf>
    <xf numFmtId="169" fontId="4" fillId="9" borderId="0" xfId="0" applyNumberFormat="1" applyFont="1" applyFill="1" applyAlignment="1">
      <alignment horizontal="right"/>
    </xf>
    <xf numFmtId="172" fontId="4" fillId="5" borderId="0" xfId="0" applyNumberFormat="1" applyFont="1" applyFill="1" applyAlignment="1">
      <alignment horizontal="right"/>
    </xf>
    <xf numFmtId="172" fontId="4" fillId="5" borderId="53" xfId="0" applyNumberFormat="1" applyFont="1" applyFill="1" applyBorder="1" applyAlignment="1">
      <alignment horizontal="right"/>
    </xf>
    <xf numFmtId="169" fontId="4" fillId="5" borderId="0" xfId="0" applyNumberFormat="1" applyFont="1" applyFill="1"/>
    <xf numFmtId="169" fontId="4" fillId="5" borderId="53" xfId="0" applyNumberFormat="1" applyFont="1" applyFill="1" applyBorder="1"/>
    <xf numFmtId="44" fontId="4" fillId="8" borderId="0" xfId="7" applyFont="1" applyFill="1" applyBorder="1" applyProtection="1"/>
    <xf numFmtId="44" fontId="4" fillId="5" borderId="0" xfId="0" applyNumberFormat="1" applyFont="1" applyFill="1"/>
    <xf numFmtId="2" fontId="4" fillId="5" borderId="32" xfId="0" applyNumberFormat="1" applyFont="1" applyFill="1" applyBorder="1"/>
    <xf numFmtId="2" fontId="4" fillId="5" borderId="55" xfId="0" applyNumberFormat="1" applyFont="1" applyFill="1" applyBorder="1"/>
    <xf numFmtId="169" fontId="4" fillId="9" borderId="0" xfId="0" applyNumberFormat="1" applyFont="1" applyFill="1"/>
    <xf numFmtId="169" fontId="4" fillId="9" borderId="53" xfId="0" applyNumberFormat="1" applyFont="1" applyFill="1" applyBorder="1"/>
    <xf numFmtId="172" fontId="4" fillId="5" borderId="0" xfId="0" applyNumberFormat="1" applyFont="1" applyFill="1"/>
    <xf numFmtId="172" fontId="4" fillId="5" borderId="53" xfId="0" applyNumberFormat="1" applyFont="1" applyFill="1" applyBorder="1"/>
    <xf numFmtId="168" fontId="4" fillId="5" borderId="0" xfId="0" applyNumberFormat="1" applyFont="1" applyFill="1"/>
    <xf numFmtId="44" fontId="4" fillId="8" borderId="0" xfId="7" applyFont="1" applyFill="1" applyBorder="1" applyAlignment="1" applyProtection="1"/>
    <xf numFmtId="2" fontId="4" fillId="5" borderId="0" xfId="0" applyNumberFormat="1" applyFont="1" applyFill="1"/>
    <xf numFmtId="0" fontId="5" fillId="6" borderId="34" xfId="0" applyFont="1" applyFill="1" applyBorder="1"/>
    <xf numFmtId="0" fontId="4" fillId="9" borderId="58" xfId="0" applyFont="1" applyFill="1" applyBorder="1"/>
    <xf numFmtId="0" fontId="4" fillId="9" borderId="27" xfId="0" applyFont="1" applyFill="1" applyBorder="1"/>
    <xf numFmtId="0" fontId="4" fillId="5" borderId="27" xfId="0" applyFont="1" applyFill="1" applyBorder="1"/>
    <xf numFmtId="0" fontId="18" fillId="5" borderId="0" xfId="0" applyFont="1" applyFill="1" applyAlignment="1">
      <alignment horizontal="left"/>
    </xf>
    <xf numFmtId="174" fontId="4" fillId="8" borderId="4" xfId="0" applyNumberFormat="1" applyFont="1" applyFill="1" applyBorder="1"/>
    <xf numFmtId="0" fontId="18" fillId="5" borderId="48" xfId="0" applyFont="1" applyFill="1" applyBorder="1" applyAlignment="1">
      <alignment horizontal="right"/>
    </xf>
    <xf numFmtId="10" fontId="4" fillId="5" borderId="29" xfId="16" applyNumberFormat="1" applyFont="1" applyFill="1" applyBorder="1"/>
    <xf numFmtId="2" fontId="4" fillId="0" borderId="0" xfId="0" applyNumberFormat="1" applyFont="1"/>
    <xf numFmtId="9" fontId="4" fillId="5" borderId="0" xfId="16" applyFont="1" applyFill="1" applyBorder="1"/>
    <xf numFmtId="9" fontId="4" fillId="5" borderId="32" xfId="16" applyFont="1" applyFill="1" applyBorder="1"/>
    <xf numFmtId="169" fontId="4" fillId="9" borderId="53" xfId="0" applyNumberFormat="1" applyFont="1" applyFill="1" applyBorder="1" applyAlignment="1">
      <alignment horizontal="right"/>
    </xf>
    <xf numFmtId="175" fontId="4" fillId="5" borderId="0" xfId="0" applyNumberFormat="1" applyFont="1" applyFill="1" applyAlignment="1">
      <alignment horizontal="right"/>
    </xf>
    <xf numFmtId="174" fontId="4" fillId="5" borderId="0" xfId="0" applyNumberFormat="1" applyFont="1" applyFill="1" applyAlignment="1">
      <alignment horizontal="right"/>
    </xf>
    <xf numFmtId="174" fontId="4" fillId="5" borderId="53" xfId="0" applyNumberFormat="1" applyFont="1" applyFill="1" applyBorder="1" applyAlignment="1">
      <alignment horizontal="right"/>
    </xf>
    <xf numFmtId="0" fontId="18" fillId="5" borderId="0" xfId="0" applyFont="1" applyFill="1" applyAlignment="1">
      <alignment horizontal="right"/>
    </xf>
    <xf numFmtId="9" fontId="4" fillId="5" borderId="0" xfId="16" applyFont="1" applyFill="1" applyBorder="1" applyAlignment="1">
      <alignment horizontal="right"/>
    </xf>
    <xf numFmtId="2" fontId="4" fillId="5" borderId="0" xfId="0" applyNumberFormat="1" applyFont="1" applyFill="1" applyAlignment="1">
      <alignment horizontal="right"/>
    </xf>
    <xf numFmtId="2" fontId="4" fillId="5" borderId="53" xfId="0" applyNumberFormat="1" applyFont="1" applyFill="1" applyBorder="1" applyAlignment="1">
      <alignment horizontal="right"/>
    </xf>
    <xf numFmtId="168" fontId="4" fillId="5" borderId="0" xfId="0" applyNumberFormat="1" applyFont="1" applyFill="1" applyAlignment="1">
      <alignment horizontal="right"/>
    </xf>
    <xf numFmtId="44" fontId="4" fillId="8" borderId="0" xfId="7" applyFont="1" applyFill="1" applyBorder="1" applyAlignment="1" applyProtection="1">
      <alignment horizontal="right"/>
    </xf>
    <xf numFmtId="44" fontId="4" fillId="5" borderId="0" xfId="0" applyNumberFormat="1" applyFont="1" applyFill="1" applyAlignment="1">
      <alignment horizontal="right"/>
    </xf>
    <xf numFmtId="9" fontId="4" fillId="5" borderId="51" xfId="16" applyFont="1" applyFill="1" applyBorder="1"/>
    <xf numFmtId="2" fontId="4" fillId="5" borderId="51" xfId="0" applyNumberFormat="1" applyFont="1" applyFill="1" applyBorder="1"/>
    <xf numFmtId="2" fontId="4" fillId="5" borderId="53" xfId="0" applyNumberFormat="1" applyFont="1" applyFill="1" applyBorder="1"/>
    <xf numFmtId="0" fontId="4" fillId="5" borderId="60" xfId="0" applyFont="1" applyFill="1" applyBorder="1"/>
    <xf numFmtId="176" fontId="4" fillId="5" borderId="0" xfId="0" applyNumberFormat="1" applyFont="1" applyFill="1" applyAlignment="1">
      <alignment horizontal="right"/>
    </xf>
    <xf numFmtId="176" fontId="4" fillId="5" borderId="53" xfId="0" applyNumberFormat="1" applyFont="1" applyFill="1" applyBorder="1" applyAlignment="1">
      <alignment horizontal="right"/>
    </xf>
    <xf numFmtId="164" fontId="4" fillId="5" borderId="0" xfId="16" applyNumberFormat="1" applyFont="1" applyFill="1" applyBorder="1" applyAlignment="1" applyProtection="1">
      <alignment horizontal="right"/>
    </xf>
    <xf numFmtId="164" fontId="4" fillId="5" borderId="53" xfId="16" applyNumberFormat="1" applyFont="1" applyFill="1" applyBorder="1" applyAlignment="1" applyProtection="1">
      <alignment horizontal="right"/>
    </xf>
    <xf numFmtId="164" fontId="4" fillId="9" borderId="0" xfId="16" applyNumberFormat="1" applyFont="1" applyFill="1" applyBorder="1" applyAlignment="1" applyProtection="1">
      <alignment horizontal="right"/>
    </xf>
    <xf numFmtId="164" fontId="4" fillId="9" borderId="53" xfId="16" applyNumberFormat="1" applyFont="1" applyFill="1" applyBorder="1" applyAlignment="1" applyProtection="1">
      <alignment horizontal="right"/>
    </xf>
    <xf numFmtId="177" fontId="4" fillId="5" borderId="0" xfId="0" applyNumberFormat="1" applyFont="1" applyFill="1" applyAlignment="1">
      <alignment horizontal="right"/>
    </xf>
    <xf numFmtId="177" fontId="4" fillId="5" borderId="53" xfId="0" applyNumberFormat="1" applyFont="1" applyFill="1" applyBorder="1"/>
    <xf numFmtId="4" fontId="4" fillId="5" borderId="0" xfId="0" applyNumberFormat="1" applyFont="1" applyFill="1" applyAlignment="1">
      <alignment horizontal="right"/>
    </xf>
    <xf numFmtId="0" fontId="18" fillId="5" borderId="53" xfId="0" applyFont="1" applyFill="1" applyBorder="1" applyAlignment="1">
      <alignment horizontal="right"/>
    </xf>
    <xf numFmtId="165" fontId="4" fillId="5" borderId="0" xfId="0" applyNumberFormat="1" applyFont="1" applyFill="1" applyAlignment="1">
      <alignment horizontal="right"/>
    </xf>
    <xf numFmtId="0" fontId="16" fillId="5" borderId="0" xfId="0" applyFont="1" applyFill="1"/>
    <xf numFmtId="0" fontId="19" fillId="5" borderId="0" xfId="0" applyFont="1" applyFill="1" applyAlignment="1">
      <alignment horizontal="center"/>
    </xf>
    <xf numFmtId="0" fontId="4" fillId="5" borderId="48" xfId="0" quotePrefix="1" applyFont="1" applyFill="1" applyBorder="1"/>
    <xf numFmtId="169" fontId="4" fillId="5" borderId="0" xfId="7" applyNumberFormat="1" applyFont="1" applyFill="1" applyBorder="1" applyAlignment="1"/>
    <xf numFmtId="169" fontId="4" fillId="5" borderId="53" xfId="7" applyNumberFormat="1" applyFont="1" applyFill="1" applyBorder="1" applyAlignment="1"/>
    <xf numFmtId="168" fontId="4" fillId="5" borderId="53" xfId="0" applyNumberFormat="1" applyFont="1" applyFill="1" applyBorder="1"/>
    <xf numFmtId="173" fontId="4" fillId="5" borderId="0" xfId="0" applyNumberFormat="1" applyFont="1" applyFill="1"/>
    <xf numFmtId="3" fontId="6" fillId="3" borderId="15" xfId="1" applyNumberFormat="1" applyFont="1" applyFill="1" applyBorder="1" applyProtection="1">
      <protection locked="0"/>
    </xf>
    <xf numFmtId="3" fontId="6" fillId="0" borderId="41" xfId="1" applyNumberFormat="1" applyFont="1" applyFill="1" applyBorder="1" applyProtection="1">
      <protection locked="0"/>
    </xf>
    <xf numFmtId="3" fontId="5" fillId="2" borderId="9" xfId="0" applyNumberFormat="1" applyFont="1" applyFill="1" applyBorder="1"/>
    <xf numFmtId="3" fontId="5" fillId="0" borderId="39" xfId="0" applyNumberFormat="1" applyFont="1" applyBorder="1"/>
    <xf numFmtId="3" fontId="5" fillId="0" borderId="40" xfId="0" applyNumberFormat="1" applyFont="1" applyBorder="1"/>
    <xf numFmtId="9" fontId="4" fillId="0" borderId="0" xfId="16" applyFont="1" applyFill="1" applyBorder="1"/>
    <xf numFmtId="9" fontId="4" fillId="0" borderId="0" xfId="16" applyFont="1" applyFill="1" applyBorder="1" applyAlignment="1"/>
    <xf numFmtId="9" fontId="4" fillId="0" borderId="0" xfId="16" applyFont="1" applyFill="1" applyBorder="1" applyAlignment="1">
      <alignment horizontal="right"/>
    </xf>
    <xf numFmtId="180" fontId="4" fillId="5" borderId="0" xfId="0" applyNumberFormat="1" applyFont="1" applyFill="1" applyAlignment="1">
      <alignment horizontal="right"/>
    </xf>
    <xf numFmtId="3" fontId="3" fillId="0" borderId="4" xfId="0" applyNumberFormat="1" applyFont="1" applyBorder="1"/>
    <xf numFmtId="3" fontId="3" fillId="0" borderId="4" xfId="0" applyNumberFormat="1" applyFont="1" applyBorder="1" applyAlignment="1">
      <alignment wrapText="1"/>
    </xf>
    <xf numFmtId="0" fontId="3" fillId="0" borderId="4" xfId="0" applyFont="1" applyBorder="1"/>
    <xf numFmtId="0" fontId="3" fillId="5" borderId="0" xfId="0" applyFont="1" applyFill="1"/>
    <xf numFmtId="0" fontId="4" fillId="0" borderId="14" xfId="0" applyFont="1" applyBorder="1" applyAlignment="1">
      <alignment horizontal="right"/>
    </xf>
    <xf numFmtId="0" fontId="21" fillId="0" borderId="0" xfId="0" applyFont="1"/>
    <xf numFmtId="169" fontId="4" fillId="3" borderId="4" xfId="0" applyNumberFormat="1" applyFont="1" applyFill="1" applyBorder="1" applyAlignment="1">
      <alignment horizontal="right"/>
    </xf>
    <xf numFmtId="167" fontId="4" fillId="3" borderId="4" xfId="7" applyNumberFormat="1" applyFont="1" applyFill="1" applyBorder="1"/>
    <xf numFmtId="164" fontId="4" fillId="3" borderId="4" xfId="16" applyNumberFormat="1" applyFont="1" applyFill="1" applyBorder="1"/>
    <xf numFmtId="171" fontId="5" fillId="0" borderId="4" xfId="7" applyNumberFormat="1" applyFont="1" applyBorder="1"/>
    <xf numFmtId="3" fontId="22" fillId="0" borderId="4" xfId="0" applyNumberFormat="1" applyFont="1" applyBorder="1"/>
    <xf numFmtId="3" fontId="6" fillId="5" borderId="4" xfId="1" applyNumberFormat="1" applyFont="1" applyFill="1" applyBorder="1" applyProtection="1">
      <protection locked="0"/>
    </xf>
    <xf numFmtId="4" fontId="4" fillId="0" borderId="4" xfId="1" applyNumberFormat="1" applyFont="1" applyFill="1" applyBorder="1" applyProtection="1">
      <protection locked="0"/>
    </xf>
    <xf numFmtId="3" fontId="3" fillId="0" borderId="4" xfId="1" applyNumberFormat="1" applyFont="1" applyFill="1" applyBorder="1" applyProtection="1">
      <protection locked="0"/>
    </xf>
    <xf numFmtId="0" fontId="4" fillId="0" borderId="27" xfId="0" applyFont="1" applyBorder="1"/>
    <xf numFmtId="164" fontId="4" fillId="0" borderId="27" xfId="0" applyNumberFormat="1" applyFont="1" applyBorder="1"/>
    <xf numFmtId="0" fontId="5" fillId="0" borderId="21" xfId="0" applyFont="1" applyBorder="1"/>
    <xf numFmtId="164" fontId="5" fillId="0" borderId="12" xfId="0" applyNumberFormat="1" applyFont="1" applyBorder="1"/>
    <xf numFmtId="164" fontId="3" fillId="0" borderId="4" xfId="0" applyNumberFormat="1" applyFont="1" applyBorder="1"/>
    <xf numFmtId="0" fontId="4" fillId="4" borderId="4" xfId="0" applyFont="1" applyFill="1" applyBorder="1"/>
    <xf numFmtId="164" fontId="4" fillId="4" borderId="4" xfId="0" applyNumberFormat="1" applyFont="1" applyFill="1" applyBorder="1"/>
    <xf numFmtId="164" fontId="3" fillId="0" borderId="4" xfId="16" applyNumberFormat="1" applyFont="1" applyBorder="1"/>
    <xf numFmtId="164" fontId="4" fillId="4" borderId="4" xfId="16" applyNumberFormat="1" applyFont="1" applyFill="1" applyBorder="1"/>
    <xf numFmtId="164" fontId="4" fillId="4" borderId="4" xfId="0" applyNumberFormat="1" applyFont="1" applyFill="1" applyBorder="1" applyAlignment="1">
      <alignment horizontal="right"/>
    </xf>
    <xf numFmtId="164" fontId="3" fillId="0" borderId="4" xfId="0" applyNumberFormat="1" applyFont="1" applyBorder="1" applyAlignment="1">
      <alignment horizontal="right"/>
    </xf>
    <xf numFmtId="0" fontId="4" fillId="4" borderId="15" xfId="0" applyFont="1" applyFill="1" applyBorder="1"/>
    <xf numFmtId="0" fontId="3" fillId="0" borderId="15" xfId="0" applyFont="1" applyBorder="1"/>
    <xf numFmtId="164" fontId="4" fillId="0" borderId="21" xfId="0" applyNumberFormat="1" applyFont="1" applyBorder="1" applyAlignment="1">
      <alignment horizontal="right"/>
    </xf>
    <xf numFmtId="164" fontId="4" fillId="0" borderId="14" xfId="0" applyNumberFormat="1" applyFont="1" applyBorder="1" applyAlignment="1">
      <alignment horizontal="right"/>
    </xf>
    <xf numFmtId="0" fontId="5" fillId="5" borderId="21" xfId="0" applyFont="1" applyFill="1" applyBorder="1"/>
    <xf numFmtId="170" fontId="5" fillId="5" borderId="0" xfId="1" applyNumberFormat="1" applyFont="1" applyFill="1" applyBorder="1" applyAlignment="1">
      <alignment horizontal="right"/>
    </xf>
    <xf numFmtId="168" fontId="5" fillId="5" borderId="0" xfId="0" applyNumberFormat="1" applyFont="1" applyFill="1" applyAlignment="1">
      <alignment horizontal="right"/>
    </xf>
    <xf numFmtId="0" fontId="3" fillId="0" borderId="0" xfId="0" applyFont="1"/>
    <xf numFmtId="181" fontId="5" fillId="5" borderId="0" xfId="1" applyNumberFormat="1" applyFont="1" applyFill="1" applyBorder="1" applyAlignment="1">
      <alignment horizontal="right"/>
    </xf>
    <xf numFmtId="3" fontId="3" fillId="5" borderId="0" xfId="0" applyNumberFormat="1" applyFont="1" applyFill="1" applyAlignment="1">
      <alignment horizontal="right"/>
    </xf>
    <xf numFmtId="181" fontId="5" fillId="5" borderId="0" xfId="0" applyNumberFormat="1" applyFont="1" applyFill="1"/>
    <xf numFmtId="173" fontId="4" fillId="0" borderId="0" xfId="0" applyNumberFormat="1" applyFont="1"/>
    <xf numFmtId="44" fontId="4" fillId="0" borderId="4" xfId="7" applyFont="1" applyBorder="1"/>
    <xf numFmtId="169" fontId="7" fillId="3" borderId="0" xfId="1" applyNumberFormat="1" applyFont="1" applyFill="1" applyBorder="1"/>
    <xf numFmtId="164" fontId="8" fillId="0" borderId="0" xfId="16" applyNumberFormat="1" applyFont="1" applyFill="1" applyBorder="1" applyProtection="1"/>
    <xf numFmtId="164" fontId="8" fillId="0" borderId="0" xfId="16" applyNumberFormat="1" applyFont="1" applyFill="1" applyBorder="1"/>
    <xf numFmtId="0" fontId="8" fillId="0" borderId="0" xfId="0" applyFont="1"/>
    <xf numFmtId="0" fontId="20" fillId="5" borderId="0" xfId="0" applyFont="1" applyFill="1"/>
    <xf numFmtId="0" fontId="20" fillId="0" borderId="0" xfId="0" applyFont="1"/>
    <xf numFmtId="1" fontId="20" fillId="0" borderId="0" xfId="0" applyNumberFormat="1" applyFont="1"/>
    <xf numFmtId="164" fontId="5" fillId="0" borderId="0" xfId="16" applyNumberFormat="1" applyFont="1" applyFill="1"/>
    <xf numFmtId="3" fontId="7" fillId="3" borderId="0" xfId="1" applyNumberFormat="1" applyFont="1" applyFill="1" applyBorder="1"/>
    <xf numFmtId="165" fontId="7" fillId="3" borderId="0" xfId="16" applyNumberFormat="1" applyFont="1" applyFill="1" applyBorder="1"/>
    <xf numFmtId="1" fontId="6" fillId="0" borderId="12" xfId="0" applyNumberFormat="1" applyFont="1" applyBorder="1"/>
    <xf numFmtId="1" fontId="4" fillId="0" borderId="0" xfId="0" applyNumberFormat="1" applyFont="1" applyAlignment="1">
      <alignment horizontal="right"/>
    </xf>
    <xf numFmtId="0" fontId="4" fillId="0" borderId="6" xfId="0" applyFont="1" applyBorder="1" applyAlignment="1">
      <alignment horizontal="right"/>
    </xf>
    <xf numFmtId="1" fontId="4" fillId="0" borderId="2" xfId="0" applyNumberFormat="1" applyFont="1" applyBorder="1"/>
    <xf numFmtId="1" fontId="4" fillId="0" borderId="7" xfId="0" applyNumberFormat="1" applyFont="1" applyBorder="1"/>
    <xf numFmtId="169" fontId="6" fillId="3" borderId="4" xfId="1" applyNumberFormat="1" applyFont="1" applyFill="1" applyBorder="1" applyProtection="1">
      <protection locked="0"/>
    </xf>
    <xf numFmtId="1" fontId="5" fillId="4" borderId="4" xfId="0" applyNumberFormat="1" applyFont="1" applyFill="1" applyBorder="1"/>
    <xf numFmtId="169" fontId="4" fillId="0" borderId="0" xfId="2" applyNumberFormat="1" applyFont="1" applyBorder="1"/>
    <xf numFmtId="0" fontId="3" fillId="0" borderId="0" xfId="0" applyFont="1" applyAlignment="1">
      <alignment horizontal="right"/>
    </xf>
    <xf numFmtId="3" fontId="3" fillId="0" borderId="0" xfId="0" applyNumberFormat="1" applyFont="1"/>
    <xf numFmtId="164" fontId="3" fillId="0" borderId="0" xfId="16" applyNumberFormat="1" applyFont="1" applyFill="1" applyBorder="1"/>
    <xf numFmtId="164" fontId="7" fillId="0" borderId="0" xfId="16" applyNumberFormat="1" applyFont="1" applyFill="1" applyBorder="1"/>
    <xf numFmtId="165" fontId="7" fillId="3" borderId="0" xfId="1" applyNumberFormat="1" applyFont="1" applyFill="1" applyBorder="1"/>
    <xf numFmtId="0" fontId="3" fillId="0" borderId="0" xfId="14"/>
    <xf numFmtId="0" fontId="4" fillId="3" borderId="15" xfId="14" applyFont="1" applyFill="1" applyBorder="1"/>
    <xf numFmtId="0" fontId="4" fillId="3" borderId="16" xfId="14" applyFont="1" applyFill="1" applyBorder="1"/>
    <xf numFmtId="0" fontId="4" fillId="9" borderId="0" xfId="14" applyFont="1" applyFill="1"/>
    <xf numFmtId="0" fontId="4" fillId="9" borderId="0" xfId="14" applyFont="1" applyFill="1" applyAlignment="1">
      <alignment horizontal="center"/>
    </xf>
    <xf numFmtId="9" fontId="6" fillId="0" borderId="0" xfId="14" applyNumberFormat="1" applyFont="1"/>
    <xf numFmtId="169" fontId="4" fillId="0" borderId="0" xfId="5" applyNumberFormat="1" applyFont="1" applyFill="1" applyBorder="1" applyAlignment="1">
      <alignment horizontal="center"/>
    </xf>
    <xf numFmtId="169" fontId="4" fillId="0" borderId="0" xfId="5" applyNumberFormat="1" applyFont="1"/>
    <xf numFmtId="169" fontId="4" fillId="0" borderId="0" xfId="14" applyNumberFormat="1" applyFont="1"/>
    <xf numFmtId="0" fontId="4" fillId="0" borderId="0" xfId="14" applyFont="1"/>
    <xf numFmtId="0" fontId="4" fillId="0" borderId="14" xfId="14" applyFont="1" applyBorder="1"/>
    <xf numFmtId="166" fontId="4" fillId="0" borderId="0" xfId="5" applyNumberFormat="1" applyFont="1" applyFill="1" applyBorder="1" applyAlignment="1">
      <alignment horizontal="right"/>
    </xf>
    <xf numFmtId="0" fontId="4" fillId="0" borderId="0" xfId="14" applyFont="1" applyAlignment="1">
      <alignment horizontal="right"/>
    </xf>
    <xf numFmtId="164" fontId="4" fillId="0" borderId="0" xfId="21" applyNumberFormat="1" applyFont="1"/>
    <xf numFmtId="0" fontId="4" fillId="0" borderId="14" xfId="14" applyFont="1" applyBorder="1" applyAlignment="1">
      <alignment horizontal="right"/>
    </xf>
    <xf numFmtId="0" fontId="4" fillId="0" borderId="0" xfId="14" applyFont="1" applyAlignment="1">
      <alignment horizontal="center"/>
    </xf>
    <xf numFmtId="164" fontId="4" fillId="0" borderId="0" xfId="18" applyNumberFormat="1" applyFont="1" applyBorder="1" applyAlignment="1">
      <alignment horizontal="right"/>
    </xf>
    <xf numFmtId="164" fontId="6" fillId="0" borderId="0" xfId="21" applyNumberFormat="1" applyFont="1"/>
    <xf numFmtId="10" fontId="7" fillId="3" borderId="0" xfId="0" applyNumberFormat="1" applyFont="1" applyFill="1"/>
    <xf numFmtId="167" fontId="4" fillId="5" borderId="0" xfId="0" applyNumberFormat="1" applyFont="1" applyFill="1"/>
    <xf numFmtId="166" fontId="4" fillId="9" borderId="53" xfId="1" applyNumberFormat="1" applyFont="1" applyFill="1" applyBorder="1"/>
    <xf numFmtId="182" fontId="5" fillId="0" borderId="0" xfId="0" applyNumberFormat="1" applyFont="1"/>
    <xf numFmtId="10" fontId="4" fillId="5" borderId="4" xfId="23" applyNumberFormat="1" applyFont="1" applyFill="1" applyBorder="1"/>
    <xf numFmtId="167" fontId="6" fillId="3" borderId="4" xfId="12" applyNumberFormat="1" applyFont="1" applyFill="1" applyBorder="1"/>
    <xf numFmtId="2" fontId="4" fillId="10" borderId="4" xfId="0" applyNumberFormat="1" applyFont="1" applyFill="1" applyBorder="1"/>
    <xf numFmtId="173" fontId="4" fillId="5" borderId="0" xfId="0" applyNumberFormat="1" applyFont="1" applyFill="1" applyAlignment="1">
      <alignment horizontal="right"/>
    </xf>
    <xf numFmtId="183" fontId="5" fillId="0" borderId="0" xfId="0" applyNumberFormat="1" applyFont="1"/>
    <xf numFmtId="164" fontId="21" fillId="0" borderId="0" xfId="0" applyNumberFormat="1" applyFont="1"/>
    <xf numFmtId="0" fontId="4" fillId="11" borderId="0" xfId="14" applyFont="1" applyFill="1"/>
    <xf numFmtId="171" fontId="4" fillId="0" borderId="0" xfId="7" applyNumberFormat="1" applyFont="1" applyBorder="1"/>
    <xf numFmtId="171" fontId="4" fillId="0" borderId="0" xfId="7" applyNumberFormat="1" applyFont="1"/>
    <xf numFmtId="171" fontId="4" fillId="11" borderId="33" xfId="7" applyNumberFormat="1" applyFont="1" applyFill="1" applyBorder="1"/>
    <xf numFmtId="171" fontId="4" fillId="12" borderId="0" xfId="7" applyNumberFormat="1" applyFont="1" applyFill="1"/>
    <xf numFmtId="171" fontId="4" fillId="12" borderId="33" xfId="7" applyNumberFormat="1" applyFont="1" applyFill="1" applyBorder="1"/>
    <xf numFmtId="171" fontId="4" fillId="9" borderId="0" xfId="7" applyNumberFormat="1" applyFont="1" applyFill="1"/>
    <xf numFmtId="171" fontId="4" fillId="3" borderId="0" xfId="7" applyNumberFormat="1" applyFont="1" applyFill="1" applyBorder="1"/>
    <xf numFmtId="171" fontId="4" fillId="12" borderId="16" xfId="7" applyNumberFormat="1" applyFont="1" applyFill="1" applyBorder="1"/>
    <xf numFmtId="0" fontId="4" fillId="12" borderId="16" xfId="0" applyFont="1" applyFill="1" applyBorder="1"/>
    <xf numFmtId="171" fontId="4" fillId="0" borderId="0" xfId="7" applyNumberFormat="1" applyFont="1" applyFill="1" applyBorder="1" applyAlignment="1">
      <alignment horizontal="right"/>
    </xf>
    <xf numFmtId="171" fontId="4" fillId="0" borderId="16" xfId="7" applyNumberFormat="1" applyFont="1" applyFill="1" applyBorder="1" applyAlignment="1">
      <alignment horizontal="right"/>
    </xf>
    <xf numFmtId="171" fontId="6" fillId="3" borderId="16" xfId="7" applyNumberFormat="1" applyFont="1" applyFill="1" applyBorder="1"/>
    <xf numFmtId="171" fontId="4" fillId="0" borderId="16" xfId="7" applyNumberFormat="1" applyFont="1" applyBorder="1" applyProtection="1"/>
    <xf numFmtId="171" fontId="4" fillId="12" borderId="16" xfId="7" applyNumberFormat="1" applyFont="1" applyFill="1" applyBorder="1" applyProtection="1"/>
    <xf numFmtId="171" fontId="4" fillId="12" borderId="0" xfId="7" applyNumberFormat="1" applyFont="1" applyFill="1" applyProtection="1"/>
    <xf numFmtId="164" fontId="4" fillId="3" borderId="0" xfId="0" applyNumberFormat="1" applyFont="1" applyFill="1"/>
    <xf numFmtId="171" fontId="6" fillId="0" borderId="0" xfId="7" applyNumberFormat="1" applyFont="1" applyFill="1" applyBorder="1"/>
    <xf numFmtId="168" fontId="0" fillId="0" borderId="0" xfId="0" applyNumberFormat="1"/>
    <xf numFmtId="0" fontId="1" fillId="0" borderId="0" xfId="0" applyFont="1" applyAlignment="1">
      <alignment horizontal="right"/>
    </xf>
    <xf numFmtId="171" fontId="0" fillId="0" borderId="0" xfId="7" applyNumberFormat="1" applyFont="1"/>
    <xf numFmtId="0" fontId="4" fillId="0" borderId="0" xfId="0" applyFont="1" applyAlignment="1">
      <alignment horizontal="right" wrapText="1"/>
    </xf>
    <xf numFmtId="171" fontId="4" fillId="0" borderId="16" xfId="7" applyNumberFormat="1" applyFont="1" applyBorder="1"/>
    <xf numFmtId="168" fontId="4" fillId="0" borderId="16" xfId="0" applyNumberFormat="1" applyFont="1" applyBorder="1"/>
    <xf numFmtId="0" fontId="4" fillId="0" borderId="41" xfId="0" applyFont="1" applyBorder="1"/>
    <xf numFmtId="184" fontId="0" fillId="0" borderId="0" xfId="16" applyNumberFormat="1" applyFont="1"/>
    <xf numFmtId="185" fontId="0" fillId="0" borderId="0" xfId="16" applyNumberFormat="1" applyFont="1"/>
    <xf numFmtId="185" fontId="4" fillId="0" borderId="16" xfId="16" applyNumberFormat="1" applyFont="1" applyBorder="1"/>
    <xf numFmtId="185" fontId="6" fillId="3" borderId="4" xfId="16" applyNumberFormat="1" applyFont="1" applyFill="1" applyBorder="1"/>
    <xf numFmtId="0" fontId="1" fillId="0" borderId="0" xfId="0" applyFont="1"/>
    <xf numFmtId="3" fontId="1" fillId="0" borderId="4" xfId="0" applyNumberFormat="1" applyFont="1" applyBorder="1"/>
    <xf numFmtId="171" fontId="4" fillId="0" borderId="16" xfId="7" applyNumberFormat="1" applyFont="1" applyBorder="1" applyAlignment="1">
      <alignment horizontal="right"/>
    </xf>
    <xf numFmtId="171" fontId="26" fillId="12" borderId="16" xfId="7" applyNumberFormat="1" applyFont="1" applyFill="1" applyBorder="1" applyAlignment="1">
      <alignment horizontal="right"/>
    </xf>
    <xf numFmtId="164" fontId="1" fillId="0" borderId="0" xfId="16" applyNumberFormat="1" applyFont="1" applyBorder="1" applyAlignment="1">
      <alignment horizontal="right"/>
    </xf>
    <xf numFmtId="171" fontId="1" fillId="0" borderId="0" xfId="7" applyNumberFormat="1" applyFont="1" applyAlignment="1">
      <alignment horizontal="right"/>
    </xf>
    <xf numFmtId="171" fontId="4" fillId="3" borderId="16" xfId="7" applyNumberFormat="1" applyFont="1" applyFill="1" applyBorder="1"/>
    <xf numFmtId="171" fontId="4" fillId="9" borderId="16" xfId="7" applyNumberFormat="1" applyFont="1" applyFill="1" applyBorder="1"/>
    <xf numFmtId="169" fontId="4" fillId="12" borderId="0" xfId="0" applyNumberFormat="1" applyFont="1" applyFill="1"/>
    <xf numFmtId="169" fontId="5" fillId="0" borderId="4" xfId="0" applyNumberFormat="1" applyFont="1" applyBorder="1"/>
    <xf numFmtId="169" fontId="4" fillId="0" borderId="0" xfId="0" applyNumberFormat="1" applyFont="1"/>
    <xf numFmtId="169" fontId="4" fillId="3" borderId="0" xfId="0" applyNumberFormat="1" applyFont="1" applyFill="1"/>
    <xf numFmtId="169" fontId="4" fillId="0" borderId="16" xfId="0" applyNumberFormat="1" applyFont="1" applyBorder="1"/>
    <xf numFmtId="169" fontId="4" fillId="0" borderId="33" xfId="0" applyNumberFormat="1" applyFont="1" applyBorder="1"/>
    <xf numFmtId="169" fontId="5" fillId="0" borderId="0" xfId="0" applyNumberFormat="1" applyFont="1"/>
    <xf numFmtId="169" fontId="6" fillId="0" borderId="0" xfId="0" applyNumberFormat="1" applyFont="1"/>
    <xf numFmtId="166" fontId="4" fillId="0" borderId="16" xfId="1" applyNumberFormat="1" applyFont="1" applyFill="1" applyBorder="1" applyProtection="1"/>
    <xf numFmtId="169" fontId="4" fillId="8" borderId="0" xfId="0" applyNumberFormat="1" applyFont="1" applyFill="1"/>
    <xf numFmtId="169" fontId="4" fillId="3" borderId="10" xfId="0" applyNumberFormat="1" applyFont="1" applyFill="1" applyBorder="1"/>
    <xf numFmtId="169" fontId="4" fillId="3" borderId="33" xfId="0" applyNumberFormat="1" applyFont="1" applyFill="1" applyBorder="1"/>
    <xf numFmtId="169" fontId="4" fillId="3" borderId="35" xfId="0" applyNumberFormat="1" applyFont="1" applyFill="1" applyBorder="1"/>
    <xf numFmtId="169" fontId="4" fillId="3" borderId="0" xfId="7" applyNumberFormat="1" applyFont="1" applyFill="1" applyBorder="1"/>
    <xf numFmtId="169" fontId="4" fillId="0" borderId="0" xfId="7" applyNumberFormat="1" applyFont="1" applyFill="1" applyBorder="1"/>
    <xf numFmtId="169" fontId="4" fillId="0" borderId="16" xfId="7" applyNumberFormat="1" applyFont="1" applyFill="1" applyBorder="1"/>
    <xf numFmtId="169" fontId="6" fillId="3" borderId="0" xfId="7" applyNumberFormat="1" applyFont="1" applyFill="1" applyBorder="1"/>
    <xf numFmtId="169" fontId="4" fillId="0" borderId="0" xfId="16" applyNumberFormat="1" applyFont="1" applyFill="1" applyBorder="1" applyProtection="1"/>
    <xf numFmtId="169" fontId="4" fillId="0" borderId="16" xfId="16" applyNumberFormat="1" applyFont="1" applyFill="1" applyBorder="1" applyProtection="1"/>
    <xf numFmtId="169" fontId="6" fillId="3" borderId="0" xfId="0" applyNumberFormat="1" applyFont="1" applyFill="1"/>
    <xf numFmtId="2" fontId="5" fillId="0" borderId="4" xfId="16" applyNumberFormat="1" applyFont="1" applyBorder="1"/>
    <xf numFmtId="169" fontId="6" fillId="3" borderId="4" xfId="0" applyNumberFormat="1" applyFont="1" applyFill="1" applyBorder="1"/>
    <xf numFmtId="184" fontId="5" fillId="0" borderId="0" xfId="16" applyNumberFormat="1" applyFont="1" applyFill="1" applyBorder="1" applyProtection="1"/>
    <xf numFmtId="0" fontId="28" fillId="0" borderId="0" xfId="14" applyFont="1" applyAlignment="1">
      <alignment horizontal="left"/>
    </xf>
    <xf numFmtId="166" fontId="28" fillId="0" borderId="0" xfId="1" applyNumberFormat="1" applyFont="1" applyFill="1" applyBorder="1"/>
    <xf numFmtId="0" fontId="28" fillId="0" borderId="0" xfId="0" applyFont="1" applyAlignment="1">
      <alignment wrapText="1"/>
    </xf>
    <xf numFmtId="171" fontId="4" fillId="12" borderId="0" xfId="0" applyNumberFormat="1" applyFont="1" applyFill="1"/>
    <xf numFmtId="171" fontId="28" fillId="0" borderId="0" xfId="7" applyNumberFormat="1" applyFont="1" applyFill="1" applyBorder="1"/>
    <xf numFmtId="0" fontId="27" fillId="0" borderId="0" xfId="0" applyFont="1"/>
    <xf numFmtId="0" fontId="28" fillId="0" borderId="0" xfId="0" applyFont="1"/>
    <xf numFmtId="0" fontId="28" fillId="0" borderId="0" xfId="0" applyFont="1" applyAlignment="1">
      <alignment horizontal="right"/>
    </xf>
    <xf numFmtId="171" fontId="27" fillId="0" borderId="0" xfId="0" applyNumberFormat="1" applyFont="1"/>
    <xf numFmtId="164" fontId="29" fillId="0" borderId="0" xfId="16" applyNumberFormat="1" applyFont="1" applyFill="1" applyBorder="1"/>
    <xf numFmtId="165" fontId="5" fillId="0" borderId="4" xfId="16" applyNumberFormat="1" applyFont="1" applyBorder="1"/>
    <xf numFmtId="166" fontId="4" fillId="8" borderId="0" xfId="1" applyNumberFormat="1" applyFont="1" applyFill="1" applyBorder="1"/>
    <xf numFmtId="166" fontId="4" fillId="8" borderId="10" xfId="1" applyNumberFormat="1" applyFont="1" applyFill="1" applyBorder="1"/>
    <xf numFmtId="166" fontId="3" fillId="0" borderId="0" xfId="1" applyNumberFormat="1" applyFont="1" applyFill="1" applyBorder="1"/>
    <xf numFmtId="166" fontId="4" fillId="0" borderId="0" xfId="1" applyNumberFormat="1" applyFont="1" applyFill="1" applyBorder="1"/>
    <xf numFmtId="166" fontId="4" fillId="0" borderId="10" xfId="1" applyNumberFormat="1" applyFont="1" applyFill="1" applyBorder="1"/>
    <xf numFmtId="166" fontId="4" fillId="0" borderId="33" xfId="1" applyNumberFormat="1" applyFont="1" applyFill="1" applyBorder="1"/>
    <xf numFmtId="166" fontId="4" fillId="0" borderId="35" xfId="1" applyNumberFormat="1" applyFont="1" applyFill="1" applyBorder="1"/>
    <xf numFmtId="0" fontId="1" fillId="5" borderId="0" xfId="0" applyFont="1" applyFill="1"/>
    <xf numFmtId="169" fontId="4" fillId="0" borderId="0" xfId="0" applyNumberFormat="1" applyFont="1" applyAlignment="1">
      <alignment horizontal="right"/>
    </xf>
    <xf numFmtId="43" fontId="5" fillId="0" borderId="0" xfId="0" applyNumberFormat="1" applyFont="1"/>
    <xf numFmtId="177" fontId="5" fillId="0" borderId="4" xfId="0" applyNumberFormat="1" applyFont="1" applyBorder="1"/>
    <xf numFmtId="185" fontId="5" fillId="0" borderId="0" xfId="0" applyNumberFormat="1" applyFont="1"/>
    <xf numFmtId="10" fontId="6" fillId="3" borderId="4" xfId="16" applyNumberFormat="1" applyFont="1" applyFill="1" applyBorder="1"/>
    <xf numFmtId="173" fontId="4" fillId="5" borderId="0" xfId="16" applyNumberFormat="1" applyFont="1" applyFill="1" applyBorder="1" applyAlignment="1">
      <alignment horizontal="right"/>
    </xf>
    <xf numFmtId="10" fontId="4" fillId="5" borderId="39" xfId="16" applyNumberFormat="1" applyFont="1" applyFill="1" applyBorder="1"/>
    <xf numFmtId="164" fontId="4" fillId="5" borderId="21" xfId="0" applyNumberFormat="1" applyFont="1" applyFill="1" applyBorder="1" applyAlignment="1">
      <alignment horizontal="right"/>
    </xf>
    <xf numFmtId="164" fontId="4" fillId="5" borderId="14" xfId="0" applyNumberFormat="1" applyFont="1" applyFill="1" applyBorder="1" applyAlignment="1">
      <alignment horizontal="right"/>
    </xf>
    <xf numFmtId="164" fontId="4" fillId="5" borderId="59" xfId="0" applyNumberFormat="1" applyFont="1" applyFill="1" applyBorder="1" applyAlignment="1">
      <alignment horizontal="right"/>
    </xf>
    <xf numFmtId="10" fontId="5" fillId="0" borderId="0" xfId="16" applyNumberFormat="1" applyFont="1"/>
    <xf numFmtId="173" fontId="4" fillId="5" borderId="4" xfId="0" applyNumberFormat="1" applyFont="1" applyFill="1" applyBorder="1"/>
    <xf numFmtId="0" fontId="1" fillId="0" borderId="4" xfId="0" applyFont="1" applyBorder="1"/>
    <xf numFmtId="186" fontId="4" fillId="12" borderId="0" xfId="0" applyNumberFormat="1" applyFont="1" applyFill="1"/>
    <xf numFmtId="3" fontId="3" fillId="13" borderId="4" xfId="0" applyNumberFormat="1" applyFont="1" applyFill="1" applyBorder="1"/>
    <xf numFmtId="3" fontId="3" fillId="13" borderId="4" xfId="0" applyNumberFormat="1" applyFont="1" applyFill="1" applyBorder="1" applyProtection="1">
      <protection locked="0"/>
    </xf>
    <xf numFmtId="169" fontId="6" fillId="13" borderId="4" xfId="1" applyNumberFormat="1" applyFont="1" applyFill="1" applyBorder="1" applyProtection="1">
      <protection locked="0"/>
    </xf>
    <xf numFmtId="3" fontId="6" fillId="13" borderId="4" xfId="1" applyNumberFormat="1" applyFont="1" applyFill="1" applyBorder="1" applyProtection="1">
      <protection locked="0"/>
    </xf>
    <xf numFmtId="3" fontId="6" fillId="13" borderId="4" xfId="0" applyNumberFormat="1" applyFont="1" applyFill="1" applyBorder="1"/>
    <xf numFmtId="3" fontId="6" fillId="13" borderId="4" xfId="0" applyNumberFormat="1" applyFont="1" applyFill="1" applyBorder="1" applyProtection="1">
      <protection locked="0"/>
    </xf>
    <xf numFmtId="3" fontId="4" fillId="13" borderId="4" xfId="0" applyNumberFormat="1" applyFont="1" applyFill="1" applyBorder="1" applyProtection="1">
      <protection locked="0"/>
    </xf>
    <xf numFmtId="169" fontId="6" fillId="13" borderId="4" xfId="0" applyNumberFormat="1" applyFont="1" applyFill="1" applyBorder="1"/>
    <xf numFmtId="0" fontId="3" fillId="13" borderId="4" xfId="0" applyFont="1" applyFill="1" applyBorder="1"/>
    <xf numFmtId="1" fontId="4" fillId="13" borderId="4" xfId="0" applyNumberFormat="1" applyFont="1" applyFill="1" applyBorder="1" applyProtection="1">
      <protection locked="0"/>
    </xf>
    <xf numFmtId="3" fontId="4" fillId="13" borderId="4" xfId="1" applyNumberFormat="1" applyFont="1" applyFill="1" applyBorder="1" applyProtection="1">
      <protection locked="0"/>
    </xf>
    <xf numFmtId="3" fontId="3" fillId="13" borderId="4" xfId="1" applyNumberFormat="1" applyFont="1" applyFill="1" applyBorder="1" applyProtection="1">
      <protection locked="0"/>
    </xf>
    <xf numFmtId="164" fontId="6" fillId="13" borderId="4" xfId="16" applyNumberFormat="1" applyFont="1" applyFill="1" applyBorder="1" applyProtection="1">
      <protection locked="0"/>
    </xf>
    <xf numFmtId="164" fontId="4" fillId="13" borderId="4" xfId="16" applyNumberFormat="1" applyFont="1" applyFill="1" applyBorder="1" applyProtection="1">
      <protection locked="0"/>
    </xf>
    <xf numFmtId="4" fontId="6" fillId="13" borderId="4" xfId="1" applyNumberFormat="1" applyFont="1" applyFill="1" applyBorder="1" applyProtection="1">
      <protection locked="0"/>
    </xf>
    <xf numFmtId="4" fontId="4" fillId="13" borderId="4" xfId="1" applyNumberFormat="1" applyFont="1" applyFill="1" applyBorder="1" applyProtection="1">
      <protection locked="0"/>
    </xf>
    <xf numFmtId="3" fontId="5" fillId="13" borderId="4" xfId="0" applyNumberFormat="1" applyFont="1" applyFill="1" applyBorder="1"/>
    <xf numFmtId="3" fontId="5" fillId="13" borderId="4" xfId="0" applyNumberFormat="1" applyFont="1" applyFill="1" applyBorder="1" applyProtection="1">
      <protection locked="0"/>
    </xf>
    <xf numFmtId="3" fontId="1" fillId="4" borderId="4" xfId="0" applyNumberFormat="1" applyFont="1" applyFill="1" applyBorder="1" applyProtection="1">
      <protection hidden="1"/>
    </xf>
  </cellXfs>
  <cellStyles count="24">
    <cellStyle name="Comma" xfId="1" builtinId="3"/>
    <cellStyle name="Comma 2" xfId="2" xr:uid="{00000000-0005-0000-0000-000001000000}"/>
    <cellStyle name="Comma 20" xfId="3" xr:uid="{00000000-0005-0000-0000-000002000000}"/>
    <cellStyle name="Comma 20 2" xfId="4" xr:uid="{00000000-0005-0000-0000-000003000000}"/>
    <cellStyle name="Comma 21" xfId="5" xr:uid="{00000000-0005-0000-0000-000004000000}"/>
    <cellStyle name="Comma 3" xfId="6" xr:uid="{00000000-0005-0000-0000-000005000000}"/>
    <cellStyle name="Currency" xfId="7" builtinId="4"/>
    <cellStyle name="Currency 2" xfId="8" xr:uid="{00000000-0005-0000-0000-000007000000}"/>
    <cellStyle name="Currency 20" xfId="9" xr:uid="{00000000-0005-0000-0000-000008000000}"/>
    <cellStyle name="Currency 20 2" xfId="10" xr:uid="{00000000-0005-0000-0000-000009000000}"/>
    <cellStyle name="Currency 21" xfId="11" xr:uid="{00000000-0005-0000-0000-00000A000000}"/>
    <cellStyle name="Currency 3" xfId="12" xr:uid="{00000000-0005-0000-0000-00000B000000}"/>
    <cellStyle name="Hyperlink 20" xfId="13" xr:uid="{00000000-0005-0000-0000-00000C000000}"/>
    <cellStyle name="Normal" xfId="0" builtinId="0"/>
    <cellStyle name="Normal 16" xfId="14" xr:uid="{00000000-0005-0000-0000-00000E000000}"/>
    <cellStyle name="Normal 17" xfId="15" xr:uid="{00000000-0005-0000-0000-00000F000000}"/>
    <cellStyle name="Percent" xfId="16" builtinId="5"/>
    <cellStyle name="Percent 2" xfId="17" xr:uid="{00000000-0005-0000-0000-000011000000}"/>
    <cellStyle name="Percent 2 2" xfId="18" xr:uid="{00000000-0005-0000-0000-000012000000}"/>
    <cellStyle name="Percent 20" xfId="19" xr:uid="{00000000-0005-0000-0000-000013000000}"/>
    <cellStyle name="Percent 20 2" xfId="20" xr:uid="{00000000-0005-0000-0000-000014000000}"/>
    <cellStyle name="Percent 21" xfId="21" xr:uid="{00000000-0005-0000-0000-000015000000}"/>
    <cellStyle name="Percent 3" xfId="22" xr:uid="{00000000-0005-0000-0000-000016000000}"/>
    <cellStyle name="Percent 4" xfId="23" xr:uid="{00000000-0005-0000-0000-000017000000}"/>
  </cellStyles>
  <dxfs count="0"/>
  <tableStyles count="0" defaultTableStyle="TableStyleMedium9" defaultPivotStyle="PivotStyleLight16"/>
  <colors>
    <mruColors>
      <color rgb="FFCC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61"/>
  <sheetViews>
    <sheetView zoomScale="193" zoomScaleNormal="90" workbookViewId="0">
      <selection activeCell="A19" sqref="A19"/>
    </sheetView>
  </sheetViews>
  <sheetFormatPr baseColWidth="10" defaultColWidth="9.1640625" defaultRowHeight="13"/>
  <cols>
    <col min="1" max="1" width="44.1640625" style="4" customWidth="1"/>
    <col min="2" max="7" width="10.6640625" style="4" customWidth="1"/>
    <col min="8" max="8" width="7.83203125" style="4" customWidth="1"/>
    <col min="9" max="10" width="9.1640625" style="4"/>
    <col min="11" max="11" width="10.33203125" style="4" bestFit="1" customWidth="1"/>
    <col min="12" max="13" width="9.1640625" style="4"/>
    <col min="14" max="14" width="10.33203125" style="4" bestFit="1" customWidth="1"/>
    <col min="15" max="16384" width="9.1640625" style="4"/>
  </cols>
  <sheetData>
    <row r="1" spans="1:19">
      <c r="A1" s="1" t="s">
        <v>786</v>
      </c>
      <c r="B1" s="2"/>
      <c r="C1" s="2"/>
      <c r="D1" s="2"/>
      <c r="E1" s="2"/>
      <c r="F1" s="2"/>
      <c r="G1" s="3"/>
      <c r="I1" s="5"/>
      <c r="J1" s="6"/>
      <c r="K1" s="6"/>
      <c r="L1" s="6"/>
      <c r="M1" s="7"/>
      <c r="N1" s="8"/>
    </row>
    <row r="2" spans="1:19">
      <c r="A2" s="9" t="s">
        <v>787</v>
      </c>
      <c r="B2" s="10"/>
      <c r="C2" s="10"/>
      <c r="D2" s="10"/>
      <c r="E2" s="10"/>
      <c r="F2" s="10"/>
      <c r="G2" s="11"/>
      <c r="I2" s="9" t="s">
        <v>405</v>
      </c>
      <c r="J2" s="10"/>
      <c r="K2" s="10"/>
      <c r="L2" s="10"/>
      <c r="M2" s="11"/>
      <c r="N2" s="8"/>
    </row>
    <row r="3" spans="1:19" ht="14" thickBot="1">
      <c r="A3" s="12" t="s">
        <v>788</v>
      </c>
      <c r="B3" s="13"/>
      <c r="C3" s="13"/>
      <c r="D3" s="13"/>
      <c r="E3" s="13"/>
      <c r="F3" s="13"/>
      <c r="G3" s="14"/>
      <c r="I3" s="395"/>
      <c r="J3" s="10"/>
      <c r="K3" s="10"/>
      <c r="L3" s="10"/>
      <c r="M3" s="11"/>
      <c r="N3" s="396"/>
      <c r="O3" s="397"/>
    </row>
    <row r="4" spans="1:19">
      <c r="A4" s="16"/>
      <c r="B4" s="16"/>
      <c r="C4" s="16"/>
      <c r="D4" s="16"/>
      <c r="E4" s="16"/>
      <c r="F4" s="16"/>
      <c r="G4" s="16"/>
      <c r="I4" s="27" t="s">
        <v>539</v>
      </c>
      <c r="J4" s="27"/>
      <c r="K4" s="27"/>
      <c r="L4" s="27"/>
      <c r="M4" s="27"/>
      <c r="N4" s="27"/>
      <c r="O4" s="27"/>
      <c r="P4" s="27"/>
    </row>
    <row r="5" spans="1:19">
      <c r="A5" s="16"/>
      <c r="B5" s="16"/>
      <c r="C5" s="16"/>
      <c r="D5" s="16"/>
      <c r="E5" s="16"/>
      <c r="F5" s="16"/>
      <c r="G5" s="16"/>
      <c r="Q5" s="33"/>
      <c r="R5" s="33"/>
      <c r="S5" s="33"/>
    </row>
    <row r="6" spans="1:19">
      <c r="A6" s="18" t="s">
        <v>523</v>
      </c>
      <c r="B6" s="16"/>
      <c r="C6" s="16"/>
      <c r="D6" s="16"/>
      <c r="E6" s="16"/>
      <c r="F6" s="16"/>
      <c r="G6" s="16"/>
      <c r="I6" s="4" t="s">
        <v>402</v>
      </c>
    </row>
    <row r="7" spans="1:19">
      <c r="A7" s="16"/>
      <c r="B7" s="16"/>
      <c r="C7" s="16"/>
      <c r="D7" s="16"/>
      <c r="E7" s="16"/>
      <c r="F7" s="16"/>
      <c r="G7" s="16"/>
      <c r="I7" s="4" t="s">
        <v>403</v>
      </c>
    </row>
    <row r="8" spans="1:19">
      <c r="A8" s="19"/>
      <c r="B8" s="19"/>
      <c r="C8" s="19"/>
      <c r="D8" s="19"/>
      <c r="E8" s="19"/>
      <c r="F8" s="19"/>
      <c r="G8" s="19"/>
      <c r="I8" s="4" t="s">
        <v>528</v>
      </c>
    </row>
    <row r="9" spans="1:19">
      <c r="A9" s="20" t="s">
        <v>416</v>
      </c>
      <c r="B9" s="21"/>
      <c r="C9" s="22"/>
      <c r="D9" s="22"/>
      <c r="E9" s="22"/>
      <c r="F9" s="22"/>
      <c r="G9" s="23"/>
      <c r="I9" s="4" t="s">
        <v>261</v>
      </c>
    </row>
    <row r="10" spans="1:19">
      <c r="A10" s="20" t="s">
        <v>417</v>
      </c>
      <c r="B10" s="21"/>
      <c r="C10" s="22"/>
      <c r="D10" s="22"/>
      <c r="E10" s="22"/>
      <c r="F10" s="22"/>
      <c r="G10" s="23"/>
      <c r="I10" s="4" t="s">
        <v>262</v>
      </c>
    </row>
    <row r="11" spans="1:19">
      <c r="A11" s="20" t="s">
        <v>427</v>
      </c>
      <c r="B11" s="24">
        <v>2018</v>
      </c>
      <c r="C11" s="24">
        <v>2019</v>
      </c>
      <c r="D11" s="24">
        <v>2020</v>
      </c>
      <c r="E11" s="24">
        <v>2021</v>
      </c>
      <c r="F11" s="24">
        <v>2022</v>
      </c>
      <c r="G11" s="24">
        <v>2023</v>
      </c>
      <c r="I11" s="4" t="s">
        <v>404</v>
      </c>
    </row>
    <row r="12" spans="1:19">
      <c r="B12" s="584"/>
      <c r="C12" s="584"/>
      <c r="D12" s="584"/>
      <c r="G12" s="412"/>
    </row>
    <row r="13" spans="1:19">
      <c r="A13" s="25"/>
      <c r="B13" s="585"/>
      <c r="C13" s="585"/>
      <c r="D13" s="585"/>
      <c r="E13" s="26"/>
      <c r="F13" s="26"/>
      <c r="G13" s="26"/>
    </row>
    <row r="14" spans="1:19">
      <c r="A14" s="25" t="s">
        <v>420</v>
      </c>
      <c r="B14" s="585"/>
      <c r="C14" s="585"/>
      <c r="D14" s="585"/>
      <c r="E14" s="26"/>
      <c r="F14" s="26"/>
      <c r="G14" s="26"/>
      <c r="I14" s="25" t="s">
        <v>488</v>
      </c>
    </row>
    <row r="15" spans="1:19">
      <c r="A15" s="30" t="s">
        <v>351</v>
      </c>
      <c r="B15" s="585"/>
      <c r="C15" s="585"/>
      <c r="D15" s="585"/>
      <c r="E15" s="26"/>
      <c r="F15" s="26"/>
      <c r="G15" s="26"/>
    </row>
    <row r="16" spans="1:19">
      <c r="A16" s="402" t="s">
        <v>558</v>
      </c>
      <c r="B16" s="586"/>
      <c r="C16" s="586"/>
      <c r="D16" s="586"/>
      <c r="E16" s="455"/>
      <c r="F16" s="455"/>
      <c r="G16" s="455"/>
    </row>
    <row r="17" spans="1:10">
      <c r="A17" s="521" t="s">
        <v>784</v>
      </c>
      <c r="B17" s="586"/>
      <c r="C17" s="586"/>
      <c r="D17" s="586"/>
      <c r="E17" s="455"/>
      <c r="F17" s="455"/>
      <c r="G17" s="455"/>
      <c r="J17" s="529"/>
    </row>
    <row r="18" spans="1:10">
      <c r="A18" s="402" t="s">
        <v>667</v>
      </c>
      <c r="B18" s="586"/>
      <c r="C18" s="586"/>
      <c r="D18" s="586"/>
      <c r="E18" s="455"/>
      <c r="F18" s="455"/>
      <c r="G18" s="455"/>
    </row>
    <row r="19" spans="1:10">
      <c r="A19" s="4" t="s">
        <v>418</v>
      </c>
      <c r="B19" s="586"/>
      <c r="C19" s="586"/>
      <c r="D19" s="586"/>
      <c r="E19" s="455"/>
      <c r="F19" s="455"/>
      <c r="G19" s="455"/>
    </row>
    <row r="20" spans="1:10">
      <c r="A20" s="402" t="s">
        <v>559</v>
      </c>
      <c r="B20" s="586"/>
      <c r="C20" s="586"/>
      <c r="D20" s="586"/>
      <c r="E20" s="455"/>
      <c r="F20" s="455"/>
      <c r="G20" s="455"/>
    </row>
    <row r="21" spans="1:10">
      <c r="A21" s="402" t="s">
        <v>665</v>
      </c>
      <c r="B21" s="587"/>
      <c r="C21" s="587"/>
      <c r="D21" s="587"/>
      <c r="E21" s="27"/>
      <c r="F21" s="27"/>
      <c r="G21" s="27"/>
    </row>
    <row r="22" spans="1:10">
      <c r="A22" s="521" t="s">
        <v>560</v>
      </c>
      <c r="B22" s="588"/>
      <c r="C22" s="588"/>
      <c r="D22" s="588"/>
      <c r="E22" s="28"/>
      <c r="F22" s="28"/>
      <c r="G22" s="28"/>
      <c r="I22" s="521" t="s">
        <v>801</v>
      </c>
    </row>
    <row r="23" spans="1:10">
      <c r="A23" s="521" t="s">
        <v>800</v>
      </c>
      <c r="B23" s="589"/>
      <c r="C23" s="589"/>
      <c r="D23" s="589"/>
      <c r="E23" s="29"/>
      <c r="F23" s="29"/>
      <c r="G23" s="29"/>
    </row>
    <row r="24" spans="1:10">
      <c r="A24" s="30" t="s">
        <v>407</v>
      </c>
      <c r="B24" s="31">
        <f t="shared" ref="B24:G24" si="0">SUM(B16:B23)</f>
        <v>0</v>
      </c>
      <c r="C24" s="31">
        <f t="shared" si="0"/>
        <v>0</v>
      </c>
      <c r="D24" s="31">
        <f t="shared" si="0"/>
        <v>0</v>
      </c>
      <c r="E24" s="31">
        <f t="shared" si="0"/>
        <v>0</v>
      </c>
      <c r="F24" s="31">
        <f t="shared" si="0"/>
        <v>0</v>
      </c>
      <c r="G24" s="31">
        <f t="shared" si="0"/>
        <v>0</v>
      </c>
      <c r="I24" s="4" t="s">
        <v>263</v>
      </c>
    </row>
    <row r="25" spans="1:10">
      <c r="A25" s="402" t="s">
        <v>726</v>
      </c>
      <c r="B25" s="591"/>
      <c r="C25" s="591"/>
      <c r="D25" s="591"/>
      <c r="E25" s="549"/>
      <c r="F25" s="549"/>
      <c r="G25" s="549"/>
    </row>
    <row r="26" spans="1:10">
      <c r="A26" s="402" t="s">
        <v>750</v>
      </c>
      <c r="B26" s="586"/>
      <c r="C26" s="586"/>
      <c r="D26" s="586"/>
      <c r="E26" s="455"/>
      <c r="F26" s="455"/>
      <c r="G26" s="455"/>
    </row>
    <row r="27" spans="1:10">
      <c r="A27" s="402" t="s">
        <v>561</v>
      </c>
      <c r="B27" s="586"/>
      <c r="C27" s="586"/>
      <c r="D27" s="586"/>
      <c r="E27" s="455"/>
      <c r="F27" s="455"/>
      <c r="G27" s="455"/>
    </row>
    <row r="28" spans="1:10">
      <c r="A28" s="402" t="s">
        <v>562</v>
      </c>
      <c r="B28" s="586"/>
      <c r="C28" s="590"/>
      <c r="D28" s="586"/>
      <c r="E28" s="455"/>
      <c r="F28" s="455"/>
      <c r="G28" s="455"/>
      <c r="I28" s="572"/>
    </row>
    <row r="29" spans="1:10">
      <c r="A29" s="402" t="s">
        <v>753</v>
      </c>
      <c r="B29" s="586"/>
      <c r="C29" s="586"/>
      <c r="D29" s="586"/>
      <c r="E29" s="455"/>
      <c r="F29" s="455"/>
      <c r="G29" s="455"/>
    </row>
    <row r="30" spans="1:10">
      <c r="A30" s="402" t="s">
        <v>751</v>
      </c>
      <c r="B30" s="586"/>
      <c r="C30" s="586"/>
      <c r="D30" s="586"/>
      <c r="E30" s="455"/>
      <c r="F30" s="455"/>
      <c r="G30" s="455"/>
    </row>
    <row r="31" spans="1:10">
      <c r="A31" s="402" t="s">
        <v>752</v>
      </c>
      <c r="B31" s="587"/>
      <c r="C31" s="587"/>
      <c r="D31" s="587"/>
      <c r="E31" s="27"/>
      <c r="F31" s="27"/>
      <c r="G31" s="27"/>
    </row>
    <row r="32" spans="1:10">
      <c r="A32" s="402" t="s">
        <v>749</v>
      </c>
      <c r="B32" s="587"/>
      <c r="C32" s="587"/>
      <c r="D32" s="587"/>
      <c r="E32" s="27"/>
      <c r="F32" s="27"/>
      <c r="G32" s="27"/>
    </row>
    <row r="33" spans="1:14">
      <c r="A33" s="30" t="s">
        <v>408</v>
      </c>
      <c r="B33" s="31">
        <f t="shared" ref="B33:G33" si="1">SUM(B24:B32)</f>
        <v>0</v>
      </c>
      <c r="C33" s="31">
        <f t="shared" si="1"/>
        <v>0</v>
      </c>
      <c r="D33" s="31">
        <f t="shared" si="1"/>
        <v>0</v>
      </c>
      <c r="E33" s="31">
        <f t="shared" si="1"/>
        <v>0</v>
      </c>
      <c r="F33" s="31">
        <f t="shared" si="1"/>
        <v>0</v>
      </c>
      <c r="G33" s="31">
        <f t="shared" si="1"/>
        <v>0</v>
      </c>
      <c r="I33" s="4" t="s">
        <v>264</v>
      </c>
    </row>
    <row r="34" spans="1:14" s="73" customFormat="1">
      <c r="A34" s="25"/>
      <c r="B34" s="592"/>
      <c r="C34" s="592"/>
      <c r="D34" s="592"/>
    </row>
    <row r="35" spans="1:14" s="73" customFormat="1">
      <c r="A35" s="30" t="s">
        <v>352</v>
      </c>
      <c r="B35" s="31"/>
      <c r="C35" s="31"/>
      <c r="D35" s="31"/>
      <c r="E35" s="31"/>
      <c r="F35" s="31"/>
      <c r="G35" s="31"/>
    </row>
    <row r="36" spans="1:14">
      <c r="A36" s="402" t="s">
        <v>677</v>
      </c>
      <c r="B36" s="587"/>
      <c r="C36" s="587"/>
      <c r="D36" s="587"/>
      <c r="E36" s="27"/>
      <c r="F36" s="27"/>
      <c r="G36" s="27"/>
    </row>
    <row r="37" spans="1:14">
      <c r="A37" s="402" t="s">
        <v>754</v>
      </c>
      <c r="B37" s="587"/>
      <c r="C37" s="587"/>
      <c r="D37" s="587"/>
      <c r="E37" s="27"/>
      <c r="F37" s="27"/>
      <c r="G37" s="27"/>
    </row>
    <row r="38" spans="1:14">
      <c r="A38" s="402" t="s">
        <v>563</v>
      </c>
      <c r="B38" s="587"/>
      <c r="C38" s="587"/>
      <c r="D38" s="587"/>
      <c r="E38" s="27"/>
      <c r="F38" s="27"/>
      <c r="G38" s="27"/>
      <c r="I38" s="32"/>
      <c r="J38" s="32"/>
      <c r="K38" s="32"/>
      <c r="L38" s="32"/>
      <c r="M38" s="32"/>
      <c r="N38" s="32"/>
    </row>
    <row r="39" spans="1:14">
      <c r="A39" s="402" t="s">
        <v>564</v>
      </c>
      <c r="B39" s="587"/>
      <c r="C39" s="587"/>
      <c r="D39" s="587"/>
      <c r="E39" s="27"/>
      <c r="F39" s="27"/>
      <c r="G39" s="27"/>
    </row>
    <row r="40" spans="1:14">
      <c r="A40" s="402" t="s">
        <v>565</v>
      </c>
      <c r="B40" s="587"/>
      <c r="C40" s="587"/>
      <c r="D40" s="587"/>
      <c r="E40" s="27"/>
      <c r="F40" s="27"/>
      <c r="G40" s="27"/>
    </row>
    <row r="41" spans="1:14">
      <c r="A41" s="521" t="s">
        <v>802</v>
      </c>
      <c r="B41" s="589"/>
      <c r="C41" s="589"/>
      <c r="D41" s="589"/>
      <c r="E41" s="29"/>
      <c r="F41" s="29"/>
      <c r="G41" s="29"/>
      <c r="I41" s="521" t="s">
        <v>805</v>
      </c>
    </row>
    <row r="42" spans="1:14">
      <c r="A42" s="521" t="s">
        <v>803</v>
      </c>
      <c r="B42" s="588"/>
      <c r="C42" s="588"/>
      <c r="D42" s="588"/>
      <c r="E42" s="28"/>
      <c r="F42" s="28"/>
      <c r="G42" s="28"/>
      <c r="I42" s="402"/>
    </row>
    <row r="43" spans="1:14">
      <c r="A43" s="521" t="s">
        <v>804</v>
      </c>
      <c r="B43" s="589"/>
      <c r="C43" s="589"/>
      <c r="D43" s="589"/>
      <c r="E43" s="29"/>
      <c r="F43" s="29"/>
      <c r="G43" s="29"/>
    </row>
    <row r="44" spans="1:14">
      <c r="A44" s="30" t="s">
        <v>409</v>
      </c>
      <c r="B44" s="31">
        <f t="shared" ref="B44:G44" si="2">SUM(B36:B43)</f>
        <v>0</v>
      </c>
      <c r="C44" s="31">
        <f t="shared" si="2"/>
        <v>0</v>
      </c>
      <c r="D44" s="31">
        <f t="shared" si="2"/>
        <v>0</v>
      </c>
      <c r="E44" s="31">
        <f t="shared" si="2"/>
        <v>0</v>
      </c>
      <c r="F44" s="31">
        <f t="shared" si="2"/>
        <v>0</v>
      </c>
      <c r="G44" s="31">
        <f t="shared" si="2"/>
        <v>0</v>
      </c>
      <c r="I44" s="4" t="s">
        <v>265</v>
      </c>
    </row>
    <row r="45" spans="1:14">
      <c r="A45" s="402" t="s">
        <v>755</v>
      </c>
      <c r="B45" s="587"/>
      <c r="C45" s="587"/>
      <c r="D45" s="587"/>
      <c r="E45" s="27"/>
      <c r="F45" s="27"/>
      <c r="G45" s="27"/>
    </row>
    <row r="46" spans="1:14">
      <c r="A46" s="402" t="s">
        <v>566</v>
      </c>
      <c r="B46" s="587"/>
      <c r="C46" s="587"/>
      <c r="D46" s="587"/>
      <c r="E46" s="27"/>
      <c r="F46" s="27"/>
      <c r="G46" s="27"/>
    </row>
    <row r="47" spans="1:14">
      <c r="A47" s="402" t="s">
        <v>676</v>
      </c>
      <c r="B47" s="587"/>
      <c r="C47" s="587"/>
      <c r="D47" s="587"/>
      <c r="E47" s="27"/>
      <c r="F47" s="27"/>
      <c r="G47" s="27"/>
    </row>
    <row r="48" spans="1:14">
      <c r="A48" s="402" t="s">
        <v>666</v>
      </c>
      <c r="B48" s="587"/>
      <c r="C48" s="587"/>
      <c r="D48" s="587"/>
      <c r="E48" s="27"/>
      <c r="F48" s="27"/>
      <c r="G48" s="27"/>
      <c r="I48" s="402" t="s">
        <v>618</v>
      </c>
    </row>
    <row r="49" spans="1:9">
      <c r="A49" s="402" t="s">
        <v>567</v>
      </c>
      <c r="B49" s="587"/>
      <c r="C49" s="587"/>
      <c r="D49" s="587"/>
      <c r="E49" s="27"/>
      <c r="F49" s="27"/>
      <c r="G49" s="27"/>
    </row>
    <row r="50" spans="1:9">
      <c r="A50" s="30" t="s">
        <v>410</v>
      </c>
      <c r="B50" s="31">
        <f t="shared" ref="B50:G50" si="3">SUM(B44:B49)</f>
        <v>0</v>
      </c>
      <c r="C50" s="31">
        <f t="shared" si="3"/>
        <v>0</v>
      </c>
      <c r="D50" s="31">
        <f t="shared" si="3"/>
        <v>0</v>
      </c>
      <c r="E50" s="31">
        <f t="shared" si="3"/>
        <v>0</v>
      </c>
      <c r="F50" s="31">
        <f t="shared" si="3"/>
        <v>0</v>
      </c>
      <c r="G50" s="31">
        <f t="shared" si="3"/>
        <v>0</v>
      </c>
      <c r="I50" s="4" t="s">
        <v>266</v>
      </c>
    </row>
    <row r="51" spans="1:9">
      <c r="A51" s="402"/>
      <c r="B51" s="587"/>
      <c r="C51" s="587"/>
      <c r="D51" s="587"/>
      <c r="E51" s="413"/>
      <c r="F51" s="413"/>
      <c r="G51" s="413"/>
    </row>
    <row r="52" spans="1:9">
      <c r="A52" s="402" t="s">
        <v>568</v>
      </c>
      <c r="B52" s="587"/>
      <c r="C52" s="587"/>
      <c r="D52" s="587"/>
      <c r="E52" s="27"/>
      <c r="F52" s="27"/>
      <c r="G52" s="27"/>
    </row>
    <row r="53" spans="1:9">
      <c r="A53" s="402" t="s">
        <v>569</v>
      </c>
      <c r="B53" s="587"/>
      <c r="C53" s="587"/>
      <c r="D53" s="587"/>
      <c r="E53" s="27"/>
      <c r="F53" s="27"/>
      <c r="G53" s="27"/>
    </row>
    <row r="54" spans="1:9">
      <c r="A54" s="402" t="s">
        <v>570</v>
      </c>
      <c r="B54" s="587"/>
      <c r="C54" s="587"/>
      <c r="D54" s="587"/>
      <c r="E54" s="27"/>
      <c r="F54" s="27"/>
      <c r="G54" s="27"/>
    </row>
    <row r="55" spans="1:9">
      <c r="A55" s="402" t="s">
        <v>571</v>
      </c>
      <c r="B55" s="587"/>
      <c r="C55" s="587"/>
      <c r="D55" s="587"/>
      <c r="E55" s="27"/>
      <c r="F55" s="27"/>
      <c r="G55" s="27"/>
      <c r="I55" s="4" t="s">
        <v>267</v>
      </c>
    </row>
    <row r="56" spans="1:9">
      <c r="A56" s="402" t="s">
        <v>708</v>
      </c>
      <c r="B56" s="587"/>
      <c r="C56" s="587"/>
      <c r="D56" s="586"/>
      <c r="E56" s="27"/>
      <c r="F56" s="27"/>
      <c r="G56" s="27"/>
      <c r="I56" s="402" t="s">
        <v>709</v>
      </c>
    </row>
    <row r="57" spans="1:9">
      <c r="A57" s="30" t="s">
        <v>670</v>
      </c>
      <c r="B57" s="31">
        <f t="shared" ref="B57:G57" si="4">SUM(B53:B56)</f>
        <v>0</v>
      </c>
      <c r="C57" s="31">
        <f t="shared" si="4"/>
        <v>0</v>
      </c>
      <c r="D57" s="31">
        <f t="shared" si="4"/>
        <v>0</v>
      </c>
      <c r="E57" s="31">
        <f t="shared" si="4"/>
        <v>0</v>
      </c>
      <c r="F57" s="31">
        <f t="shared" si="4"/>
        <v>0</v>
      </c>
      <c r="G57" s="31">
        <f t="shared" si="4"/>
        <v>0</v>
      </c>
      <c r="I57" s="4" t="s">
        <v>268</v>
      </c>
    </row>
    <row r="58" spans="1:9">
      <c r="A58" s="402" t="s">
        <v>668</v>
      </c>
      <c r="B58" s="587"/>
      <c r="C58" s="587"/>
      <c r="D58" s="587"/>
      <c r="E58" s="27"/>
      <c r="F58" s="27"/>
      <c r="G58" s="27"/>
    </row>
    <row r="59" spans="1:9">
      <c r="A59" s="30" t="s">
        <v>669</v>
      </c>
      <c r="B59" s="31">
        <f t="shared" ref="B59:G59" si="5">B52+B57+B58</f>
        <v>0</v>
      </c>
      <c r="C59" s="31">
        <f t="shared" si="5"/>
        <v>0</v>
      </c>
      <c r="D59" s="31">
        <f t="shared" si="5"/>
        <v>0</v>
      </c>
      <c r="E59" s="31">
        <f t="shared" si="5"/>
        <v>0</v>
      </c>
      <c r="F59" s="31">
        <f t="shared" si="5"/>
        <v>0</v>
      </c>
      <c r="G59" s="31">
        <f t="shared" si="5"/>
        <v>0</v>
      </c>
    </row>
    <row r="60" spans="1:9">
      <c r="A60" s="30" t="s">
        <v>411</v>
      </c>
      <c r="B60" s="31">
        <f t="shared" ref="B60:G60" si="6">B50+B59</f>
        <v>0</v>
      </c>
      <c r="C60" s="31">
        <f t="shared" si="6"/>
        <v>0</v>
      </c>
      <c r="D60" s="31">
        <f t="shared" si="6"/>
        <v>0</v>
      </c>
      <c r="E60" s="31">
        <f t="shared" si="6"/>
        <v>0</v>
      </c>
      <c r="F60" s="31">
        <f t="shared" si="6"/>
        <v>0</v>
      </c>
      <c r="G60" s="31">
        <f t="shared" si="6"/>
        <v>0</v>
      </c>
      <c r="I60" s="4" t="s">
        <v>269</v>
      </c>
    </row>
    <row r="61" spans="1:9">
      <c r="B61" s="585"/>
      <c r="C61" s="585"/>
      <c r="D61" s="585"/>
      <c r="E61" s="26"/>
      <c r="F61" s="26"/>
      <c r="G61" s="26"/>
    </row>
    <row r="62" spans="1:9">
      <c r="B62" s="585"/>
      <c r="C62" s="585"/>
      <c r="D62" s="585"/>
      <c r="E62" s="26"/>
      <c r="F62" s="26"/>
      <c r="G62" s="26"/>
      <c r="H62" s="32"/>
    </row>
    <row r="63" spans="1:9">
      <c r="A63" s="25" t="s">
        <v>421</v>
      </c>
      <c r="B63" s="593">
        <f t="shared" ref="B63:G63" si="7">B11</f>
        <v>2018</v>
      </c>
      <c r="C63" s="593">
        <f t="shared" si="7"/>
        <v>2019</v>
      </c>
      <c r="D63" s="593">
        <f t="shared" si="7"/>
        <v>2020</v>
      </c>
      <c r="E63" s="34">
        <f t="shared" si="7"/>
        <v>2021</v>
      </c>
      <c r="F63" s="34">
        <f t="shared" si="7"/>
        <v>2022</v>
      </c>
      <c r="G63" s="34">
        <f t="shared" si="7"/>
        <v>2023</v>
      </c>
      <c r="I63" s="25" t="s">
        <v>489</v>
      </c>
    </row>
    <row r="64" spans="1:9">
      <c r="A64" s="25"/>
      <c r="B64" s="585"/>
      <c r="C64" s="585"/>
      <c r="D64" s="585"/>
      <c r="E64" s="26"/>
      <c r="F64" s="26"/>
      <c r="G64" s="26"/>
      <c r="I64" s="4" t="s">
        <v>270</v>
      </c>
    </row>
    <row r="65" spans="1:14">
      <c r="A65" s="4" t="s">
        <v>17</v>
      </c>
      <c r="B65" s="587"/>
      <c r="C65" s="587"/>
      <c r="D65" s="587"/>
      <c r="E65" s="27"/>
      <c r="F65" s="27"/>
      <c r="G65" s="27"/>
      <c r="H65" s="35"/>
    </row>
    <row r="66" spans="1:14">
      <c r="A66" s="521" t="s">
        <v>806</v>
      </c>
      <c r="B66" s="587"/>
      <c r="C66" s="587"/>
      <c r="D66" s="587"/>
      <c r="E66" s="27"/>
      <c r="F66" s="27"/>
      <c r="G66" s="27"/>
    </row>
    <row r="67" spans="1:14">
      <c r="A67" s="30" t="s">
        <v>422</v>
      </c>
      <c r="B67" s="594">
        <f t="shared" ref="B67:G67" si="8">B65+B66</f>
        <v>0</v>
      </c>
      <c r="C67" s="594">
        <f t="shared" si="8"/>
        <v>0</v>
      </c>
      <c r="D67" s="594">
        <f t="shared" si="8"/>
        <v>0</v>
      </c>
      <c r="E67" s="36">
        <f t="shared" si="8"/>
        <v>0</v>
      </c>
      <c r="F67" s="36">
        <f t="shared" si="8"/>
        <v>0</v>
      </c>
      <c r="G67" s="36">
        <f t="shared" si="8"/>
        <v>0</v>
      </c>
      <c r="I67" s="4" t="s">
        <v>271</v>
      </c>
    </row>
    <row r="68" spans="1:14">
      <c r="A68" s="521" t="s">
        <v>807</v>
      </c>
      <c r="B68" s="587"/>
      <c r="C68" s="587"/>
      <c r="D68" s="587"/>
      <c r="E68" s="27"/>
      <c r="F68" s="27"/>
      <c r="G68" s="27"/>
    </row>
    <row r="69" spans="1:14">
      <c r="A69" s="521" t="s">
        <v>808</v>
      </c>
      <c r="B69" s="587"/>
      <c r="C69" s="587"/>
      <c r="D69" s="587"/>
      <c r="E69" s="27"/>
      <c r="F69" s="27"/>
      <c r="G69" s="27"/>
      <c r="K69" s="32"/>
      <c r="L69" s="32"/>
      <c r="M69" s="32"/>
    </row>
    <row r="70" spans="1:14">
      <c r="A70" s="402" t="s">
        <v>727</v>
      </c>
      <c r="B70" s="587"/>
      <c r="C70" s="587"/>
      <c r="D70" s="587"/>
      <c r="E70" s="27"/>
      <c r="F70" s="27"/>
      <c r="G70" s="27"/>
    </row>
    <row r="71" spans="1:14">
      <c r="A71" s="521" t="s">
        <v>809</v>
      </c>
      <c r="B71" s="587"/>
      <c r="C71" s="587"/>
      <c r="D71" s="587"/>
      <c r="E71" s="27"/>
      <c r="F71" s="27"/>
      <c r="G71" s="27"/>
      <c r="I71" s="402" t="s">
        <v>619</v>
      </c>
    </row>
    <row r="72" spans="1:14">
      <c r="A72" s="402" t="s">
        <v>756</v>
      </c>
      <c r="B72" s="587"/>
      <c r="C72" s="587"/>
      <c r="D72" s="587"/>
      <c r="E72" s="27"/>
      <c r="F72" s="27"/>
      <c r="G72" s="27"/>
    </row>
    <row r="73" spans="1:14">
      <c r="A73" s="402" t="s">
        <v>757</v>
      </c>
      <c r="B73" s="587"/>
      <c r="C73" s="587"/>
      <c r="D73" s="587"/>
      <c r="E73" s="27"/>
      <c r="F73" s="27"/>
      <c r="G73" s="27"/>
      <c r="I73" s="402" t="s">
        <v>620</v>
      </c>
    </row>
    <row r="74" spans="1:14">
      <c r="A74" s="521" t="s">
        <v>811</v>
      </c>
      <c r="B74" s="587"/>
      <c r="C74" s="587"/>
      <c r="D74" s="587"/>
      <c r="E74" s="27"/>
      <c r="F74" s="27"/>
      <c r="G74" s="27"/>
    </row>
    <row r="75" spans="1:14">
      <c r="A75" s="402" t="s">
        <v>701</v>
      </c>
      <c r="B75" s="587"/>
      <c r="C75" s="587"/>
      <c r="D75" s="587"/>
      <c r="E75" s="27"/>
      <c r="F75" s="27"/>
      <c r="G75" s="27"/>
      <c r="I75" s="4" t="s">
        <v>384</v>
      </c>
    </row>
    <row r="76" spans="1:14">
      <c r="A76" s="30" t="s">
        <v>423</v>
      </c>
      <c r="B76" s="31">
        <f t="shared" ref="B76:G76" si="9">SUM(B67:B75)</f>
        <v>0</v>
      </c>
      <c r="C76" s="31">
        <f t="shared" si="9"/>
        <v>0</v>
      </c>
      <c r="D76" s="31">
        <f t="shared" si="9"/>
        <v>0</v>
      </c>
      <c r="E76" s="36">
        <f t="shared" si="9"/>
        <v>0</v>
      </c>
      <c r="F76" s="36">
        <f t="shared" si="9"/>
        <v>0</v>
      </c>
      <c r="G76" s="36">
        <f t="shared" si="9"/>
        <v>0</v>
      </c>
      <c r="I76" s="4" t="s">
        <v>272</v>
      </c>
    </row>
    <row r="77" spans="1:14">
      <c r="A77" s="402" t="s">
        <v>572</v>
      </c>
      <c r="B77" s="587"/>
      <c r="C77" s="587"/>
      <c r="D77" s="587"/>
      <c r="E77" s="27"/>
      <c r="F77" s="27"/>
      <c r="G77" s="27"/>
      <c r="J77" s="32"/>
      <c r="K77" s="32"/>
      <c r="L77" s="32"/>
      <c r="M77" s="32"/>
      <c r="N77" s="548"/>
    </row>
    <row r="78" spans="1:14">
      <c r="A78" s="402" t="s">
        <v>573</v>
      </c>
      <c r="B78" s="587"/>
      <c r="C78" s="587"/>
      <c r="D78" s="587"/>
      <c r="E78" s="27"/>
      <c r="F78" s="27"/>
      <c r="G78" s="27"/>
    </row>
    <row r="79" spans="1:14">
      <c r="A79" s="402" t="s">
        <v>574</v>
      </c>
      <c r="B79" s="587"/>
      <c r="C79" s="587"/>
      <c r="D79" s="587"/>
      <c r="E79" s="27"/>
      <c r="F79" s="27"/>
      <c r="G79" s="27"/>
      <c r="I79" s="4" t="s">
        <v>376</v>
      </c>
    </row>
    <row r="80" spans="1:14">
      <c r="A80" s="402" t="s">
        <v>702</v>
      </c>
      <c r="B80" s="587"/>
      <c r="C80" s="587"/>
      <c r="D80" s="587"/>
      <c r="E80" s="27"/>
      <c r="F80" s="27"/>
      <c r="G80" s="27"/>
      <c r="I80" s="402" t="s">
        <v>703</v>
      </c>
    </row>
    <row r="81" spans="1:9">
      <c r="A81" s="30" t="s">
        <v>424</v>
      </c>
      <c r="B81" s="31">
        <f t="shared" ref="B81:G81" si="10">SUM(B76:B80)</f>
        <v>0</v>
      </c>
      <c r="C81" s="31">
        <f t="shared" si="10"/>
        <v>0</v>
      </c>
      <c r="D81" s="31">
        <f t="shared" si="10"/>
        <v>0</v>
      </c>
      <c r="E81" s="36">
        <f t="shared" si="10"/>
        <v>0</v>
      </c>
      <c r="F81" s="36">
        <f t="shared" si="10"/>
        <v>0</v>
      </c>
      <c r="G81" s="36">
        <f t="shared" si="10"/>
        <v>0</v>
      </c>
      <c r="I81" s="4" t="s">
        <v>273</v>
      </c>
    </row>
    <row r="82" spans="1:9">
      <c r="A82" s="402" t="s">
        <v>575</v>
      </c>
      <c r="B82" s="587"/>
      <c r="C82" s="587"/>
      <c r="D82" s="587"/>
      <c r="E82" s="27"/>
      <c r="F82" s="27"/>
      <c r="G82" s="27"/>
      <c r="I82" s="4" t="s">
        <v>274</v>
      </c>
    </row>
    <row r="83" spans="1:9">
      <c r="A83" s="402" t="s">
        <v>576</v>
      </c>
      <c r="B83" s="587"/>
      <c r="C83" s="587"/>
      <c r="D83" s="587"/>
      <c r="E83" s="27"/>
      <c r="F83" s="27"/>
      <c r="G83" s="27"/>
      <c r="I83" s="4" t="s">
        <v>377</v>
      </c>
    </row>
    <row r="84" spans="1:9">
      <c r="A84" s="402" t="s">
        <v>577</v>
      </c>
      <c r="B84" s="587"/>
      <c r="C84" s="587"/>
      <c r="D84" s="587"/>
      <c r="E84" s="27"/>
      <c r="F84" s="27"/>
      <c r="G84" s="27"/>
      <c r="I84" s="4" t="s">
        <v>378</v>
      </c>
    </row>
    <row r="85" spans="1:9">
      <c r="A85" s="402" t="s">
        <v>578</v>
      </c>
      <c r="B85" s="587"/>
      <c r="C85" s="587"/>
      <c r="D85" s="587"/>
      <c r="E85" s="27"/>
      <c r="F85" s="27"/>
      <c r="G85" s="27"/>
      <c r="I85" s="4" t="s">
        <v>379</v>
      </c>
    </row>
    <row r="86" spans="1:9">
      <c r="A86" s="30" t="s">
        <v>672</v>
      </c>
      <c r="B86" s="31">
        <f t="shared" ref="B86:G86" si="11">SUM(B81:B85)</f>
        <v>0</v>
      </c>
      <c r="C86" s="31">
        <f t="shared" si="11"/>
        <v>0</v>
      </c>
      <c r="D86" s="31">
        <f t="shared" si="11"/>
        <v>0</v>
      </c>
      <c r="E86" s="31">
        <f t="shared" si="11"/>
        <v>0</v>
      </c>
      <c r="F86" s="31">
        <f t="shared" si="11"/>
        <v>0</v>
      </c>
      <c r="G86" s="31">
        <f t="shared" si="11"/>
        <v>0</v>
      </c>
      <c r="I86" s="4" t="s">
        <v>275</v>
      </c>
    </row>
    <row r="87" spans="1:9">
      <c r="A87" s="402" t="s">
        <v>671</v>
      </c>
      <c r="B87" s="587"/>
      <c r="C87" s="587"/>
      <c r="D87" s="587"/>
      <c r="E87" s="27"/>
      <c r="F87" s="27"/>
      <c r="G87" s="27"/>
      <c r="I87" s="402" t="s">
        <v>674</v>
      </c>
    </row>
    <row r="88" spans="1:9">
      <c r="A88" s="30" t="s">
        <v>673</v>
      </c>
      <c r="B88" s="31">
        <f t="shared" ref="B88:G88" si="12">B86+B87</f>
        <v>0</v>
      </c>
      <c r="C88" s="31">
        <f t="shared" si="12"/>
        <v>0</v>
      </c>
      <c r="D88" s="31">
        <f t="shared" si="12"/>
        <v>0</v>
      </c>
      <c r="E88" s="31">
        <f t="shared" si="12"/>
        <v>0</v>
      </c>
      <c r="F88" s="31">
        <f t="shared" si="12"/>
        <v>0</v>
      </c>
      <c r="G88" s="31">
        <f t="shared" si="12"/>
        <v>0</v>
      </c>
    </row>
    <row r="89" spans="1:9">
      <c r="A89" s="4" t="s">
        <v>161</v>
      </c>
      <c r="B89" s="587"/>
      <c r="C89" s="587"/>
      <c r="D89" s="587"/>
      <c r="E89" s="27"/>
      <c r="F89" s="27"/>
      <c r="G89" s="27"/>
      <c r="I89" s="4" t="s">
        <v>375</v>
      </c>
    </row>
    <row r="90" spans="1:9">
      <c r="B90" s="587"/>
      <c r="C90" s="587"/>
      <c r="D90" s="587"/>
      <c r="E90" s="33"/>
      <c r="F90" s="33"/>
      <c r="G90" s="33"/>
    </row>
    <row r="91" spans="1:9">
      <c r="A91" s="402" t="s">
        <v>579</v>
      </c>
      <c r="B91" s="587"/>
      <c r="C91" s="587"/>
      <c r="D91" s="587"/>
      <c r="E91" s="27"/>
      <c r="F91" s="27"/>
      <c r="G91" s="27"/>
      <c r="I91" s="402" t="s">
        <v>675</v>
      </c>
    </row>
    <row r="92" spans="1:9">
      <c r="A92" s="30" t="s">
        <v>412</v>
      </c>
      <c r="B92" s="31">
        <f t="shared" ref="B92:G92" si="13">B86+B91</f>
        <v>0</v>
      </c>
      <c r="C92" s="31">
        <f t="shared" si="13"/>
        <v>0</v>
      </c>
      <c r="D92" s="31">
        <f t="shared" si="13"/>
        <v>0</v>
      </c>
      <c r="E92" s="31">
        <f t="shared" si="13"/>
        <v>0</v>
      </c>
      <c r="F92" s="31">
        <f t="shared" si="13"/>
        <v>0</v>
      </c>
      <c r="G92" s="31">
        <f t="shared" si="13"/>
        <v>0</v>
      </c>
      <c r="I92" s="4" t="s">
        <v>276</v>
      </c>
    </row>
    <row r="93" spans="1:9">
      <c r="B93" s="585"/>
      <c r="C93" s="585"/>
      <c r="D93" s="585"/>
      <c r="E93" s="26"/>
      <c r="F93" s="26"/>
      <c r="G93" s="26"/>
    </row>
    <row r="94" spans="1:9">
      <c r="B94" s="585"/>
      <c r="C94" s="585"/>
      <c r="D94" s="585"/>
      <c r="E94" s="26"/>
      <c r="F94" s="26"/>
      <c r="G94" s="26"/>
    </row>
    <row r="95" spans="1:9">
      <c r="A95" s="25" t="s">
        <v>426</v>
      </c>
      <c r="B95" s="593">
        <f t="shared" ref="B95:G95" si="14">B11</f>
        <v>2018</v>
      </c>
      <c r="C95" s="593">
        <f t="shared" si="14"/>
        <v>2019</v>
      </c>
      <c r="D95" s="593">
        <f t="shared" si="14"/>
        <v>2020</v>
      </c>
      <c r="E95" s="34">
        <f t="shared" si="14"/>
        <v>2021</v>
      </c>
      <c r="F95" s="34">
        <f t="shared" si="14"/>
        <v>2022</v>
      </c>
      <c r="G95" s="34">
        <f t="shared" si="14"/>
        <v>2023</v>
      </c>
      <c r="I95" s="25" t="s">
        <v>490</v>
      </c>
    </row>
    <row r="96" spans="1:9">
      <c r="A96" s="25"/>
      <c r="B96" s="585"/>
      <c r="C96" s="585"/>
      <c r="D96" s="585"/>
      <c r="E96" s="26"/>
      <c r="F96" s="26"/>
      <c r="G96" s="26"/>
      <c r="I96" s="4" t="s">
        <v>383</v>
      </c>
    </row>
    <row r="97" spans="1:12">
      <c r="A97" s="30" t="s">
        <v>413</v>
      </c>
      <c r="B97" s="31">
        <f t="shared" ref="B97:G97" si="15">B86</f>
        <v>0</v>
      </c>
      <c r="C97" s="31">
        <f t="shared" si="15"/>
        <v>0</v>
      </c>
      <c r="D97" s="31">
        <f t="shared" si="15"/>
        <v>0</v>
      </c>
      <c r="E97" s="31">
        <f t="shared" si="15"/>
        <v>0</v>
      </c>
      <c r="F97" s="31">
        <f t="shared" si="15"/>
        <v>0</v>
      </c>
      <c r="G97" s="31">
        <f t="shared" si="15"/>
        <v>0</v>
      </c>
      <c r="I97" s="4" t="s">
        <v>380</v>
      </c>
    </row>
    <row r="98" spans="1:12">
      <c r="A98" s="402" t="s">
        <v>580</v>
      </c>
      <c r="B98" s="587"/>
      <c r="C98" s="587"/>
      <c r="D98" s="587"/>
      <c r="E98" s="27"/>
      <c r="F98" s="27"/>
      <c r="G98" s="27"/>
    </row>
    <row r="99" spans="1:12">
      <c r="A99" s="402" t="s">
        <v>581</v>
      </c>
      <c r="B99" s="587"/>
      <c r="C99" s="587"/>
      <c r="D99" s="587"/>
      <c r="E99" s="27"/>
      <c r="F99" s="27"/>
      <c r="G99" s="27"/>
    </row>
    <row r="100" spans="1:12">
      <c r="A100" s="402" t="s">
        <v>582</v>
      </c>
      <c r="B100" s="587"/>
      <c r="C100" s="587"/>
      <c r="D100" s="587"/>
      <c r="E100" s="27"/>
      <c r="F100" s="27"/>
      <c r="G100" s="27"/>
    </row>
    <row r="101" spans="1:12">
      <c r="A101" s="402" t="s">
        <v>583</v>
      </c>
      <c r="B101" s="587"/>
      <c r="C101" s="587"/>
      <c r="D101" s="587"/>
      <c r="E101" s="27"/>
      <c r="F101" s="27"/>
      <c r="G101" s="27"/>
    </row>
    <row r="102" spans="1:12">
      <c r="A102" s="402" t="s">
        <v>584</v>
      </c>
      <c r="B102" s="587"/>
      <c r="C102" s="587"/>
      <c r="D102" s="587"/>
      <c r="E102" s="27"/>
      <c r="F102" s="27"/>
      <c r="G102" s="27"/>
      <c r="J102" s="37"/>
      <c r="K102" s="37"/>
      <c r="L102" s="37"/>
    </row>
    <row r="103" spans="1:12">
      <c r="A103" s="402" t="s">
        <v>585</v>
      </c>
      <c r="B103" s="587"/>
      <c r="C103" s="587"/>
      <c r="D103" s="587"/>
      <c r="E103" s="27"/>
      <c r="F103" s="27"/>
      <c r="G103" s="27"/>
      <c r="L103" s="32"/>
    </row>
    <row r="104" spans="1:12">
      <c r="A104" s="402" t="s">
        <v>586</v>
      </c>
      <c r="B104" s="587"/>
      <c r="C104" s="587"/>
      <c r="D104" s="587"/>
      <c r="E104" s="27"/>
      <c r="F104" s="27"/>
      <c r="G104" s="27"/>
    </row>
    <row r="105" spans="1:12">
      <c r="A105" s="402" t="s">
        <v>680</v>
      </c>
      <c r="B105" s="587"/>
      <c r="C105" s="587"/>
      <c r="D105" s="587"/>
      <c r="E105" s="27"/>
      <c r="F105" s="27"/>
      <c r="G105" s="27"/>
    </row>
    <row r="106" spans="1:12">
      <c r="A106" s="402" t="s">
        <v>681</v>
      </c>
      <c r="B106" s="587"/>
      <c r="C106" s="587"/>
      <c r="D106" s="587"/>
      <c r="E106" s="27"/>
      <c r="F106" s="27"/>
      <c r="G106" s="27"/>
    </row>
    <row r="107" spans="1:12">
      <c r="A107" s="402" t="s">
        <v>589</v>
      </c>
      <c r="B107" s="587"/>
      <c r="C107" s="587"/>
      <c r="D107" s="587"/>
      <c r="E107" s="27"/>
      <c r="F107" s="27"/>
      <c r="G107" s="27"/>
    </row>
    <row r="108" spans="1:12">
      <c r="A108" s="402" t="s">
        <v>637</v>
      </c>
      <c r="B108" s="587"/>
      <c r="C108" s="587"/>
      <c r="D108" s="587"/>
      <c r="E108" s="27"/>
      <c r="F108" s="27"/>
      <c r="G108" s="27"/>
    </row>
    <row r="109" spans="1:12">
      <c r="A109" s="402" t="s">
        <v>679</v>
      </c>
      <c r="B109" s="587"/>
      <c r="C109" s="587"/>
      <c r="D109" s="587"/>
      <c r="E109" s="27"/>
      <c r="F109" s="27"/>
      <c r="G109" s="27"/>
    </row>
    <row r="110" spans="1:12">
      <c r="A110" s="402" t="s">
        <v>728</v>
      </c>
      <c r="B110" s="587"/>
      <c r="C110" s="587"/>
      <c r="D110" s="587"/>
      <c r="E110" s="27"/>
      <c r="F110" s="27"/>
      <c r="G110" s="27"/>
    </row>
    <row r="111" spans="1:12">
      <c r="A111" s="402" t="s">
        <v>678</v>
      </c>
      <c r="B111" s="587"/>
      <c r="C111" s="587"/>
      <c r="D111" s="587"/>
      <c r="E111" s="27"/>
      <c r="F111" s="27"/>
      <c r="G111" s="27"/>
    </row>
    <row r="112" spans="1:12">
      <c r="A112" s="402" t="s">
        <v>593</v>
      </c>
      <c r="B112" s="587"/>
      <c r="C112" s="587"/>
      <c r="D112" s="587"/>
      <c r="E112" s="27"/>
      <c r="F112" s="27"/>
      <c r="G112" s="27"/>
    </row>
    <row r="113" spans="1:15">
      <c r="A113" s="30" t="s">
        <v>682</v>
      </c>
      <c r="B113" s="31">
        <f t="shared" ref="B113:G113" si="16">SUM(B97:B112)</f>
        <v>0</v>
      </c>
      <c r="C113" s="31">
        <f t="shared" si="16"/>
        <v>0</v>
      </c>
      <c r="D113" s="31">
        <f t="shared" si="16"/>
        <v>0</v>
      </c>
      <c r="E113" s="31">
        <f t="shared" si="16"/>
        <v>0</v>
      </c>
      <c r="F113" s="31">
        <f>SUM(F97:F112)</f>
        <v>0</v>
      </c>
      <c r="G113" s="31">
        <f t="shared" si="16"/>
        <v>0</v>
      </c>
      <c r="I113" s="4" t="s">
        <v>277</v>
      </c>
    </row>
    <row r="114" spans="1:15">
      <c r="A114" s="402" t="s">
        <v>594</v>
      </c>
      <c r="B114" s="587"/>
      <c r="C114" s="587"/>
      <c r="D114" s="587"/>
      <c r="E114" s="27"/>
      <c r="F114" s="27"/>
      <c r="G114" s="27"/>
    </row>
    <row r="115" spans="1:15">
      <c r="A115" s="402" t="s">
        <v>595</v>
      </c>
      <c r="B115" s="587"/>
      <c r="C115" s="587"/>
      <c r="D115" s="587"/>
      <c r="E115" s="27"/>
      <c r="F115" s="27"/>
      <c r="G115" s="27"/>
    </row>
    <row r="116" spans="1:15">
      <c r="A116" s="402" t="s">
        <v>596</v>
      </c>
      <c r="B116" s="587"/>
      <c r="C116" s="587"/>
      <c r="D116" s="587"/>
      <c r="E116" s="27"/>
      <c r="F116" s="27"/>
      <c r="G116" s="27"/>
    </row>
    <row r="117" spans="1:15">
      <c r="A117" s="402" t="s">
        <v>597</v>
      </c>
      <c r="B117" s="587"/>
      <c r="C117" s="587"/>
      <c r="D117" s="587"/>
      <c r="E117" s="27"/>
      <c r="F117" s="27"/>
      <c r="G117" s="27"/>
    </row>
    <row r="118" spans="1:15">
      <c r="A118" s="402" t="s">
        <v>598</v>
      </c>
      <c r="B118" s="587"/>
      <c r="C118" s="587"/>
      <c r="D118" s="587"/>
      <c r="E118" s="27"/>
      <c r="F118" s="27"/>
      <c r="G118" s="27"/>
    </row>
    <row r="119" spans="1:15">
      <c r="A119" s="402" t="s">
        <v>664</v>
      </c>
      <c r="B119" s="587"/>
      <c r="C119" s="587"/>
      <c r="D119" s="587"/>
      <c r="E119" s="27"/>
      <c r="F119" s="27"/>
      <c r="G119" s="27"/>
    </row>
    <row r="120" spans="1:15">
      <c r="A120" s="521" t="s">
        <v>810</v>
      </c>
      <c r="B120" s="587"/>
      <c r="C120" s="587"/>
      <c r="D120" s="587"/>
      <c r="E120" s="27"/>
      <c r="F120" s="27"/>
      <c r="G120" s="27"/>
    </row>
    <row r="121" spans="1:15">
      <c r="A121" s="30" t="s">
        <v>414</v>
      </c>
      <c r="B121" s="31">
        <f t="shared" ref="B121:G121" si="17">SUM(B114:B120)</f>
        <v>0</v>
      </c>
      <c r="C121" s="31">
        <f t="shared" si="17"/>
        <v>0</v>
      </c>
      <c r="D121" s="31">
        <f t="shared" si="17"/>
        <v>0</v>
      </c>
      <c r="E121" s="31">
        <f t="shared" si="17"/>
        <v>0</v>
      </c>
      <c r="F121" s="31">
        <f t="shared" si="17"/>
        <v>0</v>
      </c>
      <c r="G121" s="31">
        <f t="shared" si="17"/>
        <v>0</v>
      </c>
      <c r="I121" s="4" t="s">
        <v>278</v>
      </c>
    </row>
    <row r="122" spans="1:15">
      <c r="A122" s="402" t="s">
        <v>599</v>
      </c>
      <c r="B122" s="587"/>
      <c r="C122" s="587"/>
      <c r="D122" s="587"/>
      <c r="E122" s="27"/>
      <c r="F122" s="27"/>
      <c r="G122" s="27"/>
    </row>
    <row r="123" spans="1:15">
      <c r="A123" s="402" t="s">
        <v>600</v>
      </c>
      <c r="B123" s="587"/>
      <c r="C123" s="587"/>
      <c r="D123" s="587"/>
      <c r="E123" s="27"/>
      <c r="F123" s="27"/>
      <c r="G123" s="27"/>
    </row>
    <row r="124" spans="1:15">
      <c r="A124" s="402" t="s">
        <v>601</v>
      </c>
      <c r="B124" s="587"/>
      <c r="C124" s="587"/>
      <c r="D124" s="587"/>
      <c r="E124" s="27"/>
      <c r="F124" s="27"/>
      <c r="G124" s="27"/>
    </row>
    <row r="125" spans="1:15">
      <c r="A125" s="402" t="s">
        <v>602</v>
      </c>
      <c r="B125" s="587"/>
      <c r="C125" s="587"/>
      <c r="D125" s="587"/>
      <c r="E125" s="27"/>
      <c r="F125" s="27"/>
      <c r="G125" s="27"/>
    </row>
    <row r="126" spans="1:15">
      <c r="A126" s="402" t="s">
        <v>603</v>
      </c>
      <c r="B126" s="587"/>
      <c r="C126" s="587"/>
      <c r="D126" s="587"/>
      <c r="E126" s="27"/>
      <c r="F126" s="27"/>
      <c r="G126" s="27"/>
    </row>
    <row r="127" spans="1:15">
      <c r="A127" s="402" t="s">
        <v>604</v>
      </c>
      <c r="B127" s="587"/>
      <c r="C127" s="587"/>
      <c r="D127" s="587"/>
      <c r="E127" s="27"/>
      <c r="F127" s="27"/>
      <c r="G127" s="27"/>
    </row>
    <row r="128" spans="1:15">
      <c r="A128" s="402" t="s">
        <v>758</v>
      </c>
      <c r="B128" s="587"/>
      <c r="C128" s="587"/>
      <c r="D128" s="587"/>
      <c r="E128" s="27"/>
      <c r="F128" s="27"/>
      <c r="G128" s="27"/>
      <c r="I128" s="32"/>
      <c r="J128" s="32"/>
      <c r="K128" s="32"/>
      <c r="L128" s="32"/>
      <c r="M128" s="32"/>
      <c r="N128" s="32"/>
      <c r="O128" s="32"/>
    </row>
    <row r="129" spans="1:15">
      <c r="A129" s="402" t="s">
        <v>605</v>
      </c>
      <c r="B129" s="587"/>
      <c r="C129" s="587"/>
      <c r="D129" s="587"/>
      <c r="E129" s="27"/>
      <c r="F129" s="27"/>
      <c r="G129" s="27"/>
      <c r="I129" s="32"/>
      <c r="J129" s="32"/>
      <c r="K129" s="561"/>
      <c r="L129" s="32"/>
      <c r="M129" s="32"/>
      <c r="N129" s="32"/>
      <c r="O129" s="32"/>
    </row>
    <row r="130" spans="1:15">
      <c r="A130" s="402" t="s">
        <v>606</v>
      </c>
      <c r="B130" s="587"/>
      <c r="C130" s="587"/>
      <c r="D130" s="587"/>
      <c r="E130" s="27"/>
      <c r="F130" s="27"/>
      <c r="G130" s="27"/>
      <c r="I130" s="32"/>
      <c r="J130" s="32"/>
      <c r="K130" s="32"/>
      <c r="L130" s="32"/>
      <c r="M130" s="32"/>
      <c r="N130" s="32"/>
      <c r="O130" s="32"/>
    </row>
    <row r="131" spans="1:15">
      <c r="A131" s="402" t="s">
        <v>607</v>
      </c>
      <c r="B131" s="587"/>
      <c r="C131" s="587"/>
      <c r="D131" s="587"/>
      <c r="E131" s="27"/>
      <c r="F131" s="27"/>
      <c r="G131" s="27"/>
    </row>
    <row r="132" spans="1:15">
      <c r="A132" s="30" t="s">
        <v>415</v>
      </c>
      <c r="B132" s="31">
        <f t="shared" ref="B132:G132" si="18">SUM(B122:B131)</f>
        <v>0</v>
      </c>
      <c r="C132" s="31">
        <f t="shared" si="18"/>
        <v>0</v>
      </c>
      <c r="D132" s="31">
        <f t="shared" si="18"/>
        <v>0</v>
      </c>
      <c r="E132" s="31">
        <f t="shared" si="18"/>
        <v>0</v>
      </c>
      <c r="F132" s="31">
        <f t="shared" si="18"/>
        <v>0</v>
      </c>
      <c r="G132" s="31">
        <f t="shared" si="18"/>
        <v>0</v>
      </c>
      <c r="I132" s="4" t="s">
        <v>279</v>
      </c>
    </row>
    <row r="133" spans="1:15">
      <c r="A133" s="4" t="s">
        <v>34</v>
      </c>
      <c r="B133" s="27"/>
      <c r="C133" s="27"/>
      <c r="D133" s="27"/>
      <c r="E133" s="27"/>
      <c r="F133" s="27"/>
      <c r="G133" s="27"/>
    </row>
    <row r="134" spans="1:15">
      <c r="A134" s="30" t="s">
        <v>363</v>
      </c>
      <c r="B134" s="31">
        <f t="shared" ref="B134:G134" si="19">B113+B121+B132+B133</f>
        <v>0</v>
      </c>
      <c r="C134" s="31">
        <f t="shared" si="19"/>
        <v>0</v>
      </c>
      <c r="D134" s="31">
        <f t="shared" si="19"/>
        <v>0</v>
      </c>
      <c r="E134" s="31">
        <f t="shared" si="19"/>
        <v>0</v>
      </c>
      <c r="F134" s="31">
        <f t="shared" si="19"/>
        <v>0</v>
      </c>
      <c r="G134" s="31">
        <f t="shared" si="19"/>
        <v>0</v>
      </c>
      <c r="I134" s="4" t="s">
        <v>381</v>
      </c>
    </row>
    <row r="135" spans="1:15">
      <c r="A135" s="402" t="s">
        <v>608</v>
      </c>
      <c r="B135" s="587">
        <v>0</v>
      </c>
      <c r="C135" s="595">
        <f>B16</f>
        <v>0</v>
      </c>
      <c r="D135" s="595">
        <f>C16</f>
        <v>0</v>
      </c>
      <c r="E135" s="415">
        <f>D16</f>
        <v>0</v>
      </c>
      <c r="F135" s="415">
        <f>E16</f>
        <v>0</v>
      </c>
      <c r="G135" s="415">
        <f>F16</f>
        <v>0</v>
      </c>
      <c r="I135" s="521" t="s">
        <v>795</v>
      </c>
    </row>
    <row r="136" spans="1:15">
      <c r="A136" s="402" t="s">
        <v>609</v>
      </c>
      <c r="B136" s="595">
        <f t="shared" ref="B136:G136" si="20">B16</f>
        <v>0</v>
      </c>
      <c r="C136" s="595">
        <f t="shared" si="20"/>
        <v>0</v>
      </c>
      <c r="D136" s="595">
        <f t="shared" si="20"/>
        <v>0</v>
      </c>
      <c r="E136" s="415">
        <f t="shared" si="20"/>
        <v>0</v>
      </c>
      <c r="F136" s="415">
        <f t="shared" si="20"/>
        <v>0</v>
      </c>
      <c r="G136" s="415">
        <f t="shared" si="20"/>
        <v>0</v>
      </c>
    </row>
    <row r="137" spans="1:15">
      <c r="B137" s="585"/>
      <c r="C137" s="585"/>
      <c r="D137" s="585"/>
      <c r="E137" s="26"/>
      <c r="F137" s="26"/>
      <c r="G137" s="26"/>
    </row>
    <row r="138" spans="1:15">
      <c r="B138" s="585"/>
      <c r="C138" s="585"/>
      <c r="D138" s="585"/>
      <c r="E138" s="26"/>
      <c r="F138" s="26"/>
      <c r="G138" s="26"/>
    </row>
    <row r="139" spans="1:15">
      <c r="B139" s="584"/>
      <c r="C139" s="584"/>
      <c r="D139" s="584"/>
    </row>
    <row r="140" spans="1:15">
      <c r="A140" s="25" t="s">
        <v>165</v>
      </c>
      <c r="B140" s="593">
        <f t="shared" ref="B140:G140" si="21">B11</f>
        <v>2018</v>
      </c>
      <c r="C140" s="593">
        <f t="shared" si="21"/>
        <v>2019</v>
      </c>
      <c r="D140" s="593">
        <f t="shared" si="21"/>
        <v>2020</v>
      </c>
      <c r="E140" s="34">
        <f t="shared" si="21"/>
        <v>2021</v>
      </c>
      <c r="F140" s="34">
        <f t="shared" si="21"/>
        <v>2022</v>
      </c>
      <c r="G140" s="34">
        <f t="shared" si="21"/>
        <v>2023</v>
      </c>
      <c r="I140" s="25" t="s">
        <v>491</v>
      </c>
    </row>
    <row r="141" spans="1:15">
      <c r="A141" s="25"/>
      <c r="B141" s="593"/>
      <c r="C141" s="593"/>
      <c r="D141" s="593"/>
      <c r="E141" s="34"/>
      <c r="F141" s="34"/>
      <c r="G141" s="34"/>
    </row>
    <row r="142" spans="1:15">
      <c r="A142" s="402" t="s">
        <v>610</v>
      </c>
      <c r="B142" s="596">
        <v>0.35</v>
      </c>
      <c r="C142" s="596">
        <v>0.35</v>
      </c>
      <c r="D142" s="596">
        <v>0.35</v>
      </c>
      <c r="E142" s="38">
        <v>0.35</v>
      </c>
      <c r="F142" s="38">
        <v>0.35</v>
      </c>
      <c r="G142" s="38">
        <v>0.35</v>
      </c>
      <c r="I142" s="4" t="s">
        <v>280</v>
      </c>
    </row>
    <row r="143" spans="1:15">
      <c r="A143" s="402" t="s">
        <v>611</v>
      </c>
      <c r="B143" s="597" t="e">
        <f t="shared" ref="B143:G143" si="22">-B82/B81</f>
        <v>#DIV/0!</v>
      </c>
      <c r="C143" s="597" t="e">
        <f t="shared" si="22"/>
        <v>#DIV/0!</v>
      </c>
      <c r="D143" s="597" t="e">
        <f t="shared" si="22"/>
        <v>#DIV/0!</v>
      </c>
      <c r="E143" s="39" t="e">
        <f t="shared" si="22"/>
        <v>#DIV/0!</v>
      </c>
      <c r="F143" s="39" t="e">
        <f t="shared" si="22"/>
        <v>#DIV/0!</v>
      </c>
      <c r="G143" s="39" t="e">
        <f t="shared" si="22"/>
        <v>#DIV/0!</v>
      </c>
      <c r="H143" s="32"/>
      <c r="I143" s="4" t="s">
        <v>382</v>
      </c>
    </row>
    <row r="144" spans="1:15" ht="28">
      <c r="A144" s="403" t="s">
        <v>612</v>
      </c>
      <c r="B144" s="594">
        <f t="shared" ref="B144:G144" si="23">(B72+B75+B80)*(1-B142)+B83+B84+B85</f>
        <v>0</v>
      </c>
      <c r="C144" s="594">
        <f t="shared" si="23"/>
        <v>0</v>
      </c>
      <c r="D144" s="594">
        <f t="shared" si="23"/>
        <v>0</v>
      </c>
      <c r="E144" s="40">
        <f t="shared" si="23"/>
        <v>0</v>
      </c>
      <c r="F144" s="40">
        <f t="shared" si="23"/>
        <v>0</v>
      </c>
      <c r="G144" s="40">
        <f t="shared" si="23"/>
        <v>0</v>
      </c>
      <c r="I144" s="4" t="s">
        <v>395</v>
      </c>
    </row>
    <row r="145" spans="1:9" ht="14">
      <c r="A145" s="403" t="s">
        <v>613</v>
      </c>
      <c r="B145" s="587"/>
      <c r="C145" s="587"/>
      <c r="D145" s="587"/>
      <c r="E145" s="27"/>
      <c r="F145" s="27"/>
      <c r="G145" s="27"/>
      <c r="I145" s="4" t="s">
        <v>171</v>
      </c>
    </row>
    <row r="146" spans="1:9">
      <c r="A146" s="402" t="s">
        <v>614</v>
      </c>
      <c r="B146" s="587"/>
      <c r="C146" s="587"/>
      <c r="D146" s="587"/>
      <c r="E146" s="27"/>
      <c r="F146" s="27"/>
      <c r="G146" s="27"/>
      <c r="I146" s="4" t="s">
        <v>281</v>
      </c>
    </row>
    <row r="147" spans="1:9">
      <c r="A147" s="402" t="s">
        <v>615</v>
      </c>
      <c r="B147" s="587"/>
      <c r="C147" s="587"/>
      <c r="D147" s="587"/>
      <c r="E147" s="27"/>
      <c r="F147" s="27"/>
      <c r="G147" s="27"/>
      <c r="I147" s="4" t="s">
        <v>396</v>
      </c>
    </row>
    <row r="148" spans="1:9">
      <c r="A148" s="402" t="s">
        <v>616</v>
      </c>
      <c r="B148" s="598"/>
      <c r="C148" s="598"/>
      <c r="D148" s="598"/>
      <c r="E148" s="41"/>
      <c r="F148" s="41"/>
      <c r="G148" s="41"/>
      <c r="I148" s="4" t="s">
        <v>282</v>
      </c>
    </row>
    <row r="149" spans="1:9">
      <c r="A149" s="402" t="s">
        <v>617</v>
      </c>
      <c r="B149" s="599" t="e">
        <f t="shared" ref="B149:G149" si="24">-B129/B147</f>
        <v>#DIV/0!</v>
      </c>
      <c r="C149" s="599" t="e">
        <f t="shared" si="24"/>
        <v>#DIV/0!</v>
      </c>
      <c r="D149" s="599" t="e">
        <f t="shared" si="24"/>
        <v>#DIV/0!</v>
      </c>
      <c r="E149" s="414" t="e">
        <f t="shared" si="24"/>
        <v>#DIV/0!</v>
      </c>
      <c r="F149" s="414" t="e">
        <f t="shared" si="24"/>
        <v>#DIV/0!</v>
      </c>
      <c r="G149" s="414" t="e">
        <f t="shared" si="24"/>
        <v>#DIV/0!</v>
      </c>
      <c r="I149" s="4" t="s">
        <v>283</v>
      </c>
    </row>
    <row r="150" spans="1:9">
      <c r="A150" s="402" t="s">
        <v>714</v>
      </c>
      <c r="B150" s="598"/>
      <c r="C150" s="598"/>
      <c r="D150" s="598"/>
      <c r="E150" s="41"/>
      <c r="F150" s="41"/>
      <c r="G150" s="41"/>
      <c r="H150" s="411"/>
      <c r="I150" s="4" t="s">
        <v>397</v>
      </c>
    </row>
    <row r="151" spans="1:9">
      <c r="B151" s="600"/>
      <c r="C151" s="600"/>
      <c r="D151" s="600"/>
      <c r="G151" s="402"/>
    </row>
    <row r="152" spans="1:9">
      <c r="B152" s="601"/>
      <c r="C152" s="601"/>
      <c r="D152" s="601"/>
      <c r="E152" s="26"/>
      <c r="F152" s="26"/>
      <c r="G152" s="26"/>
    </row>
    <row r="153" spans="1:9">
      <c r="A153" s="42" t="s">
        <v>419</v>
      </c>
      <c r="B153" s="43"/>
      <c r="C153" s="43"/>
      <c r="D153" s="43"/>
      <c r="E153" s="43"/>
      <c r="F153" s="43"/>
      <c r="G153" s="43"/>
    </row>
    <row r="154" spans="1:9">
      <c r="A154" s="43" t="s">
        <v>162</v>
      </c>
      <c r="B154" s="602">
        <f t="shared" ref="B154:G154" si="25">B33-B60</f>
        <v>0</v>
      </c>
      <c r="C154" s="602">
        <f t="shared" si="25"/>
        <v>0</v>
      </c>
      <c r="D154" s="602">
        <f t="shared" si="25"/>
        <v>0</v>
      </c>
      <c r="E154" s="602">
        <f t="shared" si="25"/>
        <v>0</v>
      </c>
      <c r="F154" s="43">
        <f t="shared" si="25"/>
        <v>0</v>
      </c>
      <c r="G154" s="43">
        <f t="shared" si="25"/>
        <v>0</v>
      </c>
      <c r="I154" s="4" t="s">
        <v>398</v>
      </c>
    </row>
    <row r="155" spans="1:9">
      <c r="A155" s="43" t="s">
        <v>163</v>
      </c>
      <c r="B155" s="602">
        <f t="shared" ref="B155:G155" si="26">B88-B89</f>
        <v>0</v>
      </c>
      <c r="C155" s="602">
        <f t="shared" si="26"/>
        <v>0</v>
      </c>
      <c r="D155" s="602">
        <f t="shared" si="26"/>
        <v>0</v>
      </c>
      <c r="E155" s="43">
        <f t="shared" si="26"/>
        <v>0</v>
      </c>
      <c r="F155" s="43">
        <f t="shared" si="26"/>
        <v>0</v>
      </c>
      <c r="G155" s="43">
        <f t="shared" si="26"/>
        <v>0</v>
      </c>
      <c r="I155" s="4" t="s">
        <v>399</v>
      </c>
    </row>
    <row r="156" spans="1:9">
      <c r="A156" s="43" t="s">
        <v>164</v>
      </c>
      <c r="B156" s="602"/>
      <c r="C156" s="602">
        <f>C134-(C16-B16)</f>
        <v>0</v>
      </c>
      <c r="D156" s="602">
        <f>D134-(D16-C16)</f>
        <v>0</v>
      </c>
      <c r="E156" s="43">
        <f>E134-(E16-D16)</f>
        <v>0</v>
      </c>
      <c r="F156" s="43">
        <f>F134-(F16-E16)</f>
        <v>0</v>
      </c>
      <c r="G156" s="43">
        <f>G134-(G16-F16)</f>
        <v>0</v>
      </c>
      <c r="I156" s="4" t="s">
        <v>400</v>
      </c>
    </row>
    <row r="159" spans="1:9">
      <c r="B159" s="44"/>
      <c r="C159" s="44"/>
      <c r="D159" s="44"/>
      <c r="E159" s="44"/>
      <c r="F159" s="44"/>
      <c r="G159" s="44"/>
    </row>
    <row r="160" spans="1:9">
      <c r="C160" s="44"/>
      <c r="D160" s="44"/>
      <c r="E160" s="44"/>
      <c r="F160" s="44"/>
      <c r="G160" s="44"/>
    </row>
    <row r="161" spans="3:7">
      <c r="C161" s="44"/>
      <c r="D161" s="44"/>
      <c r="E161" s="44"/>
      <c r="F161" s="44"/>
      <c r="G161" s="44"/>
    </row>
  </sheetData>
  <phoneticPr fontId="0" type="noConversion"/>
  <pageMargins left="0.75" right="0.75" top="1" bottom="1" header="0.5" footer="0.5"/>
  <pageSetup scale="83" orientation="portrait" r:id="rId1"/>
  <headerFooter alignWithMargins="0"/>
  <rowBreaks count="3" manualBreakCount="3">
    <brk id="60" max="6" man="1"/>
    <brk id="93" max="6" man="1"/>
    <brk id="138" max="6" man="1"/>
  </rowBreaks>
  <colBreaks count="1" manualBreakCount="1">
    <brk id="7"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7"/>
  <sheetViews>
    <sheetView topLeftCell="A19" zoomScale="160" zoomScaleNormal="160" workbookViewId="0">
      <selection activeCell="D46" sqref="D46"/>
    </sheetView>
  </sheetViews>
  <sheetFormatPr baseColWidth="10" defaultColWidth="9.1640625" defaultRowHeight="13"/>
  <cols>
    <col min="1" max="1" width="40" style="17" customWidth="1"/>
    <col min="2" max="6" width="10.6640625" style="17" customWidth="1"/>
    <col min="7" max="8" width="9.6640625" style="17" customWidth="1"/>
    <col min="9" max="9" width="10.6640625" style="17" customWidth="1"/>
    <col min="10" max="16384" width="9.1640625" style="17"/>
  </cols>
  <sheetData>
    <row r="1" spans="1:14" ht="12.75" customHeight="1">
      <c r="A1" s="1" t="str">
        <f>Data!A1</f>
        <v>Financial Statement Analysis Package (FSAP): Version 9.0</v>
      </c>
      <c r="B1" s="2"/>
      <c r="C1" s="2"/>
      <c r="D1" s="2"/>
      <c r="E1" s="2"/>
      <c r="F1" s="3"/>
      <c r="J1" s="5"/>
      <c r="K1" s="6"/>
      <c r="L1" s="6"/>
      <c r="M1" s="6"/>
      <c r="N1" s="7"/>
    </row>
    <row r="2" spans="1:14" ht="12.75" customHeight="1">
      <c r="A2" s="9" t="str">
        <f>Data!A2</f>
        <v>Financial Reporting, Financial Statement Analysis, and Valuation: A Strategic Perspective, 9th Edition</v>
      </c>
      <c r="B2" s="10"/>
      <c r="C2" s="10"/>
      <c r="D2" s="10"/>
      <c r="E2" s="10"/>
      <c r="F2" s="11"/>
      <c r="J2" s="9" t="s">
        <v>405</v>
      </c>
      <c r="K2" s="10"/>
      <c r="L2" s="10"/>
      <c r="M2" s="10"/>
      <c r="N2" s="11"/>
    </row>
    <row r="3" spans="1:14" ht="12.75" customHeight="1" thickBot="1">
      <c r="A3" s="12" t="s">
        <v>406</v>
      </c>
      <c r="B3" s="13"/>
      <c r="C3" s="13"/>
      <c r="D3" s="13"/>
      <c r="E3" s="13"/>
      <c r="F3" s="14"/>
      <c r="J3" s="15"/>
      <c r="K3" s="13"/>
      <c r="L3" s="13"/>
      <c r="M3" s="13"/>
      <c r="N3" s="14"/>
    </row>
    <row r="4" spans="1:14" ht="12.75" customHeight="1">
      <c r="A4" s="45"/>
      <c r="J4" s="46"/>
      <c r="K4" s="46"/>
      <c r="L4" s="46"/>
      <c r="M4" s="46"/>
      <c r="N4" s="46"/>
    </row>
    <row r="5" spans="1:14" ht="12.75" customHeight="1">
      <c r="K5" s="16"/>
      <c r="L5" s="16"/>
      <c r="M5" s="16"/>
      <c r="N5" s="16"/>
    </row>
    <row r="6" spans="1:14" ht="12.75" customHeight="1">
      <c r="A6" s="18" t="s">
        <v>401</v>
      </c>
      <c r="J6" s="17" t="s">
        <v>294</v>
      </c>
      <c r="K6" s="16"/>
      <c r="L6" s="16"/>
      <c r="M6" s="16"/>
      <c r="N6" s="16"/>
    </row>
    <row r="7" spans="1:14" ht="12.75" customHeight="1">
      <c r="J7" s="17" t="s">
        <v>295</v>
      </c>
      <c r="K7" s="16"/>
      <c r="L7" s="16"/>
      <c r="M7" s="16"/>
      <c r="N7" s="16"/>
    </row>
    <row r="8" spans="1:14" ht="12.75" customHeight="1" thickBot="1">
      <c r="K8" s="16"/>
      <c r="L8" s="16"/>
      <c r="M8" s="16"/>
      <c r="N8" s="16"/>
    </row>
    <row r="9" spans="1:14" ht="12.75" customHeight="1">
      <c r="A9" s="47" t="str">
        <f>Data!A9</f>
        <v>Analyst Name:</v>
      </c>
      <c r="B9" s="48">
        <f>Data!B9</f>
        <v>0</v>
      </c>
      <c r="C9" s="48"/>
      <c r="D9" s="48"/>
      <c r="E9" s="48"/>
      <c r="F9" s="49"/>
      <c r="J9" s="16"/>
    </row>
    <row r="10" spans="1:14" ht="12.75" customHeight="1" thickBot="1">
      <c r="A10" s="50" t="str">
        <f>Data!A10</f>
        <v>Company Name:</v>
      </c>
      <c r="B10" s="51">
        <f>Data!B10</f>
        <v>0</v>
      </c>
      <c r="C10" s="52"/>
      <c r="D10" s="52"/>
      <c r="E10" s="52"/>
      <c r="F10" s="53"/>
    </row>
    <row r="11" spans="1:14" ht="12.75" customHeight="1"/>
    <row r="12" spans="1:14" ht="12.75" customHeight="1">
      <c r="A12" s="54"/>
      <c r="B12" s="54"/>
      <c r="C12" s="54"/>
      <c r="D12" s="54"/>
      <c r="E12" s="54"/>
      <c r="F12" s="54"/>
    </row>
    <row r="13" spans="1:14" ht="12.75" customHeight="1">
      <c r="A13" s="55" t="s">
        <v>428</v>
      </c>
      <c r="B13" s="56"/>
      <c r="C13" s="56"/>
      <c r="D13" s="56"/>
      <c r="E13" s="56"/>
      <c r="F13" s="57"/>
    </row>
    <row r="14" spans="1:14" ht="12.75" customHeight="1">
      <c r="A14" s="58" t="str">
        <f>Data!A154</f>
        <v>Assets - Liabilities - Equities</v>
      </c>
      <c r="B14" s="456">
        <f>Data!B154</f>
        <v>0</v>
      </c>
      <c r="C14" s="456">
        <f>Data!C154</f>
        <v>0</v>
      </c>
      <c r="D14" s="456">
        <f>Data!D154</f>
        <v>0</v>
      </c>
      <c r="E14" s="456">
        <f>Data!E154</f>
        <v>0</v>
      </c>
      <c r="F14" s="456">
        <f>Data!F154</f>
        <v>0</v>
      </c>
      <c r="J14" s="16" t="s">
        <v>297</v>
      </c>
    </row>
    <row r="15" spans="1:14" ht="12.75" customHeight="1">
      <c r="A15" s="59" t="str">
        <f>Data!A155</f>
        <v>Net Income (computed) - Net Income (reported)</v>
      </c>
      <c r="B15" s="456">
        <f>Data!B155</f>
        <v>0</v>
      </c>
      <c r="C15" s="456">
        <f>Data!C155</f>
        <v>0</v>
      </c>
      <c r="D15" s="456">
        <f>Data!D155</f>
        <v>0</v>
      </c>
      <c r="E15" s="456">
        <f>Data!E155</f>
        <v>0</v>
      </c>
      <c r="F15" s="456">
        <f>Data!F155</f>
        <v>0</v>
      </c>
      <c r="J15" s="16" t="s">
        <v>298</v>
      </c>
    </row>
    <row r="16" spans="1:14" ht="12.75" customHeight="1" thickBot="1">
      <c r="A16" s="58" t="str">
        <f>Data!A156</f>
        <v>Cash Changes</v>
      </c>
      <c r="B16" s="456"/>
      <c r="C16" s="456">
        <f>Data!C156</f>
        <v>0</v>
      </c>
      <c r="D16" s="456">
        <f>Data!D156</f>
        <v>0</v>
      </c>
      <c r="E16" s="456">
        <f>Data!E156</f>
        <v>0</v>
      </c>
      <c r="F16" s="456">
        <f>Data!F156</f>
        <v>0</v>
      </c>
      <c r="J16" s="16" t="s">
        <v>299</v>
      </c>
    </row>
    <row r="17" spans="1:10" ht="12.75" customHeight="1" thickBot="1">
      <c r="A17" s="60" t="s">
        <v>36</v>
      </c>
      <c r="B17" s="61"/>
      <c r="C17" s="61"/>
      <c r="D17" s="61"/>
      <c r="E17" s="61"/>
      <c r="F17" s="62"/>
    </row>
    <row r="18" spans="1:10" ht="12.75" customHeight="1">
      <c r="A18" s="63"/>
      <c r="B18" s="63"/>
      <c r="C18" s="63"/>
      <c r="D18" s="63"/>
      <c r="E18" s="63"/>
      <c r="F18" s="63"/>
    </row>
    <row r="19" spans="1:10" ht="12.75" customHeight="1" thickBot="1">
      <c r="A19" s="64"/>
      <c r="B19" s="56"/>
      <c r="C19" s="56"/>
      <c r="D19" s="56"/>
      <c r="E19" s="56"/>
      <c r="F19" s="65"/>
    </row>
    <row r="20" spans="1:10" ht="12.75" customHeight="1" thickBot="1">
      <c r="A20" s="66" t="s">
        <v>429</v>
      </c>
      <c r="B20" s="67"/>
      <c r="C20" s="67"/>
      <c r="D20" s="67"/>
      <c r="E20" s="67"/>
      <c r="F20" s="68"/>
      <c r="J20" s="69" t="s">
        <v>492</v>
      </c>
    </row>
    <row r="21" spans="1:10" ht="12.75" customHeight="1" thickBot="1">
      <c r="A21" s="70" t="s">
        <v>18</v>
      </c>
      <c r="B21" s="71">
        <f>Data!$C$11</f>
        <v>2019</v>
      </c>
      <c r="C21" s="71">
        <f>Data!$D$11</f>
        <v>2020</v>
      </c>
      <c r="D21" s="71">
        <f>Data!$E$11</f>
        <v>2021</v>
      </c>
      <c r="E21" s="71">
        <f>Data!$F$11</f>
        <v>2022</v>
      </c>
      <c r="F21" s="71">
        <f>Data!$G$11</f>
        <v>2023</v>
      </c>
    </row>
    <row r="22" spans="1:10" ht="12.75" customHeight="1">
      <c r="B22" s="56"/>
      <c r="C22" s="56"/>
      <c r="D22" s="56"/>
      <c r="E22" s="56"/>
      <c r="F22" s="72"/>
    </row>
    <row r="23" spans="1:10" ht="12.75" customHeight="1">
      <c r="A23" s="64" t="s">
        <v>166</v>
      </c>
      <c r="B23" s="56"/>
      <c r="C23" s="56"/>
      <c r="D23" s="56"/>
      <c r="E23" s="56"/>
      <c r="F23" s="57"/>
      <c r="J23" s="17" t="s">
        <v>286</v>
      </c>
    </row>
    <row r="24" spans="1:10" ht="12.75" customHeight="1">
      <c r="A24" s="73" t="s">
        <v>430</v>
      </c>
      <c r="B24" s="74" t="str">
        <f>IF(ISERROR((Data!C86+(1-Data!C142)*(-Data!C78))/Data!C65),"",(Data!C86+(1-Data!C142)*(-Data!C78))/Data!C65)</f>
        <v/>
      </c>
      <c r="C24" s="74" t="str">
        <f>IF(ISERROR((Data!D86+(1-Data!D142)*(-Data!D78))/Data!D65),"",(Data!D86+(1-Data!D142)*(-Data!D78))/Data!D65)</f>
        <v/>
      </c>
      <c r="D24" s="74" t="str">
        <f>IF(ISERROR((Data!E86+(1-Data!E142)*(-Data!E78))/Data!E65),"",(Data!E86+(1-Data!E142)*(-Data!E78))/Data!E65)</f>
        <v/>
      </c>
      <c r="E24" s="74" t="str">
        <f>IF(ISERROR((Data!F86+(1-Data!F142)*(-Data!F78))/Data!F65),"",(Data!F86+(1-Data!F142)*(-Data!F78))/Data!F65)</f>
        <v/>
      </c>
      <c r="F24" s="74" t="str">
        <f>IF(ISERROR((Data!G86+(1-Data!G142)*(-Data!G78))/Data!G65),"",(Data!G86+(1-Data!G142)*(-Data!G78))/Data!G65)</f>
        <v/>
      </c>
      <c r="J24" s="17" t="s">
        <v>300</v>
      </c>
    </row>
    <row r="25" spans="1:10" ht="12.75" customHeight="1">
      <c r="A25" s="73" t="s">
        <v>431</v>
      </c>
      <c r="B25" s="75" t="str">
        <f>IF(ISERROR(Data!C65/((Data!B33+Data!C33)/2)),"",Data!C65/((Data!B33+Data!C33)/2))</f>
        <v/>
      </c>
      <c r="C25" s="75" t="str">
        <f>IF(ISERROR(Data!D65/((Data!C33+Data!D33)/2)),"",Data!D65/((Data!C33+Data!D33)/2))</f>
        <v/>
      </c>
      <c r="D25" s="75" t="str">
        <f>IF(ISERROR(Data!E65/((Data!D33+Data!E33)/2)),"",Data!E65/((Data!D33+Data!E33)/2))</f>
        <v/>
      </c>
      <c r="E25" s="75" t="str">
        <f>IF(ISERROR(Data!F65/((Data!E33+Data!F33)/2)),"",Data!F65/((Data!E33+Data!F33)/2))</f>
        <v/>
      </c>
      <c r="F25" s="75" t="str">
        <f>IF(ISERROR(Data!G65/((Data!F33+Data!G33)/2)),"",Data!G65/((Data!F33+Data!G33)/2))</f>
        <v/>
      </c>
      <c r="J25" s="17" t="s">
        <v>284</v>
      </c>
    </row>
    <row r="26" spans="1:10" ht="12.75" customHeight="1">
      <c r="A26" s="76" t="s">
        <v>432</v>
      </c>
      <c r="B26" s="74" t="str">
        <f>IF(ISERROR((Data!C86+(1-Data!C142)*(-Data!C78))/((Data!B33+Data!C33)/2)),"",(Data!C86+(1-Data!C142)*(-Data!C78))/((Data!B33+Data!C33)/2))</f>
        <v/>
      </c>
      <c r="C26" s="74" t="str">
        <f>IF(ISERROR((Data!D86+(1-Data!D142)*(-Data!D78))/((Data!C33+Data!D33)/2)),"",(Data!D86+(1-Data!D142)*(-Data!D78))/((Data!C33+Data!D33)/2))</f>
        <v/>
      </c>
      <c r="D26" s="74" t="str">
        <f>IF(ISERROR((Data!E86+(1-Data!E142)*(-Data!E78))/((Data!D33+Data!E33)/2)),"",(Data!E86+(1-Data!E142)*(-Data!E78))/((Data!D33+Data!E33)/2))</f>
        <v/>
      </c>
      <c r="E26" s="74" t="str">
        <f>IF(ISERROR((Data!F86+(1-Data!F142)*(-Data!F78))/((Data!E33+Data!F33)/2)),"",(Data!F86+(1-Data!F142)*(-Data!F78))/((Data!E33+Data!F33)/2))</f>
        <v/>
      </c>
      <c r="F26" s="74" t="str">
        <f>IF(ISERROR((Data!G86+(1-Data!G142)*(-Data!G78))/((Data!F33+Data!G33)/2)),"",(Data!G86+(1-Data!G142)*(-Data!G78))/((Data!F33+Data!G33)/2))</f>
        <v/>
      </c>
      <c r="J26" s="17" t="s">
        <v>285</v>
      </c>
    </row>
    <row r="27" spans="1:10" ht="12.75" customHeight="1">
      <c r="A27" s="77"/>
      <c r="B27" s="78"/>
      <c r="C27" s="78"/>
      <c r="D27" s="78"/>
      <c r="E27" s="78"/>
      <c r="F27" s="79"/>
    </row>
    <row r="28" spans="1:10" ht="12.75" customHeight="1">
      <c r="A28" s="69" t="s">
        <v>167</v>
      </c>
      <c r="B28" s="69"/>
      <c r="C28" s="69"/>
      <c r="D28" s="69"/>
      <c r="E28" s="69"/>
      <c r="F28" s="80"/>
      <c r="J28" s="17" t="s">
        <v>287</v>
      </c>
    </row>
    <row r="29" spans="1:10" ht="12.75" customHeight="1">
      <c r="A29" s="73" t="s">
        <v>430</v>
      </c>
      <c r="B29" s="74" t="str">
        <f>IF(ISERROR((Data!C86+((1-Data!C142)*-Data!C78)-Data!C144)/Data!C65),"",(Data!C86+((1-Data!C142)*-Data!C78)-Data!C144)/Data!C65)</f>
        <v/>
      </c>
      <c r="C29" s="74" t="str">
        <f>IF(ISERROR((Data!D86+((1-Data!D142)*-Data!D78)-Data!D144)/Data!D65),"",(Data!D86+((1-Data!D142)*-Data!D78)-Data!D144)/Data!D65)</f>
        <v/>
      </c>
      <c r="D29" s="74" t="str">
        <f>IF(ISERROR((Data!E86+((1-Data!E142)*-Data!E78)-Data!E144)/Data!E65),"",(Data!E86+((1-Data!E142)*-Data!E78)-Data!E144)/Data!E65)</f>
        <v/>
      </c>
      <c r="E29" s="74" t="str">
        <f>IF(ISERROR((Data!F86+((1-Data!F142)*-Data!F78)-Data!F144)/Data!F65),"",(Data!F86+((1-Data!F142)*-Data!F78)-Data!F144)/Data!F65)</f>
        <v/>
      </c>
      <c r="F29" s="74" t="str">
        <f>IF(ISERROR((Data!G86+((1-Data!G142)*-Data!G78)-Data!G144)/Data!G65),"",(Data!G86+((1-Data!G142)*-Data!G78)-Data!G144)/Data!G65)</f>
        <v/>
      </c>
      <c r="J29" s="17" t="s">
        <v>292</v>
      </c>
    </row>
    <row r="30" spans="1:10" ht="12.75" customHeight="1">
      <c r="A30" s="73" t="s">
        <v>431</v>
      </c>
      <c r="B30" s="75" t="str">
        <f>IF(ISERROR(Data!C65/((Data!B33+Data!C33)/2)),"",Data!C65/((Data!B33+Data!C33)/2))</f>
        <v/>
      </c>
      <c r="C30" s="75" t="str">
        <f>IF(ISERROR(Data!D65/((Data!C33+Data!D33)/2)),"",Data!D65/((Data!C33+Data!D33)/2))</f>
        <v/>
      </c>
      <c r="D30" s="75" t="str">
        <f>IF(ISERROR(Data!E65/((Data!D33+Data!E33)/2)),"",Data!E65/((Data!D33+Data!E33)/2))</f>
        <v/>
      </c>
      <c r="E30" s="75" t="str">
        <f>IF(ISERROR(Data!F65/((Data!E33+Data!F33)/2)),"",Data!F65/((Data!E33+Data!F33)/2))</f>
        <v/>
      </c>
      <c r="F30" s="75" t="str">
        <f>IF(ISERROR(Data!G65/((Data!F33+Data!G33)/2)),"",Data!G65/((Data!F33+Data!G33)/2))</f>
        <v/>
      </c>
    </row>
    <row r="31" spans="1:10" ht="12.75" customHeight="1">
      <c r="A31" s="76" t="s">
        <v>432</v>
      </c>
      <c r="B31" s="74" t="str">
        <f>IF(ISERROR((Data!C86+((1-Data!C142)*-Data!C78)-Data!C144)/((Data!B33+Data!C33)/2)),"",(Data!C86+((1-Data!C142)*-Data!C78)-Data!C144)/((Data!B33+Data!C33)/2))</f>
        <v/>
      </c>
      <c r="C31" s="74" t="str">
        <f>IF(ISERROR((Data!D86+((1-Data!D142)*-Data!D78)-Data!D144)/((Data!C33+Data!D33)/2)),"",(Data!D86+((1-Data!D142)*-Data!D78)-Data!D144)/((Data!C33+Data!D33)/2))</f>
        <v/>
      </c>
      <c r="D31" s="74" t="str">
        <f>IF(ISERROR((Data!E86+((1-Data!E142)*-Data!E78)-Data!E144)/((Data!D33+Data!E33)/2)),"",(Data!E86+((1-Data!E142)*-Data!E78)-Data!E144)/((Data!D33+Data!E33)/2))</f>
        <v/>
      </c>
      <c r="E31" s="74" t="str">
        <f>IF(ISERROR((Data!F86+((1-Data!F142)*-Data!F78)-Data!F144)/((Data!E33+Data!F33)/2)),"",(Data!F86+((1-Data!F142)*-Data!F78)-Data!F144)/((Data!E33+Data!F33)/2))</f>
        <v/>
      </c>
      <c r="F31" s="74" t="str">
        <f>IF(ISERROR((Data!G86+((1-Data!G142)*-Data!G78)-Data!G144)/((Data!F33+Data!G33)/2)),"",(Data!G86+((1-Data!G142)*-Data!G78)-Data!G144)/((Data!F33+Data!G33)/2))</f>
        <v/>
      </c>
    </row>
    <row r="32" spans="1:10" ht="12.75" customHeight="1">
      <c r="A32" s="77"/>
      <c r="B32" s="69"/>
      <c r="C32" s="69"/>
      <c r="D32" s="69"/>
      <c r="E32" s="69"/>
      <c r="F32" s="81"/>
    </row>
    <row r="33" spans="1:10" ht="12.75" customHeight="1">
      <c r="A33" s="64" t="s">
        <v>168</v>
      </c>
      <c r="B33" s="64"/>
      <c r="C33" s="64"/>
      <c r="D33" s="64"/>
      <c r="E33" s="64"/>
      <c r="F33" s="82"/>
      <c r="J33" s="17" t="s">
        <v>290</v>
      </c>
    </row>
    <row r="34" spans="1:10" ht="12.75" customHeight="1">
      <c r="A34" s="73" t="s">
        <v>433</v>
      </c>
      <c r="B34" s="74" t="str">
        <f>IF(ISERROR((Data!C88-Data!C146)/Data!C65),"",(Data!C88-Data!C146)/Data!C65)</f>
        <v/>
      </c>
      <c r="C34" s="74" t="str">
        <f>IF(ISERROR((Data!D88-Data!D146)/Data!D65),"",(Data!D88-Data!D146)/Data!D65)</f>
        <v/>
      </c>
      <c r="D34" s="74" t="str">
        <f>IF(ISERROR((Data!E88-Data!E146)/Data!E65),"",(Data!E88-Data!E146)/Data!E65)</f>
        <v/>
      </c>
      <c r="E34" s="74" t="str">
        <f>IF(ISERROR((Data!F88-Data!F146)/Data!F65),"",(Data!F88-Data!F146)/Data!F65)</f>
        <v/>
      </c>
      <c r="F34" s="74" t="str">
        <f>IF(ISERROR((Data!G88-Data!G146)/Data!G65),"",(Data!G88-Data!G146)/Data!G65)</f>
        <v/>
      </c>
      <c r="J34" s="17" t="s">
        <v>301</v>
      </c>
    </row>
    <row r="35" spans="1:10" ht="12.75" customHeight="1">
      <c r="A35" s="73" t="s">
        <v>431</v>
      </c>
      <c r="B35" s="75" t="str">
        <f>IF(ISERROR(Data!C65/((Data!B33+Data!C33)/2)),"",Data!C65/((Data!B33+Data!C33)/2))</f>
        <v/>
      </c>
      <c r="C35" s="75" t="str">
        <f>IF(ISERROR(Data!D65/((Data!C33+Data!D33)/2)),"",Data!D65/((Data!C33+Data!D33)/2))</f>
        <v/>
      </c>
      <c r="D35" s="75" t="str">
        <f>IF(ISERROR(Data!E65/((Data!D33+Data!E33)/2)),"",Data!E65/((Data!D33+Data!E33)/2))</f>
        <v/>
      </c>
      <c r="E35" s="75" t="str">
        <f>IF(ISERROR(Data!F65/((Data!E33+Data!F33)/2)),"",Data!F65/((Data!E33+Data!F33)/2))</f>
        <v/>
      </c>
      <c r="F35" s="75" t="str">
        <f>IF(ISERROR(Data!G65/((Data!F33+Data!G33)/2)),"",Data!G65/((Data!F33+Data!G33)/2))</f>
        <v/>
      </c>
      <c r="J35" s="17" t="s">
        <v>284</v>
      </c>
    </row>
    <row r="36" spans="1:10" ht="12.75" customHeight="1">
      <c r="A36" s="73" t="s">
        <v>434</v>
      </c>
      <c r="B36" s="75" t="str">
        <f>IF(ISERROR(((Data!B33+Data!C33)/2)/((Data!B57+Data!C57)/2)),"",((Data!B33+Data!C33)/2)/((Data!B57+Data!C57)/2))</f>
        <v/>
      </c>
      <c r="C36" s="75" t="str">
        <f>IF(ISERROR(((Data!C33+Data!D33)/2)/((Data!C57+Data!D57)/2)),"",((Data!C33+Data!D33)/2)/((Data!C57+Data!D57)/2))</f>
        <v/>
      </c>
      <c r="D36" s="75" t="str">
        <f>IF(ISERROR(((Data!D33+Data!E33)/2)/((Data!D57+Data!E57)/2)),"",((Data!D33+Data!E33)/2)/((Data!D57+Data!E57)/2))</f>
        <v/>
      </c>
      <c r="E36" s="75" t="str">
        <f>IF(ISERROR(((Data!E33+Data!F33)/2)/((Data!E57+Data!F57)/2)),"",((Data!E33+Data!F33)/2)/((Data!E57+Data!F57)/2))</f>
        <v/>
      </c>
      <c r="F36" s="75" t="str">
        <f>IF(ISERROR(((Data!F33+Data!G33)/2)/((Data!F57+Data!G57)/2)),"",((Data!F33+Data!G33)/2)/((Data!F57+Data!G57)/2))</f>
        <v/>
      </c>
      <c r="J36" s="17" t="s">
        <v>288</v>
      </c>
    </row>
    <row r="37" spans="1:10" ht="12.75" customHeight="1">
      <c r="A37" s="76" t="s">
        <v>435</v>
      </c>
      <c r="B37" s="74" t="str">
        <f>IF(ISERROR((Data!C88-Data!C146)/((Data!B57+Data!C57)/2)),"",(Data!C88-Data!C146)/((Data!B57+Data!C57)/2))</f>
        <v/>
      </c>
      <c r="C37" s="74" t="str">
        <f>IF(ISERROR((Data!D88-Data!D146)/((Data!C57+Data!D57)/2)),"",(Data!D88-Data!D146)/((Data!C57+Data!D57)/2))</f>
        <v/>
      </c>
      <c r="D37" s="74" t="str">
        <f>IF(ISERROR((Data!E88-Data!E146)/((Data!D57+Data!E57)/2)),"",(Data!E88-Data!E146)/((Data!D57+Data!E57)/2))</f>
        <v/>
      </c>
      <c r="E37" s="74" t="str">
        <f>IF(ISERROR((Data!F88-Data!F146)/((Data!E57+Data!F57)/2)),"",(Data!F88-Data!F146)/((Data!E57+Data!F57)/2))</f>
        <v/>
      </c>
      <c r="F37" s="74" t="str">
        <f>IF(ISERROR((Data!G88-Data!G146)/((Data!F57+Data!G57)/2)),"",(Data!G88-Data!G146)/((Data!F57+Data!G57)/2))</f>
        <v/>
      </c>
      <c r="J37" s="17" t="s">
        <v>289</v>
      </c>
    </row>
    <row r="38" spans="1:10" ht="12.75" customHeight="1">
      <c r="A38" s="77"/>
      <c r="B38" s="78"/>
      <c r="C38" s="78"/>
      <c r="D38" s="78"/>
      <c r="E38" s="78"/>
      <c r="F38" s="79"/>
    </row>
    <row r="39" spans="1:10" ht="12.75" customHeight="1">
      <c r="A39" s="64" t="s">
        <v>224</v>
      </c>
      <c r="B39" s="64"/>
      <c r="C39" s="64"/>
      <c r="D39" s="64"/>
      <c r="E39" s="64"/>
      <c r="F39" s="82"/>
      <c r="J39" s="17" t="s">
        <v>291</v>
      </c>
    </row>
    <row r="40" spans="1:10" ht="12.75" customHeight="1">
      <c r="A40" s="73" t="s">
        <v>433</v>
      </c>
      <c r="B40" s="74" t="str">
        <f>IF(ISERROR((Data!C88-Data!C146-Data!C144)/Data!C65),"",(Data!C88-Data!C146-Data!C144)/Data!C65)</f>
        <v/>
      </c>
      <c r="C40" s="74" t="str">
        <f>IF(ISERROR((Data!D88-Data!D146-Data!D144)/Data!D65),"",(Data!D88-Data!D146-Data!D144)/Data!D65)</f>
        <v/>
      </c>
      <c r="D40" s="74" t="str">
        <f>IF(ISERROR((Data!E88-Data!E146-Data!E144)/Data!E65),"",(Data!E88-Data!E146-Data!E144)/Data!E65)</f>
        <v/>
      </c>
      <c r="E40" s="74" t="str">
        <f>IF(ISERROR((Data!F88-Data!F146-Data!F144)/Data!F65),"",(Data!F88-Data!F146-Data!F144)/Data!F65)</f>
        <v/>
      </c>
      <c r="F40" s="74" t="str">
        <f>IF(ISERROR((Data!G88-Data!G146-Data!G144)/Data!G65),"",(Data!G88-Data!G146-Data!G144)/Data!G65)</f>
        <v/>
      </c>
      <c r="J40" s="17" t="s">
        <v>293</v>
      </c>
    </row>
    <row r="41" spans="1:10" ht="12.75" customHeight="1">
      <c r="A41" s="73" t="s">
        <v>431</v>
      </c>
      <c r="B41" s="75" t="str">
        <f>IF(ISERROR(Data!C65/((Data!B33+Data!C33)/2)),"",Data!C65/((Data!B33+Data!C33)/2))</f>
        <v/>
      </c>
      <c r="C41" s="75" t="str">
        <f>IF(ISERROR(Data!D65/((Data!C33+Data!D33)/2)),"",Data!D65/((Data!C33+Data!D33)/2))</f>
        <v/>
      </c>
      <c r="D41" s="75" t="str">
        <f>IF(ISERROR(Data!E65/((Data!D33+Data!E33)/2)),"",Data!E65/((Data!D33+Data!E33)/2))</f>
        <v/>
      </c>
      <c r="E41" s="75" t="str">
        <f>IF(ISERROR(Data!F65/((Data!E33+Data!F33)/2)),"",Data!F65/((Data!E33+Data!F33)/2))</f>
        <v/>
      </c>
      <c r="F41" s="75" t="str">
        <f>IF(ISERROR(Data!G65/((Data!F33+Data!G33)/2)),"",Data!G65/((Data!F33+Data!G33)/2))</f>
        <v/>
      </c>
    </row>
    <row r="42" spans="1:10" ht="12.75" customHeight="1">
      <c r="A42" s="73" t="s">
        <v>434</v>
      </c>
      <c r="B42" s="75" t="str">
        <f>IF(ISERROR(((Data!B33+Data!C33)/2)/((Data!B57+Data!C57)/2)),"",((Data!B33+Data!C33)/2)/((Data!B57+Data!C57)/2))</f>
        <v/>
      </c>
      <c r="C42" s="75" t="str">
        <f>IF(ISERROR(((Data!C33+Data!D33)/2)/((Data!C57+Data!D57)/2)),"",((Data!C33+Data!D33)/2)/((Data!C57+Data!D57)/2))</f>
        <v/>
      </c>
      <c r="D42" s="75" t="str">
        <f>IF(ISERROR(((Data!D33+Data!E33)/2)/((Data!D57+Data!E57)/2)),"",((Data!D33+Data!E33)/2)/((Data!D57+Data!E57)/2))</f>
        <v/>
      </c>
      <c r="E42" s="75" t="str">
        <f>IF(ISERROR(((Data!E33+Data!F33)/2)/((Data!E57+Data!F57)/2)),"",((Data!E33+Data!F33)/2)/((Data!E57+Data!F57)/2))</f>
        <v/>
      </c>
      <c r="F42" s="75" t="str">
        <f>IF(ISERROR(((Data!F33+Data!G33)/2)/((Data!F57+Data!G57)/2)),"",((Data!F33+Data!G33)/2)/((Data!F57+Data!G57)/2))</f>
        <v/>
      </c>
    </row>
    <row r="43" spans="1:10" ht="12.75" customHeight="1">
      <c r="A43" s="76" t="s">
        <v>435</v>
      </c>
      <c r="B43" s="74" t="str">
        <f>IF(ISERROR((Data!C88-Data!C146-Data!C144)/((Data!B57+Data!C57)/2)),"",(Data!C88-Data!C146-Data!C144)/((Data!B57+Data!C57)/2))</f>
        <v/>
      </c>
      <c r="C43" s="74" t="str">
        <f>IF(ISERROR((Data!D88-Data!D146-Data!D144)/((Data!C57+Data!D57)/2)),"",(Data!D88-Data!D146-Data!D144)/((Data!C57+Data!D57)/2))</f>
        <v/>
      </c>
      <c r="D43" s="74" t="str">
        <f>IF(ISERROR((Data!E88-Data!E146-Data!E144)/((Data!D57+Data!E57)/2)),"",(Data!E88-Data!E146-Data!E144)/((Data!D57+Data!E57)/2))</f>
        <v/>
      </c>
      <c r="E43" s="74" t="str">
        <f>IF(ISERROR((Data!F88-Data!F146-Data!F144)/((Data!E57+Data!F57)/2)),"",(Data!F88-Data!F146-Data!F144)/((Data!E57+Data!F57)/2))</f>
        <v/>
      </c>
      <c r="F43" s="74" t="str">
        <f>IF(ISERROR((Data!G88-Data!G146-Data!G144)/((Data!F57+Data!G57)/2)),"",(Data!G88-Data!G146-Data!G144)/((Data!F57+Data!G57)/2))</f>
        <v/>
      </c>
    </row>
    <row r="44" spans="1:10" ht="12.75" customHeight="1">
      <c r="A44" s="83"/>
      <c r="B44" s="64"/>
      <c r="C44" s="64"/>
      <c r="D44" s="64"/>
      <c r="E44" s="64"/>
      <c r="F44" s="82"/>
    </row>
    <row r="45" spans="1:10" ht="12.75" customHeight="1">
      <c r="A45" s="64" t="s">
        <v>436</v>
      </c>
      <c r="B45" s="64"/>
      <c r="C45" s="64"/>
      <c r="D45" s="64"/>
      <c r="E45" s="64"/>
      <c r="F45" s="82"/>
    </row>
    <row r="46" spans="1:10" ht="12.75" customHeight="1">
      <c r="A46" s="73" t="s">
        <v>29</v>
      </c>
      <c r="B46" s="74" t="str">
        <f>IF(ISERROR(Data!C67/Data!C65),"",Data!C67/Data!C65)</f>
        <v/>
      </c>
      <c r="C46" s="74" t="str">
        <f>IF(ISERROR(Data!D67/Data!D65),"",Data!D67/Data!D65)</f>
        <v/>
      </c>
      <c r="D46" s="74" t="str">
        <f>IF(ISERROR(Data!E67/Data!E65),"",Data!E67/Data!E65)</f>
        <v/>
      </c>
      <c r="E46" s="74" t="str">
        <f>IF(ISERROR(Data!F67/Data!F65),"",Data!F67/Data!F65)</f>
        <v/>
      </c>
      <c r="F46" s="74" t="str">
        <f>IF(ISERROR(Data!G67/Data!G65),"",Data!G67/Data!G65)</f>
        <v/>
      </c>
      <c r="J46" s="17" t="s">
        <v>367</v>
      </c>
    </row>
    <row r="47" spans="1:10" ht="12.75" customHeight="1">
      <c r="A47" s="73" t="s">
        <v>100</v>
      </c>
      <c r="B47" s="74" t="str">
        <f>IF(ISERROR(Data!C76/Data!C65),"",Data!C76/Data!C65)</f>
        <v/>
      </c>
      <c r="C47" s="74" t="str">
        <f>IF(ISERROR(Data!D76/Data!D65),"",Data!D76/Data!D65)</f>
        <v/>
      </c>
      <c r="D47" s="74" t="str">
        <f>IF(ISERROR(Data!E76/Data!E65),"",Data!E76/Data!E65)</f>
        <v/>
      </c>
      <c r="E47" s="74" t="str">
        <f>IF(ISERROR(Data!F76/Data!F65),"",Data!F76/Data!F65)</f>
        <v/>
      </c>
      <c r="F47" s="74" t="str">
        <f>IF(ISERROR(Data!G76/Data!G65),"",Data!G76/Data!G65)</f>
        <v/>
      </c>
      <c r="J47" s="17" t="s">
        <v>368</v>
      </c>
    </row>
    <row r="48" spans="1:10" ht="12.75" customHeight="1">
      <c r="A48" s="73" t="s">
        <v>96</v>
      </c>
      <c r="B48" s="74" t="str">
        <f>IF(ISERROR(Data!C88/Data!C65),"",Data!C88/Data!C65)</f>
        <v/>
      </c>
      <c r="C48" s="74" t="str">
        <f>IF(ISERROR(Data!D88/Data!D65),"",Data!D88/Data!D65)</f>
        <v/>
      </c>
      <c r="D48" s="74" t="str">
        <f>IF(ISERROR(Data!E88/Data!E65),"",Data!E88/Data!E65)</f>
        <v/>
      </c>
      <c r="E48" s="74" t="str">
        <f>IF(ISERROR(Data!F88/Data!F65),"",Data!F88/Data!F65)</f>
        <v/>
      </c>
      <c r="F48" s="74" t="str">
        <f>IF(ISERROR(Data!G88/Data!G65),"",Data!G88/Data!G65)</f>
        <v/>
      </c>
      <c r="J48" s="17" t="s">
        <v>369</v>
      </c>
    </row>
    <row r="49" spans="1:10" ht="12.75" customHeight="1">
      <c r="A49" s="73" t="s">
        <v>438</v>
      </c>
      <c r="B49" s="74" t="str">
        <f>IF(ISERROR(Data!C92/Data!C65),"",Data!C92/Data!C65)</f>
        <v/>
      </c>
      <c r="C49" s="74" t="str">
        <f>IF(ISERROR(Data!D92/Data!D65),"",Data!D92/Data!D65)</f>
        <v/>
      </c>
      <c r="D49" s="74" t="str">
        <f>IF(ISERROR(Data!E92/Data!E65),"",Data!E92/Data!E65)</f>
        <v/>
      </c>
      <c r="E49" s="74" t="str">
        <f>IF(ISERROR(Data!F92/Data!F65),"",Data!F92/Data!F65)</f>
        <v/>
      </c>
      <c r="F49" s="74" t="str">
        <f>IF(ISERROR(Data!G92/Data!G65),"",Data!G92/Data!G65)</f>
        <v/>
      </c>
      <c r="J49" s="17" t="s">
        <v>370</v>
      </c>
    </row>
    <row r="50" spans="1:10" ht="12.75" customHeight="1"/>
    <row r="51" spans="1:10" ht="12.75" customHeight="1">
      <c r="A51" s="69" t="s">
        <v>99</v>
      </c>
      <c r="B51" s="78"/>
      <c r="C51" s="78"/>
      <c r="D51" s="78"/>
      <c r="E51" s="78"/>
      <c r="F51" s="78"/>
    </row>
    <row r="52" spans="1:10" ht="12.75" customHeight="1">
      <c r="A52" s="73" t="s">
        <v>101</v>
      </c>
      <c r="B52" s="74" t="str">
        <f>IF(ISERROR((Data!C76-Data!C75)/Data!C65),"",(Data!C76-Data!C75)/Data!C65)</f>
        <v/>
      </c>
      <c r="C52" s="74" t="str">
        <f>IF(ISERROR((Data!D76-Data!D75)/Data!D65),"",(Data!D76-Data!D75)/Data!D65)</f>
        <v/>
      </c>
      <c r="D52" s="74" t="str">
        <f>IF(ISERROR((Data!E76-Data!E75)/Data!E65),"",(Data!E76-Data!E75)/Data!E65)</f>
        <v/>
      </c>
      <c r="E52" s="74" t="str">
        <f>IF(ISERROR((Data!F76-Data!F75)/Data!F65),"",(Data!F76-Data!F75)/Data!F65)</f>
        <v/>
      </c>
      <c r="F52" s="74" t="str">
        <f>IF(ISERROR((Data!G76-Data!G75)/Data!G65),"",(Data!G76-Data!G75)/Data!G65)</f>
        <v/>
      </c>
      <c r="J52" s="17" t="s">
        <v>373</v>
      </c>
    </row>
    <row r="53" spans="1:10" ht="12.75" customHeight="1">
      <c r="A53" s="73" t="s">
        <v>102</v>
      </c>
      <c r="B53" s="74" t="str">
        <f>IF(ISERROR((Data!C88-Data!C144)/Data!C65),"",(Data!C88-Data!C144)/Data!C65)</f>
        <v/>
      </c>
      <c r="C53" s="74" t="str">
        <f>IF(ISERROR((Data!D88-Data!D144)/Data!D65),"",(Data!D88-Data!D144)/Data!D65)</f>
        <v/>
      </c>
      <c r="D53" s="74" t="str">
        <f>IF(ISERROR((Data!E88-Data!E144)/Data!E65),"",(Data!E88-Data!E144)/Data!E65)</f>
        <v/>
      </c>
      <c r="E53" s="74" t="str">
        <f>IF(ISERROR((Data!F88-Data!F144)/Data!F65),"",(Data!F88-Data!F144)/Data!F65)</f>
        <v/>
      </c>
      <c r="F53" s="74" t="str">
        <f>IF(ISERROR((Data!G88-Data!G144)/Data!G65),"",(Data!G88-Data!G144)/Data!G65)</f>
        <v/>
      </c>
      <c r="J53" s="17" t="s">
        <v>374</v>
      </c>
    </row>
    <row r="54" spans="1:10" ht="12.75" customHeight="1">
      <c r="B54" s="78"/>
      <c r="C54" s="78"/>
      <c r="D54" s="78"/>
      <c r="E54" s="78"/>
      <c r="F54" s="78"/>
    </row>
    <row r="55" spans="1:10" ht="12.75" customHeight="1">
      <c r="A55" s="69" t="s">
        <v>796</v>
      </c>
      <c r="B55" s="78"/>
      <c r="C55" s="78"/>
      <c r="D55" s="78"/>
      <c r="E55" s="78"/>
      <c r="F55" s="78"/>
    </row>
    <row r="56" spans="1:10" ht="12.75" customHeight="1">
      <c r="A56" s="73" t="s">
        <v>97</v>
      </c>
      <c r="B56" s="74" t="str">
        <f>IF(ISERROR(Data!C65/Data!B65-1),"",Data!C65/Data!B65-1)</f>
        <v/>
      </c>
      <c r="C56" s="74" t="str">
        <f>IF(ISERROR(Data!D65/Data!C65-1),"",Data!D65/Data!C65-1)</f>
        <v/>
      </c>
      <c r="D56" s="74" t="str">
        <f>IF(ISERROR(Data!E65/Data!D65-1),"",Data!E65/Data!D65-1)</f>
        <v/>
      </c>
      <c r="E56" s="74" t="str">
        <f>IF(ISERROR(Data!F65/Data!E65-1),"",Data!F65/Data!E65-1)</f>
        <v/>
      </c>
      <c r="F56" s="74" t="str">
        <f>IF(ISERROR(Data!G65/Data!F65-1),"",Data!G65/Data!F65-1)</f>
        <v/>
      </c>
      <c r="J56" s="17" t="s">
        <v>302</v>
      </c>
    </row>
    <row r="57" spans="1:10" ht="12.75" customHeight="1">
      <c r="A57" s="73" t="s">
        <v>98</v>
      </c>
      <c r="B57" s="74" t="str">
        <f>IF(ISERROR(Data!C88/Data!B88-1),"",Data!C88/Data!B88-1)</f>
        <v/>
      </c>
      <c r="C57" s="74" t="str">
        <f>IF(ISERROR(Data!D88/Data!C88-1),"",Data!D88/Data!C88-1)</f>
        <v/>
      </c>
      <c r="D57" s="74" t="str">
        <f>IF(ISERROR(Data!E88/Data!D88-1),"",Data!E88/Data!D88-1)</f>
        <v/>
      </c>
      <c r="E57" s="74" t="str">
        <f>IF(ISERROR(Data!F88/Data!E88-1),"",Data!F88/Data!E88-1)</f>
        <v/>
      </c>
      <c r="F57" s="74" t="str">
        <f>IF(ISERROR(Data!G88/Data!F88-1),"",Data!G88/Data!F88-1)</f>
        <v/>
      </c>
      <c r="J57" s="17" t="s">
        <v>303</v>
      </c>
    </row>
    <row r="58" spans="1:10" ht="12.75" customHeight="1">
      <c r="A58" s="73" t="s">
        <v>103</v>
      </c>
      <c r="B58" s="74" t="str">
        <f>IF(ISERROR(((Data!C88-Data!C144)/(Data!B88-Data!B144))-1),"",((Data!C88-Data!C144)/(Data!B88-Data!B144))-1)</f>
        <v/>
      </c>
      <c r="C58" s="74" t="str">
        <f>IF(ISERROR(((Data!D88-Data!D144)/(Data!C88-Data!C144))-1),"",((Data!D88-Data!D144)/(Data!C88-Data!C144))-1)</f>
        <v/>
      </c>
      <c r="D58" s="74" t="str">
        <f>IF(ISERROR(((Data!E88-Data!E144)/(Data!D88-Data!D144))-1),"",((Data!E88-Data!E144)/(Data!D88-Data!D144))-1)</f>
        <v/>
      </c>
      <c r="E58" s="74" t="str">
        <f>IF(ISERROR(((Data!F88-Data!F144)/(Data!E88-Data!E144))-1),"",((Data!F88-Data!F144)/(Data!E88-Data!E144))-1)</f>
        <v/>
      </c>
      <c r="F58" s="74" t="str">
        <f>IF(ISERROR(((Data!G88-Data!G144)/(Data!F88-Data!F144))-1),"",((Data!G88-Data!G144)/(Data!F88-Data!F144))-1)</f>
        <v/>
      </c>
      <c r="J58" s="17" t="s">
        <v>304</v>
      </c>
    </row>
    <row r="59" spans="1:10" ht="12.75" customHeight="1">
      <c r="B59" s="84"/>
      <c r="C59" s="84"/>
      <c r="D59" s="84"/>
      <c r="E59" s="84"/>
      <c r="F59" s="84"/>
    </row>
    <row r="60" spans="1:10" ht="12.75" customHeight="1">
      <c r="A60" s="64" t="s">
        <v>305</v>
      </c>
      <c r="B60" s="64"/>
      <c r="C60" s="64"/>
      <c r="D60" s="64"/>
      <c r="E60" s="64"/>
      <c r="F60" s="82"/>
    </row>
    <row r="61" spans="1:10" ht="12.75" customHeight="1">
      <c r="A61" s="73" t="s">
        <v>157</v>
      </c>
      <c r="B61" s="74" t="str">
        <f>IF(ISERROR((Data!C67/Data!B67)/(Data!C65/Data!B65)),"",(Data!C67/Data!B67)/(Data!C65/Data!B65))</f>
        <v/>
      </c>
      <c r="C61" s="74" t="str">
        <f>IF(ISERROR((Data!D67/Data!C67)/(Data!D65/Data!C65)),"",(Data!D67/Data!C67)/(Data!D65/Data!C65))</f>
        <v/>
      </c>
      <c r="D61" s="74" t="str">
        <f>IF(ISERROR((Data!E67/Data!D67)/(Data!E65/Data!D65)),"",(Data!E67/Data!D67)/(Data!E65/Data!D65))</f>
        <v/>
      </c>
      <c r="E61" s="74" t="str">
        <f>IF(ISERROR((Data!F67/Data!E67)/(Data!F65/Data!E65)),"",(Data!F67/Data!E67)/(Data!F65/Data!E65))</f>
        <v/>
      </c>
      <c r="F61" s="74" t="str">
        <f>IF(ISERROR((Data!G67/Data!F67)/(Data!G65/Data!F65)),"",(Data!G67/Data!F67)/(Data!G65/Data!F65))</f>
        <v/>
      </c>
      <c r="J61" s="17" t="s">
        <v>371</v>
      </c>
    </row>
    <row r="62" spans="1:10" ht="12.75" customHeight="1">
      <c r="A62" s="73" t="s">
        <v>158</v>
      </c>
      <c r="B62" s="74" t="str">
        <f>IF(ISERROR((Data!C76/Data!B76)/(Data!C65/Data!B65)),"",(Data!C76/Data!B76)/(Data!C65/Data!B65))</f>
        <v/>
      </c>
      <c r="C62" s="74" t="str">
        <f>IF(ISERROR((Data!D76/Data!C76)/(Data!D65/Data!C65)),"",(Data!D76/Data!C76)/(Data!D65/Data!C65))</f>
        <v/>
      </c>
      <c r="D62" s="74" t="str">
        <f>IF(ISERROR((Data!E76/Data!D76)/(Data!E65/Data!D65)),"",(Data!E76/Data!D76)/(Data!E65/Data!D65))</f>
        <v/>
      </c>
      <c r="E62" s="74" t="str">
        <f>IF(ISERROR((Data!F76/Data!E76)/(Data!F65/Data!E65)),"",(Data!F76/Data!E76)/(Data!F65/Data!E65))</f>
        <v/>
      </c>
      <c r="F62" s="74" t="str">
        <f>IF(ISERROR((Data!G76/Data!F76)/(Data!G65/Data!F65)),"",(Data!G76/Data!F76)/(Data!G65/Data!F65))</f>
        <v/>
      </c>
      <c r="J62" s="17" t="s">
        <v>372</v>
      </c>
    </row>
    <row r="63" spans="1:10" ht="12.75" customHeight="1">
      <c r="A63" s="582" t="s">
        <v>797</v>
      </c>
      <c r="B63" s="74" t="str">
        <f>IF(ISERROR((Data!C86/Data!B86)/(Data!C65/Data!B65)),"",(Data!C86/Data!B86)/(Data!C65/Data!B65))</f>
        <v/>
      </c>
      <c r="C63" s="74" t="str">
        <f>IF(ISERROR((Data!D86/Data!C86)/(Data!D65/Data!C65)),"",(Data!D86/Data!C86)/(Data!D65/Data!C65))</f>
        <v/>
      </c>
      <c r="D63" s="74" t="str">
        <f>IF(ISERROR((Data!E86/Data!D86)/(Data!E65/Data!D65)),"",(Data!E86/Data!D86)/(Data!E65/Data!D65))</f>
        <v/>
      </c>
      <c r="E63" s="74" t="str">
        <f>IF(ISERROR((Data!F86/Data!E86)/(Data!F65/Data!E65)),"",(Data!F86/Data!E86)/(Data!F65/Data!E65))</f>
        <v/>
      </c>
      <c r="F63" s="74" t="str">
        <f>IF(ISERROR((Data!G86/Data!F86)/(Data!G65/Data!F65)),"",(Data!G86/Data!F86)/(Data!G65/Data!F65))</f>
        <v/>
      </c>
      <c r="J63" s="520" t="s">
        <v>798</v>
      </c>
    </row>
    <row r="64" spans="1:10" ht="12.75" customHeight="1">
      <c r="A64" s="582"/>
      <c r="B64" s="78"/>
      <c r="C64" s="78"/>
      <c r="D64" s="78"/>
      <c r="E64" s="78"/>
      <c r="F64" s="78"/>
    </row>
    <row r="65" spans="1:10" ht="12.75" customHeight="1">
      <c r="A65" s="85" t="s">
        <v>306</v>
      </c>
    </row>
    <row r="66" spans="1:10" ht="12.75" customHeight="1">
      <c r="A66" s="73" t="s">
        <v>307</v>
      </c>
      <c r="B66" s="74" t="str">
        <f>IF(ISERROR(Data!C67/Data!C65),"",Data!C67/Data!C65)</f>
        <v/>
      </c>
      <c r="C66" s="74" t="str">
        <f>IF(ISERROR(Data!D67/Data!D65),"",Data!D67/Data!D65)</f>
        <v/>
      </c>
      <c r="D66" s="74" t="str">
        <f>IF(ISERROR(Data!E67/Data!E65),"",Data!E67/Data!E65)</f>
        <v/>
      </c>
      <c r="E66" s="74" t="str">
        <f>IF(ISERROR(Data!F67/Data!F65),"",Data!F67/Data!F65)</f>
        <v/>
      </c>
      <c r="F66" s="74" t="str">
        <f>IF(ISERROR(Data!G67/Data!G65),"",Data!G67/Data!G65)</f>
        <v/>
      </c>
      <c r="J66" s="17" t="s">
        <v>367</v>
      </c>
    </row>
    <row r="67" spans="1:10" ht="12.75" customHeight="1">
      <c r="A67" s="73" t="s">
        <v>308</v>
      </c>
      <c r="B67" s="74" t="str">
        <f>IF(ISERROR(Data!C76/Data!C67),"",Data!C76/Data!C67)</f>
        <v/>
      </c>
      <c r="C67" s="74" t="str">
        <f>IF(ISERROR(Data!D76/Data!D67),"",Data!D76/Data!D67)</f>
        <v/>
      </c>
      <c r="D67" s="74" t="str">
        <f>IF(ISERROR(Data!E76/Data!E67),"",Data!E76/Data!E67)</f>
        <v/>
      </c>
      <c r="E67" s="74" t="str">
        <f>IF(ISERROR(Data!F76/Data!F67),"",Data!F76/Data!F67)</f>
        <v/>
      </c>
      <c r="F67" s="74" t="str">
        <f>IF(ISERROR(Data!G76/Data!G67),"",Data!G76/Data!G67)</f>
        <v/>
      </c>
      <c r="J67" s="17" t="s">
        <v>314</v>
      </c>
    </row>
    <row r="68" spans="1:10" ht="12.75" customHeight="1">
      <c r="A68" s="73" t="s">
        <v>309</v>
      </c>
      <c r="B68" s="74" t="str">
        <f>IF(ISERROR(Data!C81/Data!C76),"",Data!C81/Data!C76)</f>
        <v/>
      </c>
      <c r="C68" s="74" t="str">
        <f>IF(ISERROR(Data!D81/Data!D76),"",Data!D81/Data!D76)</f>
        <v/>
      </c>
      <c r="D68" s="74" t="str">
        <f>IF(ISERROR(Data!E81/Data!E76),"",Data!E81/Data!E76)</f>
        <v/>
      </c>
      <c r="E68" s="74" t="str">
        <f>IF(ISERROR(Data!F81/Data!F76),"",Data!F81/Data!F76)</f>
        <v/>
      </c>
      <c r="F68" s="74" t="str">
        <f>IF(ISERROR(Data!G81/Data!G76),"",Data!G81/Data!G76)</f>
        <v/>
      </c>
      <c r="J68" s="17" t="s">
        <v>315</v>
      </c>
    </row>
    <row r="69" spans="1:10" ht="12.75" customHeight="1">
      <c r="A69" s="73" t="s">
        <v>310</v>
      </c>
      <c r="B69" s="74" t="str">
        <f>IF(ISERROR(Data!C86/Data!C81),"",Data!C86/Data!C81)</f>
        <v/>
      </c>
      <c r="C69" s="74" t="str">
        <f>IF(ISERROR(Data!D86/Data!D81),"",Data!D86/Data!D81)</f>
        <v/>
      </c>
      <c r="D69" s="74" t="str">
        <f>IF(ISERROR(Data!E86/Data!E81),"",Data!E86/Data!E81)</f>
        <v/>
      </c>
      <c r="E69" s="74" t="str">
        <f>IF(ISERROR(Data!F86/Data!F81),"",Data!F86/Data!F81)</f>
        <v/>
      </c>
      <c r="F69" s="74" t="str">
        <f>IF(ISERROR(Data!G86/Data!G81),"",Data!G86/Data!G81)</f>
        <v/>
      </c>
      <c r="J69" s="17" t="s">
        <v>316</v>
      </c>
    </row>
    <row r="70" spans="1:10" ht="12.75" customHeight="1">
      <c r="A70" s="73" t="s">
        <v>311</v>
      </c>
      <c r="B70" s="74" t="str">
        <f>IF(ISERROR(Data!C86/Data!C65),"",Data!C86/Data!C65)</f>
        <v/>
      </c>
      <c r="C70" s="74" t="str">
        <f>IF(ISERROR(Data!D86/Data!D65),"",Data!D86/Data!D65)</f>
        <v/>
      </c>
      <c r="D70" s="74" t="str">
        <f>IF(ISERROR(Data!E86/Data!E65),"",Data!E86/Data!E65)</f>
        <v/>
      </c>
      <c r="E70" s="74" t="str">
        <f>IF(ISERROR(Data!F86/Data!F65),"",Data!F86/Data!F65)</f>
        <v/>
      </c>
      <c r="F70" s="74" t="str">
        <f>IF(ISERROR(Data!G86/Data!G65),"",Data!G86/Data!G65)</f>
        <v/>
      </c>
      <c r="G70" s="447"/>
      <c r="J70" s="17" t="s">
        <v>317</v>
      </c>
    </row>
    <row r="71" spans="1:10" ht="12.75" customHeight="1">
      <c r="A71" s="73"/>
      <c r="B71" s="74"/>
      <c r="C71" s="74"/>
      <c r="D71" s="74"/>
      <c r="E71" s="74"/>
      <c r="F71" s="74"/>
      <c r="G71" s="447"/>
    </row>
    <row r="72" spans="1:10" ht="12.75" customHeight="1">
      <c r="A72" s="85" t="s">
        <v>177</v>
      </c>
      <c r="B72" s="74"/>
      <c r="C72" s="74"/>
      <c r="D72" s="74"/>
      <c r="E72" s="74"/>
      <c r="F72" s="74"/>
    </row>
    <row r="73" spans="1:10" ht="12.75" customHeight="1">
      <c r="A73" s="73" t="s">
        <v>312</v>
      </c>
      <c r="B73" s="74" t="str">
        <f>IF(ISERROR(Data!C92/Data!C86),"",Data!C92/Data!C86)</f>
        <v/>
      </c>
      <c r="C73" s="74" t="str">
        <f>IF(ISERROR(Data!D92/Data!D86),"",Data!D92/Data!D86)</f>
        <v/>
      </c>
      <c r="D73" s="74" t="str">
        <f>IF(ISERROR(Data!E92/Data!E86),"",Data!E92/Data!E86)</f>
        <v/>
      </c>
      <c r="E73" s="74" t="str">
        <f>IF(ISERROR(Data!F92/Data!F86),"",Data!F92/Data!F86)</f>
        <v/>
      </c>
      <c r="F73" s="74" t="str">
        <f>IF(ISERROR(Data!G92/Data!G86),"",Data!G92/Data!G86)</f>
        <v/>
      </c>
      <c r="J73" s="17" t="s">
        <v>318</v>
      </c>
    </row>
    <row r="74" spans="1:10" ht="12.75" customHeight="1">
      <c r="A74" s="73" t="s">
        <v>313</v>
      </c>
      <c r="B74" s="74" t="str">
        <f>IF(ISERROR(Data!C92/Data!C65),"",Data!C92/Data!C65)</f>
        <v/>
      </c>
      <c r="C74" s="74" t="str">
        <f>IF(ISERROR(Data!D92/Data!D65),"",Data!D92/Data!D65)</f>
        <v/>
      </c>
      <c r="D74" s="74" t="str">
        <f>IF(ISERROR(Data!E92/Data!E65),"",Data!E92/Data!E65)</f>
        <v/>
      </c>
      <c r="E74" s="74" t="str">
        <f>IF(ISERROR(Data!F92/Data!F65),"",Data!F92/Data!F65)</f>
        <v/>
      </c>
      <c r="F74" s="74" t="str">
        <f>IF(ISERROR(Data!G92/Data!G65),"",Data!G92/Data!G65)</f>
        <v/>
      </c>
      <c r="J74" s="17" t="s">
        <v>319</v>
      </c>
    </row>
    <row r="75" spans="1:10" ht="12.75" customHeight="1">
      <c r="B75" s="84"/>
      <c r="C75" s="84"/>
      <c r="D75" s="84"/>
      <c r="E75" s="84"/>
      <c r="F75" s="84"/>
    </row>
    <row r="76" spans="1:10" ht="12.75" customHeight="1" thickBot="1">
      <c r="B76" s="84"/>
      <c r="C76" s="84"/>
      <c r="D76" s="84"/>
      <c r="E76" s="84"/>
      <c r="F76" s="84"/>
    </row>
    <row r="77" spans="1:10" ht="12.75" customHeight="1" thickBot="1">
      <c r="A77" s="86" t="s">
        <v>441</v>
      </c>
      <c r="B77" s="87"/>
      <c r="C77" s="87"/>
      <c r="D77" s="87"/>
      <c r="E77" s="87"/>
      <c r="F77" s="88"/>
      <c r="J77" s="69" t="s">
        <v>493</v>
      </c>
    </row>
    <row r="78" spans="1:10" ht="12.75" customHeight="1" thickBot="1">
      <c r="A78" s="70" t="s">
        <v>18</v>
      </c>
      <c r="B78" s="71">
        <f>Data!$C$11</f>
        <v>2019</v>
      </c>
      <c r="C78" s="71">
        <f>Data!$D$11</f>
        <v>2020</v>
      </c>
      <c r="D78" s="71">
        <f>Data!$E$11</f>
        <v>2021</v>
      </c>
      <c r="E78" s="71">
        <f>Data!$F$11</f>
        <v>2022</v>
      </c>
      <c r="F78" s="71">
        <f>Data!$G$11</f>
        <v>2023</v>
      </c>
    </row>
    <row r="79" spans="1:10" ht="12.75" customHeight="1">
      <c r="A79" s="64"/>
      <c r="B79" s="56"/>
      <c r="C79" s="56"/>
      <c r="D79" s="56"/>
      <c r="E79" s="56"/>
      <c r="F79" s="56"/>
    </row>
    <row r="80" spans="1:10" ht="12.75" customHeight="1">
      <c r="A80" s="64" t="s">
        <v>442</v>
      </c>
      <c r="B80" s="56"/>
      <c r="C80" s="56"/>
      <c r="D80" s="56"/>
      <c r="E80" s="56"/>
      <c r="F80" s="56"/>
    </row>
    <row r="81" spans="1:10" ht="12.75" customHeight="1">
      <c r="A81" s="73" t="s">
        <v>443</v>
      </c>
      <c r="B81" s="89" t="str">
        <f>IF(ISERROR(Data!C24/Data!C44),"",Data!C24/Data!C44)</f>
        <v/>
      </c>
      <c r="C81" s="89" t="str">
        <f>IF(ISERROR(Data!D24/Data!D44),"",Data!D24/Data!D44)</f>
        <v/>
      </c>
      <c r="D81" s="89" t="str">
        <f>IF(ISERROR(Data!E24/Data!E44),"",Data!E24/Data!E44)</f>
        <v/>
      </c>
      <c r="E81" s="89" t="str">
        <f>IF(ISERROR(Data!F24/Data!F44),"",Data!F24/Data!F44)</f>
        <v/>
      </c>
      <c r="F81" s="89" t="str">
        <f>IF(ISERROR(Data!G24/Data!G44),"",Data!G24/Data!G44)</f>
        <v/>
      </c>
      <c r="J81" s="17" t="s">
        <v>320</v>
      </c>
    </row>
    <row r="82" spans="1:10" ht="12.75" customHeight="1">
      <c r="A82" s="73" t="s">
        <v>444</v>
      </c>
      <c r="B82" s="89" t="str">
        <f>IF(ISERROR((Data!C16+Data!C17+Data!C18)/Data!C44),"",(Data!C16+Data!C17+Data!C18)/Data!C44)</f>
        <v/>
      </c>
      <c r="C82" s="89" t="str">
        <f>IF(ISERROR((Data!D16+Data!D17+Data!D18)/Data!D44),"",(Data!D16+Data!D17+Data!D18)/Data!D44)</f>
        <v/>
      </c>
      <c r="D82" s="89" t="str">
        <f>IF(ISERROR((Data!E16+Data!E17+Data!E18)/Data!E44),"",(Data!E16+Data!E17+Data!E18)/Data!E44)</f>
        <v/>
      </c>
      <c r="E82" s="89" t="str">
        <f>IF(ISERROR((Data!F16+Data!F17+Data!F18)/Data!F44),"",(Data!F16+Data!F17+Data!F18)/Data!F44)</f>
        <v/>
      </c>
      <c r="F82" s="89" t="str">
        <f>IF(ISERROR((Data!G16+Data!G17+Data!G18)/Data!G44),"",(Data!G16+Data!G17+Data!G18)/Data!G44)</f>
        <v/>
      </c>
      <c r="J82" s="17" t="s">
        <v>321</v>
      </c>
    </row>
    <row r="83" spans="1:10" ht="12.75" customHeight="1">
      <c r="A83" s="73" t="s">
        <v>445</v>
      </c>
      <c r="B83" s="74" t="str">
        <f>IF(ISERROR(Data!C113/((Data!B44+Data!C44)/2)),"",Data!C113/((Data!B44+Data!C44)/2))</f>
        <v/>
      </c>
      <c r="C83" s="74" t="str">
        <f>IF(ISERROR(Data!D113/((Data!C44+Data!D44)/2)),"",Data!D113/((Data!C44+Data!D44)/2))</f>
        <v/>
      </c>
      <c r="D83" s="74" t="str">
        <f>IF(ISERROR(Data!E113/((Data!D44+Data!E44)/2)),"",Data!E113/((Data!D44+Data!E44)/2))</f>
        <v/>
      </c>
      <c r="E83" s="74" t="str">
        <f>IF(ISERROR(Data!F113/((Data!E44+Data!F44)/2)),"",Data!F113/((Data!E44+Data!F44)/2))</f>
        <v/>
      </c>
      <c r="F83" s="74" t="str">
        <f>IF(ISERROR(Data!G113/((Data!F44+Data!G44)/2)),"",Data!G113/((Data!F44+Data!G44)/2))</f>
        <v/>
      </c>
      <c r="J83" s="17" t="s">
        <v>322</v>
      </c>
    </row>
    <row r="84" spans="1:10" ht="12.75" customHeight="1">
      <c r="B84" s="78"/>
      <c r="C84" s="78"/>
      <c r="D84" s="78"/>
      <c r="E84" s="78"/>
      <c r="F84" s="79"/>
    </row>
    <row r="85" spans="1:10" ht="12.75" customHeight="1">
      <c r="A85" s="64" t="s">
        <v>439</v>
      </c>
      <c r="B85" s="64"/>
      <c r="C85" s="64"/>
      <c r="D85" s="64"/>
      <c r="E85" s="64"/>
      <c r="F85" s="64"/>
    </row>
    <row r="86" spans="1:10" ht="12.75" customHeight="1">
      <c r="A86" s="73" t="s">
        <v>170</v>
      </c>
      <c r="B86" s="75" t="str">
        <f>IF(ISERROR(Data!C65/((Data!B16+Data!C16)/2)),"",Data!C65/((Data!B16+Data!C16)/2))</f>
        <v/>
      </c>
      <c r="C86" s="75" t="str">
        <f>IF(ISERROR(Data!D65/((Data!C16+Data!D16)/2)),"",Data!D65/((Data!C16+Data!D16)/2))</f>
        <v/>
      </c>
      <c r="D86" s="75" t="str">
        <f>IF(ISERROR(Data!E65/((Data!D16+Data!E16)/2)),"",Data!E65/((Data!D16+Data!E16)/2))</f>
        <v/>
      </c>
      <c r="E86" s="75" t="str">
        <f>IF(ISERROR(Data!F65/((Data!E16+Data!F16)/2)),"",Data!F65/((Data!E16+Data!F16)/2))</f>
        <v/>
      </c>
      <c r="F86" s="75" t="str">
        <f>IF(ISERROR(Data!G65/((Data!F16+Data!G16)/2)),"",Data!G65/((Data!F16+Data!G16)/2))</f>
        <v/>
      </c>
      <c r="J86" s="17" t="s">
        <v>330</v>
      </c>
    </row>
    <row r="87" spans="1:10" ht="12.75" customHeight="1">
      <c r="A87" s="73" t="s">
        <v>119</v>
      </c>
      <c r="B87" s="75" t="str">
        <f>IF(ISERROR(365/B86),"",365/B86)</f>
        <v/>
      </c>
      <c r="C87" s="75" t="str">
        <f>IF(ISERROR(365/C86),"",365/C86)</f>
        <v/>
      </c>
      <c r="D87" s="75" t="str">
        <f>IF(ISERROR(365/D86),"",365/D86)</f>
        <v/>
      </c>
      <c r="E87" s="75" t="str">
        <f>IF(ISERROR(365/E86),"",365/E86)</f>
        <v/>
      </c>
      <c r="F87" s="75" t="str">
        <f>IF(ISERROR(365/F86),"",365/F86)</f>
        <v/>
      </c>
      <c r="H87" s="84"/>
      <c r="J87" s="17" t="s">
        <v>332</v>
      </c>
    </row>
    <row r="88" spans="1:10" ht="12.75" customHeight="1">
      <c r="A88" s="73" t="s">
        <v>116</v>
      </c>
      <c r="B88" s="75" t="str">
        <f>IF(ISERROR(Data!C65/((Data!B18+Data!C18)/2)),"",Data!C65/((Data!B18+Data!C18)/2))</f>
        <v/>
      </c>
      <c r="C88" s="75" t="str">
        <f>IF(ISERROR(Data!D65/((Data!C18+Data!D18)/2)),"",Data!D65/((Data!C18+Data!D18)/2))</f>
        <v/>
      </c>
      <c r="D88" s="75" t="str">
        <f>IF(ISERROR(Data!E65/((Data!D18+Data!E18)/2)),"",Data!E65/((Data!D18+Data!E18)/2))</f>
        <v/>
      </c>
      <c r="E88" s="75" t="str">
        <f>IF(ISERROR(Data!F65/((Data!E18+Data!F18)/2)),"",Data!F65/((Data!E18+Data!F18)/2))</f>
        <v/>
      </c>
      <c r="F88" s="75" t="str">
        <f>IF(ISERROR(Data!G65/((Data!F18+Data!G18)/2)),"",Data!G65/((Data!F18+Data!G18)/2))</f>
        <v/>
      </c>
      <c r="J88" s="17" t="s">
        <v>323</v>
      </c>
    </row>
    <row r="89" spans="1:10" ht="12.75" customHeight="1">
      <c r="A89" s="73" t="s">
        <v>113</v>
      </c>
      <c r="B89" s="90" t="str">
        <f>IF(ISERROR(365/B88),"",365/B88)</f>
        <v/>
      </c>
      <c r="C89" s="90" t="str">
        <f>IF(ISERROR(365/C88),"",365/C88)</f>
        <v/>
      </c>
      <c r="D89" s="90" t="str">
        <f>IF(ISERROR(365/D88),"",365/D88)</f>
        <v/>
      </c>
      <c r="E89" s="90" t="str">
        <f>IF(ISERROR(365/E88),"",365/E88)</f>
        <v/>
      </c>
      <c r="F89" s="90" t="str">
        <f>IF(ISERROR(365/F88),"",365/F88)</f>
        <v/>
      </c>
      <c r="J89" s="17" t="s">
        <v>325</v>
      </c>
    </row>
    <row r="90" spans="1:10" ht="12.75" customHeight="1">
      <c r="A90" s="73" t="s">
        <v>461</v>
      </c>
      <c r="B90" s="75" t="str">
        <f>IF(ISERROR(-Data!C66/((Data!B19+Data!C19)/2)),"",-Data!C66/((Data!B19+Data!C19)/2))</f>
        <v/>
      </c>
      <c r="C90" s="75" t="str">
        <f>IF(ISERROR(-Data!D66/((Data!C19+Data!D19)/2)),"",-Data!D66/((Data!C19+Data!D19)/2))</f>
        <v/>
      </c>
      <c r="D90" s="75" t="str">
        <f>IF(ISERROR(-Data!E66/((Data!D19+Data!E19)/2)),"",-Data!E66/((Data!D19+Data!E19)/2))</f>
        <v/>
      </c>
      <c r="E90" s="75" t="str">
        <f>IF(ISERROR(-Data!F66/((Data!E19+Data!F19)/2)),"",-Data!F66/((Data!E19+Data!F19)/2))</f>
        <v/>
      </c>
      <c r="F90" s="75" t="str">
        <f>IF(ISERROR(-Data!G66/((Data!F19+Data!G19)/2)),"",-Data!G66/((Data!F19+Data!G19)/2))</f>
        <v/>
      </c>
      <c r="J90" s="17" t="s">
        <v>331</v>
      </c>
    </row>
    <row r="91" spans="1:10" ht="12.75" customHeight="1">
      <c r="A91" s="73" t="s">
        <v>114</v>
      </c>
      <c r="B91" s="90" t="str">
        <f>IF(ISERROR(365/B90),"",365/B90)</f>
        <v/>
      </c>
      <c r="C91" s="90" t="str">
        <f>IF(ISERROR(365/C90),"",365/C90)</f>
        <v/>
      </c>
      <c r="D91" s="90" t="str">
        <f>IF(ISERROR(365/D90),"",365/D90)</f>
        <v/>
      </c>
      <c r="E91" s="90" t="str">
        <f>IF(ISERROR(365/E90),"",365/E90)</f>
        <v/>
      </c>
      <c r="F91" s="90" t="str">
        <f>IF(ISERROR(365/F90),"",365/F90)</f>
        <v/>
      </c>
      <c r="J91" s="17" t="s">
        <v>326</v>
      </c>
    </row>
    <row r="92" spans="1:10" ht="12.75" customHeight="1">
      <c r="A92" s="73" t="s">
        <v>111</v>
      </c>
      <c r="B92" s="75" t="str">
        <f>IF(ISERROR((-Data!C66+Data!C19-Data!B19)/((Data!C36+Data!B36)/2)),"",(-Data!C66+Data!C19-Data!B19)/((Data!C36+Data!B36)/2))</f>
        <v/>
      </c>
      <c r="C92" s="75" t="str">
        <f>IF(ISERROR((-Data!D66+Data!D19-Data!C19)/((Data!D36+Data!C36)/2)),"",(-Data!D66+Data!D19-Data!C19)/((Data!D36+Data!C36)/2))</f>
        <v/>
      </c>
      <c r="D92" s="75" t="str">
        <f>IF(ISERROR((-Data!E66+Data!E19-Data!D19)/((Data!E36+Data!D36)/2)),"",(-Data!E66+Data!E19-Data!D19)/((Data!E36+Data!D36)/2))</f>
        <v/>
      </c>
      <c r="E92" s="75" t="str">
        <f>IF(ISERROR((-Data!F66+Data!F19-Data!E19)/((Data!F36+Data!E36)/2)),"",(-Data!F66+Data!F19-Data!E19)/((Data!F36+Data!E36)/2))</f>
        <v/>
      </c>
      <c r="F92" s="75" t="str">
        <f>IF(ISERROR((-Data!G66+Data!G19-Data!F19)/((Data!G36+Data!F36)/2)),"",(-Data!G66+Data!G19-Data!F19)/((Data!G36+Data!F36)/2))</f>
        <v/>
      </c>
      <c r="J92" s="17" t="s">
        <v>324</v>
      </c>
    </row>
    <row r="93" spans="1:10" ht="12.75" customHeight="1">
      <c r="A93" s="73" t="s">
        <v>115</v>
      </c>
      <c r="B93" s="90" t="str">
        <f>IF(ISERROR(365/B92),"",365/B92)</f>
        <v/>
      </c>
      <c r="C93" s="90" t="str">
        <f>IF(ISERROR(365/C92),"",365/C92)</f>
        <v/>
      </c>
      <c r="D93" s="90" t="str">
        <f>IF(ISERROR(365/D92),"",365/D92)</f>
        <v/>
      </c>
      <c r="E93" s="90" t="str">
        <f>IF(ISERROR(365/E92),"",365/E92)</f>
        <v/>
      </c>
      <c r="F93" s="90" t="str">
        <f>IF(ISERROR(365/F92),"",365/F92)</f>
        <v/>
      </c>
      <c r="J93" s="17" t="s">
        <v>327</v>
      </c>
    </row>
    <row r="94" spans="1:10" ht="12.75" customHeight="1">
      <c r="A94" s="73" t="s">
        <v>112</v>
      </c>
      <c r="B94" s="90" t="str">
        <f>IF(ISERROR(B89+B91-B93),"",B89+B91-B93)</f>
        <v/>
      </c>
      <c r="C94" s="90" t="str">
        <f>IF(ISERROR(C89+C91-C93),"",C89+C91-C93)</f>
        <v/>
      </c>
      <c r="D94" s="90" t="str">
        <f>IF(ISERROR(D89+D91-D93),"",D89+D91-D93)</f>
        <v/>
      </c>
      <c r="E94" s="90" t="str">
        <f>IF(ISERROR(E89+E91-E93),"",E89+E91-E93)</f>
        <v/>
      </c>
      <c r="F94" s="90" t="str">
        <f>IF(ISERROR(F89+F91-F93),"",F89+F91-F93)</f>
        <v/>
      </c>
      <c r="J94" s="17" t="s">
        <v>328</v>
      </c>
    </row>
    <row r="95" spans="1:10" ht="12.75" customHeight="1">
      <c r="A95" s="73" t="s">
        <v>32</v>
      </c>
      <c r="B95" s="75" t="str">
        <f>IF(ISERROR(Data!C65/((Data!B27+Data!B28+Data!C27+Data!C28)/2)),"",Data!C65/((Data!B27+Data!B28+Data!C27+Data!C28)/2))</f>
        <v/>
      </c>
      <c r="C95" s="75" t="str">
        <f>IF(ISERROR(Data!D65/((Data!C27+Data!C28+Data!D27+Data!D28)/2)),"",Data!D65/((Data!C27+Data!C28+Data!D27+Data!D28)/2))</f>
        <v/>
      </c>
      <c r="D95" s="75" t="str">
        <f>IF(ISERROR(Data!E65/((Data!D27+Data!D28+Data!E27+Data!E28)/2)),"",Data!E65/((Data!D27+Data!D28+Data!E27+Data!E28)/2))</f>
        <v/>
      </c>
      <c r="E95" s="75" t="str">
        <f>IF(ISERROR(Data!F65/((Data!E27+Data!E28+Data!F27+Data!F28)/2)),"",Data!F65/((Data!E27+Data!E28+Data!F27+Data!F28)/2))</f>
        <v/>
      </c>
      <c r="F95" s="75" t="str">
        <f>IF(ISERROR(Data!G65/((Data!F27+Data!F28+Data!G27+Data!G28)/2)),"",Data!G65/((Data!F27+Data!F28+Data!G27+Data!G28)/2))</f>
        <v/>
      </c>
      <c r="J95" s="17" t="s">
        <v>329</v>
      </c>
    </row>
    <row r="96" spans="1:10" ht="12.75" customHeight="1">
      <c r="A96" s="73" t="s">
        <v>759</v>
      </c>
      <c r="B96" s="75" t="e">
        <f>IF(ISERROR(Data!C115+Data!C114)/-Data!C145,"",(Data!C115+Data!C114)/-Data!C145)</f>
        <v>#DIV/0!</v>
      </c>
      <c r="C96" s="75" t="e">
        <f>IF(ISERROR(Data!D115+Data!D114)/-Data!D145,"",(Data!D115+Data!D114)/-Data!D145)</f>
        <v>#DIV/0!</v>
      </c>
      <c r="D96" s="75" t="e">
        <f>IF(ISERROR(Data!E115+Data!E114)/-Data!E145,"",(Data!E115+Data!E114)/-Data!E145)</f>
        <v>#DIV/0!</v>
      </c>
      <c r="E96" s="75" t="e">
        <f>IF(ISERROR(Data!F115+Data!F114)/-Data!F145,"",(Data!F115+Data!F114)/-Data!F145)</f>
        <v>#DIV/0!</v>
      </c>
      <c r="F96" s="75" t="e">
        <f>IF(ISERROR(Data!G115+Data!G114)/-Data!G145,"",(Data!G115+Data!G114)/-Data!G145)</f>
        <v>#DIV/0!</v>
      </c>
      <c r="J96" s="434" t="s">
        <v>764</v>
      </c>
    </row>
    <row r="97" spans="1:10" ht="12.75" customHeight="1">
      <c r="A97" s="73" t="s">
        <v>760</v>
      </c>
      <c r="B97" s="75" t="e">
        <f>IF(ISERROR((Data!C27+Data!B27)/2)/Data!C145,"",((Data!C27+Data!B27)/2)/Data!C145)</f>
        <v>#DIV/0!</v>
      </c>
      <c r="C97" s="75" t="e">
        <f>IF(ISERROR((Data!D27+Data!C27)/2)/Data!D145,"",((Data!D27+Data!C27)/2)/Data!D145)</f>
        <v>#DIV/0!</v>
      </c>
      <c r="D97" s="75" t="e">
        <f>IF(ISERROR((Data!E27+Data!D27)/2)/Data!E145,"",((Data!E27+Data!D27)/2)/Data!E145)</f>
        <v>#DIV/0!</v>
      </c>
      <c r="E97" s="75" t="e">
        <f>IF(ISERROR((Data!F27+Data!E27)/2)/Data!F145,"",((Data!F27+Data!E27)/2)/Data!F145)</f>
        <v>#DIV/0!</v>
      </c>
      <c r="F97" s="75" t="e">
        <f>IF(ISERROR((Data!G27+Data!F27)/2)/Data!G145,"",((Data!G27+Data!F27)/2)/Data!G145)</f>
        <v>#DIV/0!</v>
      </c>
      <c r="J97" s="434" t="s">
        <v>763</v>
      </c>
    </row>
    <row r="98" spans="1:10" ht="12.75" customHeight="1">
      <c r="A98" s="73" t="s">
        <v>761</v>
      </c>
      <c r="B98" s="75" t="e">
        <f>IF(ISERROR(Data!C27+Data!C28)/Data!C145,"",(Data!C27+Data!C28)/Data!C145)</f>
        <v>#DIV/0!</v>
      </c>
      <c r="C98" s="75" t="e">
        <f>IF(ISERROR(Data!D27+Data!D28)/Data!D145,"",(Data!D27+Data!D28)/Data!D145)</f>
        <v>#DIV/0!</v>
      </c>
      <c r="D98" s="75" t="e">
        <f>IF(ISERROR(Data!E27+Data!E28)/Data!E145,"",(Data!E27+Data!E28)/Data!E145)</f>
        <v>#DIV/0!</v>
      </c>
      <c r="E98" s="75" t="e">
        <f>IF(ISERROR(Data!F27+Data!F28)/Data!F145,"",(Data!F27+Data!F28)/Data!F145)</f>
        <v>#DIV/0!</v>
      </c>
      <c r="F98" s="75" t="e">
        <f>IF(ISERROR(Data!G27+Data!G28)/Data!G145,"",(Data!G27+Data!G28)/Data!G145)</f>
        <v>#DIV/0!</v>
      </c>
      <c r="H98" s="84"/>
      <c r="J98" s="434" t="s">
        <v>762</v>
      </c>
    </row>
    <row r="99" spans="1:10" ht="12.75" customHeight="1">
      <c r="B99" s="220"/>
      <c r="C99" s="220"/>
      <c r="D99" s="220"/>
      <c r="E99" s="220"/>
      <c r="F99" s="220"/>
      <c r="H99" s="84"/>
    </row>
    <row r="100" spans="1:10" ht="12.75" customHeight="1">
      <c r="A100" s="84"/>
      <c r="B100" s="84"/>
      <c r="C100" s="84"/>
      <c r="D100" s="84"/>
      <c r="E100" s="84"/>
      <c r="F100" s="84"/>
    </row>
    <row r="101" spans="1:10" ht="12.75" customHeight="1">
      <c r="A101" s="64" t="s">
        <v>446</v>
      </c>
      <c r="B101" s="64"/>
      <c r="C101" s="64"/>
      <c r="D101" s="64"/>
      <c r="E101" s="64"/>
      <c r="F101" s="64"/>
    </row>
    <row r="102" spans="1:10" ht="12.75" customHeight="1">
      <c r="A102" s="73" t="s">
        <v>447</v>
      </c>
      <c r="B102" s="74" t="str">
        <f>IF(ISERROR(Data!C50/Data!C33),"",Data!C50/Data!C33)</f>
        <v/>
      </c>
      <c r="C102" s="74" t="str">
        <f>IF(ISERROR(Data!D50/Data!D33),"",Data!D50/Data!D33)</f>
        <v/>
      </c>
      <c r="D102" s="74" t="str">
        <f>IF(ISERROR(Data!E50/Data!E33),"",Data!E50/Data!E33)</f>
        <v/>
      </c>
      <c r="E102" s="74" t="str">
        <f>IF(ISERROR(Data!F50/Data!F33),"",Data!F50/Data!F33)</f>
        <v/>
      </c>
      <c r="F102" s="74" t="str">
        <f>IF(ISERROR(Data!G50/Data!G33),"",Data!G50/Data!G33)</f>
        <v/>
      </c>
      <c r="J102" s="17" t="s">
        <v>333</v>
      </c>
    </row>
    <row r="103" spans="1:10" ht="12.75" customHeight="1">
      <c r="A103" s="404" t="s">
        <v>16</v>
      </c>
      <c r="B103" s="74" t="str">
        <f>IF(ISERROR(Data!C50/Data!C59),"",Data!C50/Data!C59)</f>
        <v/>
      </c>
      <c r="C103" s="74" t="str">
        <f>IF(ISERROR(Data!D50/Data!D59),"",Data!D50/Data!D59)</f>
        <v/>
      </c>
      <c r="D103" s="74" t="str">
        <f>IF(ISERROR(Data!E50/Data!E59),"",Data!E50/Data!E59)</f>
        <v/>
      </c>
      <c r="E103" s="74" t="str">
        <f>IF(ISERROR(Data!F50/Data!F59),"",Data!F50/Data!F59)</f>
        <v/>
      </c>
      <c r="F103" s="74" t="str">
        <f>IF(ISERROR(Data!G50/Data!G59),"",Data!G50/Data!G59)</f>
        <v/>
      </c>
      <c r="J103" s="17" t="s">
        <v>334</v>
      </c>
    </row>
    <row r="104" spans="1:10" ht="12.75" customHeight="1">
      <c r="A104" s="73" t="s">
        <v>226</v>
      </c>
      <c r="B104" s="74" t="str">
        <f>IF(ISERROR(Data!C45/(Data!C45+Data!C59)),"",Data!C45/(Data!C45+Data!C59))</f>
        <v/>
      </c>
      <c r="C104" s="74" t="str">
        <f>IF(ISERROR(Data!D45/(Data!D45+Data!D59)),"",Data!D45/(Data!D45+Data!D59))</f>
        <v/>
      </c>
      <c r="D104" s="74" t="str">
        <f>IF(ISERROR(Data!E45/(Data!E45+Data!E59)),"",Data!E45/(Data!E45+Data!E59))</f>
        <v/>
      </c>
      <c r="E104" s="74" t="str">
        <f>IF(ISERROR(Data!F45/(Data!F45+Data!F59)),"",Data!F45/(Data!F45+Data!F59))</f>
        <v/>
      </c>
      <c r="F104" s="74" t="str">
        <f>IF(ISERROR(Data!G45/(Data!G45+Data!G59)),"",Data!G45/(Data!G45+Data!G59))</f>
        <v/>
      </c>
      <c r="J104" s="17" t="s">
        <v>335</v>
      </c>
    </row>
    <row r="105" spans="1:10" ht="12.75" customHeight="1">
      <c r="A105" s="404" t="s">
        <v>683</v>
      </c>
      <c r="B105" s="74" t="str">
        <f>IF(ISERROR(Data!C45/Data!C59),"",Data!C45/Data!C59)</f>
        <v/>
      </c>
      <c r="C105" s="74" t="str">
        <f>IF(ISERROR(Data!D45/Data!D59),"",Data!D45/Data!D59)</f>
        <v/>
      </c>
      <c r="D105" s="74" t="str">
        <f>IF(ISERROR(Data!E45/Data!E59),"",Data!E45/Data!E59)</f>
        <v/>
      </c>
      <c r="E105" s="74" t="str">
        <f>IF(ISERROR(Data!F45/Data!F59),"",Data!F45/Data!F59)</f>
        <v/>
      </c>
      <c r="F105" s="74" t="str">
        <f>IF(ISERROR(Data!G45/Data!G59),"",Data!G45/Data!G59)</f>
        <v/>
      </c>
      <c r="J105" s="17" t="s">
        <v>336</v>
      </c>
    </row>
    <row r="106" spans="1:10" ht="12.75" customHeight="1">
      <c r="A106" s="73" t="s">
        <v>448</v>
      </c>
      <c r="B106" s="74" t="str">
        <f>IF(ISERROR(Data!C113/((Data!C50+Data!B50)/2)),"",Data!C113/((Data!C50+Data!B50)/2))</f>
        <v/>
      </c>
      <c r="C106" s="74" t="str">
        <f>IF(ISERROR(Data!D113/((Data!D50+Data!C50)/2)),"",Data!D113/((Data!D50+Data!C50)/2))</f>
        <v/>
      </c>
      <c r="D106" s="74" t="str">
        <f>IF(ISERROR(Data!E113/((Data!E50+Data!D50)/2)),"",Data!E113/((Data!E50+Data!D50)/2))</f>
        <v/>
      </c>
      <c r="E106" s="74" t="str">
        <f>IF(ISERROR(Data!F113/((Data!F50+Data!E50)/2)),"",Data!F113/((Data!F50+Data!E50)/2))</f>
        <v/>
      </c>
      <c r="F106" s="74" t="str">
        <f>IF(ISERROR(Data!G113/((Data!G50+Data!F50)/2)),"",Data!G113/((Data!G50+Data!F50)/2))</f>
        <v/>
      </c>
      <c r="J106" s="17" t="s">
        <v>337</v>
      </c>
    </row>
    <row r="107" spans="1:10" ht="12.75" customHeight="1">
      <c r="A107" s="73" t="s">
        <v>229</v>
      </c>
      <c r="B107" s="75" t="str">
        <f>IF(ISERROR((Data!C81-Data!C78)/(-Data!C78)),"",(Data!C81-Data!C78)/(-Data!C78))</f>
        <v/>
      </c>
      <c r="C107" s="75" t="str">
        <f>IF(ISERROR((Data!D81-Data!D78)/(-Data!D78)),"",(Data!D81-Data!D78)/(-Data!D78))</f>
        <v/>
      </c>
      <c r="D107" s="75" t="str">
        <f>IF(ISERROR((Data!E81-Data!E78)/(-Data!E78)),"",(Data!E81-Data!E78)/(-Data!E78))</f>
        <v/>
      </c>
      <c r="E107" s="75" t="str">
        <f>IF(ISERROR((Data!F81-Data!F78)/(-Data!F78)),"",(Data!F81-Data!F78)/(-Data!F78))</f>
        <v/>
      </c>
      <c r="F107" s="75" t="str">
        <f>IF(ISERROR((Data!G81-Data!G78)/(-Data!G78)),"",(Data!G81-Data!G78)/(-Data!G78))</f>
        <v/>
      </c>
      <c r="J107" s="17" t="s">
        <v>338</v>
      </c>
    </row>
    <row r="108" spans="1:10" ht="12.75" customHeight="1">
      <c r="A108" s="73" t="s">
        <v>230</v>
      </c>
      <c r="B108" s="75" t="str">
        <f>IF(ISERROR((Data!C81-Data!C78-Data!C75-Data!C80)/-Data!C78),"",(Data!C81-Data!C78-Data!C75-Data!C80)/-Data!C78)</f>
        <v/>
      </c>
      <c r="C108" s="75" t="str">
        <f>IF(ISERROR((Data!D81-Data!D78-Data!D75-Data!D80)/-Data!D78),"",(Data!D81-Data!D78-Data!D75-Data!D80)/-Data!D78)</f>
        <v/>
      </c>
      <c r="D108" s="75" t="str">
        <f>IF(ISERROR((Data!E81-Data!E78-Data!E75-Data!E80)/-Data!E78),"",(Data!E81-Data!E78-Data!E75-Data!E80)/-Data!E78)</f>
        <v/>
      </c>
      <c r="E108" s="75" t="str">
        <f>IF(ISERROR((Data!F81-Data!F78-Data!F75-Data!F80)/-Data!F78),"",(Data!F81-Data!F78-Data!F75-Data!F80)/-Data!F78)</f>
        <v/>
      </c>
      <c r="F108" s="75" t="str">
        <f>IF(ISERROR((Data!G81-Data!G78-Data!G75-Data!G80)/-Data!G78),"",(Data!G81-Data!G78-Data!G75-Data!G80)/-Data!G78)</f>
        <v/>
      </c>
      <c r="J108" s="17" t="s">
        <v>339</v>
      </c>
    </row>
    <row r="109" spans="1:10" ht="12.75" customHeight="1">
      <c r="B109" s="69"/>
      <c r="C109" s="69"/>
      <c r="D109" s="69"/>
      <c r="E109" s="69"/>
      <c r="F109" s="69"/>
    </row>
    <row r="110" spans="1:10" ht="12.75" customHeight="1">
      <c r="A110" s="69" t="s">
        <v>441</v>
      </c>
      <c r="B110" s="69"/>
      <c r="C110" s="69"/>
      <c r="D110" s="69"/>
      <c r="E110" s="69"/>
      <c r="F110" s="69"/>
    </row>
    <row r="111" spans="1:10" ht="12.75" customHeight="1">
      <c r="A111" s="73" t="s">
        <v>105</v>
      </c>
      <c r="B111" s="85"/>
      <c r="C111" s="85"/>
      <c r="D111" s="85"/>
      <c r="E111" s="85"/>
      <c r="F111" s="85"/>
    </row>
    <row r="112" spans="1:10" ht="12.75" customHeight="1">
      <c r="A112" s="73" t="s">
        <v>106</v>
      </c>
      <c r="B112" s="89" t="str">
        <f>IF(ISERROR(1.2*(Data!C24-Data!C44)/Data!C33+1.4*(Data!C54/Data!C33)+3.3*((Data!C81-Data!C78)/Data!C33)+0.6*((Data!C147*Data!C150)/Data!C50)+1*(Data!C65/Data!C33)),"",1.2*(Data!C24-Data!C44)/Data!C33+1.4*(Data!C54/Data!C33)+3.3*((Data!C81-Data!C78)/Data!C33)+0.6*((Data!C147*Data!C150)/Data!C50)+1*(Data!C65/Data!C33))</f>
        <v/>
      </c>
      <c r="C112" s="89" t="str">
        <f>IF(ISERROR(1.2*(Data!D24-Data!D44)/Data!D33+1.4*(Data!D54/Data!D33)+3.3*((Data!D81-Data!D78)/Data!D33)+0.6*((Data!D147*Data!D150)/Data!D50)+1*(Data!D65/Data!D33)),"",1.2*(Data!D24-Data!D44)/Data!D33+1.4*(Data!D54/Data!D33)+3.3*((Data!D81-Data!D78)/Data!D33)+0.6*((Data!D147*Data!D150)/Data!D50)+1*(Data!D65/Data!D33))</f>
        <v/>
      </c>
      <c r="D112" s="89" t="str">
        <f>IF(ISERROR(1.2*(Data!E24-Data!E44)/Data!E33+1.4*(Data!E54/Data!E33)+3.3*((Data!E81-Data!E78)/Data!E33)+0.6*((Data!E147*Data!E150)/Data!E50)+1*(Data!E65/Data!E33)),"",1.2*(Data!E24-Data!E44)/Data!E33+1.4*(Data!E54/Data!E33)+3.3*((Data!E81-Data!E78)/Data!E33)+0.6*((Data!E147*Data!E150)/Data!E50)+1*(Data!E65/Data!E33))</f>
        <v/>
      </c>
      <c r="E112" s="89" t="str">
        <f>IF(ISERROR(1.2*(Data!F24-Data!F44)/Data!F33+1.4*(Data!F54/Data!F33)+3.3*((Data!F81-Data!F78)/Data!F33)+0.6*((Data!F147*Data!F150)/Data!F50)+1*(Data!F65/Data!F33)),"",1.2*(Data!F24-Data!F44)/Data!F33+1.4*(Data!F54/Data!F33)+3.3*((Data!F81-Data!F78)/Data!F33)+0.6*((Data!F147*Data!F150)/Data!F50)+1*(Data!F65/Data!F33))</f>
        <v/>
      </c>
      <c r="F112" s="89" t="str">
        <f>IF(ISERROR(1.2*(Data!G24-Data!G44)/Data!G33+1.4*(Data!G54/Data!G33)+3.3*((Data!G81-Data!G78)/Data!G33)+0.6*((Data!G147*Data!G150)/Data!G50)+1*(Data!G65/Data!G33)),"",1.2*(Data!G24-Data!G44)/Data!G33+1.4*(Data!G54/Data!G33)+3.3*((Data!G81-Data!G78)/Data!G33)+0.6*((Data!G147*Data!G150)/Data!G50)+1*(Data!G65/Data!G33))</f>
        <v/>
      </c>
      <c r="J112" s="17" t="s">
        <v>340</v>
      </c>
    </row>
    <row r="113" spans="1:13" ht="12.75" customHeight="1">
      <c r="A113" s="73" t="s">
        <v>108</v>
      </c>
      <c r="B113" s="91" t="str">
        <f>IF(ISERROR(NORMSDIST(1-B112)),"",NORMSDIST(1-B112))</f>
        <v/>
      </c>
      <c r="C113" s="91" t="str">
        <f>IF(ISERROR(NORMSDIST(1-C112)),"",NORMSDIST(1-C112))</f>
        <v/>
      </c>
      <c r="D113" s="91" t="str">
        <f>IF(ISERROR(NORMSDIST(1-D112)),"",NORMSDIST(1-D112))</f>
        <v/>
      </c>
      <c r="E113" s="91" t="str">
        <f>IF(ISERROR(NORMSDIST(1-E112)),"",NORMSDIST(1-E112))</f>
        <v/>
      </c>
      <c r="F113" s="91" t="str">
        <f>IF(ISERROR(NORMSDIST(1-F112)),"",NORMSDIST(1-F112))</f>
        <v/>
      </c>
      <c r="J113" s="17" t="s">
        <v>341</v>
      </c>
    </row>
    <row r="114" spans="1:13" ht="12.75" customHeight="1">
      <c r="A114" s="73" t="s">
        <v>107</v>
      </c>
      <c r="B114" s="91"/>
      <c r="C114" s="91"/>
      <c r="D114" s="91"/>
      <c r="E114" s="91"/>
      <c r="F114" s="91"/>
    </row>
    <row r="115" spans="1:13" ht="12.75" customHeight="1">
      <c r="A115" s="73" t="s">
        <v>104</v>
      </c>
      <c r="B115" s="89" t="str">
        <f>IF(ISERROR(-4.84+0.92*((Data!C18/Data!C65)/(Data!B18/Data!B65))+0.528*((Data!B67/Data!B65)/(Data!C67/Data!C65))+0.404*(((Data!C31+Data!C32+Data!C30)/Data!C33)/((Data!B31+Data!B32+Data!B30)/Data!B33))+0.892*(Data!C65/Data!B65)+0.115*((Data!B98/(Data!B27+Data!B28+Data!B98))/(Data!C98/(Data!C27+Data!C28+Data!C98)))-0.172*((-Data!C68/Data!C65)/(-Data!B68/Data!B65))-0.327*(((Data!C44+Data!C45)/Data!C60)/((Data!B44+Data!B45)/Data!B60))+4.67*((Data!C81+Data!C82-Data!C113)/Data!C33)),"",-4.84+0.92*((Data!C18/Data!C65)/(Data!B18/Data!B65))+0.528*((Data!B67/Data!B65)/(Data!C67/Data!C65))+0.404*(((Data!C31+Data!C32+Data!C30)/Data!C33)/((Data!B31+Data!B32+Data!B30)/Data!B33))+0.892*(Data!C65/Data!B65)+0.115*((Data!B98/(Data!B27+Data!B28+Data!B98))/(Data!C98/(Data!C27+Data!C28+Data!C98)))-0.172*((-Data!C68/Data!C65)/(-Data!B68/Data!B65))-0.327*(((Data!C44+Data!C45)/Data!C60)/((Data!B44+Data!B45)/Data!B60))+4.67*((Data!C81+Data!C82-Data!C113)/Data!C33))</f>
        <v/>
      </c>
      <c r="C115" s="89" t="str">
        <f>IF(ISERROR(-4.84+0.92*((Data!D18/Data!D65)/(Data!C18/Data!C65))+0.528*((Data!C67/Data!C65)/(Data!D67/Data!D65))+0.404*(((Data!D31+Data!D32+Data!D30)/Data!D33)/((Data!C31+Data!C32+Data!C30)/Data!C33))+0.892*(Data!D65/Data!C65)+0.115*((Data!C98/(Data!C27+Data!C28+Data!C98))/(Data!D98/(Data!D27+Data!D28+Data!D98)))-0.172*((-Data!D68/Data!D65)/(-Data!C68/Data!C65))-0.327*(((Data!D44+Data!D45)/Data!D60)/((Data!C44+Data!C45)/Data!C60))+4.67*((Data!D81+Data!D82-Data!D113)/Data!D33)),"",-4.84+0.92*((Data!D18/Data!D65)/(Data!C18/Data!C65))+0.528*((Data!C67/Data!C65)/(Data!D67/Data!D65))+0.404*(((Data!D31+Data!D32+Data!D30)/Data!D33)/((Data!C31+Data!C32+Data!C30)/Data!C33))+0.892*(Data!D65/Data!C65)+0.115*((Data!C98/(Data!C27+Data!C28+Data!C98))/(Data!D98/(Data!D27+Data!D28+Data!D98)))-0.172*((-Data!D68/Data!D65)/(-Data!C68/Data!C65))-0.327*(((Data!D44+Data!D45)/Data!D60)/((Data!C44+Data!C45)/Data!C60))+4.67*((Data!D81+Data!D82-Data!D113)/Data!D33))</f>
        <v/>
      </c>
      <c r="D115" s="89" t="str">
        <f>IF(ISERROR(-4.84+0.92*((Data!E18/Data!E65)/(Data!D18/Data!D65))+0.528*((Data!D67/Data!D65)/(Data!E67/Data!E65))+0.404*(((Data!E31+Data!E32+Data!E30)/Data!E33)/((Data!D31+Data!D32+Data!D30)/Data!D33))+0.892*(Data!E65/Data!D65)+0.115*((Data!D98/(Data!D27+Data!D28+Data!D98))/(Data!E98/(Data!E27+Data!E28+Data!E98)))-0.172*((-Data!E68/Data!E65)/(-Data!D68/Data!D65))-0.327*(((Data!E44+Data!E45)/Data!E60)/((Data!D44+Data!D45)/Data!D60))+4.67*((Data!E81+Data!E82-Data!E113)/Data!E33)),"",-4.84+0.92*((Data!E18/Data!E65)/(Data!D18/Data!D65))+0.528*((Data!D67/Data!D65)/(Data!E67/Data!E65))+0.404*(((Data!E31+Data!E32+Data!E30)/Data!E33)/((Data!D31+Data!D32+Data!D30)/Data!D33))+0.892*(Data!E65/Data!D65)+0.115*((Data!D98/(Data!D27+Data!D28+Data!D98))/(Data!E98/(Data!E27+Data!E28+Data!E98)))-0.172*((-Data!E68/Data!E65)/(-Data!D68/Data!D65))-0.327*(((Data!E44+Data!E45)/Data!E60)/((Data!D44+Data!D45)/Data!D60))+4.67*((Data!E81+Data!E82-Data!E113)/Data!E33))</f>
        <v/>
      </c>
      <c r="E115" s="89" t="str">
        <f>IF(ISERROR(-4.84+0.92*((Data!F18/Data!F65)/(Data!E18/Data!E65))+0.528*((Data!E67/Data!E65)/(Data!F67/Data!F65))+0.404*(((Data!F31+Data!F32+Data!F30)/Data!F33)/((Data!E31+Data!E32+Data!E30)/Data!E33))+0.892*(Data!F65/Data!E65)+0.115*((Data!E98/(Data!E27+Data!E28+Data!E98))/(Data!F98/(Data!F27+Data!F28+Data!F98)))-0.172*((-Data!F68/Data!F65)/(-Data!E68/Data!E65))-0.327*(((Data!F44+Data!F45)/Data!F60)/((Data!E44+Data!E45)/Data!E60))+4.67*((Data!F81+Data!F82-Data!F113)/Data!F33)),"",-4.84+0.92*((Data!F18/Data!F65)/(Data!E18/Data!E65))+0.528*((Data!E67/Data!E65)/(Data!F67/Data!F65))+0.404*(((Data!F31+Data!F32+Data!F30)/Data!F33)/((Data!E31+Data!E32+Data!E30)/Data!E33))+0.892*(Data!F65/Data!E65)+0.115*((Data!E98/(Data!E27+Data!E28+Data!E98))/(Data!F98/(Data!F27+Data!F28+Data!F98)))-0.172*((-Data!F68/Data!F65)/(-Data!E68/Data!E65))-0.327*(((Data!F44+Data!F45)/Data!F60)/((Data!E44+Data!E45)/Data!E60))+4.67*((Data!F81+Data!F82-Data!F113)/Data!F33))</f>
        <v/>
      </c>
      <c r="F115" s="89" t="str">
        <f>IF(ISERROR(-4.84+0.92*((Data!G18/Data!G65)/(Data!F18/Data!F65))+0.528*((Data!F67/Data!F65)/(Data!G67/Data!G65))+0.404*(((Data!G31+Data!G32+Data!G30)/Data!G33)/((Data!F31+Data!F32+Data!F30)/Data!F33))+0.892*(Data!G65/Data!F65)+0.115*((Data!F98/(Data!F27+Data!F28+Data!F98))/(Data!G98/(Data!G27+Data!G28+Data!G98)))-0.172*((-Data!G68/Data!G65)/(-Data!F68/Data!F65))-0.327*(((Data!G44+Data!G45)/Data!G60)/((Data!F44+Data!F45)/Data!F60))+4.67*((Data!G81+Data!G82-Data!G113)/Data!G33)),"",-4.84+0.92*((Data!G18/Data!G65)/(Data!F18/Data!F65))+0.528*((Data!F67/Data!F65)/(Data!G67/Data!G65))+0.404*(((Data!G31+Data!G32+Data!G30)/Data!G33)/((Data!F31+Data!F32+Data!F30)/Data!F33))+0.892*(Data!G65/Data!F65)+0.115*((Data!F98/(Data!F27+Data!F28+Data!F98))/(Data!G98/(Data!G27+Data!G28+Data!G98)))-0.172*((-Data!G68/Data!G65)/(-Data!F68/Data!F65))-0.327*(((Data!G44+Data!G45)/Data!G60)/((Data!F44+Data!F45)/Data!F60))+4.67*((Data!G81+Data!G82-Data!G113)/Data!G33))</f>
        <v/>
      </c>
      <c r="J115" s="17" t="s">
        <v>342</v>
      </c>
    </row>
    <row r="116" spans="1:13" ht="12.75" customHeight="1">
      <c r="A116" s="73" t="s">
        <v>109</v>
      </c>
      <c r="B116" s="91" t="str">
        <f t="shared" ref="B116:E116" si="0">IF(ISERROR(NORMSDIST(B115)),"",NORMSDIST(B115))</f>
        <v/>
      </c>
      <c r="C116" s="91" t="str">
        <f t="shared" si="0"/>
        <v/>
      </c>
      <c r="D116" s="91" t="str">
        <f t="shared" si="0"/>
        <v/>
      </c>
      <c r="E116" s="91" t="str">
        <f t="shared" si="0"/>
        <v/>
      </c>
      <c r="F116" s="91" t="str">
        <f>IF(ISERROR(NORMSDIST(F115)),"",NORMSDIST(F115))</f>
        <v/>
      </c>
      <c r="J116" s="17" t="s">
        <v>343</v>
      </c>
    </row>
    <row r="117" spans="1:13" ht="12.75" customHeight="1">
      <c r="B117" s="69"/>
      <c r="C117" s="69"/>
      <c r="D117" s="69"/>
      <c r="E117" s="69"/>
      <c r="F117" s="69"/>
    </row>
    <row r="118" spans="1:13" ht="12.75" customHeight="1">
      <c r="A118" s="69" t="s">
        <v>704</v>
      </c>
      <c r="B118" s="69"/>
      <c r="C118" s="69"/>
      <c r="D118" s="69"/>
      <c r="E118" s="69"/>
      <c r="F118" s="69"/>
    </row>
    <row r="119" spans="1:13" ht="12.75" customHeight="1">
      <c r="A119" s="73" t="s">
        <v>35</v>
      </c>
      <c r="B119" s="92" t="str">
        <f>IF(ISERROR((Data!C150+Data!C149)/Data!B150-1),"",(Data!C150+Data!C149)/Data!B150-1)</f>
        <v/>
      </c>
      <c r="C119" s="92" t="str">
        <f>IF(ISERROR((Data!D150+Data!D149)/Data!C150-1),"",(Data!D150+Data!D149)/Data!C150-1)</f>
        <v/>
      </c>
      <c r="D119" s="92" t="str">
        <f>IF(ISERROR((Data!E150+Data!E149)/Data!D150-1),"",(Data!E150+Data!E149)/Data!D150-1)</f>
        <v/>
      </c>
      <c r="E119" s="92" t="str">
        <f>IF(ISERROR((Data!F150+Data!F149)/Data!E150-1),"",(Data!F150+Data!F149)/Data!E150-1)</f>
        <v/>
      </c>
      <c r="F119" s="92" t="str">
        <f>IF(ISERROR((Data!G150+Data!G149)/Data!F150-1),"",(Data!G150+Data!G149)/Data!F150-1)</f>
        <v/>
      </c>
      <c r="J119" s="17" t="s">
        <v>344</v>
      </c>
    </row>
    <row r="120" spans="1:13" ht="12.75" customHeight="1">
      <c r="A120" s="73" t="s">
        <v>231</v>
      </c>
      <c r="B120" s="75" t="str">
        <f>IF(ISERROR(Data!C150/Data!C148),"",Data!C150/Data!C148)</f>
        <v/>
      </c>
      <c r="C120" s="75" t="str">
        <f>IF(ISERROR(Data!D150/Data!D148),"",Data!D150/Data!D148)</f>
        <v/>
      </c>
      <c r="D120" s="75" t="str">
        <f>IF(ISERROR(Data!E150/Data!E148),"",Data!E150/Data!E148)</f>
        <v/>
      </c>
      <c r="E120" s="75" t="str">
        <f>IF(ISERROR(Data!F150/Data!F148),"",Data!F150/Data!F148)</f>
        <v/>
      </c>
      <c r="F120" s="75" t="str">
        <f>IF(ISERROR(Data!G150/Data!G148),"",Data!G150/Data!G148)</f>
        <v/>
      </c>
      <c r="J120" s="17" t="s">
        <v>345</v>
      </c>
    </row>
    <row r="121" spans="1:13" ht="12.75" customHeight="1">
      <c r="A121" s="73" t="s">
        <v>232</v>
      </c>
      <c r="B121" s="75" t="str">
        <f>IF(ISERROR(Data!C150/(Data!C148-Data!C144/Data!C147)),"",Data!C150/(Data!C148-Data!C144/Data!C147))</f>
        <v/>
      </c>
      <c r="C121" s="75" t="str">
        <f>IF(ISERROR(Data!D150/(Data!D148-Data!D144/Data!D147)),"",Data!D150/(Data!D148-Data!D144/Data!D147))</f>
        <v/>
      </c>
      <c r="D121" s="75" t="str">
        <f>IF(ISERROR(Data!E150/(Data!E148-Data!E144/Data!E147)),"",Data!E150/(Data!E148-Data!E144/Data!E147))</f>
        <v/>
      </c>
      <c r="E121" s="75" t="str">
        <f>IF(ISERROR(Data!F150/(Data!F148-Data!F144/Data!F147)),"",Data!F150/(Data!F148-Data!F144/Data!F147))</f>
        <v/>
      </c>
      <c r="F121" s="75" t="str">
        <f>IF(ISERROR(Data!G150/(Data!G148-Data!G144/Data!G147)),"",Data!G150/(Data!G148-Data!G144/Data!G147))</f>
        <v/>
      </c>
      <c r="J121" s="17" t="s">
        <v>346</v>
      </c>
    </row>
    <row r="122" spans="1:13" ht="12.75" customHeight="1">
      <c r="A122" s="73" t="s">
        <v>110</v>
      </c>
      <c r="B122" s="75" t="str">
        <f>IF(ISERROR((Data!C147*Data!C150)/Data!C57),"",(Data!C147*Data!C150)/Data!C57)</f>
        <v/>
      </c>
      <c r="C122" s="75" t="str">
        <f>IF(ISERROR((Data!D147*Data!D150)/Data!D57),"",(Data!D147*Data!D150)/Data!D57)</f>
        <v/>
      </c>
      <c r="D122" s="75" t="str">
        <f>IF(ISERROR((Data!E147*Data!E150)/Data!E57),"",(Data!E147*Data!E150)/Data!E57)</f>
        <v/>
      </c>
      <c r="E122" s="75" t="str">
        <f>IF(ISERROR((Data!F147*Data!F150)/Data!F57),"",(Data!F147*Data!F150)/Data!F57)</f>
        <v/>
      </c>
      <c r="F122" s="75" t="str">
        <f>IF(ISERROR((Data!G147*Data!G150)/Data!G57),"",(Data!G147*Data!G150)/Data!G57)</f>
        <v/>
      </c>
      <c r="J122" s="17" t="s">
        <v>347</v>
      </c>
    </row>
    <row r="123" spans="1:13" ht="12.75" customHeight="1">
      <c r="A123" s="404" t="s">
        <v>705</v>
      </c>
      <c r="B123" s="439" t="e">
        <f>Data!C149</f>
        <v>#DIV/0!</v>
      </c>
      <c r="C123" s="439" t="e">
        <f>Data!D149</f>
        <v>#DIV/0!</v>
      </c>
      <c r="D123" s="439" t="e">
        <f>Data!E149</f>
        <v>#DIV/0!</v>
      </c>
      <c r="E123" s="439" t="e">
        <f>Data!F149</f>
        <v>#DIV/0!</v>
      </c>
      <c r="F123" s="439" t="e">
        <f>Data!G149</f>
        <v>#DIV/0!</v>
      </c>
    </row>
    <row r="124" spans="1:13" ht="12.75" customHeight="1">
      <c r="A124" s="404" t="s">
        <v>706</v>
      </c>
      <c r="B124" s="92" t="e">
        <f>Data!C129/Data!C88</f>
        <v>#DIV/0!</v>
      </c>
      <c r="C124" s="92" t="e">
        <f>Data!D129/Data!D88</f>
        <v>#DIV/0!</v>
      </c>
      <c r="D124" s="92" t="e">
        <f>Data!E129/Data!E88</f>
        <v>#DIV/0!</v>
      </c>
      <c r="E124" s="92" t="e">
        <f>Data!F129/Data!F88</f>
        <v>#DIV/0!</v>
      </c>
      <c r="F124" s="92" t="e">
        <f>Data!G129/Data!G88</f>
        <v>#DIV/0!</v>
      </c>
    </row>
    <row r="125" spans="1:13" ht="12.75" customHeight="1">
      <c r="A125" s="404" t="s">
        <v>707</v>
      </c>
      <c r="B125" s="92" t="e">
        <f>Data!C149/Data!C150</f>
        <v>#DIV/0!</v>
      </c>
      <c r="C125" s="92" t="e">
        <f>Data!D149/Data!D150</f>
        <v>#DIV/0!</v>
      </c>
      <c r="D125" s="92" t="e">
        <f>Data!E149/Data!E150</f>
        <v>#DIV/0!</v>
      </c>
      <c r="E125" s="92" t="e">
        <f>Data!F149/Data!F150</f>
        <v>#DIV/0!</v>
      </c>
      <c r="F125" s="92" t="e">
        <f>Data!G149/Data!G150</f>
        <v>#DIV/0!</v>
      </c>
    </row>
    <row r="126" spans="1:13" ht="12.75" customHeight="1">
      <c r="A126" s="56"/>
      <c r="B126" s="56"/>
      <c r="C126" s="56"/>
      <c r="D126" s="56"/>
      <c r="E126" s="56"/>
      <c r="F126" s="56"/>
    </row>
    <row r="127" spans="1:13" ht="12.75" customHeight="1" thickBot="1">
      <c r="B127" s="56"/>
      <c r="C127" s="56"/>
      <c r="D127" s="56"/>
      <c r="E127" s="56"/>
      <c r="F127" s="56"/>
      <c r="L127" s="93"/>
      <c r="M127" s="93"/>
    </row>
    <row r="128" spans="1:13" ht="12.75" customHeight="1" thickBot="1">
      <c r="A128" s="86" t="s">
        <v>33</v>
      </c>
      <c r="B128" s="87"/>
      <c r="C128" s="87"/>
      <c r="D128" s="87"/>
      <c r="E128" s="87"/>
      <c r="F128" s="88"/>
      <c r="J128" s="69" t="s">
        <v>494</v>
      </c>
    </row>
    <row r="129" spans="1:13" ht="12.75" customHeight="1" thickBot="1">
      <c r="A129" s="70" t="s">
        <v>18</v>
      </c>
      <c r="B129" s="71">
        <f>Data!$C$11</f>
        <v>2019</v>
      </c>
      <c r="C129" s="71">
        <f>Data!$D$11</f>
        <v>2020</v>
      </c>
      <c r="D129" s="71">
        <f>Data!$E$11</f>
        <v>2021</v>
      </c>
      <c r="E129" s="71">
        <f>Data!$F$11</f>
        <v>2022</v>
      </c>
      <c r="F129" s="71">
        <f>Data!$G$11</f>
        <v>2023</v>
      </c>
    </row>
    <row r="130" spans="1:13" ht="12.75" customHeight="1">
      <c r="A130" s="64"/>
      <c r="B130" s="56"/>
      <c r="C130" s="56"/>
      <c r="D130" s="56"/>
      <c r="E130" s="56"/>
      <c r="F130" s="56"/>
    </row>
    <row r="131" spans="1:13" ht="12.75" customHeight="1">
      <c r="A131" s="421" t="str">
        <f>Data!A65</f>
        <v>Revenues</v>
      </c>
      <c r="B131" s="422" t="e">
        <f>IF(Data!C65/Data!C$65=0,"",Data!C65/Data!C$65)</f>
        <v>#DIV/0!</v>
      </c>
      <c r="C131" s="422" t="e">
        <f>IF(Data!D65/Data!D$65=0,"",Data!D65/Data!D$65)</f>
        <v>#DIV/0!</v>
      </c>
      <c r="D131" s="422" t="e">
        <f>IF(Data!E65/Data!E$65=0,"",Data!E65/Data!E$65)</f>
        <v>#DIV/0!</v>
      </c>
      <c r="E131" s="422" t="e">
        <f>IF(Data!F65/Data!F$65=0,"",Data!F65/Data!F$65)</f>
        <v>#DIV/0!</v>
      </c>
      <c r="F131" s="422" t="e">
        <f>IF(Data!G65/Data!G$65=0,"",Data!G65/Data!G$65)</f>
        <v>#DIV/0!</v>
      </c>
      <c r="J131" s="17" t="s">
        <v>348</v>
      </c>
      <c r="L131" s="93"/>
      <c r="M131" s="93"/>
    </row>
    <row r="132" spans="1:13" ht="12.75" customHeight="1">
      <c r="A132" s="73" t="str">
        <f>Data!A66</f>
        <v>&lt;Cost of goods sold&gt;</v>
      </c>
      <c r="B132" s="94" t="e">
        <f>IF(Data!C66/Data!C$65=0,"",Data!C66/Data!C$65)</f>
        <v>#DIV/0!</v>
      </c>
      <c r="C132" s="94" t="e">
        <f>IF(Data!D66/Data!D$65=0,"",Data!D66/Data!D$65)</f>
        <v>#DIV/0!</v>
      </c>
      <c r="D132" s="94" t="e">
        <f>IF(Data!E66/Data!E$65=0,"",Data!E66/Data!E$65)</f>
        <v>#DIV/0!</v>
      </c>
      <c r="E132" s="94" t="e">
        <f>IF(Data!F66/Data!F$65=0,"",Data!F66/Data!F$65)</f>
        <v>#DIV/0!</v>
      </c>
      <c r="F132" s="94" t="e">
        <f>IF(Data!G66/Data!G$65=0,"",Data!G66/Data!G$65)</f>
        <v>#DIV/0!</v>
      </c>
    </row>
    <row r="133" spans="1:13" ht="12.75" customHeight="1">
      <c r="A133" s="421" t="str">
        <f>Data!A67</f>
        <v xml:space="preserve">  Gross Profit</v>
      </c>
      <c r="B133" s="422" t="e">
        <f>IF(Data!C67/Data!C$65=0,"",Data!C67/Data!C$65)</f>
        <v>#DIV/0!</v>
      </c>
      <c r="C133" s="422" t="e">
        <f>IF(Data!D67/Data!D$65=0,"",Data!D67/Data!D$65)</f>
        <v>#DIV/0!</v>
      </c>
      <c r="D133" s="422" t="e">
        <f>IF(Data!E67/Data!E$65=0,"",Data!E67/Data!E$65)</f>
        <v>#DIV/0!</v>
      </c>
      <c r="E133" s="422" t="e">
        <f>IF(Data!F67/Data!F$65=0,"",Data!F67/Data!F$65)</f>
        <v>#DIV/0!</v>
      </c>
      <c r="F133" s="422" t="e">
        <f>IF(Data!G67/Data!G$65=0,"",Data!G67/Data!G$65)</f>
        <v>#DIV/0!</v>
      </c>
    </row>
    <row r="134" spans="1:13" ht="12.75" customHeight="1">
      <c r="A134" s="73" t="str">
        <f>Data!A68</f>
        <v>&lt;Operating Expenses (1)&gt;</v>
      </c>
      <c r="B134" s="94" t="e">
        <f>IF(Data!C68/Data!C$65=0,"",Data!C68/Data!C$65)</f>
        <v>#DIV/0!</v>
      </c>
      <c r="C134" s="94" t="e">
        <f>IF(Data!D68/Data!D$65=0,"",Data!D68/Data!D$65)</f>
        <v>#DIV/0!</v>
      </c>
      <c r="D134" s="94" t="e">
        <f>IF(Data!E68/Data!E$65=0,"",Data!E68/Data!E$65)</f>
        <v>#DIV/0!</v>
      </c>
      <c r="E134" s="94" t="e">
        <f>IF(Data!F68/Data!F$65=0,"",Data!F68/Data!F$65)</f>
        <v>#DIV/0!</v>
      </c>
      <c r="F134" s="94" t="e">
        <f>IF(Data!G68/Data!G$65=0,"",Data!G68/Data!G$65)</f>
        <v>#DIV/0!</v>
      </c>
    </row>
    <row r="135" spans="1:13" ht="12.75" customHeight="1">
      <c r="A135" s="73" t="str">
        <f>Data!A69</f>
        <v>&lt;Operating Expenses (2)&gt;</v>
      </c>
      <c r="B135" s="94" t="e">
        <f>IF(Data!C69/Data!C$65=0,"",Data!C69/Data!C$65)</f>
        <v>#DIV/0!</v>
      </c>
      <c r="C135" s="94" t="e">
        <f>IF(Data!D69/Data!D$65=0,"",Data!D69/Data!D$65)</f>
        <v>#DIV/0!</v>
      </c>
      <c r="D135" s="94" t="e">
        <f>IF(Data!E69/Data!E$65=0,"",Data!E69/Data!E$65)</f>
        <v>#DIV/0!</v>
      </c>
      <c r="E135" s="94" t="e">
        <f>IF(Data!F69/Data!F$65=0,"",Data!F69/Data!F$65)</f>
        <v>#DIV/0!</v>
      </c>
      <c r="F135" s="94" t="e">
        <f>IF(Data!G69/Data!G$65=0,"",Data!G69/Data!G$65)</f>
        <v>#DIV/0!</v>
      </c>
    </row>
    <row r="136" spans="1:13" ht="12.75" customHeight="1">
      <c r="A136" s="73" t="str">
        <f>Data!A70</f>
        <v>&lt;Depreciation and Amortization&gt;</v>
      </c>
      <c r="B136" s="94" t="e">
        <f>IF(Data!C70/Data!C$65=0,"",Data!C70/Data!C$65)</f>
        <v>#DIV/0!</v>
      </c>
      <c r="C136" s="94" t="e">
        <f>IF(Data!D70/Data!D$65=0,"",Data!D70/Data!D$65)</f>
        <v>#DIV/0!</v>
      </c>
      <c r="D136" s="94" t="e">
        <f>IF(Data!E70/Data!E$65=0,"",Data!E70/Data!E$65)</f>
        <v>#DIV/0!</v>
      </c>
      <c r="E136" s="94" t="e">
        <f>IF(Data!F70/Data!F$65=0,"",Data!F70/Data!F$65)</f>
        <v>#DIV/0!</v>
      </c>
      <c r="F136" s="94" t="e">
        <f>IF(Data!G70/Data!G$65=0,"",Data!G70/Data!G$65)</f>
        <v>#DIV/0!</v>
      </c>
    </row>
    <row r="137" spans="1:13" ht="12.75" customHeight="1">
      <c r="A137" s="73" t="str">
        <f>Data!A71</f>
        <v>&lt;Selling, General and Administrative Expenses&gt;</v>
      </c>
      <c r="B137" s="94" t="e">
        <f>IF(Data!C71/Data!C$65=0,"",Data!C71/Data!C$65)</f>
        <v>#DIV/0!</v>
      </c>
      <c r="C137" s="94" t="e">
        <f>IF(Data!D71/Data!D$65=0,"",Data!D71/Data!D$65)</f>
        <v>#DIV/0!</v>
      </c>
      <c r="D137" s="94" t="e">
        <f>IF(Data!E71/Data!E$65=0,"",Data!E71/Data!E$65)</f>
        <v>#DIV/0!</v>
      </c>
      <c r="E137" s="94" t="e">
        <f>IF(Data!F71/Data!F$65=0,"",Data!F71/Data!F$65)</f>
        <v>#DIV/0!</v>
      </c>
      <c r="F137" s="94" t="e">
        <f>IF(Data!G71/Data!G$65=0,"",Data!G71/Data!G$65)</f>
        <v>#DIV/0!</v>
      </c>
    </row>
    <row r="138" spans="1:13" ht="12.75" customHeight="1">
      <c r="A138" s="73" t="str">
        <f>Data!A72</f>
        <v>Other operating expenses (1)</v>
      </c>
      <c r="B138" s="94" t="e">
        <f>IF(Data!C72/Data!C$65=0,"",Data!C72/Data!C$65)</f>
        <v>#DIV/0!</v>
      </c>
      <c r="C138" s="94" t="e">
        <f>IF(Data!D72/Data!D$65=0,"",Data!D72/Data!D$65)</f>
        <v>#DIV/0!</v>
      </c>
      <c r="D138" s="94" t="e">
        <f>IF(Data!E72/Data!E$65=0,"",Data!E72/Data!E$65)</f>
        <v>#DIV/0!</v>
      </c>
      <c r="E138" s="94" t="e">
        <f>IF(Data!F72/Data!F$65=0,"",Data!F72/Data!F$65)</f>
        <v>#DIV/0!</v>
      </c>
      <c r="F138" s="94" t="e">
        <f>IF(Data!G72/Data!G$65=0,"",Data!G72/Data!G$65)</f>
        <v>#DIV/0!</v>
      </c>
    </row>
    <row r="139" spans="1:13" ht="12.75" customHeight="1">
      <c r="A139" s="73" t="str">
        <f>Data!A73</f>
        <v>Other operating expenses (2)</v>
      </c>
      <c r="B139" s="94" t="e">
        <f>IF(Data!C73/Data!C$65=0,"",Data!C73/Data!C$65)</f>
        <v>#DIV/0!</v>
      </c>
      <c r="C139" s="94" t="e">
        <f>IF(Data!D73/Data!D$65=0,"",Data!D73/Data!D$65)</f>
        <v>#DIV/0!</v>
      </c>
      <c r="D139" s="94" t="e">
        <f>IF(Data!E73/Data!E$65=0,"",Data!E73/Data!E$65)</f>
        <v>#DIV/0!</v>
      </c>
      <c r="E139" s="94" t="e">
        <f>IF(Data!F73/Data!F$65=0,"",Data!F73/Data!F$65)</f>
        <v>#DIV/0!</v>
      </c>
      <c r="F139" s="94" t="e">
        <f>IF(Data!G73/Data!G$65=0,"",Data!G73/Data!G$65)</f>
        <v>#DIV/0!</v>
      </c>
    </row>
    <row r="140" spans="1:13" ht="12.75" customHeight="1">
      <c r="A140" s="73" t="str">
        <f>Data!A74</f>
        <v>Income from equity investees</v>
      </c>
      <c r="B140" s="94" t="e">
        <f>IF(Data!C74/Data!C$65=0,"",Data!C74/Data!C$65)</f>
        <v>#DIV/0!</v>
      </c>
      <c r="C140" s="94" t="e">
        <f>IF(Data!D74/Data!D$65=0,"",Data!D74/Data!D$65)</f>
        <v>#DIV/0!</v>
      </c>
      <c r="D140" s="94" t="e">
        <f>IF(Data!E74/Data!E$65=0,"",Data!E74/Data!E$65)</f>
        <v>#DIV/0!</v>
      </c>
      <c r="E140" s="94" t="e">
        <f>IF(Data!F74/Data!F$65=0,"",Data!F74/Data!F$65)</f>
        <v>#DIV/0!</v>
      </c>
      <c r="F140" s="94" t="e">
        <f>IF(Data!G74/Data!G$65=0,"",Data!G74/Data!G$65)</f>
        <v>#DIV/0!</v>
      </c>
    </row>
    <row r="141" spans="1:13" ht="12.75" customHeight="1">
      <c r="A141" s="73" t="str">
        <f>Data!A75</f>
        <v>Non-recurring operating gains &lt;losses&gt;</v>
      </c>
      <c r="B141" s="94" t="e">
        <f>IF(Data!C75/Data!C$65=0,"",Data!C75/Data!C$65)</f>
        <v>#DIV/0!</v>
      </c>
      <c r="C141" s="94" t="e">
        <f>IF(Data!D75/Data!D$65=0,"",Data!D75/Data!D$65)</f>
        <v>#DIV/0!</v>
      </c>
      <c r="D141" s="94" t="e">
        <f>IF(Data!E75/Data!E$65=0,"",Data!E75/Data!E$65)</f>
        <v>#DIV/0!</v>
      </c>
      <c r="E141" s="94" t="e">
        <f>IF(Data!F75/Data!F$65=0,"",Data!F75/Data!F$65)</f>
        <v>#DIV/0!</v>
      </c>
      <c r="F141" s="94" t="e">
        <f>IF(Data!G75/Data!G$65=0,"",Data!G75/Data!G$65)</f>
        <v>#DIV/0!</v>
      </c>
    </row>
    <row r="142" spans="1:13" ht="12.75" customHeight="1">
      <c r="A142" s="421" t="str">
        <f>Data!A76</f>
        <v xml:space="preserve">  Operating Profit</v>
      </c>
      <c r="B142" s="422" t="e">
        <f>IF(Data!C76/Data!C$65=0,"",Data!C76/Data!C$65)</f>
        <v>#DIV/0!</v>
      </c>
      <c r="C142" s="422" t="e">
        <f>IF(Data!D76/Data!D$65=0,"",Data!D76/Data!D$65)</f>
        <v>#DIV/0!</v>
      </c>
      <c r="D142" s="422" t="e">
        <f>IF(Data!E76/Data!E$65=0,"",Data!E76/Data!E$65)</f>
        <v>#DIV/0!</v>
      </c>
      <c r="E142" s="422" t="e">
        <f>IF(Data!F76/Data!F$65=0,"",Data!F76/Data!F$65)</f>
        <v>#DIV/0!</v>
      </c>
      <c r="F142" s="422" t="e">
        <f>IF(Data!G76/Data!G$65=0,"",Data!G76/Data!G$65)</f>
        <v>#DIV/0!</v>
      </c>
    </row>
    <row r="143" spans="1:13" ht="12.75" customHeight="1">
      <c r="A143" s="73" t="str">
        <f>Data!A77</f>
        <v>Interest income</v>
      </c>
      <c r="B143" s="94" t="e">
        <f>IF(Data!C77/Data!C$65=0,"",Data!C77/Data!C$65)</f>
        <v>#DIV/0!</v>
      </c>
      <c r="C143" s="94" t="e">
        <f>IF(Data!D77/Data!D$65=0,"",Data!D77/Data!D$65)</f>
        <v>#DIV/0!</v>
      </c>
      <c r="D143" s="94" t="e">
        <f>IF(Data!E77/Data!E$65=0,"",Data!E77/Data!E$65)</f>
        <v>#DIV/0!</v>
      </c>
      <c r="E143" s="94" t="e">
        <f>IF(Data!F77/Data!F$65=0,"",Data!F77/Data!F$65)</f>
        <v>#DIV/0!</v>
      </c>
      <c r="F143" s="94" t="e">
        <f>IF(Data!G77/Data!G$65=0,"",Data!G77/Data!G$65)</f>
        <v>#DIV/0!</v>
      </c>
    </row>
    <row r="144" spans="1:13" ht="12.75" customHeight="1">
      <c r="A144" s="73" t="str">
        <f>Data!A78</f>
        <v>&lt;Interest expense&gt;</v>
      </c>
      <c r="B144" s="94" t="e">
        <f>IF(Data!C78/Data!C$65=0,"",Data!C78/Data!C$65)</f>
        <v>#DIV/0!</v>
      </c>
      <c r="C144" s="94" t="e">
        <f>IF(Data!D78/Data!D$65=0,"",Data!D78/Data!D$65)</f>
        <v>#DIV/0!</v>
      </c>
      <c r="D144" s="94" t="e">
        <f>IF(Data!E78/Data!E$65=0,"",Data!E78/Data!E$65)</f>
        <v>#DIV/0!</v>
      </c>
      <c r="E144" s="94" t="e">
        <f>IF(Data!F78/Data!F$65=0,"",Data!F78/Data!F$65)</f>
        <v>#DIV/0!</v>
      </c>
      <c r="F144" s="94" t="e">
        <f>IF(Data!G78/Data!G$65=0,"",Data!G78/Data!G$65)</f>
        <v>#DIV/0!</v>
      </c>
    </row>
    <row r="145" spans="1:10" ht="12.75" customHeight="1">
      <c r="A145" s="73" t="str">
        <f>Data!A79</f>
        <v>Income &lt;Loss&gt; from equity affiliates</v>
      </c>
      <c r="B145" s="94" t="e">
        <f>IF(Data!C79/Data!C$65=0,"",Data!C79/Data!C$65)</f>
        <v>#DIV/0!</v>
      </c>
      <c r="C145" s="94" t="e">
        <f>IF(Data!D79/Data!D$65=0,"",Data!D79/Data!D$65)</f>
        <v>#DIV/0!</v>
      </c>
      <c r="D145" s="94" t="e">
        <f>IF(Data!E79/Data!E$65=0,"",Data!E79/Data!E$65)</f>
        <v>#DIV/0!</v>
      </c>
      <c r="E145" s="94" t="e">
        <f>IF(Data!F79/Data!F$65=0,"",Data!F79/Data!F$65)</f>
        <v>#DIV/0!</v>
      </c>
      <c r="F145" s="94" t="e">
        <f>IF(Data!G79/Data!G$65=0,"",Data!G79/Data!G$65)</f>
        <v>#DIV/0!</v>
      </c>
    </row>
    <row r="146" spans="1:10" ht="12.75" customHeight="1">
      <c r="A146" s="73" t="str">
        <f>Data!A80</f>
        <v>Other income or gains &lt;Other expenses or losses&gt;</v>
      </c>
      <c r="B146" s="94" t="e">
        <f>IF(Data!C80/Data!C$65=0,"",Data!C80/Data!C$65)</f>
        <v>#DIV/0!</v>
      </c>
      <c r="C146" s="94" t="e">
        <f>IF(Data!D80/Data!D$65=0,"",Data!D80/Data!D$65)</f>
        <v>#DIV/0!</v>
      </c>
      <c r="D146" s="94" t="e">
        <f>IF(Data!E80/Data!E$65=0,"",Data!E80/Data!E$65)</f>
        <v>#DIV/0!</v>
      </c>
      <c r="E146" s="94" t="e">
        <f>IF(Data!F80/Data!F$65=0,"",Data!F80/Data!F$65)</f>
        <v>#DIV/0!</v>
      </c>
      <c r="F146" s="94" t="e">
        <f>IF(Data!G80/Data!G$65=0,"",Data!G80/Data!G$65)</f>
        <v>#DIV/0!</v>
      </c>
    </row>
    <row r="147" spans="1:10" ht="12.75" customHeight="1">
      <c r="A147" s="421" t="str">
        <f>Data!A81</f>
        <v xml:space="preserve">  Income before Tax</v>
      </c>
      <c r="B147" s="422" t="e">
        <f>IF(Data!C81/Data!C$65=0,"",Data!C81/Data!C$65)</f>
        <v>#DIV/0!</v>
      </c>
      <c r="C147" s="422" t="e">
        <f>IF(Data!D81/Data!D$65=0,"",Data!D81/Data!D$65)</f>
        <v>#DIV/0!</v>
      </c>
      <c r="D147" s="422" t="e">
        <f>IF(Data!E81/Data!E$65=0,"",Data!E81/Data!E$65)</f>
        <v>#DIV/0!</v>
      </c>
      <c r="E147" s="422" t="e">
        <f>IF(Data!F81/Data!F$65=0,"",Data!F81/Data!F$65)</f>
        <v>#DIV/0!</v>
      </c>
      <c r="F147" s="422" t="e">
        <f>IF(Data!G81/Data!G$65=0,"",Data!G81/Data!G$65)</f>
        <v>#DIV/0!</v>
      </c>
    </row>
    <row r="148" spans="1:10" ht="12.75" customHeight="1">
      <c r="A148" s="73" t="str">
        <f>Data!A82</f>
        <v>&lt;Income tax expense&gt;</v>
      </c>
      <c r="B148" s="94" t="e">
        <f>IF(Data!C82/Data!C$65=0,"",Data!C82/Data!C$65)</f>
        <v>#DIV/0!</v>
      </c>
      <c r="C148" s="94" t="e">
        <f>IF(Data!D82/Data!D$65=0,"",Data!D82/Data!D$65)</f>
        <v>#DIV/0!</v>
      </c>
      <c r="D148" s="94" t="e">
        <f>IF(Data!E82/Data!E$65=0,"",Data!E82/Data!E$65)</f>
        <v>#DIV/0!</v>
      </c>
      <c r="E148" s="94" t="e">
        <f>IF(Data!F82/Data!F$65=0,"",Data!F82/Data!F$65)</f>
        <v>#DIV/0!</v>
      </c>
      <c r="F148" s="94" t="e">
        <f>IF(Data!G82/Data!G$65=0,"",Data!G82/Data!G$65)</f>
        <v>#DIV/0!</v>
      </c>
    </row>
    <row r="149" spans="1:10" ht="12.75" customHeight="1">
      <c r="A149" s="73" t="str">
        <f>Data!A83</f>
        <v>Income &lt;Loss&gt; from discontinued operations</v>
      </c>
      <c r="B149" s="94" t="e">
        <f>IF(Data!C83/Data!C$65=0,"",Data!C83/Data!C$65)</f>
        <v>#DIV/0!</v>
      </c>
      <c r="C149" s="94" t="e">
        <f>IF(Data!D83/Data!D$65=0,"",Data!D83/Data!D$65)</f>
        <v>#DIV/0!</v>
      </c>
      <c r="D149" s="94" t="e">
        <f>IF(Data!E83/Data!E$65=0,"",Data!E83/Data!E$65)</f>
        <v>#DIV/0!</v>
      </c>
      <c r="E149" s="94" t="e">
        <f>IF(Data!F83/Data!F$65=0,"",Data!F83/Data!F$65)</f>
        <v>#DIV/0!</v>
      </c>
      <c r="F149" s="94" t="e">
        <f>IF(Data!G83/Data!G$65=0,"",Data!G83/Data!G$65)</f>
        <v>#DIV/0!</v>
      </c>
    </row>
    <row r="150" spans="1:10" ht="12.75" customHeight="1">
      <c r="A150" s="73" t="str">
        <f>Data!A84</f>
        <v>Extraordinary gains &lt;losses&gt;</v>
      </c>
      <c r="B150" s="94" t="e">
        <f>IF(Data!C84/Data!C$65=0,"",Data!C84/Data!C$65)</f>
        <v>#DIV/0!</v>
      </c>
      <c r="C150" s="94" t="e">
        <f>IF(Data!D84/Data!D$65=0,"",Data!D84/Data!D$65)</f>
        <v>#DIV/0!</v>
      </c>
      <c r="D150" s="94" t="e">
        <f>IF(Data!E84/Data!E$65=0,"",Data!E84/Data!E$65)</f>
        <v>#DIV/0!</v>
      </c>
      <c r="E150" s="94" t="e">
        <f>IF(Data!F84/Data!F$65=0,"",Data!F84/Data!F$65)</f>
        <v>#DIV/0!</v>
      </c>
      <c r="F150" s="94" t="e">
        <f>IF(Data!G84/Data!G$65=0,"",Data!G84/Data!G$65)</f>
        <v>#DIV/0!</v>
      </c>
    </row>
    <row r="151" spans="1:10" ht="12.75" customHeight="1">
      <c r="A151" s="73" t="str">
        <f>Data!A85</f>
        <v>Changes in accounting principles</v>
      </c>
      <c r="B151" s="94" t="e">
        <f>IF(Data!C85/Data!C$65=0,"",Data!C85/Data!C$65)</f>
        <v>#DIV/0!</v>
      </c>
      <c r="C151" s="94" t="e">
        <f>IF(Data!D85/Data!D$65=0,"",Data!D85/Data!D$65)</f>
        <v>#DIV/0!</v>
      </c>
      <c r="D151" s="94" t="e">
        <f>IF(Data!E85/Data!E$65=0,"",Data!E85/Data!E$65)</f>
        <v>#DIV/0!</v>
      </c>
      <c r="E151" s="94" t="e">
        <f>IF(Data!F85/Data!F$65=0,"",Data!F85/Data!F$65)</f>
        <v>#DIV/0!</v>
      </c>
      <c r="F151" s="94" t="e">
        <f>IF(Data!G85/Data!G$65=0,"",Data!G85/Data!G$65)</f>
        <v>#DIV/0!</v>
      </c>
    </row>
    <row r="152" spans="1:10" ht="12.75" customHeight="1">
      <c r="A152" s="421" t="str">
        <f>Data!A86</f>
        <v xml:space="preserve">  Net Income </v>
      </c>
      <c r="B152" s="422" t="e">
        <f>IF(Data!C86/Data!C$65=0,"",Data!C86/Data!C$65)</f>
        <v>#DIV/0!</v>
      </c>
      <c r="C152" s="422" t="e">
        <f>IF(Data!D86/Data!D$65=0,"",Data!D86/Data!D$65)</f>
        <v>#DIV/0!</v>
      </c>
      <c r="D152" s="422" t="e">
        <f>IF(Data!E86/Data!E$65=0,"",Data!E86/Data!E$65)</f>
        <v>#DIV/0!</v>
      </c>
      <c r="E152" s="422" t="e">
        <f>IF(Data!F86/Data!F$65=0,"",Data!F86/Data!F$65)</f>
        <v>#DIV/0!</v>
      </c>
      <c r="F152" s="422" t="e">
        <f>IF(Data!G86/Data!G$65=0,"",Data!G86/Data!G$65)</f>
        <v>#DIV/0!</v>
      </c>
    </row>
    <row r="153" spans="1:10" ht="12.75" customHeight="1">
      <c r="A153" s="404" t="str">
        <f>Data!A87</f>
        <v>Net income attributable to noncontrolling interests</v>
      </c>
      <c r="B153" s="420" t="e">
        <f>IF(Data!C87/Data!C$65=0,"",Data!C87/Data!C$65)</f>
        <v>#DIV/0!</v>
      </c>
      <c r="C153" s="420" t="e">
        <f>IF(Data!D87/Data!D$65=0,"",Data!D87/Data!D$65)</f>
        <v>#DIV/0!</v>
      </c>
      <c r="D153" s="420" t="e">
        <f>IF(Data!E87/Data!E$65=0,"",Data!E87/Data!E$65)</f>
        <v>#DIV/0!</v>
      </c>
      <c r="E153" s="420" t="e">
        <f>IF(Data!F87/Data!F$65=0,"",Data!F87/Data!F$65)</f>
        <v>#DIV/0!</v>
      </c>
      <c r="F153" s="420" t="e">
        <f>IF(Data!G87/Data!G$65=0,"",Data!G87/Data!G$65)</f>
        <v>#DIV/0!</v>
      </c>
      <c r="G153" s="95"/>
    </row>
    <row r="154" spans="1:10" ht="12.75" customHeight="1">
      <c r="A154" s="421" t="str">
        <f>Data!A88</f>
        <v xml:space="preserve">  Net Income attributable to common shareholders</v>
      </c>
      <c r="B154" s="422" t="e">
        <f>IF(Data!C88/Data!C$65=0,"",Data!C88/Data!C$65)</f>
        <v>#DIV/0!</v>
      </c>
      <c r="C154" s="422" t="e">
        <f>IF(Data!D88/Data!D$65=0,"",Data!D88/Data!D$65)</f>
        <v>#DIV/0!</v>
      </c>
      <c r="D154" s="422" t="e">
        <f>IF(Data!E88/Data!E$65=0,"",Data!E88/Data!E$65)</f>
        <v>#DIV/0!</v>
      </c>
      <c r="E154" s="422" t="e">
        <f>IF(Data!F88/Data!F$65=0,"",Data!F88/Data!F$65)</f>
        <v>#DIV/0!</v>
      </c>
      <c r="F154" s="422" t="e">
        <f>IF(Data!G88/Data!G$65=0,"",Data!G88/Data!G$65)</f>
        <v>#DIV/0!</v>
      </c>
      <c r="H154" s="95"/>
    </row>
    <row r="155" spans="1:10" ht="12.75" customHeight="1">
      <c r="A155" s="85"/>
      <c r="B155" s="74"/>
      <c r="C155" s="74"/>
      <c r="D155" s="74"/>
      <c r="E155" s="74"/>
      <c r="F155" s="74"/>
    </row>
    <row r="156" spans="1:10" ht="12.75" customHeight="1">
      <c r="A156" s="404" t="str">
        <f>Data!A91</f>
        <v>Other comprehensive income items</v>
      </c>
      <c r="B156" s="420" t="e">
        <f>IF(Data!C91/Data!C$65=0,"",Data!C91/Data!C$65)</f>
        <v>#DIV/0!</v>
      </c>
      <c r="C156" s="420" t="e">
        <f>IF(Data!D91/Data!D$65=0,"",Data!D91/Data!D$65)</f>
        <v>#DIV/0!</v>
      </c>
      <c r="D156" s="420" t="e">
        <f>IF(Data!E91/Data!E$65=0,"",Data!E91/Data!E$65)</f>
        <v>#DIV/0!</v>
      </c>
      <c r="E156" s="420" t="e">
        <f>IF(Data!F91/Data!F$65=0,"",Data!F91/Data!F$65)</f>
        <v>#DIV/0!</v>
      </c>
      <c r="F156" s="420" t="e">
        <f>IF(Data!G91/Data!G$65=0,"",Data!G91/Data!G$65)</f>
        <v>#DIV/0!</v>
      </c>
    </row>
    <row r="157" spans="1:10" ht="12.75" customHeight="1">
      <c r="A157" s="421" t="str">
        <f>Data!A92</f>
        <v>Comprehensive Income</v>
      </c>
      <c r="B157" s="422" t="e">
        <f>IF(Data!C92/Data!C$65=0,"",Data!C92/Data!C$65)</f>
        <v>#DIV/0!</v>
      </c>
      <c r="C157" s="422" t="e">
        <f>IF(Data!D92/Data!D$65=0,"",Data!D92/Data!D$65)</f>
        <v>#DIV/0!</v>
      </c>
      <c r="D157" s="422" t="e">
        <f>IF(Data!E92/Data!E$65=0,"",Data!E92/Data!E$65)</f>
        <v>#DIV/0!</v>
      </c>
      <c r="E157" s="422" t="e">
        <f>IF(Data!F92/Data!F$65=0,"",Data!F92/Data!F$65)</f>
        <v>#DIV/0!</v>
      </c>
      <c r="F157" s="422" t="e">
        <f>IF(Data!G92/Data!G$65=0,"",Data!G92/Data!G$65)</f>
        <v>#DIV/0!</v>
      </c>
    </row>
    <row r="158" spans="1:10" ht="12.75" customHeight="1">
      <c r="A158" s="416"/>
      <c r="B158" s="417"/>
      <c r="C158" s="417"/>
      <c r="D158" s="417"/>
      <c r="E158" s="417"/>
      <c r="F158" s="417"/>
    </row>
    <row r="159" spans="1:10" ht="12.75" customHeight="1" thickBot="1">
      <c r="A159" s="418"/>
      <c r="B159" s="419"/>
      <c r="C159" s="419"/>
      <c r="D159" s="419"/>
      <c r="E159" s="419"/>
      <c r="F159" s="419"/>
    </row>
    <row r="160" spans="1:10" ht="12.75" customHeight="1" thickBot="1">
      <c r="A160" s="86" t="s">
        <v>20</v>
      </c>
      <c r="B160" s="87"/>
      <c r="C160" s="87"/>
      <c r="D160" s="87"/>
      <c r="E160" s="87"/>
      <c r="F160" s="87"/>
      <c r="G160" s="88"/>
      <c r="J160" s="69" t="s">
        <v>495</v>
      </c>
    </row>
    <row r="161" spans="1:10" ht="12.75" customHeight="1" thickBot="1">
      <c r="A161" s="70" t="s">
        <v>18</v>
      </c>
      <c r="B161" s="71">
        <f>Data!$C$11</f>
        <v>2019</v>
      </c>
      <c r="C161" s="71">
        <f>Data!$D$11</f>
        <v>2020</v>
      </c>
      <c r="D161" s="71">
        <f>Data!$E$11</f>
        <v>2021</v>
      </c>
      <c r="E161" s="71">
        <f>Data!$F$11</f>
        <v>2022</v>
      </c>
      <c r="F161" s="71">
        <f>Data!$G$11</f>
        <v>2023</v>
      </c>
      <c r="G161" s="71"/>
    </row>
    <row r="162" spans="1:10" ht="12.75" customHeight="1">
      <c r="B162" s="56"/>
      <c r="C162" s="56"/>
      <c r="D162" s="56"/>
      <c r="E162" s="56"/>
      <c r="F162" s="56"/>
      <c r="G162" s="96" t="s">
        <v>450</v>
      </c>
    </row>
    <row r="163" spans="1:10" ht="12.75" customHeight="1">
      <c r="A163" s="64"/>
      <c r="B163" s="97"/>
      <c r="C163" s="98"/>
      <c r="D163" s="98"/>
      <c r="E163" s="56"/>
      <c r="F163" s="56"/>
      <c r="G163" s="96" t="s">
        <v>451</v>
      </c>
    </row>
    <row r="164" spans="1:10" ht="12.75" customHeight="1">
      <c r="A164" s="56"/>
      <c r="B164" s="99" t="s">
        <v>354</v>
      </c>
      <c r="C164" s="100"/>
      <c r="D164" s="97"/>
      <c r="E164" s="56"/>
      <c r="F164" s="56"/>
      <c r="G164" s="96" t="s">
        <v>452</v>
      </c>
    </row>
    <row r="165" spans="1:10" ht="12.75" customHeight="1">
      <c r="A165" s="421" t="str">
        <f>Data!A65</f>
        <v>Revenues</v>
      </c>
      <c r="B165" s="424" t="str">
        <f>IF(ISERROR(Data!C65/Data!B65-1),"",Data!C65/Data!B65-1)</f>
        <v/>
      </c>
      <c r="C165" s="424" t="str">
        <f>IF(ISERROR(Data!D65/Data!C65-1),"",Data!D65/Data!C65-1)</f>
        <v/>
      </c>
      <c r="D165" s="424" t="str">
        <f>IF(ISERROR(Data!E65/Data!D65-1),"",Data!E65/Data!D65-1)</f>
        <v/>
      </c>
      <c r="E165" s="424" t="str">
        <f>IF(ISERROR(Data!F65/Data!E65-1),"",Data!F65/Data!E65-1)</f>
        <v/>
      </c>
      <c r="F165" s="424" t="str">
        <f>IF(ISERROR(Data!G65/Data!F65-1),"",Data!G65/Data!F65-1)</f>
        <v/>
      </c>
      <c r="G165" s="424" t="str">
        <f>IF(ISERROR((Data!G65/Data!B65)^(1/5)-1),"",(Data!G65/Data!B65)^(1/5)-1)</f>
        <v/>
      </c>
      <c r="J165" s="17" t="s">
        <v>349</v>
      </c>
    </row>
    <row r="166" spans="1:10" ht="12.75" customHeight="1">
      <c r="A166" s="73" t="str">
        <f>Data!A66</f>
        <v>&lt;Cost of goods sold&gt;</v>
      </c>
      <c r="B166" s="32" t="str">
        <f>IF(ISERROR(Data!C66/Data!B66-1),"",Data!C66/Data!B66-1)</f>
        <v/>
      </c>
      <c r="C166" s="32" t="str">
        <f>IF(ISERROR(Data!D66/Data!C66-1),"",Data!D66/Data!C66-1)</f>
        <v/>
      </c>
      <c r="D166" s="32" t="str">
        <f>IF(ISERROR(Data!E66/Data!D66-1),"",Data!E66/Data!D66-1)</f>
        <v/>
      </c>
      <c r="E166" s="32" t="str">
        <f>IF(ISERROR(Data!F66/Data!E66-1),"",Data!F66/Data!E66-1)</f>
        <v/>
      </c>
      <c r="F166" s="32" t="str">
        <f>IF(ISERROR(Data!G66/Data!F66-1),"",Data!G66/Data!F66-1)</f>
        <v/>
      </c>
      <c r="G166" s="32" t="str">
        <f>IF(ISERROR((Data!G66/Data!B66)^(1/5)-1),"",(Data!G66/Data!B66)^(1/5)-1)</f>
        <v/>
      </c>
      <c r="J166" s="17" t="s">
        <v>350</v>
      </c>
    </row>
    <row r="167" spans="1:10" ht="12.75" customHeight="1">
      <c r="A167" s="421" t="str">
        <f>Data!A67</f>
        <v xml:space="preserve">  Gross Profit</v>
      </c>
      <c r="B167" s="424" t="str">
        <f>IF(ISERROR(Data!C67/Data!B67-1),"",Data!C67/Data!B67-1)</f>
        <v/>
      </c>
      <c r="C167" s="424" t="str">
        <f>IF(ISERROR(Data!D67/Data!C67-1),"",Data!D67/Data!C67-1)</f>
        <v/>
      </c>
      <c r="D167" s="424" t="str">
        <f>IF(ISERROR(Data!E67/Data!D67-1),"",Data!E67/Data!D67-1)</f>
        <v/>
      </c>
      <c r="E167" s="424" t="str">
        <f>IF(ISERROR(Data!F67/Data!E67-1),"",Data!F67/Data!E67-1)</f>
        <v/>
      </c>
      <c r="F167" s="424" t="str">
        <f>IF(ISERROR(Data!G67/Data!F67-1),"",Data!G67/Data!F67-1)</f>
        <v/>
      </c>
      <c r="G167" s="424" t="str">
        <f>IF(ISERROR((Data!G67/Data!B67)^(1/5)-1),"",(Data!G67/Data!B67)^(1/5)-1)</f>
        <v/>
      </c>
    </row>
    <row r="168" spans="1:10" ht="12.75" customHeight="1">
      <c r="A168" s="73" t="str">
        <f>Data!A68</f>
        <v>&lt;Operating Expenses (1)&gt;</v>
      </c>
      <c r="B168" s="32" t="str">
        <f>IF(ISERROR(Data!C68/Data!B68-1),"",Data!C68/Data!B68-1)</f>
        <v/>
      </c>
      <c r="C168" s="32" t="str">
        <f>IF(ISERROR(Data!D68/Data!C68-1),"",Data!D68/Data!C68-1)</f>
        <v/>
      </c>
      <c r="D168" s="32" t="str">
        <f>IF(ISERROR(Data!E68/Data!D68-1),"",Data!E68/Data!D68-1)</f>
        <v/>
      </c>
      <c r="E168" s="32" t="str">
        <f>IF(ISERROR(Data!F68/Data!E68-1),"",Data!F68/Data!E68-1)</f>
        <v/>
      </c>
      <c r="F168" s="32" t="str">
        <f>IF(ISERROR(Data!G68/Data!F68-1),"",Data!G68/Data!F68-1)</f>
        <v/>
      </c>
      <c r="G168" s="32" t="str">
        <f>IF(ISERROR((Data!G68/Data!B68)^(1/5)-1),"",(Data!G68/Data!B68)^(1/5)-1)</f>
        <v/>
      </c>
    </row>
    <row r="169" spans="1:10" ht="12.75" customHeight="1">
      <c r="A169" s="73" t="str">
        <f>Data!A69</f>
        <v>&lt;Operating Expenses (2)&gt;</v>
      </c>
      <c r="B169" s="32" t="str">
        <f>IF(ISERROR(Data!C69/Data!B69-1),"",Data!C69/Data!B69-1)</f>
        <v/>
      </c>
      <c r="C169" s="32" t="str">
        <f>IF(ISERROR(Data!D69/Data!C69-1),"",Data!D69/Data!C69-1)</f>
        <v/>
      </c>
      <c r="D169" s="32" t="str">
        <f>IF(ISERROR(Data!E69/Data!D69-1),"",Data!E69/Data!D69-1)</f>
        <v/>
      </c>
      <c r="E169" s="32" t="str">
        <f>IF(ISERROR(Data!F69/Data!E69-1),"",Data!F69/Data!E69-1)</f>
        <v/>
      </c>
      <c r="F169" s="32" t="str">
        <f>IF(ISERROR(Data!G69/Data!F69-1),"",Data!G69/Data!F69-1)</f>
        <v/>
      </c>
      <c r="G169" s="32" t="str">
        <f>IF(ISERROR((Data!G69/Data!B69)^(1/5)-1),"",(Data!G69/Data!B69)^(1/5)-1)</f>
        <v/>
      </c>
    </row>
    <row r="170" spans="1:10" ht="12.75" customHeight="1">
      <c r="A170" s="73" t="str">
        <f>Data!A70</f>
        <v>&lt;Depreciation and Amortization&gt;</v>
      </c>
      <c r="B170" s="32" t="str">
        <f>IF(ISERROR(Data!C70/Data!B70-1),"",Data!C70/Data!B70-1)</f>
        <v/>
      </c>
      <c r="C170" s="32" t="str">
        <f>IF(ISERROR(Data!D70/Data!C70-1),"",Data!D70/Data!C70-1)</f>
        <v/>
      </c>
      <c r="D170" s="32" t="str">
        <f>IF(ISERROR(Data!E70/Data!D70-1),"",Data!E70/Data!D70-1)</f>
        <v/>
      </c>
      <c r="E170" s="32" t="str">
        <f>IF(ISERROR(Data!F70/Data!E70-1),"",Data!F70/Data!E70-1)</f>
        <v/>
      </c>
      <c r="F170" s="32" t="str">
        <f>IF(ISERROR(Data!G70/Data!F70-1),"",Data!G70/Data!F70-1)</f>
        <v/>
      </c>
      <c r="G170" s="32" t="str">
        <f>IF(ISERROR((Data!G70/Data!B70)^(1/5)-1),"",(Data!G70/Data!B70)^(1/5)-1)</f>
        <v/>
      </c>
    </row>
    <row r="171" spans="1:10" ht="12.75" customHeight="1">
      <c r="A171" s="73" t="str">
        <f>Data!A71</f>
        <v>&lt;Selling, General and Administrative Expenses&gt;</v>
      </c>
      <c r="B171" s="32" t="str">
        <f>IF(ISERROR(Data!C71/Data!B71-1),"",Data!C71/Data!B71-1)</f>
        <v/>
      </c>
      <c r="C171" s="32" t="str">
        <f>IF(ISERROR(Data!D71/Data!C71-1),"",Data!D71/Data!C71-1)</f>
        <v/>
      </c>
      <c r="D171" s="32" t="str">
        <f>IF(ISERROR(Data!E71/Data!D71-1),"",Data!E71/Data!D71-1)</f>
        <v/>
      </c>
      <c r="E171" s="32" t="str">
        <f>IF(ISERROR(Data!F71/Data!E71-1),"",Data!F71/Data!E71-1)</f>
        <v/>
      </c>
      <c r="F171" s="32" t="str">
        <f>IF(ISERROR(Data!G71/Data!F71-1),"",Data!G71/Data!F71-1)</f>
        <v/>
      </c>
      <c r="G171" s="32" t="str">
        <f>IF(ISERROR((Data!G71/Data!B71)^(1/5)-1),"",(Data!G71/Data!B71)^(1/5)-1)</f>
        <v/>
      </c>
    </row>
    <row r="172" spans="1:10" ht="12.75" customHeight="1">
      <c r="A172" s="73" t="str">
        <f>Data!A72</f>
        <v>Other operating expenses (1)</v>
      </c>
      <c r="B172" s="32" t="str">
        <f>IF(ISERROR(Data!C72/Data!B72-1),"",Data!C72/Data!B72-1)</f>
        <v/>
      </c>
      <c r="C172" s="32" t="str">
        <f>IF(ISERROR(Data!D72/Data!C72-1),"",Data!D72/Data!C72-1)</f>
        <v/>
      </c>
      <c r="D172" s="32" t="str">
        <f>IF(ISERROR(Data!E72/Data!D72-1),"",Data!E72/Data!D72-1)</f>
        <v/>
      </c>
      <c r="E172" s="32" t="str">
        <f>IF(ISERROR(Data!F72/Data!E72-1),"",Data!F72/Data!E72-1)</f>
        <v/>
      </c>
      <c r="F172" s="32" t="str">
        <f>IF(ISERROR(Data!G72/Data!F72-1),"",Data!G72/Data!F72-1)</f>
        <v/>
      </c>
      <c r="G172" s="32" t="str">
        <f>IF(ISERROR((Data!G72/Data!B72)^(1/5)-1),"",(Data!G72/Data!B72)^(1/5)-1)</f>
        <v/>
      </c>
    </row>
    <row r="173" spans="1:10" ht="12.75" customHeight="1">
      <c r="A173" s="73" t="str">
        <f>Data!A73</f>
        <v>Other operating expenses (2)</v>
      </c>
      <c r="B173" s="32" t="str">
        <f>IF(ISERROR(Data!C73/Data!B73-1),"",Data!C73/Data!B73-1)</f>
        <v/>
      </c>
      <c r="C173" s="32" t="str">
        <f>IF(ISERROR(Data!D73/Data!C73-1),"",Data!D73/Data!C73-1)</f>
        <v/>
      </c>
      <c r="D173" s="32" t="str">
        <f>IF(ISERROR(Data!E73/Data!D73-1),"",Data!E73/Data!D73-1)</f>
        <v/>
      </c>
      <c r="E173" s="32" t="str">
        <f>IF(ISERROR(Data!F73/Data!E73-1),"",Data!F73/Data!E73-1)</f>
        <v/>
      </c>
      <c r="F173" s="32" t="str">
        <f>IF(ISERROR(Data!G73/Data!F73-1),"",Data!G73/Data!F73-1)</f>
        <v/>
      </c>
      <c r="G173" s="32" t="str">
        <f>IF(ISERROR((Data!G73/Data!B73)^(1/5)-1),"",(Data!G73/Data!B73)^(1/5)-1)</f>
        <v/>
      </c>
    </row>
    <row r="174" spans="1:10" ht="12.75" customHeight="1">
      <c r="A174" s="73" t="str">
        <f>Data!A74</f>
        <v>Income from equity investees</v>
      </c>
      <c r="B174" s="32" t="str">
        <f>IF(ISERROR(Data!C74/Data!B74-1),"",Data!C74/Data!B74-1)</f>
        <v/>
      </c>
      <c r="C174" s="32" t="str">
        <f>IF(ISERROR(Data!D74/Data!C74-1),"",Data!D74/Data!C74-1)</f>
        <v/>
      </c>
      <c r="D174" s="32" t="str">
        <f>IF(ISERROR(Data!E74/Data!D74-1),"",Data!E74/Data!D74-1)</f>
        <v/>
      </c>
      <c r="E174" s="32" t="str">
        <f>IF(ISERROR(Data!F74/Data!E74-1),"",Data!F74/Data!E74-1)</f>
        <v/>
      </c>
      <c r="F174" s="32" t="str">
        <f>IF(ISERROR(Data!G74/Data!F74-1),"",Data!G74/Data!F74-1)</f>
        <v/>
      </c>
      <c r="G174" s="32" t="str">
        <f>IF(ISERROR((Data!G74/Data!B74)^(1/5)-1),"",(Data!G74/Data!B74)^(1/5)-1)</f>
        <v/>
      </c>
    </row>
    <row r="175" spans="1:10" ht="12.75" customHeight="1">
      <c r="A175" s="73" t="str">
        <f>Data!A75</f>
        <v>Non-recurring operating gains &lt;losses&gt;</v>
      </c>
      <c r="B175" s="32" t="str">
        <f>IF(ISERROR(Data!C75/Data!B75-1),"",Data!C75/Data!B75-1)</f>
        <v/>
      </c>
      <c r="C175" s="32" t="str">
        <f>IF(ISERROR(Data!D75/Data!C75-1),"",Data!D75/Data!C75-1)</f>
        <v/>
      </c>
      <c r="D175" s="32" t="str">
        <f>IF(ISERROR(Data!E75/Data!D75-1),"",Data!E75/Data!D75-1)</f>
        <v/>
      </c>
      <c r="E175" s="32" t="str">
        <f>IF(ISERROR(Data!F75/Data!E75-1),"",Data!F75/Data!E75-1)</f>
        <v/>
      </c>
      <c r="F175" s="32" t="str">
        <f>IF(ISERROR(Data!G75/Data!F75-1),"",Data!G75/Data!F75-1)</f>
        <v/>
      </c>
      <c r="G175" s="32" t="str">
        <f>IF(ISERROR((Data!G75/Data!B75)^(1/5)-1),"",(Data!G75/Data!B75)^(1/5)-1)</f>
        <v/>
      </c>
    </row>
    <row r="176" spans="1:10" ht="12.75" customHeight="1">
      <c r="A176" s="421" t="str">
        <f>Data!A76</f>
        <v xml:space="preserve">  Operating Profit</v>
      </c>
      <c r="B176" s="424" t="str">
        <f>IF(ISERROR(Data!C76/Data!B76-1),"",Data!C76/Data!B76-1)</f>
        <v/>
      </c>
      <c r="C176" s="424" t="str">
        <f>IF(ISERROR(Data!D76/Data!C76-1),"",Data!D76/Data!C76-1)</f>
        <v/>
      </c>
      <c r="D176" s="424" t="str">
        <f>IF(ISERROR(Data!E76/Data!D76-1),"",Data!E76/Data!D76-1)</f>
        <v/>
      </c>
      <c r="E176" s="424" t="str">
        <f>IF(ISERROR(Data!F76/Data!E76-1),"",Data!F76/Data!E76-1)</f>
        <v/>
      </c>
      <c r="F176" s="424" t="str">
        <f>IF(ISERROR(Data!G76/Data!F76-1),"",Data!G76/Data!F76-1)</f>
        <v/>
      </c>
      <c r="G176" s="424" t="str">
        <f>IF(ISERROR((Data!G76/Data!B76)^(1/5)-1),"",(Data!G76/Data!B76)^(1/5)-1)</f>
        <v/>
      </c>
    </row>
    <row r="177" spans="1:7" ht="12.75" customHeight="1">
      <c r="A177" s="73" t="str">
        <f>Data!A77</f>
        <v>Interest income</v>
      </c>
      <c r="B177" s="32" t="str">
        <f>IF(ISERROR(Data!C77/Data!B77-1),"",Data!C77/Data!B77-1)</f>
        <v/>
      </c>
      <c r="C177" s="32" t="str">
        <f>IF(ISERROR(Data!D77/Data!C77-1),"",Data!D77/Data!C77-1)</f>
        <v/>
      </c>
      <c r="D177" s="32" t="str">
        <f>IF(ISERROR(Data!E77/Data!D77-1),"",Data!E77/Data!D77-1)</f>
        <v/>
      </c>
      <c r="E177" s="32" t="str">
        <f>IF(ISERROR(Data!F77/Data!E77-1),"",Data!F77/Data!E77-1)</f>
        <v/>
      </c>
      <c r="F177" s="32" t="str">
        <f>IF(ISERROR(Data!G77/Data!F77-1),"",Data!G77/Data!F77-1)</f>
        <v/>
      </c>
      <c r="G177" s="32" t="str">
        <f>IF(ISERROR((Data!G77/Data!B77)^(1/5)-1),"",(Data!G77/Data!B77)^(1/5)-1)</f>
        <v/>
      </c>
    </row>
    <row r="178" spans="1:7" ht="12.75" customHeight="1">
      <c r="A178" s="73" t="str">
        <f>Data!A78</f>
        <v>&lt;Interest expense&gt;</v>
      </c>
      <c r="B178" s="32" t="str">
        <f>IF(ISERROR(Data!C78/Data!B78-1),"",Data!C78/Data!B78-1)</f>
        <v/>
      </c>
      <c r="C178" s="32" t="str">
        <f>IF(ISERROR(Data!D78/Data!C78-1),"",Data!D78/Data!C78-1)</f>
        <v/>
      </c>
      <c r="D178" s="32" t="str">
        <f>IF(ISERROR(Data!E78/Data!D78-1),"",Data!E78/Data!D78-1)</f>
        <v/>
      </c>
      <c r="E178" s="32" t="str">
        <f>IF(ISERROR(Data!F78/Data!E78-1),"",Data!F78/Data!E78-1)</f>
        <v/>
      </c>
      <c r="F178" s="32" t="str">
        <f>IF(ISERROR(Data!G78/Data!F78-1),"",Data!G78/Data!F78-1)</f>
        <v/>
      </c>
      <c r="G178" s="32" t="str">
        <f>IF(ISERROR((Data!G78/Data!B78)^(1/5)-1),"",(Data!G78/Data!B78)^(1/5)-1)</f>
        <v/>
      </c>
    </row>
    <row r="179" spans="1:7" ht="12.75" customHeight="1">
      <c r="A179" s="73" t="str">
        <f>Data!A79</f>
        <v>Income &lt;Loss&gt; from equity affiliates</v>
      </c>
      <c r="B179" s="32" t="str">
        <f>IF(ISERROR(Data!C79/Data!B79-1),"",Data!C79/Data!B79-1)</f>
        <v/>
      </c>
      <c r="C179" s="32" t="str">
        <f>IF(ISERROR(Data!D79/Data!C79-1),"",Data!D79/Data!C79-1)</f>
        <v/>
      </c>
      <c r="D179" s="32" t="str">
        <f>IF(ISERROR(Data!E79/Data!D79-1),"",Data!E79/Data!D79-1)</f>
        <v/>
      </c>
      <c r="E179" s="32" t="str">
        <f>IF(ISERROR(Data!F79/Data!E79-1),"",Data!F79/Data!E79-1)</f>
        <v/>
      </c>
      <c r="F179" s="32" t="str">
        <f>IF(ISERROR(Data!G79/Data!F79-1),"",Data!G79/Data!F79-1)</f>
        <v/>
      </c>
      <c r="G179" s="32" t="str">
        <f>IF(ISERROR((Data!G79/Data!B79)^(1/5)-1),"",(Data!G79/Data!B79)^(1/5)-1)</f>
        <v/>
      </c>
    </row>
    <row r="180" spans="1:7" ht="12.75" customHeight="1">
      <c r="A180" s="73" t="str">
        <f>Data!A80</f>
        <v>Other income or gains &lt;Other expenses or losses&gt;</v>
      </c>
      <c r="B180" s="32" t="str">
        <f>IF(ISERROR(Data!C80/Data!B80-1),"",Data!C80/Data!B80-1)</f>
        <v/>
      </c>
      <c r="C180" s="32" t="str">
        <f>IF(ISERROR(Data!D80/Data!C80-1),"",Data!D80/Data!C80-1)</f>
        <v/>
      </c>
      <c r="D180" s="32" t="str">
        <f>IF(ISERROR(Data!E80/Data!D80-1),"",Data!E80/Data!D80-1)</f>
        <v/>
      </c>
      <c r="E180" s="32" t="str">
        <f>IF(ISERROR(Data!F80/Data!E80-1),"",Data!F80/Data!E80-1)</f>
        <v/>
      </c>
      <c r="F180" s="32" t="str">
        <f>IF(ISERROR(Data!G80/Data!F80-1),"",Data!G80/Data!F80-1)</f>
        <v/>
      </c>
      <c r="G180" s="32" t="str">
        <f>IF(ISERROR((Data!G80/Data!B80)^(1/5)-1),"",(Data!G80/Data!B80)^(1/5)-1)</f>
        <v/>
      </c>
    </row>
    <row r="181" spans="1:7" ht="12.75" customHeight="1">
      <c r="A181" s="421" t="str">
        <f>Data!A81</f>
        <v xml:space="preserve">  Income before Tax</v>
      </c>
      <c r="B181" s="424" t="str">
        <f>IF(ISERROR(Data!C81/Data!B81-1),"",Data!C81/Data!B81-1)</f>
        <v/>
      </c>
      <c r="C181" s="424" t="str">
        <f>IF(ISERROR(Data!D81/Data!C81-1),"",Data!D81/Data!C81-1)</f>
        <v/>
      </c>
      <c r="D181" s="424" t="str">
        <f>IF(ISERROR(Data!E81/Data!D81-1),"",Data!E81/Data!D81-1)</f>
        <v/>
      </c>
      <c r="E181" s="424" t="str">
        <f>IF(ISERROR(Data!F81/Data!E81-1),"",Data!F81/Data!E81-1)</f>
        <v/>
      </c>
      <c r="F181" s="424" t="str">
        <f>IF(ISERROR(Data!G81/Data!F81-1),"",Data!G81/Data!F81-1)</f>
        <v/>
      </c>
      <c r="G181" s="424" t="str">
        <f>IF(ISERROR((Data!G81/Data!B81)^(1/5)-1),"",(Data!G81/Data!B81)^(1/5)-1)</f>
        <v/>
      </c>
    </row>
    <row r="182" spans="1:7" ht="12.75" customHeight="1">
      <c r="A182" s="73" t="str">
        <f>Data!A82</f>
        <v>&lt;Income tax expense&gt;</v>
      </c>
      <c r="B182" s="32" t="str">
        <f>IF(ISERROR(Data!C82/Data!B82-1),"",Data!C82/Data!B82-1)</f>
        <v/>
      </c>
      <c r="C182" s="32" t="str">
        <f>IF(ISERROR(Data!D82/Data!C82-1),"",Data!D82/Data!C82-1)</f>
        <v/>
      </c>
      <c r="D182" s="32" t="str">
        <f>IF(ISERROR(Data!E82/Data!D82-1),"",Data!E82/Data!D82-1)</f>
        <v/>
      </c>
      <c r="E182" s="32" t="str">
        <f>IF(ISERROR(Data!F82/Data!E82-1),"",Data!F82/Data!E82-1)</f>
        <v/>
      </c>
      <c r="F182" s="32" t="str">
        <f>IF(ISERROR(Data!G82/Data!F82-1),"",Data!G82/Data!F82-1)</f>
        <v/>
      </c>
      <c r="G182" s="32" t="str">
        <f>IF(ISERROR((Data!G82/Data!B82)^(1/5)-1),"",(Data!G82/Data!B82)^(1/5)-1)</f>
        <v/>
      </c>
    </row>
    <row r="183" spans="1:7" ht="12.75" customHeight="1">
      <c r="A183" s="73" t="str">
        <f>Data!A83</f>
        <v>Income &lt;Loss&gt; from discontinued operations</v>
      </c>
      <c r="B183" s="32" t="str">
        <f>IF(ISERROR(Data!C83/Data!B83-1),"",Data!C83/Data!B83-1)</f>
        <v/>
      </c>
      <c r="C183" s="32" t="str">
        <f>IF(ISERROR(Data!D83/Data!C83-1),"",Data!D83/Data!C83-1)</f>
        <v/>
      </c>
      <c r="D183" s="32" t="str">
        <f>IF(ISERROR(Data!E83/Data!D83-1),"",Data!E83/Data!D83-1)</f>
        <v/>
      </c>
      <c r="E183" s="32" t="str">
        <f>IF(ISERROR(Data!F83/Data!E83-1),"",Data!F83/Data!E83-1)</f>
        <v/>
      </c>
      <c r="F183" s="32" t="str">
        <f>IF(ISERROR(Data!G83/Data!F83-1),"",Data!G83/Data!F83-1)</f>
        <v/>
      </c>
      <c r="G183" s="32" t="str">
        <f>IF(ISERROR((Data!G83/Data!B83)^(1/5)-1),"",(Data!G83/Data!B83)^(1/5)-1)</f>
        <v/>
      </c>
    </row>
    <row r="184" spans="1:7" ht="12.75" customHeight="1">
      <c r="A184" s="73" t="str">
        <f>Data!A84</f>
        <v>Extraordinary gains &lt;losses&gt;</v>
      </c>
      <c r="B184" s="32" t="str">
        <f>IF(ISERROR(Data!C84/Data!B84-1),"",Data!C84/Data!B84-1)</f>
        <v/>
      </c>
      <c r="C184" s="32" t="str">
        <f>IF(ISERROR(Data!D84/Data!C84-1),"",Data!D84/Data!C84-1)</f>
        <v/>
      </c>
      <c r="D184" s="32" t="str">
        <f>IF(ISERROR(Data!E84/Data!D84-1),"",Data!E84/Data!D84-1)</f>
        <v/>
      </c>
      <c r="E184" s="32" t="str">
        <f>IF(ISERROR(Data!F84/Data!E84-1),"",Data!F84/Data!E84-1)</f>
        <v/>
      </c>
      <c r="F184" s="32" t="str">
        <f>IF(ISERROR(Data!G84/Data!F84-1),"",Data!G84/Data!F84-1)</f>
        <v/>
      </c>
      <c r="G184" s="32" t="str">
        <f>IF(ISERROR((Data!G84/Data!B84)^(1/5)-1),"",(Data!G84/Data!B84)^(1/5)-1)</f>
        <v/>
      </c>
    </row>
    <row r="185" spans="1:7" ht="12.75" customHeight="1">
      <c r="A185" s="73" t="str">
        <f>Data!A85</f>
        <v>Changes in accounting principles</v>
      </c>
      <c r="B185" s="32" t="str">
        <f>IF(ISERROR(Data!C85/Data!B85-1),"",Data!C85/Data!B85-1)</f>
        <v/>
      </c>
      <c r="C185" s="32" t="str">
        <f>IF(ISERROR(Data!D85/Data!C85-1),"",Data!D85/Data!C85-1)</f>
        <v/>
      </c>
      <c r="D185" s="32" t="str">
        <f>IF(ISERROR(Data!E85/Data!D85-1),"",Data!E85/Data!D85-1)</f>
        <v/>
      </c>
      <c r="E185" s="32" t="str">
        <f>IF(ISERROR(Data!F85/Data!E85-1),"",Data!F85/Data!E85-1)</f>
        <v/>
      </c>
      <c r="F185" s="32" t="str">
        <f>IF(ISERROR(Data!G85/Data!F85-1),"",Data!G85/Data!F85-1)</f>
        <v/>
      </c>
      <c r="G185" s="32" t="str">
        <f>IF(ISERROR((Data!G85/Data!B85)^(1/5)-1),"",(Data!G85/Data!B85)^(1/5)-1)</f>
        <v/>
      </c>
    </row>
    <row r="186" spans="1:7" ht="12.75" customHeight="1">
      <c r="A186" s="421" t="str">
        <f>Data!A86</f>
        <v xml:space="preserve">  Net Income </v>
      </c>
      <c r="B186" s="424" t="str">
        <f>IF(ISERROR(Data!C86/Data!B86-1),"",Data!C86/Data!B86-1)</f>
        <v/>
      </c>
      <c r="C186" s="424" t="str">
        <f>IF(ISERROR(Data!D86/Data!C86-1),"",Data!D86/Data!C86-1)</f>
        <v/>
      </c>
      <c r="D186" s="424" t="str">
        <f>IF(ISERROR(Data!E86/Data!D86-1),"",Data!E86/Data!D86-1)</f>
        <v/>
      </c>
      <c r="E186" s="424" t="str">
        <f>IF(ISERROR(Data!F86/Data!E86-1),"",Data!F86/Data!E86-1)</f>
        <v/>
      </c>
      <c r="F186" s="424" t="str">
        <f>IF(ISERROR(Data!G86/Data!F86-1),"",Data!G86/Data!F86-1)</f>
        <v/>
      </c>
      <c r="G186" s="424" t="str">
        <f>IF(ISERROR((Data!G86/Data!B86)^(1/5)-1),"",(Data!G86/Data!B86)^(1/5)-1)</f>
        <v/>
      </c>
    </row>
    <row r="187" spans="1:7" ht="12.75" customHeight="1">
      <c r="A187" s="404" t="str">
        <f>Data!A87</f>
        <v>Net income attributable to noncontrolling interests</v>
      </c>
      <c r="B187" s="423" t="str">
        <f>IF(ISERROR(Data!C87/Data!B87-1),"",Data!C87/Data!B87-1)</f>
        <v/>
      </c>
      <c r="C187" s="423" t="str">
        <f>IF(ISERROR(Data!D87/Data!C87-1),"",Data!D87/Data!C87-1)</f>
        <v/>
      </c>
      <c r="D187" s="423" t="str">
        <f>IF(ISERROR(Data!E87/Data!D87-1),"",Data!E87/Data!D87-1)</f>
        <v/>
      </c>
      <c r="E187" s="423" t="str">
        <f>IF(ISERROR(Data!F87/Data!E87-1),"",Data!F87/Data!E87-1)</f>
        <v/>
      </c>
      <c r="F187" s="423" t="str">
        <f>IF(ISERROR(Data!G87/Data!F87-1),"",Data!G87/Data!F87-1)</f>
        <v/>
      </c>
      <c r="G187" s="423" t="str">
        <f>IF(ISERROR((Data!G87/Data!B87)^(1/5)-1),"",(Data!G87/Data!B87)^(1/5)-1)</f>
        <v/>
      </c>
    </row>
    <row r="188" spans="1:7" ht="12.75" customHeight="1">
      <c r="A188" s="421" t="str">
        <f>Data!A88</f>
        <v xml:space="preserve">  Net Income attributable to common shareholders</v>
      </c>
      <c r="B188" s="424" t="str">
        <f>IF(ISERROR(Data!C88/Data!B88-1),"",Data!C88/Data!B88-1)</f>
        <v/>
      </c>
      <c r="C188" s="424" t="str">
        <f>IF(ISERROR(Data!D88/Data!C88-1),"",Data!D88/Data!C88-1)</f>
        <v/>
      </c>
      <c r="D188" s="424" t="str">
        <f>IF(ISERROR(Data!E88/Data!D88-1),"",Data!E88/Data!D88-1)</f>
        <v/>
      </c>
      <c r="E188" s="424" t="str">
        <f>IF(ISERROR(Data!F88/Data!E88-1),"",Data!F88/Data!E88-1)</f>
        <v/>
      </c>
      <c r="F188" s="424" t="str">
        <f>IF(ISERROR(Data!G88/Data!F88-1),"",Data!G88/Data!F88-1)</f>
        <v/>
      </c>
      <c r="G188" s="424" t="str">
        <f>IF(ISERROR((Data!G88/Data!B88)^(1/5)-1),"",(Data!G88/Data!B88)^(1/5)-1)</f>
        <v/>
      </c>
    </row>
    <row r="189" spans="1:7" ht="12.75" customHeight="1">
      <c r="A189" s="85"/>
      <c r="B189" s="92"/>
      <c r="C189" s="92"/>
      <c r="D189" s="92"/>
      <c r="E189" s="92"/>
      <c r="F189" s="92"/>
      <c r="G189" s="92"/>
    </row>
    <row r="190" spans="1:7" ht="12.75" customHeight="1">
      <c r="A190" s="73" t="str">
        <f>Data!A91</f>
        <v>Other comprehensive income items</v>
      </c>
      <c r="B190" s="32" t="str">
        <f>IF(ISERROR(Data!C91/Data!B91-1),"",Data!C91/Data!B91-1)</f>
        <v/>
      </c>
      <c r="C190" s="32" t="str">
        <f>IF(ISERROR(Data!D91/Data!C91-1),"",Data!D91/Data!C91-1)</f>
        <v/>
      </c>
      <c r="D190" s="32" t="str">
        <f>IF(ISERROR(Data!E91/Data!D91-1),"",Data!E91/Data!D91-1)</f>
        <v/>
      </c>
      <c r="E190" s="32" t="str">
        <f>IF(ISERROR(Data!F91/Data!E91-1),"",Data!F91/Data!E91-1)</f>
        <v/>
      </c>
      <c r="F190" s="32" t="str">
        <f>IF(ISERROR(Data!G91/Data!F91-1),"",Data!G91/Data!F91-1)</f>
        <v/>
      </c>
      <c r="G190" s="32" t="str">
        <f>IF(ISERROR((Data!G91/Data!B91)^(1/5)-1),"",(Data!G91/Data!B91)^(1/5)-1)</f>
        <v/>
      </c>
    </row>
    <row r="191" spans="1:7" ht="12.75" customHeight="1">
      <c r="A191" s="421" t="str">
        <f>Data!A92</f>
        <v>Comprehensive Income</v>
      </c>
      <c r="B191" s="424" t="str">
        <f>IF(ISERROR(Data!C92/Data!B92-1),"",Data!C92/Data!B92-1)</f>
        <v/>
      </c>
      <c r="C191" s="424" t="str">
        <f>IF(ISERROR(Data!D92/Data!C92-1),"",Data!D92/Data!C92-1)</f>
        <v/>
      </c>
      <c r="D191" s="424" t="str">
        <f>IF(ISERROR(Data!E92/Data!D92-1),"",Data!E92/Data!D92-1)</f>
        <v/>
      </c>
      <c r="E191" s="424" t="str">
        <f>IF(ISERROR(Data!F92/Data!E92-1),"",Data!F92/Data!E92-1)</f>
        <v/>
      </c>
      <c r="F191" s="424" t="str">
        <f>IF(ISERROR(Data!G92/Data!F92-1),"",Data!G92/Data!F92-1)</f>
        <v/>
      </c>
      <c r="G191" s="424" t="str">
        <f>IF(ISERROR((Data!G92/Data!B92)^(1/5)-1),"",(Data!G92/Data!B92)^(1/5)-1)</f>
        <v/>
      </c>
    </row>
    <row r="192" spans="1:7" ht="12.75" customHeight="1">
      <c r="B192" s="101"/>
      <c r="C192" s="101"/>
      <c r="D192" s="101"/>
      <c r="E192" s="101"/>
      <c r="F192" s="101"/>
      <c r="G192" s="101"/>
    </row>
    <row r="193" spans="1:14" ht="12.75" customHeight="1">
      <c r="B193" s="101"/>
      <c r="C193" s="101"/>
      <c r="D193" s="101"/>
      <c r="E193" s="101"/>
      <c r="F193" s="101"/>
      <c r="G193" s="101"/>
    </row>
    <row r="194" spans="1:14" ht="12.75" customHeight="1" thickBot="1">
      <c r="A194" s="102"/>
      <c r="B194" s="103"/>
      <c r="C194" s="103"/>
      <c r="D194" s="103"/>
      <c r="E194" s="103"/>
      <c r="F194" s="103"/>
      <c r="G194" s="101"/>
    </row>
    <row r="195" spans="1:14" ht="12.75" customHeight="1" thickBot="1">
      <c r="A195" s="104" t="s">
        <v>19</v>
      </c>
      <c r="B195" s="105"/>
      <c r="C195" s="105"/>
      <c r="D195" s="105"/>
      <c r="E195" s="105"/>
      <c r="F195" s="106"/>
      <c r="J195" s="69" t="s">
        <v>496</v>
      </c>
    </row>
    <row r="196" spans="1:14" ht="12.75" customHeight="1" thickBot="1">
      <c r="A196" s="70" t="s">
        <v>18</v>
      </c>
      <c r="B196" s="71">
        <f>Data!$C$11</f>
        <v>2019</v>
      </c>
      <c r="C196" s="71">
        <f>Data!$D$11</f>
        <v>2020</v>
      </c>
      <c r="D196" s="71">
        <f>Data!$E$11</f>
        <v>2021</v>
      </c>
      <c r="E196" s="71">
        <f>Data!$F$11</f>
        <v>2022</v>
      </c>
      <c r="F196" s="71">
        <f>Data!$G$11</f>
        <v>2023</v>
      </c>
    </row>
    <row r="197" spans="1:14" ht="12.75" customHeight="1">
      <c r="B197" s="64"/>
      <c r="C197" s="64"/>
      <c r="D197" s="64"/>
      <c r="E197" s="64"/>
      <c r="F197" s="64"/>
    </row>
    <row r="198" spans="1:14" ht="12.75" customHeight="1">
      <c r="A198" s="30" t="str">
        <f>Data!A15</f>
        <v>Assets:</v>
      </c>
      <c r="B198" s="431"/>
      <c r="C198" s="124"/>
      <c r="D198" s="124"/>
      <c r="E198" s="124"/>
      <c r="F198" s="124"/>
    </row>
    <row r="199" spans="1:14" ht="12.75" customHeight="1">
      <c r="A199" s="73" t="str">
        <f>Data!A16</f>
        <v>Cash and cash equivalents</v>
      </c>
      <c r="B199" s="107" t="e">
        <f>IF(Data!C16/Data!C$33=0,"",Data!C16/Data!C$33)</f>
        <v>#DIV/0!</v>
      </c>
      <c r="C199" s="107" t="e">
        <f>IF(Data!D16/Data!D$33=0,"",Data!D16/Data!D$33)</f>
        <v>#DIV/0!</v>
      </c>
      <c r="D199" s="107" t="e">
        <f>IF(Data!E16/Data!E$33=0,"",Data!E16/Data!E$33)</f>
        <v>#DIV/0!</v>
      </c>
      <c r="E199" s="107" t="e">
        <f>IF(Data!F16/Data!F$33=0,"",Data!F16/Data!F$33)</f>
        <v>#DIV/0!</v>
      </c>
      <c r="F199" s="107" t="e">
        <f>IF(Data!G16/Data!G$33=0,"",Data!G16/Data!G$33)</f>
        <v>#DIV/0!</v>
      </c>
      <c r="J199" s="17" t="s">
        <v>353</v>
      </c>
    </row>
    <row r="200" spans="1:14" ht="12.75" customHeight="1">
      <c r="A200" s="73" t="str">
        <f>Data!A17</f>
        <v>Short-term investments</v>
      </c>
      <c r="B200" s="107" t="e">
        <f>IF(Data!C17/Data!C$33=0,"",Data!C17/Data!C$33)</f>
        <v>#DIV/0!</v>
      </c>
      <c r="C200" s="107" t="e">
        <f>IF(Data!D17/Data!D$33=0,"",Data!D17/Data!D$33)</f>
        <v>#DIV/0!</v>
      </c>
      <c r="D200" s="107" t="e">
        <f>IF(Data!E17/Data!E$33=0,"",Data!E17/Data!E$33)</f>
        <v>#DIV/0!</v>
      </c>
      <c r="E200" s="107" t="e">
        <f>IF(Data!F17/Data!F$33=0,"",Data!F17/Data!F$33)</f>
        <v>#DIV/0!</v>
      </c>
      <c r="F200" s="107" t="e">
        <f>IF(Data!G17/Data!G$33=0,"",Data!G17/Data!G$33)</f>
        <v>#DIV/0!</v>
      </c>
      <c r="J200" s="95"/>
      <c r="K200" s="95"/>
      <c r="L200" s="95"/>
      <c r="M200" s="95"/>
      <c r="N200" s="95"/>
    </row>
    <row r="201" spans="1:14" ht="12.75" customHeight="1">
      <c r="A201" s="73" t="str">
        <f>Data!A18</f>
        <v>Accounts and notes receivable - net</v>
      </c>
      <c r="B201" s="107" t="e">
        <f>IF(Data!C18/Data!C$33=0,"",Data!C18/Data!C$33)</f>
        <v>#DIV/0!</v>
      </c>
      <c r="C201" s="107" t="e">
        <f>IF(Data!D18/Data!D$33=0,"",Data!D18/Data!D$33)</f>
        <v>#DIV/0!</v>
      </c>
      <c r="D201" s="107" t="e">
        <f>IF(Data!E18/Data!E$33=0,"",Data!E18/Data!E$33)</f>
        <v>#DIV/0!</v>
      </c>
      <c r="E201" s="107" t="e">
        <f>IF(Data!F18/Data!F$33=0,"",Data!F18/Data!F$33)</f>
        <v>#DIV/0!</v>
      </c>
      <c r="F201" s="107" t="e">
        <f>IF(Data!G18/Data!G$33=0,"",Data!G18/Data!G$33)</f>
        <v>#DIV/0!</v>
      </c>
      <c r="J201" s="95"/>
      <c r="K201" s="95"/>
      <c r="L201" s="95"/>
      <c r="M201" s="95"/>
      <c r="N201" s="95"/>
    </row>
    <row r="202" spans="1:14" ht="12.75" customHeight="1">
      <c r="A202" s="73" t="str">
        <f>Data!A19</f>
        <v>Inventories</v>
      </c>
      <c r="B202" s="107" t="e">
        <f>IF(Data!C19/Data!C$33=0,"",Data!C19/Data!C$33)</f>
        <v>#DIV/0!</v>
      </c>
      <c r="C202" s="107" t="e">
        <f>IF(Data!D19/Data!D$33=0,"",Data!D19/Data!D$33)</f>
        <v>#DIV/0!</v>
      </c>
      <c r="D202" s="107" t="e">
        <f>IF(Data!E19/Data!E$33=0,"",Data!E19/Data!E$33)</f>
        <v>#DIV/0!</v>
      </c>
      <c r="E202" s="107" t="e">
        <f>IF(Data!F19/Data!F$33=0,"",Data!F19/Data!F$33)</f>
        <v>#DIV/0!</v>
      </c>
      <c r="F202" s="107" t="e">
        <f>IF(Data!G19/Data!G$33=0,"",Data!G19/Data!G$33)</f>
        <v>#DIV/0!</v>
      </c>
      <c r="J202" s="95"/>
      <c r="K202" s="95"/>
      <c r="L202" s="95"/>
      <c r="M202" s="95"/>
      <c r="N202" s="95"/>
    </row>
    <row r="203" spans="1:14" ht="12.75" customHeight="1">
      <c r="A203" s="73" t="str">
        <f>Data!A20</f>
        <v>Prepaid expenses and other current assets</v>
      </c>
      <c r="B203" s="107" t="e">
        <f>IF(Data!C20/Data!C$33=0,"",Data!C20/Data!C$33)</f>
        <v>#DIV/0!</v>
      </c>
      <c r="C203" s="107" t="e">
        <f>IF(Data!D20/Data!D$33=0,"",Data!D20/Data!D$33)</f>
        <v>#DIV/0!</v>
      </c>
      <c r="D203" s="107" t="e">
        <f>IF(Data!E20/Data!E$33=0,"",Data!E20/Data!E$33)</f>
        <v>#DIV/0!</v>
      </c>
      <c r="E203" s="107" t="e">
        <f>IF(Data!F20/Data!F$33=0,"",Data!F20/Data!F$33)</f>
        <v>#DIV/0!</v>
      </c>
      <c r="F203" s="107" t="e">
        <f>IF(Data!G20/Data!G$33=0,"",Data!G20/Data!G$33)</f>
        <v>#DIV/0!</v>
      </c>
      <c r="J203" s="84"/>
      <c r="K203" s="84"/>
      <c r="L203" s="84"/>
    </row>
    <row r="204" spans="1:14" ht="12.75" customHeight="1">
      <c r="A204" s="73" t="str">
        <f>Data!A21</f>
        <v>Other current assets (1)</v>
      </c>
      <c r="B204" s="107" t="e">
        <f>IF(Data!C21/Data!C$33=0,"",Data!C21/Data!C$33)</f>
        <v>#DIV/0!</v>
      </c>
      <c r="C204" s="107" t="e">
        <f>IF(Data!D21/Data!D$33=0,"",Data!D21/Data!D$33)</f>
        <v>#DIV/0!</v>
      </c>
      <c r="D204" s="107" t="e">
        <f>IF(Data!E21/Data!E$33=0,"",Data!E21/Data!E$33)</f>
        <v>#DIV/0!</v>
      </c>
      <c r="E204" s="107" t="e">
        <f>IF(Data!F21/Data!F$33=0,"",Data!F21/Data!F$33)</f>
        <v>#DIV/0!</v>
      </c>
      <c r="F204" s="107" t="e">
        <f>IF(Data!G21/Data!G$33=0,"",Data!G21/Data!G$33)</f>
        <v>#DIV/0!</v>
      </c>
      <c r="J204" s="108"/>
      <c r="K204" s="108"/>
      <c r="L204" s="108"/>
      <c r="M204" s="108"/>
    </row>
    <row r="205" spans="1:14" ht="12.75" customHeight="1">
      <c r="A205" s="73" t="str">
        <f>Data!A22</f>
        <v>Other current assets (2)</v>
      </c>
      <c r="B205" s="107" t="e">
        <f>IF(Data!C22/Data!C$33=0,"",Data!C22/Data!C$33)</f>
        <v>#DIV/0!</v>
      </c>
      <c r="C205" s="107" t="e">
        <f>IF(Data!D22/Data!D$33=0,"",Data!D22/Data!D$33)</f>
        <v>#DIV/0!</v>
      </c>
      <c r="D205" s="107" t="e">
        <f>IF(Data!E22/Data!E$33=0,"",Data!E22/Data!E$33)</f>
        <v>#DIV/0!</v>
      </c>
      <c r="E205" s="107" t="e">
        <f>IF(Data!F22/Data!F$33=0,"",Data!F22/Data!F$33)</f>
        <v>#DIV/0!</v>
      </c>
      <c r="F205" s="107" t="e">
        <f>IF(Data!G22/Data!G$33=0,"",Data!G22/Data!G$33)</f>
        <v>#DIV/0!</v>
      </c>
    </row>
    <row r="206" spans="1:14" ht="12.75" customHeight="1">
      <c r="A206" s="73" t="str">
        <f>Data!A23</f>
        <v>Other current assets (3)</v>
      </c>
      <c r="B206" s="107" t="e">
        <f>IF(Data!C23/Data!C$33=0,"",Data!C23/Data!C$33)</f>
        <v>#DIV/0!</v>
      </c>
      <c r="C206" s="107" t="e">
        <f>IF(Data!D23/Data!D$33=0,"",Data!D23/Data!D$33)</f>
        <v>#DIV/0!</v>
      </c>
      <c r="D206" s="107" t="e">
        <f>IF(Data!E23/Data!E$33=0,"",Data!E23/Data!E$33)</f>
        <v>#DIV/0!</v>
      </c>
      <c r="E206" s="107" t="e">
        <f>IF(Data!F23/Data!F$33=0,"",Data!F23/Data!F$33)</f>
        <v>#DIV/0!</v>
      </c>
      <c r="F206" s="107" t="e">
        <f>IF(Data!G23/Data!G$33=0,"",Data!G23/Data!G$33)</f>
        <v>#DIV/0!</v>
      </c>
      <c r="J206" s="84"/>
      <c r="K206" s="84"/>
      <c r="L206" s="84"/>
    </row>
    <row r="207" spans="1:14" ht="12.75" customHeight="1">
      <c r="A207" s="421" t="str">
        <f>Data!A24</f>
        <v xml:space="preserve">  Current Assets</v>
      </c>
      <c r="B207" s="425" t="e">
        <f>IF(Data!C24/Data!C$33=0,"",Data!C24/Data!C$33)</f>
        <v>#DIV/0!</v>
      </c>
      <c r="C207" s="425" t="e">
        <f>IF(Data!D24/Data!D$33=0,"",Data!D24/Data!D$33)</f>
        <v>#DIV/0!</v>
      </c>
      <c r="D207" s="425" t="e">
        <f>IF(Data!E24/Data!E$33=0,"",Data!E24/Data!E$33)</f>
        <v>#DIV/0!</v>
      </c>
      <c r="E207" s="425" t="e">
        <f>IF(Data!F24/Data!F$33=0,"",Data!F24/Data!F$33)</f>
        <v>#DIV/0!</v>
      </c>
      <c r="F207" s="425" t="e">
        <f>IF(Data!G24/Data!G$33=0,"",Data!G24/Data!G$33)</f>
        <v>#DIV/0!</v>
      </c>
    </row>
    <row r="208" spans="1:14" ht="12.75" customHeight="1">
      <c r="A208" s="4" t="str">
        <f>Data!A25</f>
        <v>Long-term investments</v>
      </c>
      <c r="B208" s="107" t="e">
        <f>IF(Data!C25/Data!C$33=0,"",Data!C25/Data!C$33)</f>
        <v>#DIV/0!</v>
      </c>
      <c r="C208" s="107" t="e">
        <f>IF(Data!D25/Data!D$33=0,"",Data!D25/Data!D$33)</f>
        <v>#DIV/0!</v>
      </c>
      <c r="D208" s="107" t="e">
        <f>IF(Data!E25/Data!E$33=0,"",Data!E25/Data!E$33)</f>
        <v>#DIV/0!</v>
      </c>
      <c r="E208" s="107" t="e">
        <f>IF(Data!F25/Data!F$33=0,"",Data!F25/Data!F$33)</f>
        <v>#DIV/0!</v>
      </c>
      <c r="F208" s="107" t="e">
        <f>IF(Data!G25/Data!G$33=0,"",Data!G25/Data!G$33)</f>
        <v>#DIV/0!</v>
      </c>
    </row>
    <row r="209" spans="1:6" ht="12.75" customHeight="1">
      <c r="A209" s="4" t="str">
        <f>Data!A26</f>
        <v xml:space="preserve">Equity and cost investments </v>
      </c>
      <c r="B209" s="107" t="e">
        <f>IF(Data!C26/Data!C$33=0,"",Data!C26/Data!C$33)</f>
        <v>#DIV/0!</v>
      </c>
      <c r="C209" s="107" t="e">
        <f>IF(Data!D26/Data!D$33=0,"",Data!D26/Data!D$33)</f>
        <v>#DIV/0!</v>
      </c>
      <c r="D209" s="107" t="e">
        <f>IF(Data!E26/Data!E$33=0,"",Data!E26/Data!E$33)</f>
        <v>#DIV/0!</v>
      </c>
      <c r="E209" s="107" t="e">
        <f>IF(Data!F26/Data!F$33=0,"",Data!F26/Data!F$33)</f>
        <v>#DIV/0!</v>
      </c>
      <c r="F209" s="107" t="e">
        <f>IF(Data!G26/Data!G$33=0,"",Data!G26/Data!G$33)</f>
        <v>#DIV/0!</v>
      </c>
    </row>
    <row r="210" spans="1:6" ht="12.75" customHeight="1">
      <c r="A210" s="4" t="str">
        <f>Data!A27</f>
        <v>Property, plant, and equipment - at cost</v>
      </c>
      <c r="B210" s="107" t="e">
        <f>IF(Data!C27/Data!C$33=0,"",Data!C27/Data!C$33)</f>
        <v>#DIV/0!</v>
      </c>
      <c r="C210" s="107" t="e">
        <f>IF(Data!D27/Data!D$33=0,"",Data!D27/Data!D$33)</f>
        <v>#DIV/0!</v>
      </c>
      <c r="D210" s="107" t="e">
        <f>IF(Data!E27/Data!E$33=0,"",Data!E27/Data!E$33)</f>
        <v>#DIV/0!</v>
      </c>
      <c r="E210" s="107" t="e">
        <f>IF(Data!F27/Data!F$33=0,"",Data!F27/Data!F$33)</f>
        <v>#DIV/0!</v>
      </c>
      <c r="F210" s="107" t="e">
        <f>IF(Data!G27/Data!G$33=0,"",Data!G27/Data!G$33)</f>
        <v>#DIV/0!</v>
      </c>
    </row>
    <row r="211" spans="1:6" ht="12.75" customHeight="1">
      <c r="A211" s="4" t="str">
        <f>Data!A28</f>
        <v>&lt;Accumulated depreciation&gt;</v>
      </c>
      <c r="B211" s="107" t="e">
        <f>IF(Data!C28/Data!C$33=0,"",Data!C28/Data!C$33)</f>
        <v>#DIV/0!</v>
      </c>
      <c r="C211" s="107" t="e">
        <f>IF(Data!D28/Data!D$33=0,"",Data!D28/Data!D$33)</f>
        <v>#DIV/0!</v>
      </c>
      <c r="D211" s="107" t="e">
        <f>IF(Data!E28/Data!E$33=0,"",Data!E28/Data!E$33)</f>
        <v>#DIV/0!</v>
      </c>
      <c r="E211" s="107" t="e">
        <f>IF(Data!F28/Data!F$33=0,"",Data!F28/Data!F$33)</f>
        <v>#DIV/0!</v>
      </c>
      <c r="F211" s="107" t="e">
        <f>IF(Data!G28/Data!G$33=0,"",Data!G28/Data!G$33)</f>
        <v>#DIV/0!</v>
      </c>
    </row>
    <row r="212" spans="1:6" ht="12.75" customHeight="1">
      <c r="A212" s="4" t="str">
        <f>Data!A29</f>
        <v>Deferred income taxes - noncurrent</v>
      </c>
      <c r="B212" s="107" t="e">
        <f>IF(Data!C29/Data!C$33=0,"",Data!C29/Data!C$33)</f>
        <v>#DIV/0!</v>
      </c>
      <c r="C212" s="107" t="e">
        <f>IF(Data!D29/Data!D$33=0,"",Data!D29/Data!D$33)</f>
        <v>#DIV/0!</v>
      </c>
      <c r="D212" s="107" t="e">
        <f>IF(Data!E29/Data!E$33=0,"",Data!E29/Data!E$33)</f>
        <v>#DIV/0!</v>
      </c>
      <c r="E212" s="107" t="e">
        <f>IF(Data!F29/Data!F$33=0,"",Data!F29/Data!F$33)</f>
        <v>#DIV/0!</v>
      </c>
      <c r="F212" s="107" t="e">
        <f>IF(Data!G29/Data!G$33=0,"",Data!G29/Data!G$33)</f>
        <v>#DIV/0!</v>
      </c>
    </row>
    <row r="213" spans="1:6" ht="12.75" customHeight="1">
      <c r="A213" s="4" t="str">
        <f>Data!A30</f>
        <v>Other assets</v>
      </c>
      <c r="B213" s="107" t="e">
        <f>IF(Data!C30/Data!C$33=0,"",Data!C30/Data!C$33)</f>
        <v>#DIV/0!</v>
      </c>
      <c r="C213" s="107" t="e">
        <f>IF(Data!D30/Data!D$33=0,"",Data!D30/Data!D$33)</f>
        <v>#DIV/0!</v>
      </c>
      <c r="D213" s="107" t="e">
        <f>IF(Data!E30/Data!E$33=0,"",Data!E30/Data!E$33)</f>
        <v>#DIV/0!</v>
      </c>
      <c r="E213" s="107" t="e">
        <f>IF(Data!F30/Data!F$33=0,"",Data!F30/Data!F$33)</f>
        <v>#DIV/0!</v>
      </c>
      <c r="F213" s="107" t="e">
        <f>IF(Data!G30/Data!G$33=0,"",Data!G30/Data!G$33)</f>
        <v>#DIV/0!</v>
      </c>
    </row>
    <row r="214" spans="1:6" ht="12.75" customHeight="1">
      <c r="A214" s="4" t="str">
        <f>Data!A31</f>
        <v>Other intangible assets</v>
      </c>
      <c r="B214" s="107" t="e">
        <f>IF(Data!C31/Data!C$33=0,"",Data!C31/Data!C$33)</f>
        <v>#DIV/0!</v>
      </c>
      <c r="C214" s="107" t="e">
        <f>IF(Data!D31/Data!D$33=0,"",Data!D31/Data!D$33)</f>
        <v>#DIV/0!</v>
      </c>
      <c r="D214" s="107" t="e">
        <f>IF(Data!E31/Data!E$33=0,"",Data!E31/Data!E$33)</f>
        <v>#DIV/0!</v>
      </c>
      <c r="E214" s="107" t="e">
        <f>IF(Data!F31/Data!F$33=0,"",Data!F31/Data!F$33)</f>
        <v>#DIV/0!</v>
      </c>
      <c r="F214" s="107" t="e">
        <f>IF(Data!G31/Data!G$33=0,"",Data!G31/Data!G$33)</f>
        <v>#DIV/0!</v>
      </c>
    </row>
    <row r="215" spans="1:6" ht="12.75" customHeight="1">
      <c r="A215" s="4" t="str">
        <f>Data!A32</f>
        <v xml:space="preserve">Goodwill </v>
      </c>
      <c r="B215" s="107" t="e">
        <f>IF(Data!C32/Data!C$33=0,"",Data!C32/Data!C$33)</f>
        <v>#DIV/0!</v>
      </c>
      <c r="C215" s="107" t="e">
        <f>IF(Data!D32/Data!D$33=0,"",Data!D32/Data!D$33)</f>
        <v>#DIV/0!</v>
      </c>
      <c r="D215" s="107" t="e">
        <f>IF(Data!E32/Data!E$33=0,"",Data!E32/Data!E$33)</f>
        <v>#DIV/0!</v>
      </c>
      <c r="E215" s="107" t="e">
        <f>IF(Data!F32/Data!F$33=0,"",Data!F32/Data!F$33)</f>
        <v>#DIV/0!</v>
      </c>
      <c r="F215" s="107" t="e">
        <f>IF(Data!G32/Data!G$33=0,"",Data!G32/Data!G$33)</f>
        <v>#DIV/0!</v>
      </c>
    </row>
    <row r="216" spans="1:6" ht="12.75" customHeight="1">
      <c r="A216" s="421" t="str">
        <f>Data!A33</f>
        <v xml:space="preserve">   Total Assets</v>
      </c>
      <c r="B216" s="425" t="e">
        <f>IF(Data!C33/Data!C$33=0,"",Data!C33/Data!C$33)</f>
        <v>#DIV/0!</v>
      </c>
      <c r="C216" s="425" t="e">
        <f>IF(Data!D33/Data!D$33=0,"",Data!D33/Data!D$33)</f>
        <v>#DIV/0!</v>
      </c>
      <c r="D216" s="425" t="e">
        <f>IF(Data!E33/Data!E$33=0,"",Data!E33/Data!E$33)</f>
        <v>#DIV/0!</v>
      </c>
      <c r="E216" s="425" t="e">
        <f>IF(Data!F33/Data!F$33=0,"",Data!F33/Data!F$33)</f>
        <v>#DIV/0!</v>
      </c>
      <c r="F216" s="425" t="e">
        <f>IF(Data!G33/Data!G$33=0,"",Data!G33/Data!G$33)</f>
        <v>#DIV/0!</v>
      </c>
    </row>
    <row r="217" spans="1:6" customFormat="1" ht="12.75" customHeight="1"/>
    <row r="218" spans="1:6" ht="12.75" customHeight="1">
      <c r="A218" s="421" t="str">
        <f>Data!A35</f>
        <v>Liabilities and Equities:</v>
      </c>
      <c r="B218" s="429" t="e">
        <f>IF(Data!C35/Data!C$33=0,"",Data!C35/Data!C$33)</f>
        <v>#DIV/0!</v>
      </c>
      <c r="C218" s="430" t="e">
        <f>IF(Data!D35/Data!D$33=0,"",Data!D35/Data!D$33)</f>
        <v>#DIV/0!</v>
      </c>
      <c r="D218" s="430" t="e">
        <f>IF(Data!E35/Data!E$33=0,"",Data!E35/Data!E$33)</f>
        <v>#DIV/0!</v>
      </c>
      <c r="E218" s="430" t="e">
        <f>IF(Data!F35/Data!F$33=0,"",Data!F35/Data!F$33)</f>
        <v>#DIV/0!</v>
      </c>
      <c r="F218" s="430" t="e">
        <f>IF(Data!G35/Data!G$33=0,"",Data!G35/Data!G$33)</f>
        <v>#DIV/0!</v>
      </c>
    </row>
    <row r="219" spans="1:6" ht="12.75" customHeight="1">
      <c r="A219" s="404" t="str">
        <f>Data!A36</f>
        <v>Accounts payable</v>
      </c>
      <c r="B219" s="107" t="e">
        <f>IF(Data!C36/Data!C$33=0,"",Data!C36/Data!C$33)</f>
        <v>#DIV/0!</v>
      </c>
      <c r="C219" s="107" t="e">
        <f>IF(Data!D36/Data!D$33=0,"",Data!D36/Data!D$33)</f>
        <v>#DIV/0!</v>
      </c>
      <c r="D219" s="107" t="e">
        <f>IF(Data!E36/Data!E$33=0,"",Data!E36/Data!E$33)</f>
        <v>#DIV/0!</v>
      </c>
      <c r="E219" s="107" t="e">
        <f>IF(Data!F36/Data!F$33=0,"",Data!F36/Data!F$33)</f>
        <v>#DIV/0!</v>
      </c>
      <c r="F219" s="107" t="e">
        <f>IF(Data!G36/Data!G$33=0,"",Data!G36/Data!G$33)</f>
        <v>#DIV/0!</v>
      </c>
    </row>
    <row r="220" spans="1:6" ht="12.75" customHeight="1">
      <c r="A220" s="404" t="str">
        <f>Data!A37</f>
        <v>Accrued liabilities</v>
      </c>
      <c r="B220" s="107" t="e">
        <f>IF(Data!C37/Data!C$33=0,"",Data!C37/Data!C$33)</f>
        <v>#DIV/0!</v>
      </c>
      <c r="C220" s="107" t="e">
        <f>IF(Data!D37/Data!D$33=0,"",Data!D37/Data!D$33)</f>
        <v>#DIV/0!</v>
      </c>
      <c r="D220" s="107" t="e">
        <f>IF(Data!E37/Data!E$33=0,"",Data!E37/Data!E$33)</f>
        <v>#DIV/0!</v>
      </c>
      <c r="E220" s="107" t="e">
        <f>IF(Data!F37/Data!F$33=0,"",Data!F37/Data!F$33)</f>
        <v>#DIV/0!</v>
      </c>
      <c r="F220" s="107" t="e">
        <f>IF(Data!G37/Data!G$33=0,"",Data!G37/Data!G$33)</f>
        <v>#DIV/0!</v>
      </c>
    </row>
    <row r="221" spans="1:6" ht="12.75" customHeight="1">
      <c r="A221" s="404" t="str">
        <f>Data!A38</f>
        <v>Notes payable and short-term debt</v>
      </c>
      <c r="B221" s="107" t="e">
        <f>IF(Data!C38/Data!C$33=0,"",Data!C38/Data!C$33)</f>
        <v>#DIV/0!</v>
      </c>
      <c r="C221" s="107" t="e">
        <f>IF(Data!D38/Data!D$33=0,"",Data!D38/Data!D$33)</f>
        <v>#DIV/0!</v>
      </c>
      <c r="D221" s="107" t="e">
        <f>IF(Data!E38/Data!E$33=0,"",Data!E38/Data!E$33)</f>
        <v>#DIV/0!</v>
      </c>
      <c r="E221" s="107" t="e">
        <f>IF(Data!F38/Data!F$33=0,"",Data!F38/Data!F$33)</f>
        <v>#DIV/0!</v>
      </c>
      <c r="F221" s="107" t="e">
        <f>IF(Data!G38/Data!G$33=0,"",Data!G38/Data!G$33)</f>
        <v>#DIV/0!</v>
      </c>
    </row>
    <row r="222" spans="1:6" ht="12.75" customHeight="1">
      <c r="A222" s="404" t="str">
        <f>Data!A39</f>
        <v>Current maturities of long-term debt</v>
      </c>
      <c r="B222" s="107" t="e">
        <f>IF(Data!C39/Data!C$33=0,"",Data!C39/Data!C$33)</f>
        <v>#DIV/0!</v>
      </c>
      <c r="C222" s="107" t="e">
        <f>IF(Data!D39/Data!D$33=0,"",Data!D39/Data!D$33)</f>
        <v>#DIV/0!</v>
      </c>
      <c r="D222" s="107" t="e">
        <f>IF(Data!E39/Data!E$33=0,"",Data!E39/Data!E$33)</f>
        <v>#DIV/0!</v>
      </c>
      <c r="E222" s="107" t="e">
        <f>IF(Data!F39/Data!F$33=0,"",Data!F39/Data!F$33)</f>
        <v>#DIV/0!</v>
      </c>
      <c r="F222" s="107" t="e">
        <f>IF(Data!G39/Data!G$33=0,"",Data!G39/Data!G$33)</f>
        <v>#DIV/0!</v>
      </c>
    </row>
    <row r="223" spans="1:6" ht="12.75" customHeight="1">
      <c r="A223" s="404" t="str">
        <f>Data!A40</f>
        <v>Deferred tax liabilities - current</v>
      </c>
      <c r="B223" s="107" t="e">
        <f>IF(Data!C40/Data!C$33=0,"",Data!C40/Data!C$33)</f>
        <v>#DIV/0!</v>
      </c>
      <c r="C223" s="107" t="e">
        <f>IF(Data!D40/Data!D$33=0,"",Data!D40/Data!D$33)</f>
        <v>#DIV/0!</v>
      </c>
      <c r="D223" s="107" t="e">
        <f>IF(Data!E40/Data!E$33=0,"",Data!E40/Data!E$33)</f>
        <v>#DIV/0!</v>
      </c>
      <c r="E223" s="107" t="e">
        <f>IF(Data!F40/Data!F$33=0,"",Data!F40/Data!F$33)</f>
        <v>#DIV/0!</v>
      </c>
      <c r="F223" s="107" t="e">
        <f>IF(Data!G40/Data!G$33=0,"",Data!G40/Data!G$33)</f>
        <v>#DIV/0!</v>
      </c>
    </row>
    <row r="224" spans="1:6" ht="12.75" customHeight="1">
      <c r="A224" s="404" t="str">
        <f>Data!A41</f>
        <v>Other current liabilities (1)</v>
      </c>
      <c r="B224" s="107" t="e">
        <f>IF(Data!C41/Data!C$33=0,"",Data!C41/Data!C$33)</f>
        <v>#DIV/0!</v>
      </c>
      <c r="C224" s="107" t="e">
        <f>IF(Data!D41/Data!D$33=0,"",Data!D41/Data!D$33)</f>
        <v>#DIV/0!</v>
      </c>
      <c r="D224" s="107" t="e">
        <f>IF(Data!E41/Data!E$33=0,"",Data!E41/Data!E$33)</f>
        <v>#DIV/0!</v>
      </c>
      <c r="E224" s="107" t="e">
        <f>IF(Data!F41/Data!F$33=0,"",Data!F41/Data!F$33)</f>
        <v>#DIV/0!</v>
      </c>
      <c r="F224" s="107" t="e">
        <f>IF(Data!G41/Data!G$33=0,"",Data!G41/Data!G$33)</f>
        <v>#DIV/0!</v>
      </c>
    </row>
    <row r="225" spans="1:8" ht="12.75" customHeight="1">
      <c r="A225" s="404" t="str">
        <f>Data!A42</f>
        <v>Other current liabilities (2)</v>
      </c>
      <c r="B225" s="107" t="e">
        <f>IF(Data!C42/Data!C$33=0,"",Data!C42/Data!C$33)</f>
        <v>#DIV/0!</v>
      </c>
      <c r="C225" s="107" t="e">
        <f>IF(Data!D42/Data!D$33=0,"",Data!D42/Data!D$33)</f>
        <v>#DIV/0!</v>
      </c>
      <c r="D225" s="107" t="e">
        <f>IF(Data!E42/Data!E$33=0,"",Data!E42/Data!E$33)</f>
        <v>#DIV/0!</v>
      </c>
      <c r="E225" s="107" t="e">
        <f>IF(Data!F42/Data!F$33=0,"",Data!F42/Data!F$33)</f>
        <v>#DIV/0!</v>
      </c>
      <c r="F225" s="107" t="e">
        <f>IF(Data!G42/Data!G$33=0,"",Data!G42/Data!G$33)</f>
        <v>#DIV/0!</v>
      </c>
    </row>
    <row r="226" spans="1:8" ht="12.75" customHeight="1">
      <c r="A226" s="404" t="str">
        <f>Data!A43</f>
        <v>Other current liabilities (3)</v>
      </c>
      <c r="B226" s="107" t="e">
        <f>IF(Data!C43/Data!C$33=0,"",Data!C43/Data!C$33)</f>
        <v>#DIV/0!</v>
      </c>
      <c r="C226" s="107" t="e">
        <f>IF(Data!D43/Data!D$33=0,"",Data!D43/Data!D$33)</f>
        <v>#DIV/0!</v>
      </c>
      <c r="D226" s="107" t="e">
        <f>IF(Data!E43/Data!E$33=0,"",Data!E43/Data!E$33)</f>
        <v>#DIV/0!</v>
      </c>
      <c r="E226" s="107" t="e">
        <f>IF(Data!F43/Data!F$33=0,"",Data!F43/Data!F$33)</f>
        <v>#DIV/0!</v>
      </c>
      <c r="F226" s="107" t="e">
        <f>IF(Data!G43/Data!G$33=0,"",Data!G43/Data!G$33)</f>
        <v>#DIV/0!</v>
      </c>
    </row>
    <row r="227" spans="1:8" ht="12.75" customHeight="1">
      <c r="A227" s="421" t="str">
        <f>Data!A44</f>
        <v xml:space="preserve">  Current Liabilities</v>
      </c>
      <c r="B227" s="425" t="e">
        <f>IF(Data!C44/Data!C$33=0,"",Data!C44/Data!C$33)</f>
        <v>#DIV/0!</v>
      </c>
      <c r="C227" s="425" t="e">
        <f>IF(Data!D44/Data!D$33=0,"",Data!D44/Data!D$33)</f>
        <v>#DIV/0!</v>
      </c>
      <c r="D227" s="425" t="e">
        <f>IF(Data!E44/Data!E$33=0,"",Data!E44/Data!E$33)</f>
        <v>#DIV/0!</v>
      </c>
      <c r="E227" s="425" t="e">
        <f>IF(Data!F44/Data!F$33=0,"",Data!F44/Data!F$33)</f>
        <v>#DIV/0!</v>
      </c>
      <c r="F227" s="425" t="e">
        <f>IF(Data!G44/Data!G$33=0,"",Data!G44/Data!G$33)</f>
        <v>#DIV/0!</v>
      </c>
    </row>
    <row r="228" spans="1:8" ht="12.75" customHeight="1">
      <c r="A228" s="404" t="str">
        <f>Data!A45</f>
        <v xml:space="preserve">Long-term debt </v>
      </c>
      <c r="B228" s="426" t="e">
        <f>IF(Data!C45/Data!C$33=0,"",Data!C45/Data!C$33)</f>
        <v>#DIV/0!</v>
      </c>
      <c r="C228" s="426" t="e">
        <f>IF(Data!D45/Data!D$33=0,"",Data!D45/Data!D$33)</f>
        <v>#DIV/0!</v>
      </c>
      <c r="D228" s="426" t="e">
        <f>IF(Data!E45/Data!E$33=0,"",Data!E45/Data!E$33)</f>
        <v>#DIV/0!</v>
      </c>
      <c r="E228" s="426" t="e">
        <f>IF(Data!F45/Data!F$33=0,"",Data!F45/Data!F$33)</f>
        <v>#DIV/0!</v>
      </c>
      <c r="F228" s="426" t="e">
        <f>IF(Data!G45/Data!G$33=0,"",Data!G45/Data!G$33)</f>
        <v>#DIV/0!</v>
      </c>
    </row>
    <row r="229" spans="1:8" ht="12.75" customHeight="1">
      <c r="A229" s="73" t="str">
        <f>Data!A46</f>
        <v>Long-term accrued liabilities</v>
      </c>
      <c r="B229" s="107" t="e">
        <f>IF(Data!C46/Data!C$33=0,"",Data!C46/Data!C$33)</f>
        <v>#DIV/0!</v>
      </c>
      <c r="C229" s="107" t="e">
        <f>IF(Data!D46/Data!D$33=0,"",Data!D46/Data!D$33)</f>
        <v>#DIV/0!</v>
      </c>
      <c r="D229" s="107" t="e">
        <f>IF(Data!E46/Data!E$33=0,"",Data!E46/Data!E$33)</f>
        <v>#DIV/0!</v>
      </c>
      <c r="E229" s="107" t="e">
        <f>IF(Data!F46/Data!F$33=0,"",Data!F46/Data!F$33)</f>
        <v>#DIV/0!</v>
      </c>
      <c r="F229" s="107" t="e">
        <f>IF(Data!G46/Data!G$33=0,"",Data!G46/Data!G$33)</f>
        <v>#DIV/0!</v>
      </c>
    </row>
    <row r="230" spans="1:8" ht="12.75" customHeight="1">
      <c r="A230" s="73" t="str">
        <f>Data!A47</f>
        <v>Deferred tax liabilities- noncurrent</v>
      </c>
      <c r="B230" s="107" t="e">
        <f>IF(Data!C47/Data!C$33=0,"",Data!C47/Data!C$33)</f>
        <v>#DIV/0!</v>
      </c>
      <c r="C230" s="107" t="e">
        <f>IF(Data!D47/Data!D$33=0,"",Data!D47/Data!D$33)</f>
        <v>#DIV/0!</v>
      </c>
      <c r="D230" s="107" t="e">
        <f>IF(Data!E47/Data!E$33=0,"",Data!E47/Data!E$33)</f>
        <v>#DIV/0!</v>
      </c>
      <c r="E230" s="107" t="e">
        <f>IF(Data!F47/Data!F$33=0,"",Data!F47/Data!F$33)</f>
        <v>#DIV/0!</v>
      </c>
      <c r="F230" s="107" t="e">
        <f>IF(Data!G47/Data!G$33=0,"",Data!G47/Data!G$33)</f>
        <v>#DIV/0!</v>
      </c>
    </row>
    <row r="231" spans="1:8" ht="12.75" customHeight="1">
      <c r="A231" s="73" t="str">
        <f>Data!A48</f>
        <v>Other noncurrent liabilities (1)</v>
      </c>
      <c r="B231" s="107" t="e">
        <f>IF(Data!C48/Data!C$33=0,"",Data!C48/Data!C$33)</f>
        <v>#DIV/0!</v>
      </c>
      <c r="C231" s="107" t="e">
        <f>IF(Data!D48/Data!D$33=0,"",Data!D48/Data!D$33)</f>
        <v>#DIV/0!</v>
      </c>
      <c r="D231" s="107" t="e">
        <f>IF(Data!E48/Data!E$33=0,"",Data!E48/Data!E$33)</f>
        <v>#DIV/0!</v>
      </c>
      <c r="E231" s="107" t="e">
        <f>IF(Data!F48/Data!F$33=0,"",Data!F48/Data!F$33)</f>
        <v>#DIV/0!</v>
      </c>
      <c r="F231" s="107" t="e">
        <f>IF(Data!G48/Data!G$33=0,"",Data!G48/Data!G$33)</f>
        <v>#DIV/0!</v>
      </c>
    </row>
    <row r="232" spans="1:8" ht="12.75" customHeight="1">
      <c r="A232" s="73" t="str">
        <f>Data!A49</f>
        <v>Other noncurrent liabilities (2)</v>
      </c>
      <c r="B232" s="107" t="e">
        <f>IF(Data!C49/Data!C$33=0,"",Data!C49/Data!C$33)</f>
        <v>#DIV/0!</v>
      </c>
      <c r="C232" s="107" t="e">
        <f>IF(Data!D49/Data!D$33=0,"",Data!D49/Data!D$33)</f>
        <v>#DIV/0!</v>
      </c>
      <c r="D232" s="107" t="e">
        <f>IF(Data!E49/Data!E$33=0,"",Data!E49/Data!E$33)</f>
        <v>#DIV/0!</v>
      </c>
      <c r="E232" s="107" t="e">
        <f>IF(Data!F49/Data!F$33=0,"",Data!F49/Data!F$33)</f>
        <v>#DIV/0!</v>
      </c>
      <c r="F232" s="107" t="e">
        <f>IF(Data!G49/Data!G$33=0,"",Data!G49/Data!G$33)</f>
        <v>#DIV/0!</v>
      </c>
    </row>
    <row r="233" spans="1:8" ht="12.75" customHeight="1">
      <c r="A233" s="421" t="str">
        <f>Data!A50</f>
        <v xml:space="preserve">  Total Liabilities</v>
      </c>
      <c r="B233" s="425" t="e">
        <f>IF(Data!C50/Data!C$33=0,"",Data!C50/Data!C$33)</f>
        <v>#DIV/0!</v>
      </c>
      <c r="C233" s="425" t="e">
        <f>IF(Data!D50/Data!D$33=0,"",Data!D50/Data!D$33)</f>
        <v>#DIV/0!</v>
      </c>
      <c r="D233" s="425" t="e">
        <f>IF(Data!E50/Data!E$33=0,"",Data!E50/Data!E$33)</f>
        <v>#DIV/0!</v>
      </c>
      <c r="E233" s="425" t="e">
        <f>IF(Data!F50/Data!F$33=0,"",Data!F50/Data!F$33)</f>
        <v>#DIV/0!</v>
      </c>
      <c r="F233" s="425" t="e">
        <f>IF(Data!G50/Data!G$33=0,"",Data!G50/Data!G$33)</f>
        <v>#DIV/0!</v>
      </c>
      <c r="H233" s="95"/>
    </row>
    <row r="234" spans="1:8" ht="12.75" customHeight="1">
      <c r="A234" s="85"/>
      <c r="B234" s="109" t="e">
        <f>IF(Data!C51/Data!C$33=0,"",Data!C51/Data!C$33)</f>
        <v>#DIV/0!</v>
      </c>
      <c r="C234" s="109" t="e">
        <f>IF(Data!D51/Data!D$33=0,"",Data!D51/Data!D$33)</f>
        <v>#DIV/0!</v>
      </c>
      <c r="D234" s="109" t="e">
        <f>IF(Data!E51/Data!E$33=0,"",Data!E51/Data!E$33)</f>
        <v>#DIV/0!</v>
      </c>
      <c r="E234" s="109" t="e">
        <f>IF(Data!F51/Data!F$33=0,"",Data!F51/Data!F$33)</f>
        <v>#DIV/0!</v>
      </c>
      <c r="F234" s="109" t="e">
        <f>IF(Data!G51/Data!G$33=0,"",Data!G51/Data!G$33)</f>
        <v>#DIV/0!</v>
      </c>
    </row>
    <row r="235" spans="1:8" ht="12.75" customHeight="1">
      <c r="A235" s="73" t="str">
        <f>Data!A52</f>
        <v>Preferred stock</v>
      </c>
      <c r="B235" s="107" t="e">
        <f>IF(Data!C52/Data!C$33=0,"",Data!C52/Data!C$33)</f>
        <v>#DIV/0!</v>
      </c>
      <c r="C235" s="107" t="e">
        <f>IF(Data!D52/Data!D$33=0,"",Data!D52/Data!D$33)</f>
        <v>#DIV/0!</v>
      </c>
      <c r="D235" s="107" t="e">
        <f>IF(Data!E52/Data!E$33=0,"",Data!E52/Data!E$33)</f>
        <v>#DIV/0!</v>
      </c>
      <c r="E235" s="107" t="e">
        <f>IF(Data!F52/Data!F$33=0,"",Data!F52/Data!F$33)</f>
        <v>#DIV/0!</v>
      </c>
      <c r="F235" s="107" t="e">
        <f>IF(Data!G52/Data!G$33=0,"",Data!G52/Data!G$33)</f>
        <v>#DIV/0!</v>
      </c>
    </row>
    <row r="236" spans="1:8" ht="12.75" customHeight="1">
      <c r="A236" s="73" t="str">
        <f>Data!A53</f>
        <v>Common stock + Additional paid in capital</v>
      </c>
      <c r="B236" s="107" t="e">
        <f>IF(Data!C53/Data!C$33=0,"",Data!C53/Data!C$33)</f>
        <v>#DIV/0!</v>
      </c>
      <c r="C236" s="107" t="e">
        <f>IF(Data!D53/Data!D$33=0,"",Data!D53/Data!D$33)</f>
        <v>#DIV/0!</v>
      </c>
      <c r="D236" s="107" t="e">
        <f>IF(Data!E53/Data!E$33=0,"",Data!E53/Data!E$33)</f>
        <v>#DIV/0!</v>
      </c>
      <c r="E236" s="107" t="e">
        <f>IF(Data!F53/Data!F$33=0,"",Data!F53/Data!F$33)</f>
        <v>#DIV/0!</v>
      </c>
      <c r="F236" s="107" t="e">
        <f>IF(Data!G53/Data!G$33=0,"",Data!G53/Data!G$33)</f>
        <v>#DIV/0!</v>
      </c>
    </row>
    <row r="237" spans="1:8" ht="12.75" customHeight="1">
      <c r="A237" s="73" t="str">
        <f>Data!A54</f>
        <v>Retained earnings &lt;deficit&gt;</v>
      </c>
      <c r="B237" s="107" t="e">
        <f>IF(Data!C54/Data!C$33=0,"",Data!C54/Data!C$33)</f>
        <v>#DIV/0!</v>
      </c>
      <c r="C237" s="107" t="e">
        <f>IF(Data!D54/Data!D$33=0,"",Data!D54/Data!D$33)</f>
        <v>#DIV/0!</v>
      </c>
      <c r="D237" s="107" t="e">
        <f>IF(Data!E54/Data!E$33=0,"",Data!E54/Data!E$33)</f>
        <v>#DIV/0!</v>
      </c>
      <c r="E237" s="107" t="e">
        <f>IF(Data!F54/Data!F$33=0,"",Data!F54/Data!F$33)</f>
        <v>#DIV/0!</v>
      </c>
      <c r="F237" s="107" t="e">
        <f>IF(Data!G54/Data!G$33=0,"",Data!G54/Data!G$33)</f>
        <v>#DIV/0!</v>
      </c>
    </row>
    <row r="238" spans="1:8" ht="12.75" customHeight="1">
      <c r="A238" s="73" t="str">
        <f>Data!A55</f>
        <v>Accum. other comprehensive income &lt;loss&gt;</v>
      </c>
      <c r="B238" s="107" t="e">
        <f>IF(Data!C55/Data!C$33=0,"",Data!C55/Data!C$33)</f>
        <v>#DIV/0!</v>
      </c>
      <c r="C238" s="107" t="e">
        <f>IF(Data!D55/Data!D$33=0,"",Data!D55/Data!D$33)</f>
        <v>#DIV/0!</v>
      </c>
      <c r="D238" s="107" t="e">
        <f>IF(Data!E55/Data!E$33=0,"",Data!E55/Data!E$33)</f>
        <v>#DIV/0!</v>
      </c>
      <c r="E238" s="107" t="e">
        <f>IF(Data!F55/Data!F$33=0,"",Data!F55/Data!F$33)</f>
        <v>#DIV/0!</v>
      </c>
      <c r="F238" s="107" t="e">
        <f>IF(Data!G55/Data!G$33=0,"",Data!G55/Data!G$33)</f>
        <v>#DIV/0!</v>
      </c>
    </row>
    <row r="239" spans="1:8" ht="12.75" customHeight="1">
      <c r="A239" s="73" t="str">
        <f>Data!A56</f>
        <v>&lt;Treasury stock&gt; and other equity adjustments</v>
      </c>
      <c r="B239" s="107" t="e">
        <f>IF(Data!C56/Data!C$33=0,"",Data!C56/Data!C$33)</f>
        <v>#DIV/0!</v>
      </c>
      <c r="C239" s="107" t="e">
        <f>IF(Data!D56/Data!D$33=0,"",Data!D56/Data!D$33)</f>
        <v>#DIV/0!</v>
      </c>
      <c r="D239" s="107" t="e">
        <f>IF(Data!E56/Data!E$33=0,"",Data!E56/Data!E$33)</f>
        <v>#DIV/0!</v>
      </c>
      <c r="E239" s="107" t="e">
        <f>IF(Data!F56/Data!F$33=0,"",Data!F56/Data!F$33)</f>
        <v>#DIV/0!</v>
      </c>
      <c r="F239" s="107" t="e">
        <f>IF(Data!G56/Data!G$33=0,"",Data!G56/Data!G$33)</f>
        <v>#DIV/0!</v>
      </c>
    </row>
    <row r="240" spans="1:8" ht="12.75" customHeight="1">
      <c r="A240" s="421" t="str">
        <f>Data!A57</f>
        <v xml:space="preserve"> Total Common Shareholders' Equity</v>
      </c>
      <c r="B240" s="425" t="e">
        <f>IF(Data!C57/Data!C$33=0,"",Data!C57/Data!C$33)</f>
        <v>#DIV/0!</v>
      </c>
      <c r="C240" s="425" t="e">
        <f>IF(Data!D57/Data!D$33=0,"",Data!D57/Data!D$33)</f>
        <v>#DIV/0!</v>
      </c>
      <c r="D240" s="425" t="e">
        <f>IF(Data!E57/Data!E$33=0,"",Data!E57/Data!E$33)</f>
        <v>#DIV/0!</v>
      </c>
      <c r="E240" s="425" t="e">
        <f>IF(Data!F57/Data!F$33=0,"",Data!F57/Data!F$33)</f>
        <v>#DIV/0!</v>
      </c>
      <c r="F240" s="425" t="e">
        <f>IF(Data!G57/Data!G$33=0,"",Data!G57/Data!G$33)</f>
        <v>#DIV/0!</v>
      </c>
    </row>
    <row r="241" spans="1:10" ht="12.75" customHeight="1">
      <c r="A241" s="404" t="str">
        <f>Data!A58</f>
        <v>Noncontrolling interests</v>
      </c>
      <c r="B241" s="426" t="e">
        <f>IF(Data!C58/Data!C$33=0,"",Data!C58/Data!C$33)</f>
        <v>#DIV/0!</v>
      </c>
      <c r="C241" s="426" t="e">
        <f>IF(Data!D58/Data!D$33=0,"",Data!D58/Data!D$33)</f>
        <v>#DIV/0!</v>
      </c>
      <c r="D241" s="426" t="e">
        <f>IF(Data!E58/Data!E$33=0,"",Data!E58/Data!E$33)</f>
        <v>#DIV/0!</v>
      </c>
      <c r="E241" s="426" t="e">
        <f>IF(Data!F58/Data!F$33=0,"",Data!F58/Data!F$33)</f>
        <v>#DIV/0!</v>
      </c>
      <c r="F241" s="426" t="e">
        <f>IF(Data!G58/Data!G$33=0,"",Data!G58/Data!G$33)</f>
        <v>#DIV/0!</v>
      </c>
    </row>
    <row r="242" spans="1:10" ht="12.75" customHeight="1">
      <c r="A242" s="421" t="str">
        <f>Data!A59</f>
        <v xml:space="preserve">  Total Equity</v>
      </c>
      <c r="B242" s="425" t="e">
        <f>IF(Data!C59/Data!C$33=0,"",Data!C59/Data!C$33)</f>
        <v>#DIV/0!</v>
      </c>
      <c r="C242" s="425" t="e">
        <f>IF(Data!D59/Data!D$33=0,"",Data!D59/Data!D$33)</f>
        <v>#DIV/0!</v>
      </c>
      <c r="D242" s="425" t="e">
        <f>IF(Data!E59/Data!E$33=0,"",Data!E59/Data!E$33)</f>
        <v>#DIV/0!</v>
      </c>
      <c r="E242" s="425" t="e">
        <f>IF(Data!F59/Data!F$33=0,"",Data!F59/Data!F$33)</f>
        <v>#DIV/0!</v>
      </c>
      <c r="F242" s="425" t="e">
        <f>IF(Data!G59/Data!G$33=0,"",Data!G59/Data!G$33)</f>
        <v>#DIV/0!</v>
      </c>
    </row>
    <row r="243" spans="1:10" ht="12.75" customHeight="1">
      <c r="A243" s="421" t="str">
        <f>Data!A60</f>
        <v xml:space="preserve">  Total Liabilities and Equities</v>
      </c>
      <c r="B243" s="425" t="e">
        <f>IF(Data!C60/Data!C$33=0,"",Data!C60/Data!C$33)</f>
        <v>#DIV/0!</v>
      </c>
      <c r="C243" s="425" t="e">
        <f>IF(Data!D60/Data!D$33=0,"",Data!D60/Data!D$33)</f>
        <v>#DIV/0!</v>
      </c>
      <c r="D243" s="425" t="e">
        <f>IF(Data!E60/Data!E$33=0,"",Data!E60/Data!E$33)</f>
        <v>#DIV/0!</v>
      </c>
      <c r="E243" s="425" t="e">
        <f>IF(Data!F60/Data!F$33=0,"",Data!F60/Data!F$33)</f>
        <v>#DIV/0!</v>
      </c>
      <c r="F243" s="425" t="e">
        <f>IF(Data!G60/Data!G$33=0,"",Data!G60/Data!G$33)</f>
        <v>#DIV/0!</v>
      </c>
    </row>
    <row r="244" spans="1:10" ht="12.75" customHeight="1">
      <c r="A244" s="69"/>
      <c r="B244" s="110"/>
      <c r="C244" s="110"/>
      <c r="D244" s="110"/>
      <c r="E244" s="110"/>
      <c r="F244" s="110"/>
    </row>
    <row r="245" spans="1:10" ht="12.75" customHeight="1" thickBot="1">
      <c r="B245" s="110"/>
      <c r="C245" s="110"/>
      <c r="D245" s="110"/>
      <c r="E245" s="110"/>
      <c r="F245" s="110"/>
    </row>
    <row r="246" spans="1:10" ht="12.75" customHeight="1" thickBot="1">
      <c r="A246" s="86" t="s">
        <v>21</v>
      </c>
      <c r="B246" s="111"/>
      <c r="C246" s="111"/>
      <c r="D246" s="111"/>
      <c r="E246" s="111"/>
      <c r="F246" s="111"/>
      <c r="G246" s="112"/>
      <c r="J246" s="69" t="s">
        <v>497</v>
      </c>
    </row>
    <row r="247" spans="1:10" ht="12.75" customHeight="1" thickBot="1">
      <c r="A247" s="70" t="s">
        <v>18</v>
      </c>
      <c r="B247" s="71">
        <f>Data!$C$11</f>
        <v>2019</v>
      </c>
      <c r="C247" s="71">
        <f>Data!$D$11</f>
        <v>2020</v>
      </c>
      <c r="D247" s="71">
        <f>Data!$E$11</f>
        <v>2021</v>
      </c>
      <c r="E247" s="71">
        <f>Data!$F$11</f>
        <v>2022</v>
      </c>
      <c r="F247" s="71">
        <f>Data!$G$11</f>
        <v>2023</v>
      </c>
      <c r="G247" s="71"/>
    </row>
    <row r="248" spans="1:10" ht="12.75" customHeight="1">
      <c r="A248" s="64"/>
      <c r="B248" s="113"/>
      <c r="C248" s="114"/>
      <c r="D248" s="113"/>
      <c r="E248" s="114"/>
      <c r="F248" s="114"/>
      <c r="G248" s="115" t="s">
        <v>450</v>
      </c>
    </row>
    <row r="249" spans="1:10" ht="12.75" customHeight="1">
      <c r="A249" s="56"/>
      <c r="B249" s="113"/>
      <c r="C249" s="114"/>
      <c r="D249" s="114"/>
      <c r="E249" s="114"/>
      <c r="F249" s="114"/>
      <c r="G249" s="115" t="s">
        <v>451</v>
      </c>
    </row>
    <row r="250" spans="1:10" ht="12.75" customHeight="1">
      <c r="A250" s="30" t="str">
        <f>Data!A15</f>
        <v>Assets:</v>
      </c>
      <c r="B250" s="99" t="s">
        <v>354</v>
      </c>
      <c r="C250" s="115"/>
      <c r="D250" s="115"/>
      <c r="E250" s="114"/>
      <c r="F250" s="114"/>
      <c r="G250" s="115" t="s">
        <v>452</v>
      </c>
    </row>
    <row r="251" spans="1:10" ht="12.75" customHeight="1">
      <c r="A251" s="73" t="str">
        <f>Data!A16</f>
        <v>Cash and cash equivalents</v>
      </c>
      <c r="B251" s="107" t="str">
        <f>IF(ISERROR(Data!C16/Data!B16-1),"",Data!C16/Data!B16-1)</f>
        <v/>
      </c>
      <c r="C251" s="107" t="str">
        <f>IF(ISERROR(Data!D16/Data!C16-1),"",Data!D16/Data!C16-1)</f>
        <v/>
      </c>
      <c r="D251" s="107" t="str">
        <f>IF(ISERROR(Data!E16/Data!D16-1),"",Data!E16/Data!D16-1)</f>
        <v/>
      </c>
      <c r="E251" s="107" t="str">
        <f>IF(ISERROR(Data!F16/Data!E16-1),"",Data!F16/Data!E16-1)</f>
        <v/>
      </c>
      <c r="F251" s="107" t="str">
        <f>IF(ISERROR(Data!G16/Data!F16-1),"",Data!G16/Data!F16-1)</f>
        <v/>
      </c>
      <c r="G251" s="107" t="str">
        <f>IF(ISERROR((Data!G16/Data!B16)^(1/5)-1),"",(Data!G16/Data!B16)^(1/5)-1)</f>
        <v/>
      </c>
      <c r="J251" s="17" t="s">
        <v>355</v>
      </c>
    </row>
    <row r="252" spans="1:10" ht="12.75" customHeight="1">
      <c r="A252" s="73" t="str">
        <f>Data!A17</f>
        <v>Short-term investments</v>
      </c>
      <c r="B252" s="107" t="str">
        <f>IF(ISERROR(Data!C17/Data!B17-1),"",Data!C17/Data!B17-1)</f>
        <v/>
      </c>
      <c r="C252" s="107" t="str">
        <f>IF(ISERROR(Data!D17/Data!C17-1),"",Data!D17/Data!C17-1)</f>
        <v/>
      </c>
      <c r="D252" s="107" t="str">
        <f>IF(ISERROR(Data!E17/Data!D17-1),"",Data!E17/Data!D17-1)</f>
        <v/>
      </c>
      <c r="E252" s="107" t="str">
        <f>IF(ISERROR(Data!F17/Data!E17-1),"",Data!F17/Data!E17-1)</f>
        <v/>
      </c>
      <c r="F252" s="107" t="str">
        <f>IF(ISERROR(Data!G17/Data!F17-1),"",Data!G17/Data!F17-1)</f>
        <v/>
      </c>
      <c r="G252" s="107" t="str">
        <f>IF(ISERROR((Data!G17/Data!B17)^(1/5)-1),"",(Data!G17/Data!B17)^(1/5)-1)</f>
        <v/>
      </c>
      <c r="J252" s="17" t="s">
        <v>356</v>
      </c>
    </row>
    <row r="253" spans="1:10" ht="12.75" customHeight="1">
      <c r="A253" s="73" t="str">
        <f>Data!A18</f>
        <v>Accounts and notes receivable - net</v>
      </c>
      <c r="B253" s="107" t="str">
        <f>IF(ISERROR(Data!C18/Data!B18-1),"",Data!C18/Data!B18-1)</f>
        <v/>
      </c>
      <c r="C253" s="107" t="str">
        <f>IF(ISERROR(Data!D18/Data!C18-1),"",Data!D18/Data!C18-1)</f>
        <v/>
      </c>
      <c r="D253" s="107" t="str">
        <f>IF(ISERROR(Data!E18/Data!D18-1),"",Data!E18/Data!D18-1)</f>
        <v/>
      </c>
      <c r="E253" s="107" t="str">
        <f>IF(ISERROR(Data!F18/Data!E18-1),"",Data!F18/Data!E18-1)</f>
        <v/>
      </c>
      <c r="F253" s="107" t="str">
        <f>IF(ISERROR(Data!G18/Data!F18-1),"",Data!G18/Data!F18-1)</f>
        <v/>
      </c>
      <c r="G253" s="107" t="str">
        <f>IF(ISERROR((Data!G18/Data!B18)^(1/5)-1),"",(Data!G18/Data!B18)^(1/5)-1)</f>
        <v/>
      </c>
    </row>
    <row r="254" spans="1:10" ht="12.75" customHeight="1">
      <c r="A254" s="73" t="str">
        <f>Data!A19</f>
        <v>Inventories</v>
      </c>
      <c r="B254" s="107" t="str">
        <f>IF(ISERROR(Data!C19/Data!B19-1),"",Data!C19/Data!B19-1)</f>
        <v/>
      </c>
      <c r="C254" s="107" t="str">
        <f>IF(ISERROR(Data!D19/Data!C19-1),"",Data!D19/Data!C19-1)</f>
        <v/>
      </c>
      <c r="D254" s="107" t="str">
        <f>IF(ISERROR(Data!E19/Data!D19-1),"",Data!E19/Data!D19-1)</f>
        <v/>
      </c>
      <c r="E254" s="107" t="str">
        <f>IF(ISERROR(Data!F19/Data!E19-1),"",Data!F19/Data!E19-1)</f>
        <v/>
      </c>
      <c r="F254" s="107" t="str">
        <f>IF(ISERROR(Data!G19/Data!F19-1),"",Data!G19/Data!F19-1)</f>
        <v/>
      </c>
      <c r="G254" s="107" t="str">
        <f>IF(ISERROR((Data!G19/Data!B19)^(1/5)-1),"",(Data!G19/Data!B19)^(1/5)-1)</f>
        <v/>
      </c>
    </row>
    <row r="255" spans="1:10" ht="12.75" customHeight="1">
      <c r="A255" s="73" t="str">
        <f>Data!A20</f>
        <v>Prepaid expenses and other current assets</v>
      </c>
      <c r="B255" s="107" t="str">
        <f>IF(ISERROR(Data!C20/Data!B20-1),"",Data!C20/Data!B20-1)</f>
        <v/>
      </c>
      <c r="C255" s="107" t="str">
        <f>IF(ISERROR(Data!D20/Data!C20-1),"",Data!D20/Data!C20-1)</f>
        <v/>
      </c>
      <c r="D255" s="107" t="str">
        <f>IF(ISERROR(Data!E20/Data!D20-1),"",Data!E20/Data!D20-1)</f>
        <v/>
      </c>
      <c r="E255" s="107" t="str">
        <f>IF(ISERROR(Data!F20/Data!E20-1),"",Data!F20/Data!E20-1)</f>
        <v/>
      </c>
      <c r="F255" s="107" t="str">
        <f>IF(ISERROR(Data!G20/Data!F20-1),"",Data!G20/Data!F20-1)</f>
        <v/>
      </c>
      <c r="G255" s="107" t="str">
        <f>IF(ISERROR((Data!G20/Data!B20)^(1/5)-1),"",(Data!G20/Data!B20)^(1/5)-1)</f>
        <v/>
      </c>
    </row>
    <row r="256" spans="1:10" ht="12.75" customHeight="1">
      <c r="A256" s="73" t="str">
        <f>Data!A21</f>
        <v>Other current assets (1)</v>
      </c>
      <c r="B256" s="107" t="str">
        <f>IF(ISERROR(Data!C21/Data!B21-1),"",Data!C21/Data!B21-1)</f>
        <v/>
      </c>
      <c r="C256" s="107" t="str">
        <f>IF(ISERROR(Data!D21/Data!C21-1),"",Data!D21/Data!C21-1)</f>
        <v/>
      </c>
      <c r="D256" s="107" t="str">
        <f>IF(ISERROR(Data!E21/Data!D21-1),"",Data!E21/Data!D21-1)</f>
        <v/>
      </c>
      <c r="E256" s="107" t="str">
        <f>IF(ISERROR(Data!F21/Data!E21-1),"",Data!F21/Data!E21-1)</f>
        <v/>
      </c>
      <c r="F256" s="107" t="str">
        <f>IF(ISERROR(Data!G21/Data!F21-1),"",Data!G21/Data!F21-1)</f>
        <v/>
      </c>
      <c r="G256" s="107" t="str">
        <f>IF(ISERROR((Data!G21/Data!B21)^(1/5)-1),"",(Data!G21/Data!B21)^(1/5)-1)</f>
        <v/>
      </c>
    </row>
    <row r="257" spans="1:7" ht="12.75" customHeight="1">
      <c r="A257" s="73" t="str">
        <f>Data!A22</f>
        <v>Other current assets (2)</v>
      </c>
      <c r="B257" s="107" t="str">
        <f>IF(ISERROR(Data!C22/Data!B22-1),"",Data!C22/Data!B22-1)</f>
        <v/>
      </c>
      <c r="C257" s="107" t="str">
        <f>IF(ISERROR(Data!D22/Data!C22-1),"",Data!D22/Data!C22-1)</f>
        <v/>
      </c>
      <c r="D257" s="107" t="str">
        <f>IF(ISERROR(Data!E22/Data!D22-1),"",Data!E22/Data!D22-1)</f>
        <v/>
      </c>
      <c r="E257" s="107" t="str">
        <f>IF(ISERROR(Data!F22/Data!E22-1),"",Data!F22/Data!E22-1)</f>
        <v/>
      </c>
      <c r="F257" s="107" t="str">
        <f>IF(ISERROR(Data!G22/Data!F22-1),"",Data!G22/Data!F22-1)</f>
        <v/>
      </c>
      <c r="G257" s="107" t="str">
        <f>IF(ISERROR((Data!G22/Data!B22)^(1/5)-1),"",(Data!G22/Data!B22)^(1/5)-1)</f>
        <v/>
      </c>
    </row>
    <row r="258" spans="1:7" ht="12.75" customHeight="1">
      <c r="A258" s="73" t="str">
        <f>Data!A23</f>
        <v>Other current assets (3)</v>
      </c>
      <c r="B258" s="107" t="str">
        <f>IF(ISERROR(Data!C23/Data!B23-1),"",Data!C23/Data!B23-1)</f>
        <v/>
      </c>
      <c r="C258" s="107" t="str">
        <f>IF(ISERROR(Data!D23/Data!C23-1),"",Data!D23/Data!C23-1)</f>
        <v/>
      </c>
      <c r="D258" s="107" t="str">
        <f>IF(ISERROR(Data!E23/Data!D23-1),"",Data!E23/Data!D23-1)</f>
        <v/>
      </c>
      <c r="E258" s="107" t="str">
        <f>IF(ISERROR(Data!F23/Data!E23-1),"",Data!F23/Data!E23-1)</f>
        <v/>
      </c>
      <c r="F258" s="107" t="str">
        <f>IF(ISERROR(Data!G23/Data!F23-1),"",Data!G23/Data!F23-1)</f>
        <v/>
      </c>
      <c r="G258" s="107" t="str">
        <f>IF(ISERROR((Data!G23/Data!B23)^(1/5)-1),"",(Data!G23/Data!B23)^(1/5)-1)</f>
        <v/>
      </c>
    </row>
    <row r="259" spans="1:7" ht="12.75" customHeight="1">
      <c r="A259" s="421" t="str">
        <f>Data!A24</f>
        <v xml:space="preserve">  Current Assets</v>
      </c>
      <c r="B259" s="425" t="str">
        <f>IF(ISERROR(Data!C24/Data!B24-1),"",Data!C24/Data!B24-1)</f>
        <v/>
      </c>
      <c r="C259" s="425" t="str">
        <f>IF(ISERROR(Data!D24/Data!C24-1),"",Data!D24/Data!C24-1)</f>
        <v/>
      </c>
      <c r="D259" s="425" t="str">
        <f>IF(ISERROR(Data!E24/Data!D24-1),"",Data!E24/Data!D24-1)</f>
        <v/>
      </c>
      <c r="E259" s="425" t="str">
        <f>IF(ISERROR(Data!F24/Data!E24-1),"",Data!F24/Data!E24-1)</f>
        <v/>
      </c>
      <c r="F259" s="425" t="str">
        <f>IF(ISERROR(Data!G24/Data!F24-1),"",Data!G24/Data!F24-1)</f>
        <v/>
      </c>
      <c r="G259" s="425" t="str">
        <f>IF(ISERROR((Data!G24/Data!B24)^(1/5)-1),"",(Data!G24/Data!B24)^(1/5)-1)</f>
        <v/>
      </c>
    </row>
    <row r="260" spans="1:7" ht="12.75" customHeight="1">
      <c r="A260" s="4" t="str">
        <f>Data!A25</f>
        <v>Long-term investments</v>
      </c>
      <c r="B260" s="107" t="str">
        <f>IF(ISERROR(Data!C25/Data!B25-1),"",Data!C25/Data!B25-1)</f>
        <v/>
      </c>
      <c r="C260" s="107" t="str">
        <f>IF(ISERROR(Data!D25/Data!C25-1),"",Data!D25/Data!C25-1)</f>
        <v/>
      </c>
      <c r="D260" s="107" t="str">
        <f>IF(ISERROR(Data!E25/Data!D25-1),"",Data!E25/Data!D25-1)</f>
        <v/>
      </c>
      <c r="E260" s="107" t="str">
        <f>IF(ISERROR(Data!F25/Data!E25-1),"",Data!F25/Data!E25-1)</f>
        <v/>
      </c>
      <c r="F260" s="107" t="str">
        <f>IF(ISERROR(Data!G25/Data!F25-1),"",Data!G25/Data!F25-1)</f>
        <v/>
      </c>
      <c r="G260" s="107" t="str">
        <f>IF(ISERROR((Data!G25/Data!B25)^(1/5)-1),"",(Data!G25/Data!B26)^(1/5)-1)</f>
        <v/>
      </c>
    </row>
    <row r="261" spans="1:7" ht="12.75" customHeight="1">
      <c r="A261" s="4" t="str">
        <f>Data!A26</f>
        <v xml:space="preserve">Equity and cost investments </v>
      </c>
      <c r="B261" s="107" t="str">
        <f>IF(ISERROR(Data!C26/Data!B26-1),"",Data!C26/Data!B26-1)</f>
        <v/>
      </c>
      <c r="C261" s="107" t="str">
        <f>IF(ISERROR(Data!D26/Data!C26-1),"",Data!D26/Data!C26-1)</f>
        <v/>
      </c>
      <c r="D261" s="107" t="str">
        <f>IF(ISERROR(Data!E26/Data!D26-1),"",Data!E26/Data!D26-1)</f>
        <v/>
      </c>
      <c r="E261" s="107" t="str">
        <f>IF(ISERROR(Data!F26/Data!E26-1),"",Data!F26/Data!E26-1)</f>
        <v/>
      </c>
      <c r="F261" s="107" t="str">
        <f>IF(ISERROR(Data!G26/Data!F26-1),"",Data!G26/Data!F26-1)</f>
        <v/>
      </c>
      <c r="G261" s="107" t="str">
        <f>IF(ISERROR((Data!G26/Data!B26)^(1/5)-1),"",(Data!G26/Data!B27)^(1/5)-1)</f>
        <v/>
      </c>
    </row>
    <row r="262" spans="1:7" ht="12.75" customHeight="1">
      <c r="A262" s="4" t="str">
        <f>Data!A27</f>
        <v>Property, plant, and equipment - at cost</v>
      </c>
      <c r="B262" s="107" t="str">
        <f>IF(ISERROR(Data!C27/Data!B27-1),"",Data!C27/Data!B27-1)</f>
        <v/>
      </c>
      <c r="C262" s="107" t="str">
        <f>IF(ISERROR(Data!D27/Data!C27-1),"",Data!D27/Data!C27-1)</f>
        <v/>
      </c>
      <c r="D262" s="107" t="str">
        <f>IF(ISERROR(Data!E27/Data!D27-1),"",Data!E27/Data!D27-1)</f>
        <v/>
      </c>
      <c r="E262" s="107" t="str">
        <f>IF(ISERROR(Data!F27/Data!E27-1),"",Data!F27/Data!E27-1)</f>
        <v/>
      </c>
      <c r="F262" s="107" t="str">
        <f>IF(ISERROR(Data!G27/Data!F27-1),"",Data!G27/Data!F27-1)</f>
        <v/>
      </c>
      <c r="G262" s="107" t="str">
        <f>IF(ISERROR((Data!G27/Data!B27)^(1/5)-1),"",(Data!G27/Data!B28)^(1/5)-1)</f>
        <v/>
      </c>
    </row>
    <row r="263" spans="1:7" ht="12.75" customHeight="1">
      <c r="A263" s="4" t="str">
        <f>Data!A28</f>
        <v>&lt;Accumulated depreciation&gt;</v>
      </c>
      <c r="B263" s="107" t="str">
        <f>IF(ISERROR(Data!C28/Data!B28-1),"",Data!C28/Data!B28-1)</f>
        <v/>
      </c>
      <c r="C263" s="107" t="str">
        <f>IF(ISERROR(Data!D28/Data!C28-1),"",Data!D28/Data!C28-1)</f>
        <v/>
      </c>
      <c r="D263" s="107" t="str">
        <f>IF(ISERROR(Data!E28/Data!D28-1),"",Data!E28/Data!D28-1)</f>
        <v/>
      </c>
      <c r="E263" s="107" t="str">
        <f>IF(ISERROR(Data!F28/Data!E28-1),"",Data!F28/Data!E28-1)</f>
        <v/>
      </c>
      <c r="F263" s="107" t="str">
        <f>IF(ISERROR(Data!G28/Data!F28-1),"",Data!G28/Data!F28-1)</f>
        <v/>
      </c>
      <c r="G263" s="107" t="str">
        <f>IF(ISERROR((Data!G28/Data!B28)^(1/5)-1),"",(Data!G28/Data!B29)^(1/5)-1)</f>
        <v/>
      </c>
    </row>
    <row r="264" spans="1:7" ht="12.75" customHeight="1">
      <c r="A264" s="4" t="str">
        <f>Data!A29</f>
        <v>Deferred income taxes - noncurrent</v>
      </c>
      <c r="B264" s="107" t="str">
        <f>IF(ISERROR(Data!C29/Data!B29-1),"",Data!C29/Data!B29-1)</f>
        <v/>
      </c>
      <c r="C264" s="107" t="str">
        <f>IF(ISERROR(Data!D29/Data!C29-1),"",Data!D29/Data!C29-1)</f>
        <v/>
      </c>
      <c r="D264" s="107" t="str">
        <f>IF(ISERROR(Data!E29/Data!D29-1),"",Data!E29/Data!D29-1)</f>
        <v/>
      </c>
      <c r="E264" s="107" t="str">
        <f>IF(ISERROR(Data!F29/Data!E29-1),"",Data!F29/Data!E29-1)</f>
        <v/>
      </c>
      <c r="F264" s="107" t="str">
        <f>IF(ISERROR(Data!G29/Data!F29-1),"",Data!G29/Data!F29-1)</f>
        <v/>
      </c>
      <c r="G264" s="107" t="str">
        <f>IF(ISERROR((Data!G29/Data!B29)^(1/5)-1),"",(Data!G29/Data!B30)^(1/5)-1)</f>
        <v/>
      </c>
    </row>
    <row r="265" spans="1:7" ht="12.75" customHeight="1">
      <c r="A265" s="4" t="str">
        <f>Data!A30</f>
        <v>Other assets</v>
      </c>
      <c r="B265" s="107" t="str">
        <f>IF(ISERROR(Data!C30/Data!B30-1),"",Data!C30/Data!B30-1)</f>
        <v/>
      </c>
      <c r="C265" s="107" t="str">
        <f>IF(ISERROR(Data!D30/Data!C30-1),"",Data!D30/Data!C30-1)</f>
        <v/>
      </c>
      <c r="D265" s="107" t="str">
        <f>IF(ISERROR(Data!E30/Data!D30-1),"",Data!E30/Data!D30-1)</f>
        <v/>
      </c>
      <c r="E265" s="107" t="str">
        <f>IF(ISERROR(Data!F30/Data!E30-1),"",Data!F30/Data!E30-1)</f>
        <v/>
      </c>
      <c r="F265" s="107" t="str">
        <f>IF(ISERROR(Data!G30/Data!F30-1),"",Data!G30/Data!F30-1)</f>
        <v/>
      </c>
      <c r="G265" s="107" t="str">
        <f>IF(ISERROR((Data!G30/Data!B30)^(1/5)-1),"",(Data!G30/Data!B31)^(1/5)-1)</f>
        <v/>
      </c>
    </row>
    <row r="266" spans="1:7" ht="12.75" customHeight="1">
      <c r="A266" s="4" t="str">
        <f>Data!A31</f>
        <v>Other intangible assets</v>
      </c>
      <c r="B266" s="107" t="str">
        <f>IF(ISERROR(Data!C31/Data!B31-1),"",Data!C31/Data!B31-1)</f>
        <v/>
      </c>
      <c r="C266" s="107" t="str">
        <f>IF(ISERROR(Data!D31/Data!C31-1),"",Data!D31/Data!C31-1)</f>
        <v/>
      </c>
      <c r="D266" s="107" t="str">
        <f>IF(ISERROR(Data!E31/Data!D31-1),"",Data!E31/Data!D31-1)</f>
        <v/>
      </c>
      <c r="E266" s="107" t="str">
        <f>IF(ISERROR(Data!F31/Data!E31-1),"",Data!F31/Data!E31-1)</f>
        <v/>
      </c>
      <c r="F266" s="107" t="str">
        <f>IF(ISERROR(Data!G31/Data!F31-1),"",Data!G31/Data!F31-1)</f>
        <v/>
      </c>
      <c r="G266" s="107" t="str">
        <f>IF(ISERROR((Data!G31/Data!B31)^(1/5)-1),"",(Data!G31/Data!B32)^(1/5)-1)</f>
        <v/>
      </c>
    </row>
    <row r="267" spans="1:7" ht="12.75" customHeight="1">
      <c r="A267" s="4" t="str">
        <f>Data!A32</f>
        <v xml:space="preserve">Goodwill </v>
      </c>
      <c r="B267" s="107" t="str">
        <f>IF(ISERROR(Data!C32/Data!B32-1),"",Data!C32/Data!B32-1)</f>
        <v/>
      </c>
      <c r="C267" s="107" t="str">
        <f>IF(ISERROR(Data!D32/Data!C32-1),"",Data!D32/Data!C32-1)</f>
        <v/>
      </c>
      <c r="D267" s="107" t="str">
        <f>IF(ISERROR(Data!E32/Data!D32-1),"",Data!E32/Data!D32-1)</f>
        <v/>
      </c>
      <c r="E267" s="107" t="str">
        <f>IF(ISERROR(Data!F32/Data!E32-1),"",Data!F32/Data!E32-1)</f>
        <v/>
      </c>
      <c r="F267" s="107" t="str">
        <f>IF(ISERROR(Data!G32/Data!F32-1),"",Data!G32/Data!F32-1)</f>
        <v/>
      </c>
      <c r="G267" s="107" t="str">
        <f>IF(ISERROR((Data!G32/Data!B32)^(1/5)-1),"",(Data!G32/Data!B33)^(1/5)-1)</f>
        <v/>
      </c>
    </row>
    <row r="268" spans="1:7" ht="12.75" customHeight="1">
      <c r="A268" s="427" t="str">
        <f>Data!A33</f>
        <v xml:space="preserve">   Total Assets</v>
      </c>
      <c r="B268" s="425" t="str">
        <f>IF(ISERROR(Data!C33/Data!B33-1),"",Data!C33/Data!B33-1)</f>
        <v/>
      </c>
      <c r="C268" s="425" t="str">
        <f>IF(ISERROR(Data!D33/Data!C33-1),"",Data!D33/Data!C33-1)</f>
        <v/>
      </c>
      <c r="D268" s="425" t="str">
        <f>IF(ISERROR(Data!E33/Data!D33-1),"",Data!E33/Data!D33-1)</f>
        <v/>
      </c>
      <c r="E268" s="425" t="str">
        <f>IF(ISERROR(Data!F33/Data!E33-1),"",Data!F33/Data!E33-1)</f>
        <v/>
      </c>
      <c r="F268" s="425" t="str">
        <f>IF(ISERROR(Data!G33/Data!F33-1),"",Data!G33/Data!F33-1)</f>
        <v/>
      </c>
      <c r="G268" s="425" t="str">
        <f>IF(ISERROR((Data!G33/Data!B33)^(1/5)-1),"",(Data!G33/Data!B33)^(1/5)-1)</f>
        <v/>
      </c>
    </row>
    <row r="269" spans="1:7" customFormat="1" ht="12.75" customHeight="1"/>
    <row r="270" spans="1:7" ht="12.75" customHeight="1">
      <c r="A270" s="421" t="str">
        <f>Data!A35</f>
        <v>Liabilities and Equities:</v>
      </c>
      <c r="B270" s="150" t="str">
        <f>IF(ISERROR(Data!C35/Data!B35-1),"",Data!C35/Data!B35-1)</f>
        <v/>
      </c>
      <c r="C270" s="150" t="str">
        <f>IF(ISERROR(Data!D35/Data!C35-1),"",Data!D35/Data!C35-1)</f>
        <v/>
      </c>
      <c r="D270" s="150" t="str">
        <f>IF(ISERROR(Data!E35/Data!D35-1),"",Data!E35/Data!D35-1)</f>
        <v/>
      </c>
      <c r="E270" s="150" t="str">
        <f>IF(ISERROR(Data!F35/Data!E35-1),"",Data!F35/Data!E35-1)</f>
        <v/>
      </c>
      <c r="F270" s="150" t="str">
        <f>IF(ISERROR(Data!G35/Data!F35-1),"",Data!G35/Data!F35-1)</f>
        <v/>
      </c>
      <c r="G270" s="150" t="str">
        <f>IF(ISERROR((Data!G35/Data!B35)^(1/5)-1),"",(Data!G35/Data!B35)^(1/5)-1)</f>
        <v/>
      </c>
    </row>
    <row r="271" spans="1:7" ht="12.75" customHeight="1">
      <c r="A271" s="428" t="str">
        <f>Data!A36</f>
        <v>Accounts payable</v>
      </c>
      <c r="B271" s="107" t="str">
        <f>IF(ISERROR(Data!C36/Data!B36-1),"",Data!C36/Data!B36-1)</f>
        <v/>
      </c>
      <c r="C271" s="107" t="str">
        <f>IF(ISERROR(Data!D36/Data!C36-1),"",Data!D36/Data!C36-1)</f>
        <v/>
      </c>
      <c r="D271" s="107" t="str">
        <f>IF(ISERROR(Data!E36/Data!D36-1),"",Data!E36/Data!D36-1)</f>
        <v/>
      </c>
      <c r="E271" s="107" t="str">
        <f>IF(ISERROR(Data!F36/Data!E36-1),"",Data!F36/Data!E36-1)</f>
        <v/>
      </c>
      <c r="F271" s="107" t="str">
        <f>IF(ISERROR(Data!G36/Data!F36-1),"",Data!G36/Data!F36-1)</f>
        <v/>
      </c>
      <c r="G271" s="107" t="str">
        <f>IF(ISERROR((Data!G36/Data!B36)^(1/5)-1),"",(Data!G36/Data!B36)^(1/5)-1)</f>
        <v/>
      </c>
    </row>
    <row r="272" spans="1:7" ht="12.75" customHeight="1">
      <c r="A272" s="428" t="str">
        <f>Data!A37</f>
        <v>Accrued liabilities</v>
      </c>
      <c r="B272" s="107" t="str">
        <f>IF(ISERROR(Data!C37/Data!B37-1),"",Data!C37/Data!B37-1)</f>
        <v/>
      </c>
      <c r="C272" s="107" t="str">
        <f>IF(ISERROR(Data!D37/Data!C37-1),"",Data!D37/Data!C37-1)</f>
        <v/>
      </c>
      <c r="D272" s="107" t="str">
        <f>IF(ISERROR(Data!E37/Data!D37-1),"",Data!E37/Data!D37-1)</f>
        <v/>
      </c>
      <c r="E272" s="107" t="str">
        <f>IF(ISERROR(Data!F37/Data!E37-1),"",Data!F37/Data!E37-1)</f>
        <v/>
      </c>
      <c r="F272" s="107" t="str">
        <f>IF(ISERROR(Data!G37/Data!F37-1),"",Data!G37/Data!F37-1)</f>
        <v/>
      </c>
      <c r="G272" s="107" t="str">
        <f>IF(ISERROR((Data!G37/Data!B37)^(1/5)-1),"",(Data!G37/Data!B37)^(1/5)-1)</f>
        <v/>
      </c>
    </row>
    <row r="273" spans="1:7" ht="12.75" customHeight="1">
      <c r="A273" s="428" t="str">
        <f>Data!A38</f>
        <v>Notes payable and short-term debt</v>
      </c>
      <c r="B273" s="107" t="str">
        <f>IF(ISERROR(Data!C38/Data!B38-1),"",Data!C38/Data!B38-1)</f>
        <v/>
      </c>
      <c r="C273" s="107" t="str">
        <f>IF(ISERROR(Data!D38/Data!C38-1),"",Data!D38/Data!C38-1)</f>
        <v/>
      </c>
      <c r="D273" s="107" t="str">
        <f>IF(ISERROR(Data!E38/Data!D38-1),"",Data!E38/Data!D38-1)</f>
        <v/>
      </c>
      <c r="E273" s="107" t="str">
        <f>IF(ISERROR(Data!F38/Data!E38-1),"",Data!F38/Data!E38-1)</f>
        <v/>
      </c>
      <c r="F273" s="107" t="str">
        <f>IF(ISERROR(Data!G38/Data!F38-1),"",Data!G38/Data!F38-1)</f>
        <v/>
      </c>
      <c r="G273" s="107" t="str">
        <f>IF(ISERROR((Data!G38/Data!B38)^(1/5)-1),"",(Data!G38/Data!B38)^(1/5)-1)</f>
        <v/>
      </c>
    </row>
    <row r="274" spans="1:7" ht="12.75" customHeight="1">
      <c r="A274" s="428" t="str">
        <f>Data!A39</f>
        <v>Current maturities of long-term debt</v>
      </c>
      <c r="B274" s="107" t="str">
        <f>IF(ISERROR(Data!C39/Data!B39-1),"",Data!C39/Data!B39-1)</f>
        <v/>
      </c>
      <c r="C274" s="107" t="str">
        <f>IF(ISERROR(Data!D39/Data!C39-1),"",Data!D39/Data!C39-1)</f>
        <v/>
      </c>
      <c r="D274" s="107" t="str">
        <f>IF(ISERROR(Data!E39/Data!D39-1),"",Data!E39/Data!D39-1)</f>
        <v/>
      </c>
      <c r="E274" s="107" t="str">
        <f>IF(ISERROR(Data!F39/Data!E39-1),"",Data!F39/Data!E39-1)</f>
        <v/>
      </c>
      <c r="F274" s="107" t="str">
        <f>IF(ISERROR(Data!G39/Data!F39-1),"",Data!G39/Data!F39-1)</f>
        <v/>
      </c>
      <c r="G274" s="107" t="str">
        <f>IF(ISERROR((Data!G39/Data!B39)^(1/5)-1),"",(Data!G39/Data!B39)^(1/5)-1)</f>
        <v/>
      </c>
    </row>
    <row r="275" spans="1:7" ht="12.75" customHeight="1">
      <c r="A275" s="428" t="str">
        <f>Data!A40</f>
        <v>Deferred tax liabilities - current</v>
      </c>
      <c r="B275" s="107" t="str">
        <f>IF(ISERROR(Data!C40/Data!B40-1),"",Data!C40/Data!B40-1)</f>
        <v/>
      </c>
      <c r="C275" s="107" t="str">
        <f>IF(ISERROR(Data!D40/Data!C40-1),"",Data!D40/Data!C40-1)</f>
        <v/>
      </c>
      <c r="D275" s="107" t="str">
        <f>IF(ISERROR(Data!E40/Data!D40-1),"",Data!E40/Data!D40-1)</f>
        <v/>
      </c>
      <c r="E275" s="107" t="str">
        <f>IF(ISERROR(Data!F40/Data!E40-1),"",Data!F40/Data!E40-1)</f>
        <v/>
      </c>
      <c r="F275" s="107" t="str">
        <f>IF(ISERROR(Data!G40/Data!F40-1),"",Data!G40/Data!F40-1)</f>
        <v/>
      </c>
      <c r="G275" s="107" t="str">
        <f>IF(ISERROR((Data!G40/Data!B40)^(1/5)-1),"",(Data!G40/Data!B40)^(1/5)-1)</f>
        <v/>
      </c>
    </row>
    <row r="276" spans="1:7" ht="12.75" customHeight="1">
      <c r="A276" s="428" t="str">
        <f>Data!A41</f>
        <v>Other current liabilities (1)</v>
      </c>
      <c r="B276" s="107" t="str">
        <f>IF(ISERROR(Data!C41/Data!B41-1),"",Data!C41/Data!B41-1)</f>
        <v/>
      </c>
      <c r="C276" s="107" t="str">
        <f>IF(ISERROR(Data!D41/Data!C41-1),"",Data!D41/Data!C41-1)</f>
        <v/>
      </c>
      <c r="D276" s="107" t="str">
        <f>IF(ISERROR(Data!E41/Data!D41-1),"",Data!E41/Data!D41-1)</f>
        <v/>
      </c>
      <c r="E276" s="107" t="str">
        <f>IF(ISERROR(Data!F41/Data!E41-1),"",Data!F41/Data!E41-1)</f>
        <v/>
      </c>
      <c r="F276" s="107" t="str">
        <f>IF(ISERROR(Data!G41/Data!F41-1),"",Data!G41/Data!F41-1)</f>
        <v/>
      </c>
      <c r="G276" s="107" t="str">
        <f>IF(ISERROR((Data!G41/Data!B41)^(1/5)-1),"",(Data!G41/Data!B41)^(1/5)-1)</f>
        <v/>
      </c>
    </row>
    <row r="277" spans="1:7" ht="12.75" customHeight="1">
      <c r="A277" s="428" t="str">
        <f>Data!A42</f>
        <v>Other current liabilities (2)</v>
      </c>
      <c r="B277" s="107" t="str">
        <f>IF(ISERROR(Data!C42/Data!B42-1),"",Data!C42/Data!B42-1)</f>
        <v/>
      </c>
      <c r="C277" s="107" t="str">
        <f>IF(ISERROR(Data!D42/Data!C42-1),"",Data!D42/Data!C42-1)</f>
        <v/>
      </c>
      <c r="D277" s="107" t="str">
        <f>IF(ISERROR(Data!E42/Data!D42-1),"",Data!E42/Data!D42-1)</f>
        <v/>
      </c>
      <c r="E277" s="107" t="str">
        <f>IF(ISERROR(Data!F42/Data!E42-1),"",Data!F42/Data!E42-1)</f>
        <v/>
      </c>
      <c r="F277" s="107" t="str">
        <f>IF(ISERROR(Data!G42/Data!F42-1),"",Data!G42/Data!F42-1)</f>
        <v/>
      </c>
      <c r="G277" s="107" t="str">
        <f>IF(ISERROR((Data!G42/Data!B42)^(1/5)-1),"",(Data!G42/Data!B42)^(1/5)-1)</f>
        <v/>
      </c>
    </row>
    <row r="278" spans="1:7" ht="12.75" customHeight="1">
      <c r="A278" s="428" t="str">
        <f>Data!A43</f>
        <v>Other current liabilities (3)</v>
      </c>
      <c r="B278" s="107" t="str">
        <f>IF(ISERROR(Data!C43/Data!B43-1),"",Data!C43/Data!B43-1)</f>
        <v/>
      </c>
      <c r="C278" s="107" t="str">
        <f>IF(ISERROR(Data!D43/Data!C43-1),"",Data!D43/Data!C43-1)</f>
        <v/>
      </c>
      <c r="D278" s="107" t="str">
        <f>IF(ISERROR(Data!E43/Data!D43-1),"",Data!E43/Data!D43-1)</f>
        <v/>
      </c>
      <c r="E278" s="107" t="str">
        <f>IF(ISERROR(Data!F43/Data!E43-1),"",Data!F43/Data!E43-1)</f>
        <v/>
      </c>
      <c r="F278" s="107" t="str">
        <f>IF(ISERROR(Data!G43/Data!F43-1),"",Data!G43/Data!F43-1)</f>
        <v/>
      </c>
      <c r="G278" s="107" t="str">
        <f>IF(ISERROR((Data!G43/Data!B43)^(1/5)-1),"",(Data!G43/Data!B43)^(1/5)-1)</f>
        <v/>
      </c>
    </row>
    <row r="279" spans="1:7" ht="12.75" customHeight="1">
      <c r="A279" s="421" t="str">
        <f>Data!A44</f>
        <v xml:space="preserve">  Current Liabilities</v>
      </c>
      <c r="B279" s="425" t="str">
        <f>IF(ISERROR(Data!C44/Data!B44-1),"",Data!C44/Data!B44-1)</f>
        <v/>
      </c>
      <c r="C279" s="425" t="str">
        <f>IF(ISERROR(Data!D44/Data!C44-1),"",Data!D44/Data!C44-1)</f>
        <v/>
      </c>
      <c r="D279" s="425" t="str">
        <f>IF(ISERROR(Data!E44/Data!D44-1),"",Data!E44/Data!D44-1)</f>
        <v/>
      </c>
      <c r="E279" s="425" t="str">
        <f>IF(ISERROR(Data!F44/Data!E44-1),"",Data!F44/Data!E44-1)</f>
        <v/>
      </c>
      <c r="F279" s="425" t="str">
        <f>IF(ISERROR(Data!G44/Data!F44-1),"",Data!G44/Data!F44-1)</f>
        <v/>
      </c>
      <c r="G279" s="425" t="str">
        <f>IF(ISERROR((Data!G44/Data!B44)^(1/5)-1),"",(Data!G44/Data!B44)^(1/5)-1)</f>
        <v/>
      </c>
    </row>
    <row r="280" spans="1:7" ht="12.75" customHeight="1">
      <c r="A280" s="404" t="str">
        <f>Data!A45</f>
        <v xml:space="preserve">Long-term debt </v>
      </c>
      <c r="B280" s="426" t="str">
        <f>IF(ISERROR(Data!C45/Data!B45-1),"",Data!C45/Data!B45-1)</f>
        <v/>
      </c>
      <c r="C280" s="426" t="str">
        <f>IF(ISERROR(Data!D45/Data!C45-1),"",Data!D45/Data!C45-1)</f>
        <v/>
      </c>
      <c r="D280" s="426" t="str">
        <f>IF(ISERROR(Data!E45/Data!D45-1),"",Data!E45/Data!D45-1)</f>
        <v/>
      </c>
      <c r="E280" s="426" t="str">
        <f>IF(ISERROR(Data!F45/Data!E45-1),"",Data!F45/Data!E45-1)</f>
        <v/>
      </c>
      <c r="F280" s="426" t="str">
        <f>IF(ISERROR(Data!G45/Data!F45-1),"",Data!G45/Data!F45-1)</f>
        <v/>
      </c>
      <c r="G280" s="426" t="str">
        <f>IF(ISERROR((Data!G45/Data!B45)^(1/5)-1),"",(Data!G45/Data!B45)^(1/5)-1)</f>
        <v/>
      </c>
    </row>
    <row r="281" spans="1:7" ht="12.75" customHeight="1">
      <c r="A281" s="73" t="str">
        <f>Data!A46</f>
        <v>Long-term accrued liabilities</v>
      </c>
      <c r="B281" s="107" t="str">
        <f>IF(ISERROR(Data!C46/Data!B46-1),"",Data!C46/Data!B46-1)</f>
        <v/>
      </c>
      <c r="C281" s="107" t="str">
        <f>IF(ISERROR(Data!D46/Data!C46-1),"",Data!D46/Data!C46-1)</f>
        <v/>
      </c>
      <c r="D281" s="107" t="str">
        <f>IF(ISERROR(Data!E46/Data!D46-1),"",Data!E46/Data!D46-1)</f>
        <v/>
      </c>
      <c r="E281" s="107" t="str">
        <f>IF(ISERROR(Data!F46/Data!E46-1),"",Data!F46/Data!E46-1)</f>
        <v/>
      </c>
      <c r="F281" s="107" t="str">
        <f>IF(ISERROR(Data!G46/Data!F46-1),"",Data!G46/Data!F46-1)</f>
        <v/>
      </c>
      <c r="G281" s="107" t="str">
        <f>IF(ISERROR((Data!G46/Data!B46)^(1/5)-1),"",(Data!G46/Data!B46)^(1/5)-1)</f>
        <v/>
      </c>
    </row>
    <row r="282" spans="1:7" ht="12.75" customHeight="1">
      <c r="A282" s="73" t="str">
        <f>Data!A47</f>
        <v>Deferred tax liabilities- noncurrent</v>
      </c>
      <c r="B282" s="107" t="str">
        <f>IF(ISERROR(Data!C47/Data!B47-1),"",Data!C47/Data!B47-1)</f>
        <v/>
      </c>
      <c r="C282" s="107" t="str">
        <f>IF(ISERROR(Data!D47/Data!C47-1),"",Data!D47/Data!C47-1)</f>
        <v/>
      </c>
      <c r="D282" s="107" t="str">
        <f>IF(ISERROR(Data!E47/Data!D47-1),"",Data!E47/Data!D47-1)</f>
        <v/>
      </c>
      <c r="E282" s="107" t="str">
        <f>IF(ISERROR(Data!F47/Data!E47-1),"",Data!F47/Data!E47-1)</f>
        <v/>
      </c>
      <c r="F282" s="107" t="str">
        <f>IF(ISERROR(Data!G47/Data!F47-1),"",Data!G47/Data!F47-1)</f>
        <v/>
      </c>
      <c r="G282" s="107" t="str">
        <f>IF(ISERROR((Data!G47/Data!B47)^(1/5)-1),"",(Data!G47/Data!B47)^(1/5)-1)</f>
        <v/>
      </c>
    </row>
    <row r="283" spans="1:7" ht="12.75" customHeight="1">
      <c r="A283" s="73" t="str">
        <f>Data!A48</f>
        <v>Other noncurrent liabilities (1)</v>
      </c>
      <c r="B283" s="107" t="str">
        <f>IF(ISERROR(Data!C48/Data!B48-1),"",Data!C48/Data!B48-1)</f>
        <v/>
      </c>
      <c r="C283" s="107" t="str">
        <f>IF(ISERROR(Data!D48/Data!C48-1),"",Data!D48/Data!C48-1)</f>
        <v/>
      </c>
      <c r="D283" s="107" t="str">
        <f>IF(ISERROR(Data!E48/Data!D48-1),"",Data!E48/Data!D48-1)</f>
        <v/>
      </c>
      <c r="E283" s="107" t="str">
        <f>IF(ISERROR(Data!F48/Data!E48-1),"",Data!F48/Data!E48-1)</f>
        <v/>
      </c>
      <c r="F283" s="107" t="str">
        <f>IF(ISERROR(Data!G48/Data!F48-1),"",Data!G48/Data!F48-1)</f>
        <v/>
      </c>
      <c r="G283" s="107" t="str">
        <f>IF(ISERROR((Data!G48/Data!B48)^(1/5)-1),"",(Data!G48/Data!B48)^(1/5)-1)</f>
        <v/>
      </c>
    </row>
    <row r="284" spans="1:7" ht="12.75" customHeight="1">
      <c r="A284" s="73" t="str">
        <f>Data!A49</f>
        <v>Other noncurrent liabilities (2)</v>
      </c>
      <c r="B284" s="107" t="str">
        <f>IF(ISERROR(Data!C49/Data!B49-1),"",Data!C49/Data!B49-1)</f>
        <v/>
      </c>
      <c r="C284" s="107" t="str">
        <f>IF(ISERROR(Data!D49/Data!C49-1),"",Data!D49/Data!C49-1)</f>
        <v/>
      </c>
      <c r="D284" s="107" t="str">
        <f>IF(ISERROR(Data!E49/Data!D49-1),"",Data!E49/Data!D49-1)</f>
        <v/>
      </c>
      <c r="E284" s="107" t="str">
        <f>IF(ISERROR(Data!F49/Data!E49-1),"",Data!F49/Data!E49-1)</f>
        <v/>
      </c>
      <c r="F284" s="107" t="str">
        <f>IF(ISERROR(Data!G49/Data!F49-1),"",Data!G49/Data!F49-1)</f>
        <v/>
      </c>
      <c r="G284" s="107" t="str">
        <f>IF(ISERROR((Data!G49/Data!B49)^(1/5)-1),"",(Data!G49/Data!B49)^(1/5)-1)</f>
        <v/>
      </c>
    </row>
    <row r="285" spans="1:7" ht="12.75" customHeight="1">
      <c r="A285" s="421" t="str">
        <f>Data!A50</f>
        <v xml:space="preserve">  Total Liabilities</v>
      </c>
      <c r="B285" s="425" t="str">
        <f>IF(ISERROR(Data!C50/Data!B50-1),"",Data!C50/Data!B50-1)</f>
        <v/>
      </c>
      <c r="C285" s="425" t="str">
        <f>IF(ISERROR(Data!D50/Data!C50-1),"",Data!D50/Data!C50-1)</f>
        <v/>
      </c>
      <c r="D285" s="425" t="str">
        <f>IF(ISERROR(Data!E50/Data!D50-1),"",Data!E50/Data!D50-1)</f>
        <v/>
      </c>
      <c r="E285" s="425" t="str">
        <f>IF(ISERROR(Data!F50/Data!E50-1),"",Data!F50/Data!E50-1)</f>
        <v/>
      </c>
      <c r="F285" s="425" t="str">
        <f>IF(ISERROR(Data!G50/Data!F50-1),"",Data!G50/Data!F50-1)</f>
        <v/>
      </c>
      <c r="G285" s="425" t="str">
        <f>IF(ISERROR((Data!G50/Data!B50)^(1/5)-1),"",(Data!G50/Data!B50)^(1/5)-1)</f>
        <v/>
      </c>
    </row>
    <row r="286" spans="1:7" ht="12.75" customHeight="1">
      <c r="A286" s="85"/>
      <c r="B286" s="109"/>
      <c r="C286" s="109"/>
      <c r="D286" s="109"/>
      <c r="E286" s="109"/>
      <c r="F286" s="109"/>
      <c r="G286" s="109"/>
    </row>
    <row r="287" spans="1:7" ht="12.75" customHeight="1">
      <c r="A287" s="73" t="str">
        <f>Data!A52</f>
        <v>Preferred stock</v>
      </c>
      <c r="B287" s="107" t="str">
        <f>IF(ISERROR(Data!C52/Data!B52-1),"",Data!C52/Data!B52-1)</f>
        <v/>
      </c>
      <c r="C287" s="107" t="str">
        <f>IF(ISERROR(Data!D52/Data!C52-1),"",Data!D52/Data!C52-1)</f>
        <v/>
      </c>
      <c r="D287" s="107" t="str">
        <f>IF(ISERROR(Data!E52/Data!D52-1),"",Data!E52/Data!D52-1)</f>
        <v/>
      </c>
      <c r="E287" s="107" t="str">
        <f>IF(ISERROR(Data!F52/Data!E52-1),"",Data!F52/Data!E52-1)</f>
        <v/>
      </c>
      <c r="F287" s="107" t="str">
        <f>IF(ISERROR(Data!G52/Data!F52-1),"",Data!G52/Data!F52-1)</f>
        <v/>
      </c>
      <c r="G287" s="107" t="str">
        <f>IF(ISERROR((Data!G52/Data!B52)^(1/5)-1),"",(Data!G52/Data!B52)^(1/5)-1)</f>
        <v/>
      </c>
    </row>
    <row r="288" spans="1:7" ht="12.75" customHeight="1">
      <c r="A288" s="73" t="str">
        <f>Data!A53</f>
        <v>Common stock + Additional paid in capital</v>
      </c>
      <c r="B288" s="107" t="str">
        <f>IF(ISERROR(Data!C53/Data!B53-1),"",Data!C53/Data!B53-1)</f>
        <v/>
      </c>
      <c r="C288" s="107" t="str">
        <f>IF(ISERROR(Data!D53/Data!C53-1),"",Data!D53/Data!C53-1)</f>
        <v/>
      </c>
      <c r="D288" s="107" t="str">
        <f>IF(ISERROR(Data!E53/Data!D53-1),"",Data!E53/Data!D53-1)</f>
        <v/>
      </c>
      <c r="E288" s="107" t="str">
        <f>IF(ISERROR(Data!F53/Data!E53-1),"",Data!F53/Data!E53-1)</f>
        <v/>
      </c>
      <c r="F288" s="107" t="str">
        <f>IF(ISERROR(Data!G53/Data!F53-1),"",Data!G53/Data!F53-1)</f>
        <v/>
      </c>
      <c r="G288" s="107" t="str">
        <f>IF(ISERROR((Data!G53/Data!B53)^(1/5)-1),"",(Data!G53/Data!B53)^(1/5)-1)</f>
        <v/>
      </c>
    </row>
    <row r="289" spans="1:10" ht="12.75" customHeight="1">
      <c r="A289" s="117" t="str">
        <f>Data!A54</f>
        <v>Retained earnings &lt;deficit&gt;</v>
      </c>
      <c r="B289" s="107" t="str">
        <f>IF(ISERROR(Data!C54/Data!B54-1),"",Data!C54/Data!B54-1)</f>
        <v/>
      </c>
      <c r="C289" s="107" t="str">
        <f>IF(ISERROR(Data!D54/Data!C54-1),"",Data!D54/Data!C54-1)</f>
        <v/>
      </c>
      <c r="D289" s="107" t="str">
        <f>IF(ISERROR(Data!E54/Data!D54-1),"",Data!E54/Data!D54-1)</f>
        <v/>
      </c>
      <c r="E289" s="107" t="str">
        <f>IF(ISERROR(Data!F54/Data!E54-1),"",Data!F54/Data!E54-1)</f>
        <v/>
      </c>
      <c r="F289" s="107" t="str">
        <f>IF(ISERROR(Data!G54/Data!F54-1),"",Data!G54/Data!F54-1)</f>
        <v/>
      </c>
      <c r="G289" s="107" t="str">
        <f>IF(ISERROR((Data!G54/Data!B54)^(1/5)-1),"",(Data!G54/Data!B54)^(1/5)-1)</f>
        <v/>
      </c>
    </row>
    <row r="290" spans="1:10" ht="12.75" customHeight="1">
      <c r="A290" s="73" t="str">
        <f>Data!A55</f>
        <v>Accum. other comprehensive income &lt;loss&gt;</v>
      </c>
      <c r="B290" s="107" t="str">
        <f>IF(ISERROR(Data!C55/Data!B55-1),"",Data!C55/Data!B55-1)</f>
        <v/>
      </c>
      <c r="C290" s="107" t="str">
        <f>IF(ISERROR(Data!D55/Data!C55-1),"",Data!D55/Data!C55-1)</f>
        <v/>
      </c>
      <c r="D290" s="107" t="str">
        <f>IF(ISERROR(Data!E55/Data!D55-1),"",Data!E55/Data!D55-1)</f>
        <v/>
      </c>
      <c r="E290" s="107" t="str">
        <f>IF(ISERROR(Data!F55/Data!E55-1),"",Data!F55/Data!E55-1)</f>
        <v/>
      </c>
      <c r="F290" s="107" t="str">
        <f>IF(ISERROR(Data!G55/Data!F55-1),"",Data!G55/Data!F55-1)</f>
        <v/>
      </c>
      <c r="G290" s="107" t="str">
        <f>IF(ISERROR((Data!G55/Data!B55)^(1/5)-1),"",(Data!G55/Data!B55)^(1/5)-1)</f>
        <v/>
      </c>
    </row>
    <row r="291" spans="1:10" ht="12.75" customHeight="1">
      <c r="A291" s="73" t="str">
        <f>Data!A56</f>
        <v>&lt;Treasury stock&gt; and other equity adjustments</v>
      </c>
      <c r="B291" s="107" t="str">
        <f>IF(ISERROR(Data!C56/Data!B56-1),"",Data!C56/Data!B56-1)</f>
        <v/>
      </c>
      <c r="C291" s="107" t="str">
        <f>IF(ISERROR(Data!D56/Data!C56-1),"",Data!D56/Data!C56-1)</f>
        <v/>
      </c>
      <c r="D291" s="107" t="str">
        <f>IF(ISERROR(Data!E56/Data!D56-1),"",Data!E56/Data!D56-1)</f>
        <v/>
      </c>
      <c r="E291" s="107" t="str">
        <f>IF(ISERROR(Data!F56/Data!E56-1),"",Data!F56/Data!E56-1)</f>
        <v/>
      </c>
      <c r="F291" s="107" t="str">
        <f>IF(ISERROR(Data!G56/Data!F56-1),"",Data!G56/Data!F56-1)</f>
        <v/>
      </c>
      <c r="G291" s="107" t="str">
        <f>IF(ISERROR((Data!G56/Data!B56)^(1/5)-1),"",(Data!G56/Data!B56)^(1/5)-1)</f>
        <v/>
      </c>
    </row>
    <row r="292" spans="1:10" ht="12.75" customHeight="1">
      <c r="A292" s="421" t="str">
        <f>Data!A57</f>
        <v xml:space="preserve"> Total Common Shareholders' Equity</v>
      </c>
      <c r="B292" s="425" t="str">
        <f>IF(ISERROR(Data!C57/Data!B57-1),"",Data!C57/Data!B57-1)</f>
        <v/>
      </c>
      <c r="C292" s="425" t="str">
        <f>IF(ISERROR(Data!D57/Data!C57-1),"",Data!D57/Data!C57-1)</f>
        <v/>
      </c>
      <c r="D292" s="425" t="str">
        <f>IF(ISERROR(Data!E57/Data!D57-1),"",Data!E57/Data!D57-1)</f>
        <v/>
      </c>
      <c r="E292" s="425" t="str">
        <f>IF(ISERROR(Data!F57/Data!E57-1),"",Data!F57/Data!E57-1)</f>
        <v/>
      </c>
      <c r="F292" s="425" t="str">
        <f>IF(ISERROR(Data!G57/Data!F57-1),"",Data!G57/Data!F57-1)</f>
        <v/>
      </c>
      <c r="G292" s="425" t="str">
        <f>IF(ISERROR((Data!G57/Data!B57)^(1/5)-1),"",(Data!G57/Data!B57)^(1/5)-1)</f>
        <v/>
      </c>
    </row>
    <row r="293" spans="1:10" ht="12.75" customHeight="1">
      <c r="A293" s="404" t="str">
        <f>Data!A58</f>
        <v>Noncontrolling interests</v>
      </c>
      <c r="B293" s="426" t="str">
        <f>IF(ISERROR(Data!C58/Data!B58-1),"",Data!C58/Data!B58-1)</f>
        <v/>
      </c>
      <c r="C293" s="426" t="str">
        <f>IF(ISERROR(Data!D58/Data!C58-1),"",Data!D58/Data!C58-1)</f>
        <v/>
      </c>
      <c r="D293" s="426" t="str">
        <f>IF(ISERROR(Data!E58/Data!D58-1),"",Data!E58/Data!D58-1)</f>
        <v/>
      </c>
      <c r="E293" s="426" t="str">
        <f>IF(ISERROR(Data!F58/Data!E58-1),"",Data!F58/Data!E58-1)</f>
        <v/>
      </c>
      <c r="F293" s="426" t="str">
        <f>IF(ISERROR(Data!G58/Data!F58-1),"",Data!G58/Data!F58-1)</f>
        <v/>
      </c>
      <c r="G293" s="426" t="str">
        <f>IF(ISERROR((Data!G58/Data!B58)^(1/5)-1),"",(Data!G58/Data!B58)^(1/5)-1)</f>
        <v/>
      </c>
    </row>
    <row r="294" spans="1:10" ht="12.75" customHeight="1">
      <c r="A294" s="421" t="str">
        <f>Data!A59</f>
        <v xml:space="preserve">  Total Equity</v>
      </c>
      <c r="B294" s="425" t="str">
        <f>IF(ISERROR(Data!C59/Data!B59-1),"",Data!C59/Data!B59-1)</f>
        <v/>
      </c>
      <c r="C294" s="425" t="str">
        <f>IF(ISERROR(Data!D59/Data!C59-1),"",Data!D59/Data!C59-1)</f>
        <v/>
      </c>
      <c r="D294" s="425" t="str">
        <f>IF(ISERROR(Data!E59/Data!D59-1),"",Data!E59/Data!D59-1)</f>
        <v/>
      </c>
      <c r="E294" s="425" t="str">
        <f>IF(ISERROR(Data!F59/Data!E59-1),"",Data!F59/Data!E59-1)</f>
        <v/>
      </c>
      <c r="F294" s="425" t="str">
        <f>IF(ISERROR(Data!G59/Data!F59-1),"",Data!G59/Data!F59-1)</f>
        <v/>
      </c>
      <c r="G294" s="425" t="str">
        <f>IF(ISERROR((Data!G59/Data!B59)^(1/5)-1),"",(Data!G59/Data!B59)^(1/5)-1)</f>
        <v/>
      </c>
    </row>
    <row r="295" spans="1:10" ht="12.75" customHeight="1">
      <c r="A295" s="421" t="str">
        <f>Data!A60</f>
        <v xml:space="preserve">  Total Liabilities and Equities</v>
      </c>
      <c r="B295" s="424" t="str">
        <f>IF(ISERROR(Data!C60/Data!B60-1),"",Data!C60/Data!B60-1)</f>
        <v/>
      </c>
      <c r="C295" s="424" t="str">
        <f>IF(ISERROR(Data!D60/Data!C60-1),"",Data!D60/Data!C60-1)</f>
        <v/>
      </c>
      <c r="D295" s="424" t="str">
        <f>IF(ISERROR(Data!E60/Data!D60-1),"",Data!E60/Data!D60-1)</f>
        <v/>
      </c>
      <c r="E295" s="424" t="str">
        <f>IF(ISERROR(Data!F60/Data!E60-1),"",Data!F60/Data!E60-1)</f>
        <v/>
      </c>
      <c r="F295" s="424" t="str">
        <f>IF(ISERROR(Data!G60/Data!F60-1),"",Data!G60/Data!F60-1)</f>
        <v/>
      </c>
      <c r="G295" s="424" t="str">
        <f>IF(ISERROR((Data!G60/Data!B60)^(1/5)-1),"",(Data!G60/Data!B60)^(1/5)-1)</f>
        <v/>
      </c>
    </row>
    <row r="296" spans="1:10" ht="12.75" customHeight="1">
      <c r="A296" s="69"/>
      <c r="B296" s="56"/>
      <c r="C296" s="56"/>
      <c r="D296" s="56"/>
      <c r="E296" s="56"/>
      <c r="F296" s="56"/>
      <c r="G296" s="118"/>
    </row>
    <row r="297" spans="1:10" ht="12.75" customHeight="1" thickBot="1">
      <c r="A297" s="56"/>
      <c r="B297" s="56"/>
      <c r="C297" s="56"/>
      <c r="D297" s="56"/>
      <c r="E297" s="56"/>
      <c r="F297" s="56"/>
      <c r="G297" s="56"/>
    </row>
    <row r="298" spans="1:10" ht="12.75" customHeight="1" thickBot="1">
      <c r="A298" s="86" t="s">
        <v>233</v>
      </c>
      <c r="B298" s="87"/>
      <c r="C298" s="87"/>
      <c r="D298" s="87"/>
      <c r="E298" s="87"/>
      <c r="F298" s="87"/>
      <c r="G298" s="87"/>
      <c r="H298" s="88"/>
      <c r="J298" s="69" t="s">
        <v>498</v>
      </c>
    </row>
    <row r="299" spans="1:10" ht="12.75" customHeight="1">
      <c r="A299" s="119"/>
      <c r="B299" s="56"/>
      <c r="C299" s="56"/>
      <c r="D299" s="56"/>
      <c r="E299" s="56"/>
      <c r="F299" s="56"/>
      <c r="G299" s="56"/>
      <c r="H299" s="120"/>
      <c r="J299" s="17" t="s">
        <v>364</v>
      </c>
    </row>
    <row r="300" spans="1:10" ht="12.75" customHeight="1">
      <c r="A300" s="121"/>
      <c r="B300" s="56"/>
      <c r="C300" s="56"/>
      <c r="D300" s="56"/>
      <c r="E300" s="56"/>
      <c r="F300" s="56"/>
      <c r="G300" s="56"/>
      <c r="H300" s="120"/>
    </row>
    <row r="301" spans="1:10" ht="12.75" customHeight="1">
      <c r="A301" s="122" t="s">
        <v>456</v>
      </c>
      <c r="C301" s="123"/>
      <c r="D301" s="123" t="s">
        <v>455</v>
      </c>
      <c r="E301" s="124"/>
      <c r="G301" s="56"/>
      <c r="H301" s="120"/>
    </row>
    <row r="302" spans="1:10" ht="12.75" customHeight="1">
      <c r="A302" s="125"/>
      <c r="B302" s="56"/>
      <c r="C302" s="126">
        <f>Data!$E$11</f>
        <v>2021</v>
      </c>
      <c r="D302" s="126">
        <f>Data!$F$11</f>
        <v>2022</v>
      </c>
      <c r="E302" s="126">
        <f>Data!$G$11</f>
        <v>2023</v>
      </c>
      <c r="F302" s="56"/>
      <c r="G302" s="56"/>
      <c r="H302" s="120"/>
    </row>
    <row r="303" spans="1:10" ht="12.75" customHeight="1">
      <c r="A303" s="127"/>
      <c r="B303" s="56"/>
      <c r="C303" s="110" t="str">
        <f>IF(ISERROR(D31),"",D31)</f>
        <v/>
      </c>
      <c r="D303" s="114" t="str">
        <f>IF(ISERROR(E31),"",E31)</f>
        <v/>
      </c>
      <c r="E303" s="110" t="str">
        <f>IF(ISERROR(F31),"",F31)</f>
        <v/>
      </c>
      <c r="F303" s="56"/>
      <c r="G303" s="56"/>
      <c r="H303" s="120"/>
    </row>
    <row r="304" spans="1:10" ht="12.75" customHeight="1">
      <c r="A304" s="125"/>
      <c r="B304" s="56"/>
      <c r="C304" s="56"/>
      <c r="D304" s="56"/>
      <c r="E304" s="56"/>
      <c r="F304" s="56"/>
      <c r="G304" s="56"/>
      <c r="H304" s="120"/>
    </row>
    <row r="305" spans="1:10" ht="12.75" customHeight="1">
      <c r="A305" s="122" t="s">
        <v>457</v>
      </c>
      <c r="B305" s="123"/>
      <c r="C305" s="123" t="s">
        <v>458</v>
      </c>
      <c r="D305" s="123"/>
      <c r="E305" s="123"/>
      <c r="F305" s="123" t="s">
        <v>459</v>
      </c>
      <c r="G305" s="124"/>
      <c r="H305" s="120"/>
    </row>
    <row r="306" spans="1:10" ht="12.75" customHeight="1">
      <c r="A306" s="127"/>
      <c r="B306" s="128">
        <f>C302</f>
        <v>2021</v>
      </c>
      <c r="C306" s="128">
        <f>D302</f>
        <v>2022</v>
      </c>
      <c r="D306" s="128">
        <f>E302</f>
        <v>2023</v>
      </c>
      <c r="E306" s="128">
        <f>C302</f>
        <v>2021</v>
      </c>
      <c r="F306" s="128">
        <f>D302</f>
        <v>2022</v>
      </c>
      <c r="G306" s="128">
        <f>E302</f>
        <v>2023</v>
      </c>
      <c r="H306" s="120"/>
    </row>
    <row r="307" spans="1:10" ht="12.75" customHeight="1">
      <c r="A307" s="127"/>
      <c r="B307" s="132" t="str">
        <f>IF(ISERROR(D29),"",D29)</f>
        <v/>
      </c>
      <c r="C307" s="132" t="str">
        <f>IF(ISERROR(E29),"",E29)</f>
        <v/>
      </c>
      <c r="D307" s="132" t="str">
        <f>IF(ISERROR(F29),"",F29)</f>
        <v/>
      </c>
      <c r="E307" s="129" t="str">
        <f>IF(ISERROR(D30),"",D30)</f>
        <v/>
      </c>
      <c r="F307" s="129" t="str">
        <f>IF(ISERROR(E30),"",E30)</f>
        <v/>
      </c>
      <c r="G307" s="129" t="str">
        <f>IF(ISERROR(F30),"",F30)</f>
        <v/>
      </c>
      <c r="H307" s="120"/>
    </row>
    <row r="308" spans="1:10" ht="12.75" customHeight="1">
      <c r="A308" s="127"/>
      <c r="B308" s="114"/>
      <c r="C308" s="114"/>
      <c r="D308" s="114"/>
      <c r="E308" s="114"/>
      <c r="F308" s="114"/>
      <c r="G308" s="114"/>
      <c r="H308" s="120"/>
    </row>
    <row r="309" spans="1:10" ht="12.75" customHeight="1">
      <c r="A309" s="122" t="s">
        <v>460</v>
      </c>
      <c r="B309" s="128">
        <f t="shared" ref="B309:G309" si="1">B306</f>
        <v>2021</v>
      </c>
      <c r="C309" s="128">
        <f t="shared" si="1"/>
        <v>2022</v>
      </c>
      <c r="D309" s="128">
        <f t="shared" si="1"/>
        <v>2023</v>
      </c>
      <c r="E309" s="128">
        <f t="shared" si="1"/>
        <v>2021</v>
      </c>
      <c r="F309" s="128">
        <f t="shared" si="1"/>
        <v>2022</v>
      </c>
      <c r="G309" s="128">
        <f t="shared" si="1"/>
        <v>2023</v>
      </c>
      <c r="H309" s="130" t="s">
        <v>357</v>
      </c>
      <c r="J309" s="17" t="s">
        <v>365</v>
      </c>
    </row>
    <row r="310" spans="1:10" ht="12.75" customHeight="1">
      <c r="A310" s="131" t="str">
        <f>A131</f>
        <v>Revenues</v>
      </c>
      <c r="B310" s="132" t="str">
        <f t="shared" ref="B310:D313" si="2">IF(ISERROR(D131),"",D131)</f>
        <v/>
      </c>
      <c r="C310" s="132" t="str">
        <f t="shared" si="2"/>
        <v/>
      </c>
      <c r="D310" s="132" t="str">
        <f t="shared" si="2"/>
        <v/>
      </c>
      <c r="E310" s="129" t="str">
        <f>IF(ISERROR(D88),"",D88)</f>
        <v/>
      </c>
      <c r="F310" s="129" t="str">
        <f>IF(ISERROR(E88),"",E88)</f>
        <v/>
      </c>
      <c r="G310" s="129" t="str">
        <f>IF(ISERROR(F88),"",F88)</f>
        <v/>
      </c>
      <c r="H310" s="130" t="s">
        <v>257</v>
      </c>
    </row>
    <row r="311" spans="1:10" ht="12.75" customHeight="1">
      <c r="A311" s="131" t="str">
        <f>A132</f>
        <v>&lt;Cost of goods sold&gt;</v>
      </c>
      <c r="B311" s="132" t="str">
        <f t="shared" si="2"/>
        <v/>
      </c>
      <c r="C311" s="132" t="str">
        <f t="shared" si="2"/>
        <v/>
      </c>
      <c r="D311" s="132" t="str">
        <f t="shared" si="2"/>
        <v/>
      </c>
      <c r="E311" s="129" t="str">
        <f>IF(ISERROR(D90),"",D90)</f>
        <v/>
      </c>
      <c r="F311" s="129" t="str">
        <f>IF(ISERROR(E90),"",E90)</f>
        <v/>
      </c>
      <c r="G311" s="129" t="str">
        <f>IF(ISERROR(F90),"",F90)</f>
        <v/>
      </c>
      <c r="H311" s="130" t="s">
        <v>258</v>
      </c>
    </row>
    <row r="312" spans="1:10" ht="12.75" customHeight="1">
      <c r="A312" s="131" t="str">
        <f>A133</f>
        <v xml:space="preserve">  Gross Profit</v>
      </c>
      <c r="B312" s="132" t="str">
        <f t="shared" si="2"/>
        <v/>
      </c>
      <c r="C312" s="132" t="str">
        <f t="shared" si="2"/>
        <v/>
      </c>
      <c r="D312" s="132" t="str">
        <f t="shared" si="2"/>
        <v/>
      </c>
      <c r="E312" s="129" t="str">
        <f>IF(ISERROR(D95),"",D95)</f>
        <v/>
      </c>
      <c r="F312" s="129" t="str">
        <f>IF(ISERROR(E95),"",E95)</f>
        <v/>
      </c>
      <c r="G312" s="129" t="str">
        <f>IF(ISERROR(F95),"",F95)</f>
        <v/>
      </c>
      <c r="H312" s="130" t="s">
        <v>259</v>
      </c>
    </row>
    <row r="313" spans="1:10" ht="12.75" customHeight="1">
      <c r="A313" s="131" t="str">
        <f>A134</f>
        <v>&lt;Operating Expenses (1)&gt;</v>
      </c>
      <c r="B313" s="132" t="str">
        <f t="shared" si="2"/>
        <v/>
      </c>
      <c r="C313" s="132" t="str">
        <f t="shared" si="2"/>
        <v/>
      </c>
      <c r="D313" s="132" t="str">
        <f t="shared" si="2"/>
        <v/>
      </c>
      <c r="E313" s="129"/>
      <c r="F313" s="129"/>
      <c r="G313" s="129"/>
      <c r="H313" s="130"/>
    </row>
    <row r="314" spans="1:10" ht="12.75" customHeight="1">
      <c r="A314" s="131" t="str">
        <f>A142</f>
        <v xml:space="preserve">  Operating Profit</v>
      </c>
      <c r="B314" s="132" t="str">
        <f>IF(ISERROR(D142),"",D142)</f>
        <v/>
      </c>
      <c r="C314" s="132" t="str">
        <f>IF(ISERROR(E142),"",E142)</f>
        <v/>
      </c>
      <c r="D314" s="132" t="str">
        <f>IF(ISERROR(F142),"",F142)</f>
        <v/>
      </c>
      <c r="E314" s="129"/>
      <c r="F314" s="129"/>
      <c r="G314" s="129"/>
      <c r="H314" s="130"/>
    </row>
    <row r="315" spans="1:10" ht="12.75" customHeight="1">
      <c r="A315" s="131" t="str">
        <f>A147</f>
        <v xml:space="preserve">  Income before Tax</v>
      </c>
      <c r="B315" s="132" t="str">
        <f t="shared" ref="B315:D316" si="3">IF(ISERROR(D147),"",D147)</f>
        <v/>
      </c>
      <c r="C315" s="132" t="str">
        <f t="shared" si="3"/>
        <v/>
      </c>
      <c r="D315" s="132" t="str">
        <f t="shared" si="3"/>
        <v/>
      </c>
      <c r="E315" s="129"/>
      <c r="F315" s="129"/>
      <c r="G315" s="129"/>
      <c r="H315" s="133"/>
    </row>
    <row r="316" spans="1:10" ht="12.75" customHeight="1">
      <c r="A316" s="134" t="str">
        <f>A148</f>
        <v>&lt;Income tax expense&gt;</v>
      </c>
      <c r="B316" s="132" t="str">
        <f t="shared" si="3"/>
        <v/>
      </c>
      <c r="C316" s="132" t="str">
        <f t="shared" si="3"/>
        <v/>
      </c>
      <c r="D316" s="110" t="str">
        <f t="shared" si="3"/>
        <v/>
      </c>
      <c r="E316" s="114"/>
      <c r="F316" s="114"/>
      <c r="G316" s="114"/>
      <c r="H316" s="120"/>
    </row>
    <row r="317" spans="1:10" ht="12.75" customHeight="1">
      <c r="A317" s="131" t="s">
        <v>524</v>
      </c>
      <c r="B317" s="132" t="str">
        <f>IF(ISERROR(D29),"",D29)</f>
        <v/>
      </c>
      <c r="C317" s="132" t="str">
        <f>IF(ISERROR(E29),"",E29)</f>
        <v/>
      </c>
      <c r="D317" s="132" t="str">
        <f>IF(ISERROR(F29),"",F29)</f>
        <v/>
      </c>
      <c r="E317" s="114"/>
      <c r="F317" s="114"/>
      <c r="G317" s="114"/>
      <c r="H317" s="120"/>
    </row>
    <row r="318" spans="1:10" ht="12.75" customHeight="1">
      <c r="A318" s="135" t="s">
        <v>525</v>
      </c>
      <c r="B318" s="132"/>
      <c r="C318" s="132"/>
      <c r="D318" s="132"/>
      <c r="E318" s="114"/>
      <c r="F318" s="114"/>
      <c r="G318" s="114"/>
      <c r="H318" s="120"/>
    </row>
    <row r="319" spans="1:10" ht="12.75" customHeight="1">
      <c r="A319" s="136"/>
      <c r="B319" s="132"/>
      <c r="C319" s="132"/>
      <c r="D319" s="132"/>
      <c r="E319" s="137"/>
      <c r="F319" s="138"/>
      <c r="G319" s="56"/>
      <c r="H319" s="120"/>
    </row>
    <row r="320" spans="1:10" ht="12.75" customHeight="1" thickBot="1">
      <c r="A320" s="139"/>
      <c r="B320" s="56"/>
      <c r="C320" s="56"/>
      <c r="D320" s="56"/>
      <c r="E320" s="56"/>
      <c r="F320" s="56"/>
      <c r="G320" s="56"/>
      <c r="H320" s="120"/>
    </row>
    <row r="321" spans="1:8" ht="12.75" customHeight="1" thickBot="1">
      <c r="A321" s="86" t="s">
        <v>228</v>
      </c>
      <c r="B321" s="87"/>
      <c r="C321" s="87"/>
      <c r="D321" s="87"/>
      <c r="E321" s="87"/>
      <c r="F321" s="87"/>
      <c r="G321" s="87"/>
      <c r="H321" s="88"/>
    </row>
    <row r="322" spans="1:8" ht="12.75" customHeight="1">
      <c r="A322" s="139"/>
      <c r="B322" s="56"/>
      <c r="C322" s="56"/>
      <c r="D322" s="56"/>
      <c r="E322" s="56"/>
      <c r="F322" s="56"/>
      <c r="G322" s="56"/>
      <c r="H322" s="120"/>
    </row>
    <row r="323" spans="1:8" ht="12.75" customHeight="1">
      <c r="A323" s="139"/>
      <c r="B323" s="54"/>
      <c r="C323" s="123" t="s">
        <v>462</v>
      </c>
      <c r="D323" s="54"/>
      <c r="E323" s="56"/>
      <c r="G323" s="56"/>
      <c r="H323" s="120"/>
    </row>
    <row r="324" spans="1:8" ht="12.75" customHeight="1">
      <c r="A324" s="139"/>
      <c r="B324" s="128">
        <f>C302</f>
        <v>2021</v>
      </c>
      <c r="C324" s="128">
        <f>D302</f>
        <v>2022</v>
      </c>
      <c r="D324" s="128">
        <f>E302</f>
        <v>2023</v>
      </c>
      <c r="E324" s="56"/>
      <c r="F324" s="56"/>
      <c r="G324" s="56"/>
      <c r="H324" s="120"/>
    </row>
    <row r="325" spans="1:8" ht="12.75" customHeight="1">
      <c r="A325" s="139"/>
      <c r="B325" s="138" t="str">
        <f>IF(ISERROR(D43),"",D43)</f>
        <v/>
      </c>
      <c r="C325" s="138" t="str">
        <f>IF(ISERROR(E43),"",E43)</f>
        <v/>
      </c>
      <c r="D325" s="138" t="str">
        <f>IF(ISERROR(F43),"",F43)</f>
        <v/>
      </c>
      <c r="E325" s="56"/>
      <c r="F325" s="56"/>
      <c r="G325" s="56"/>
      <c r="H325" s="120"/>
    </row>
    <row r="326" spans="1:8" ht="12.75" customHeight="1">
      <c r="A326" s="139"/>
      <c r="B326" s="114"/>
      <c r="C326" s="114"/>
      <c r="D326" s="114"/>
      <c r="E326" s="56"/>
      <c r="F326" s="56"/>
      <c r="G326" s="56"/>
      <c r="H326" s="120"/>
    </row>
    <row r="327" spans="1:8" ht="12.75" customHeight="1">
      <c r="A327" s="139"/>
      <c r="B327" s="128">
        <f>B324</f>
        <v>2021</v>
      </c>
      <c r="C327" s="128">
        <f>C324</f>
        <v>2022</v>
      </c>
      <c r="D327" s="128">
        <f>D324</f>
        <v>2023</v>
      </c>
      <c r="E327" s="56"/>
      <c r="F327" s="56"/>
      <c r="G327" s="56"/>
      <c r="H327" s="120"/>
    </row>
    <row r="328" spans="1:8" ht="12.75" customHeight="1">
      <c r="A328" s="122" t="s">
        <v>463</v>
      </c>
      <c r="B328" s="138" t="str">
        <f t="shared" ref="B328:D330" si="4">IF(ISERROR(D40),"",D40)</f>
        <v/>
      </c>
      <c r="C328" s="138" t="str">
        <f t="shared" si="4"/>
        <v/>
      </c>
      <c r="D328" s="110" t="str">
        <f t="shared" si="4"/>
        <v/>
      </c>
      <c r="E328" s="56"/>
      <c r="F328" s="56"/>
      <c r="G328" s="56"/>
      <c r="H328" s="120"/>
    </row>
    <row r="329" spans="1:8" ht="12.75" customHeight="1">
      <c r="A329" s="122" t="s">
        <v>459</v>
      </c>
      <c r="B329" s="140" t="str">
        <f t="shared" si="4"/>
        <v/>
      </c>
      <c r="C329" s="140" t="str">
        <f t="shared" si="4"/>
        <v/>
      </c>
      <c r="D329" s="140" t="str">
        <f t="shared" si="4"/>
        <v/>
      </c>
      <c r="E329" s="56"/>
      <c r="F329" s="56"/>
      <c r="G329" s="56"/>
      <c r="H329" s="120"/>
    </row>
    <row r="330" spans="1:8" ht="12.75" customHeight="1">
      <c r="A330" s="122" t="s">
        <v>464</v>
      </c>
      <c r="B330" s="129" t="str">
        <f t="shared" si="4"/>
        <v/>
      </c>
      <c r="C330" s="129" t="str">
        <f t="shared" si="4"/>
        <v/>
      </c>
      <c r="D330" s="129" t="str">
        <f t="shared" si="4"/>
        <v/>
      </c>
      <c r="E330" s="56"/>
      <c r="F330" s="56"/>
      <c r="G330" s="56"/>
      <c r="H330" s="120"/>
    </row>
    <row r="331" spans="1:8" ht="12.75" customHeight="1">
      <c r="A331" s="122"/>
      <c r="B331" s="129"/>
      <c r="C331" s="129"/>
      <c r="D331" s="129"/>
      <c r="E331" s="56"/>
      <c r="F331" s="56"/>
      <c r="G331" s="56"/>
      <c r="H331" s="120"/>
    </row>
    <row r="332" spans="1:8" ht="12.75" customHeight="1">
      <c r="A332" s="122"/>
      <c r="B332" s="129"/>
      <c r="C332" s="129"/>
      <c r="D332" s="129"/>
      <c r="E332" s="56"/>
      <c r="F332" s="56"/>
      <c r="G332" s="56"/>
      <c r="H332" s="120"/>
    </row>
    <row r="333" spans="1:8" ht="12.75" customHeight="1" thickBot="1">
      <c r="A333" s="122"/>
      <c r="B333" s="129"/>
      <c r="C333" s="129"/>
      <c r="D333" s="129"/>
      <c r="E333" s="56"/>
      <c r="F333" s="56"/>
      <c r="G333" s="56"/>
      <c r="H333" s="120"/>
    </row>
    <row r="334" spans="1:8" ht="12.75" customHeight="1" thickBot="1">
      <c r="A334" s="86" t="s">
        <v>684</v>
      </c>
      <c r="B334" s="87"/>
      <c r="C334" s="87"/>
      <c r="D334" s="87"/>
      <c r="E334" s="87"/>
      <c r="F334" s="87"/>
      <c r="G334" s="87"/>
      <c r="H334" s="88"/>
    </row>
    <row r="335" spans="1:8" ht="12.75" customHeight="1">
      <c r="A335" s="122"/>
      <c r="B335" s="129"/>
      <c r="C335" s="129"/>
      <c r="D335" s="129"/>
      <c r="E335" s="56"/>
      <c r="F335" s="56"/>
      <c r="G335" s="56"/>
      <c r="H335" s="120"/>
    </row>
    <row r="336" spans="1:8" ht="12.75" customHeight="1">
      <c r="A336" s="139"/>
      <c r="B336" s="54"/>
      <c r="C336" s="123" t="s">
        <v>462</v>
      </c>
      <c r="D336" s="54"/>
      <c r="E336" s="56"/>
      <c r="F336" s="56"/>
      <c r="G336" s="56"/>
      <c r="H336" s="120"/>
    </row>
    <row r="337" spans="1:14" ht="12.75" customHeight="1">
      <c r="A337" s="139"/>
      <c r="B337" s="126">
        <f>C302</f>
        <v>2021</v>
      </c>
      <c r="C337" s="126">
        <f>D302</f>
        <v>2022</v>
      </c>
      <c r="D337" s="126">
        <f>E302</f>
        <v>2023</v>
      </c>
      <c r="E337" s="56"/>
      <c r="F337" s="56"/>
      <c r="G337" s="56"/>
      <c r="H337" s="120"/>
    </row>
    <row r="338" spans="1:14" ht="12.75" customHeight="1">
      <c r="A338" s="122" t="s">
        <v>692</v>
      </c>
      <c r="B338" s="138" t="str">
        <f>B325</f>
        <v/>
      </c>
      <c r="C338" s="138" t="str">
        <f>C325</f>
        <v/>
      </c>
      <c r="D338" s="138" t="str">
        <f>D325</f>
        <v/>
      </c>
      <c r="E338" s="56"/>
      <c r="F338" s="56"/>
      <c r="G338" s="56"/>
      <c r="H338" s="120"/>
    </row>
    <row r="339" spans="1:14" ht="12.75" customHeight="1">
      <c r="A339" s="139"/>
      <c r="B339" s="114"/>
      <c r="C339" s="114"/>
      <c r="D339" s="114"/>
      <c r="E339" s="56"/>
      <c r="F339" s="56"/>
      <c r="G339" s="56"/>
      <c r="H339" s="120"/>
    </row>
    <row r="340" spans="1:14" ht="12.75" customHeight="1">
      <c r="A340" s="122" t="s">
        <v>685</v>
      </c>
      <c r="B340" s="128"/>
      <c r="C340" s="128"/>
      <c r="D340" s="128"/>
      <c r="E340" s="56"/>
      <c r="F340" s="56"/>
      <c r="G340" s="56"/>
      <c r="H340" s="120"/>
    </row>
    <row r="341" spans="1:14" ht="12.75" customHeight="1">
      <c r="A341" s="122" t="s">
        <v>688</v>
      </c>
      <c r="B341" s="436">
        <f>Data!E65</f>
        <v>0</v>
      </c>
      <c r="C341" s="436">
        <f>Data!F65</f>
        <v>0</v>
      </c>
      <c r="D341" s="436">
        <f>Data!G65</f>
        <v>0</v>
      </c>
      <c r="E341" s="56"/>
      <c r="F341" s="56"/>
      <c r="G341" s="56"/>
      <c r="H341" s="120"/>
      <c r="J341" s="434"/>
      <c r="K341" s="16"/>
      <c r="L341" s="16"/>
      <c r="M341" s="16"/>
      <c r="N341" s="16"/>
    </row>
    <row r="342" spans="1:14" ht="12.75" customHeight="1">
      <c r="A342" s="122" t="s">
        <v>686</v>
      </c>
      <c r="B342" s="436" t="e">
        <f>Data!E86-Data!E78*(1+Data!E82/Data!E81)-Data!E146-Data!E144</f>
        <v>#DIV/0!</v>
      </c>
      <c r="C342" s="436" t="e">
        <f>Data!F86-Data!F78*(1+Data!F82/Data!F81)-Data!F146-Data!F144</f>
        <v>#DIV/0!</v>
      </c>
      <c r="D342" s="436" t="e">
        <f>Data!G86-Data!G78*(1+Data!G82/Data!G81)-Data!G146-Data!G144</f>
        <v>#DIV/0!</v>
      </c>
      <c r="E342" s="436"/>
      <c r="F342" s="436"/>
      <c r="G342" s="137"/>
      <c r="H342" s="120"/>
      <c r="J342" s="434"/>
      <c r="K342" s="16"/>
      <c r="L342" s="16"/>
      <c r="M342" s="16"/>
      <c r="N342" s="16"/>
    </row>
    <row r="343" spans="1:14" ht="12.75" customHeight="1">
      <c r="A343" s="122" t="s">
        <v>687</v>
      </c>
      <c r="B343" s="436" t="e">
        <f>(-Data!E78*(1+Data!E82/Data!E81)-Data!E87+Data!E146)</f>
        <v>#DIV/0!</v>
      </c>
      <c r="C343" s="436" t="e">
        <f>(-Data!F78*(1+Data!F82/Data!F81)-Data!F87+Data!F146)</f>
        <v>#DIV/0!</v>
      </c>
      <c r="D343" s="436" t="e">
        <f>(-Data!G78*(1+Data!G82/Data!G81)-Data!G87+Data!G146)</f>
        <v>#DIV/0!</v>
      </c>
      <c r="E343" s="436"/>
      <c r="F343" s="436"/>
      <c r="H343" s="120"/>
      <c r="J343" s="434"/>
      <c r="K343" s="16"/>
      <c r="L343" s="16"/>
      <c r="M343" s="16"/>
      <c r="N343" s="16"/>
    </row>
    <row r="344" spans="1:14" ht="12.75" customHeight="1">
      <c r="A344" s="122" t="s">
        <v>689</v>
      </c>
      <c r="B344" s="432">
        <f>((Data!E33-Data!E36-Data!E37-Data!E40-Data!E41-Data!E42-Data!E43-Data!E46-Data!E47-Data!E48-Data!E49)+(Data!D33-Data!D36-Data!D37-Data!D40-Data!D41-Data!D42-Data!D43-Data!D46-Data!D47-Data!D48-Data!D49))/2</f>
        <v>0</v>
      </c>
      <c r="C344" s="432">
        <f>((Data!F33-Data!F36-Data!F37-Data!F40-Data!F41-Data!F42-Data!F43-Data!F46-Data!F47-Data!F48-Data!F49)+(Data!E33-Data!E36-Data!E37-Data!E40-Data!E41-Data!E42-Data!E43-Data!E46-Data!E47-Data!E48-Data!E49))/2</f>
        <v>0</v>
      </c>
      <c r="D344" s="432">
        <f>((Data!G33-Data!G36-Data!G37-Data!G40-Data!G41-Data!G42-Data!G43-Data!G46-Data!G47-Data!G48-Data!G49)+(Data!F33-Data!F36-Data!F37-Data!F40-Data!F41-Data!F42-Data!F43-Data!F46-Data!F47-Data!F48-Data!F49))/2</f>
        <v>0</v>
      </c>
      <c r="E344" s="137"/>
      <c r="F344" s="137"/>
      <c r="G344" s="56"/>
      <c r="H344" s="120"/>
      <c r="J344" s="434"/>
    </row>
    <row r="345" spans="1:14" ht="12.75" customHeight="1">
      <c r="A345" s="122" t="s">
        <v>690</v>
      </c>
      <c r="B345" s="432">
        <f>((Data!E38+Data!E39+Data!E45+Data!E52+Data!E58)+(Data!D38+Data!D39+Data!D45+Data!D52+Data!D58))/2</f>
        <v>0</v>
      </c>
      <c r="C345" s="432">
        <f>((Data!F38+Data!F39+Data!F45+Data!F52+Data!F58)+(Data!E38+Data!E39+Data!E45+Data!E52+Data!E58))/2</f>
        <v>0</v>
      </c>
      <c r="D345" s="432">
        <f>((Data!G38+Data!G39+Data!G45+Data!G52+Data!G58)+(Data!F38+Data!F39+Data!F45+Data!F52+Data!F58))/2</f>
        <v>0</v>
      </c>
      <c r="E345" s="137"/>
      <c r="F345" s="137"/>
      <c r="G345" s="56"/>
      <c r="H345" s="120"/>
    </row>
    <row r="346" spans="1:14" ht="12.75" customHeight="1">
      <c r="A346" s="122" t="s">
        <v>691</v>
      </c>
      <c r="B346" s="432">
        <f>(Data!E57+Data!D57)/2</f>
        <v>0</v>
      </c>
      <c r="C346" s="432">
        <f>(Data!F57+Data!E57)/2</f>
        <v>0</v>
      </c>
      <c r="D346" s="432">
        <f>(Data!G57+Data!F57)/2</f>
        <v>0</v>
      </c>
      <c r="E346" s="137"/>
      <c r="F346" s="137"/>
      <c r="G346" s="56"/>
      <c r="H346" s="120"/>
    </row>
    <row r="347" spans="1:14" ht="12.75" customHeight="1">
      <c r="A347" s="122"/>
      <c r="B347" s="432"/>
      <c r="C347" s="432"/>
      <c r="D347" s="432"/>
      <c r="E347" s="137"/>
      <c r="F347" s="137"/>
      <c r="G347" s="56"/>
      <c r="H347" s="120"/>
    </row>
    <row r="348" spans="1:14" ht="12.75" customHeight="1">
      <c r="A348" s="122" t="s">
        <v>698</v>
      </c>
      <c r="B348" s="435" t="e">
        <f>B342/B341</f>
        <v>#DIV/0!</v>
      </c>
      <c r="C348" s="435" t="e">
        <f>C342/C341</f>
        <v>#DIV/0!</v>
      </c>
      <c r="D348" s="435" t="e">
        <f>D342/D341</f>
        <v>#DIV/0!</v>
      </c>
      <c r="E348" s="137"/>
      <c r="F348" s="137"/>
      <c r="G348" s="56"/>
      <c r="H348" s="120"/>
    </row>
    <row r="349" spans="1:14" ht="12.75" customHeight="1">
      <c r="A349" s="122" t="s">
        <v>699</v>
      </c>
      <c r="B349" s="433" t="e">
        <f>B341/B344</f>
        <v>#DIV/0!</v>
      </c>
      <c r="C349" s="433" t="e">
        <f>C341/C344</f>
        <v>#DIV/0!</v>
      </c>
      <c r="D349" s="433" t="e">
        <f>D341/D344</f>
        <v>#DIV/0!</v>
      </c>
      <c r="E349" s="56"/>
      <c r="F349" s="56"/>
      <c r="G349" s="56"/>
      <c r="H349" s="120"/>
    </row>
    <row r="350" spans="1:14" ht="12.75" customHeight="1">
      <c r="A350" s="122" t="s">
        <v>693</v>
      </c>
      <c r="B350" s="433" t="e">
        <f>B342/B344</f>
        <v>#DIV/0!</v>
      </c>
      <c r="C350" s="433" t="e">
        <f>C342/C344</f>
        <v>#DIV/0!</v>
      </c>
      <c r="D350" s="433" t="e">
        <f>D342/D344</f>
        <v>#DIV/0!</v>
      </c>
      <c r="E350" s="56"/>
      <c r="F350" s="437"/>
      <c r="G350" s="437"/>
      <c r="H350" s="120"/>
    </row>
    <row r="351" spans="1:14" ht="12.75" customHeight="1">
      <c r="A351" s="122"/>
      <c r="B351" s="433"/>
      <c r="C351" s="433"/>
      <c r="D351" s="433"/>
      <c r="E351" s="56"/>
      <c r="F351" s="437"/>
      <c r="G351" s="437"/>
      <c r="H351" s="120"/>
    </row>
    <row r="352" spans="1:14" ht="12.75" customHeight="1">
      <c r="A352" s="122" t="s">
        <v>694</v>
      </c>
      <c r="B352" s="433" t="e">
        <f>B343/B345</f>
        <v>#DIV/0!</v>
      </c>
      <c r="C352" s="433" t="e">
        <f>C343/C345</f>
        <v>#DIV/0!</v>
      </c>
      <c r="D352" s="433" t="e">
        <f>D343/D345</f>
        <v>#DIV/0!</v>
      </c>
      <c r="E352" s="56"/>
      <c r="F352" s="56"/>
      <c r="G352" s="56"/>
      <c r="H352" s="120"/>
    </row>
    <row r="353" spans="1:10" ht="12.75" customHeight="1">
      <c r="A353" s="122" t="s">
        <v>695</v>
      </c>
      <c r="B353" s="433" t="e">
        <f>B350-B352</f>
        <v>#DIV/0!</v>
      </c>
      <c r="C353" s="433" t="e">
        <f>C350-C352</f>
        <v>#DIV/0!</v>
      </c>
      <c r="D353" s="433" t="e">
        <f>D350-D352</f>
        <v>#DIV/0!</v>
      </c>
      <c r="E353" s="56"/>
      <c r="F353" s="56"/>
      <c r="G353" s="56"/>
      <c r="H353" s="120"/>
    </row>
    <row r="354" spans="1:10" ht="12.75" customHeight="1">
      <c r="A354" s="122" t="s">
        <v>696</v>
      </c>
      <c r="B354" s="433" t="e">
        <f>B345/B346</f>
        <v>#DIV/0!</v>
      </c>
      <c r="C354" s="433" t="e">
        <f>C345/C346</f>
        <v>#DIV/0!</v>
      </c>
      <c r="D354" s="433" t="e">
        <f>D345/D346</f>
        <v>#DIV/0!</v>
      </c>
      <c r="E354" s="56"/>
      <c r="F354" s="56"/>
      <c r="G354" s="56"/>
      <c r="H354" s="120"/>
    </row>
    <row r="355" spans="1:10" ht="12.75" customHeight="1">
      <c r="A355" s="122" t="s">
        <v>697</v>
      </c>
      <c r="B355" s="433" t="e">
        <f>B353*B354</f>
        <v>#DIV/0!</v>
      </c>
      <c r="C355" s="433" t="e">
        <f>C353*C354</f>
        <v>#DIV/0!</v>
      </c>
      <c r="D355" s="433" t="e">
        <f>D353*D354</f>
        <v>#DIV/0!</v>
      </c>
      <c r="E355" s="56"/>
      <c r="F355" s="56"/>
      <c r="G355" s="56"/>
      <c r="H355" s="120"/>
    </row>
    <row r="356" spans="1:10" ht="12.75" customHeight="1">
      <c r="A356" s="122"/>
      <c r="B356" s="433"/>
      <c r="C356" s="433"/>
      <c r="D356" s="433"/>
      <c r="E356" s="56"/>
      <c r="F356" s="56"/>
      <c r="G356" s="56"/>
      <c r="H356" s="120"/>
    </row>
    <row r="357" spans="1:10" ht="12.75" customHeight="1">
      <c r="A357" s="122" t="s">
        <v>700</v>
      </c>
      <c r="B357" s="433" t="e">
        <f>B350+B355</f>
        <v>#DIV/0!</v>
      </c>
      <c r="C357" s="433" t="e">
        <f>C350+C355</f>
        <v>#DIV/0!</v>
      </c>
      <c r="D357" s="433" t="e">
        <f>D350+D355</f>
        <v>#DIV/0!</v>
      </c>
      <c r="E357" s="56"/>
      <c r="F357" s="56"/>
      <c r="G357" s="56"/>
      <c r="H357" s="120"/>
    </row>
    <row r="358" spans="1:10" ht="12.75" customHeight="1">
      <c r="A358" s="139"/>
      <c r="B358" s="118"/>
      <c r="C358" s="118"/>
      <c r="D358" s="118"/>
      <c r="E358" s="141"/>
      <c r="F358" s="141"/>
      <c r="G358" s="141"/>
      <c r="H358" s="142"/>
    </row>
    <row r="359" spans="1:10" ht="12.75" customHeight="1" thickBot="1">
      <c r="A359" s="143"/>
      <c r="B359" s="65"/>
      <c r="C359" s="65"/>
      <c r="D359" s="65"/>
      <c r="E359" s="65"/>
      <c r="F359" s="65"/>
      <c r="G359" s="65"/>
      <c r="H359" s="144"/>
    </row>
    <row r="360" spans="1:10" ht="12.75" customHeight="1"/>
    <row r="361" spans="1:10" ht="12.75" customHeight="1"/>
    <row r="362" spans="1:10" ht="12.75" customHeight="1" thickBot="1"/>
    <row r="363" spans="1:10" ht="12.75" customHeight="1" thickBot="1">
      <c r="A363" s="86" t="s">
        <v>358</v>
      </c>
      <c r="B363" s="111"/>
      <c r="C363" s="111"/>
      <c r="D363" s="111"/>
      <c r="E363" s="111"/>
      <c r="F363" s="112"/>
      <c r="G363" s="145"/>
      <c r="J363" s="69" t="s">
        <v>499</v>
      </c>
    </row>
    <row r="364" spans="1:10" ht="12.75" customHeight="1" thickBot="1">
      <c r="A364" s="70" t="s">
        <v>18</v>
      </c>
      <c r="B364" s="71">
        <f>Data!$C$11</f>
        <v>2019</v>
      </c>
      <c r="C364" s="71">
        <f>Data!$D$11</f>
        <v>2020</v>
      </c>
      <c r="D364" s="71">
        <f>Data!$E$11</f>
        <v>2021</v>
      </c>
      <c r="E364" s="71">
        <f>Data!$F$11</f>
        <v>2022</v>
      </c>
      <c r="F364" s="71">
        <f>Data!$G$11</f>
        <v>2023</v>
      </c>
      <c r="G364" s="146"/>
      <c r="J364" s="17" t="s">
        <v>500</v>
      </c>
    </row>
    <row r="365" spans="1:10" ht="12.75" customHeight="1">
      <c r="A365" s="64"/>
      <c r="B365" s="113"/>
      <c r="C365" s="114"/>
      <c r="D365" s="113"/>
      <c r="E365" s="114"/>
      <c r="F365" s="114"/>
      <c r="G365" s="147"/>
      <c r="J365" s="17" t="s">
        <v>501</v>
      </c>
    </row>
    <row r="366" spans="1:10" ht="12.75" customHeight="1">
      <c r="A366" s="116" t="s">
        <v>359</v>
      </c>
      <c r="B366" s="99"/>
      <c r="C366" s="115"/>
      <c r="D366" s="115"/>
      <c r="E366" s="114"/>
      <c r="F366" s="114"/>
      <c r="G366" s="147"/>
    </row>
    <row r="367" spans="1:10" ht="12.75" customHeight="1">
      <c r="A367" s="25" t="str">
        <f>Data!A97</f>
        <v>Net Income</v>
      </c>
      <c r="B367" s="25">
        <f>Data!C97</f>
        <v>0</v>
      </c>
      <c r="C367" s="25">
        <f>Data!D97</f>
        <v>0</v>
      </c>
      <c r="D367" s="25">
        <f>Data!E97</f>
        <v>0</v>
      </c>
      <c r="E367" s="25">
        <f>Data!F97</f>
        <v>0</v>
      </c>
      <c r="F367" s="25">
        <f>Data!G97</f>
        <v>0</v>
      </c>
      <c r="G367" s="110"/>
    </row>
    <row r="368" spans="1:10" ht="12.75" customHeight="1">
      <c r="A368" s="4" t="str">
        <f>Data!A98</f>
        <v>Add back depreciation and amortization expenses</v>
      </c>
      <c r="B368" s="4">
        <f>Data!C98</f>
        <v>0</v>
      </c>
      <c r="C368" s="4">
        <f>Data!D98</f>
        <v>0</v>
      </c>
      <c r="D368" s="4">
        <f>Data!E98</f>
        <v>0</v>
      </c>
      <c r="E368" s="4">
        <f>Data!F98</f>
        <v>0</v>
      </c>
      <c r="F368" s="4">
        <f>Data!G98</f>
        <v>0</v>
      </c>
      <c r="G368" s="110"/>
    </row>
    <row r="369" spans="1:7" ht="12.75" customHeight="1">
      <c r="A369" s="404" t="s">
        <v>621</v>
      </c>
      <c r="B369" s="148">
        <f>SUM(Data!C102:C110)</f>
        <v>0</v>
      </c>
      <c r="C369" s="148">
        <f>SUM(Data!D102:D110)</f>
        <v>0</v>
      </c>
      <c r="D369" s="148">
        <f>SUM(Data!E102:E110)</f>
        <v>0</v>
      </c>
      <c r="E369" s="148">
        <f>SUM(Data!F102:F110)</f>
        <v>0</v>
      </c>
      <c r="F369" s="148">
        <f>SUM(Data!G102:G110)</f>
        <v>0</v>
      </c>
      <c r="G369" s="110"/>
    </row>
    <row r="370" spans="1:7" ht="12.75" customHeight="1">
      <c r="A370" s="404" t="s">
        <v>622</v>
      </c>
      <c r="B370" s="148">
        <f>SUM(Data!C99:C101)+SUM(Data!C111:C112)</f>
        <v>0</v>
      </c>
      <c r="C370" s="148">
        <f>SUM(Data!D99:D101)+SUM(Data!D111:D112)</f>
        <v>0</v>
      </c>
      <c r="D370" s="148">
        <f>SUM(Data!E99:E101)+SUM(Data!E111:E112)</f>
        <v>0</v>
      </c>
      <c r="E370" s="148">
        <f>SUM(Data!F99:F101)+SUM(Data!F111:F112)</f>
        <v>0</v>
      </c>
      <c r="F370" s="148">
        <f>SUM(Data!G99:G101)+SUM(Data!G111:G112)</f>
        <v>0</v>
      </c>
      <c r="G370" s="110"/>
    </row>
    <row r="371" spans="1:7" ht="12.75" customHeight="1">
      <c r="A371" s="25" t="str">
        <f>Data!A113</f>
        <v xml:space="preserve">  Net CF from Operating Activities</v>
      </c>
      <c r="B371" s="25">
        <f>SUM(B367:B370)</f>
        <v>0</v>
      </c>
      <c r="C371" s="25">
        <f>SUM(C367:C370)</f>
        <v>0</v>
      </c>
      <c r="D371" s="25">
        <f>SUM(D367:D370)</f>
        <v>0</v>
      </c>
      <c r="E371" s="25">
        <f>SUM(E367:E370)</f>
        <v>0</v>
      </c>
      <c r="F371" s="25">
        <f>SUM(F367:F370)</f>
        <v>0</v>
      </c>
      <c r="G371" s="110"/>
    </row>
    <row r="372" spans="1:7" ht="12.75" customHeight="1">
      <c r="A372" s="4"/>
      <c r="B372" s="4"/>
      <c r="C372" s="4"/>
      <c r="D372" s="4"/>
      <c r="E372" s="4"/>
      <c r="F372" s="4"/>
      <c r="G372" s="110"/>
    </row>
    <row r="373" spans="1:7" ht="12.75" customHeight="1">
      <c r="A373" s="25" t="s">
        <v>360</v>
      </c>
      <c r="B373" s="4"/>
      <c r="C373" s="4"/>
      <c r="D373" s="4"/>
      <c r="E373" s="4"/>
      <c r="F373" s="4"/>
      <c r="G373" s="110"/>
    </row>
    <row r="374" spans="1:7" ht="12.75" customHeight="1">
      <c r="A374" s="404" t="s">
        <v>623</v>
      </c>
      <c r="B374" s="148">
        <f>Data!C114+Data!C115</f>
        <v>0</v>
      </c>
      <c r="C374" s="148">
        <f>Data!D114+Data!D115</f>
        <v>0</v>
      </c>
      <c r="D374" s="148">
        <f>Data!E114+Data!E115</f>
        <v>0</v>
      </c>
      <c r="E374" s="148">
        <f>Data!F114+Data!F115</f>
        <v>0</v>
      </c>
      <c r="F374" s="148">
        <f>Data!G114+Data!G115</f>
        <v>0</v>
      </c>
      <c r="G374" s="110"/>
    </row>
    <row r="375" spans="1:7" ht="12.75" customHeight="1">
      <c r="A375" s="73" t="s">
        <v>361</v>
      </c>
      <c r="B375" s="148">
        <f>SUM(Data!C116:C118)</f>
        <v>0</v>
      </c>
      <c r="C375" s="148">
        <f>SUM(Data!D116:D118)</f>
        <v>0</v>
      </c>
      <c r="D375" s="148">
        <f>SUM(Data!E116:E118)</f>
        <v>0</v>
      </c>
      <c r="E375" s="148">
        <f>SUM(Data!F116:F118)</f>
        <v>0</v>
      </c>
      <c r="F375" s="148">
        <f>SUM(Data!G116:G118)</f>
        <v>0</v>
      </c>
      <c r="G375" s="110"/>
    </row>
    <row r="376" spans="1:7" ht="12.75" customHeight="1">
      <c r="A376" s="404" t="s">
        <v>624</v>
      </c>
      <c r="B376" s="148">
        <f>Data!C119+Data!C120</f>
        <v>0</v>
      </c>
      <c r="C376" s="148">
        <f>Data!D119+Data!D120</f>
        <v>0</v>
      </c>
      <c r="D376" s="148">
        <f>Data!E119+Data!E120</f>
        <v>0</v>
      </c>
      <c r="E376" s="148">
        <f>Data!F119+Data!F120</f>
        <v>0</v>
      </c>
      <c r="F376" s="148">
        <f>Data!G119+Data!G120</f>
        <v>0</v>
      </c>
      <c r="G376" s="110"/>
    </row>
    <row r="377" spans="1:7" ht="12.75" customHeight="1">
      <c r="A377" s="25" t="str">
        <f>Data!A121</f>
        <v xml:space="preserve">  Net CF from Investing Activities</v>
      </c>
      <c r="B377" s="149">
        <f>SUM(B374:B376)</f>
        <v>0</v>
      </c>
      <c r="C377" s="149">
        <f>SUM(C374:C376)</f>
        <v>0</v>
      </c>
      <c r="D377" s="149">
        <f>SUM(D374:D376)</f>
        <v>0</v>
      </c>
      <c r="E377" s="149">
        <f>SUM(E374:E376)</f>
        <v>0</v>
      </c>
      <c r="F377" s="149">
        <f>SUM(F374:F376)</f>
        <v>0</v>
      </c>
      <c r="G377" s="150"/>
    </row>
    <row r="378" spans="1:7" ht="12.75" customHeight="1">
      <c r="A378" s="73"/>
      <c r="B378" s="148"/>
      <c r="C378" s="148"/>
      <c r="D378" s="148"/>
      <c r="E378" s="148"/>
      <c r="F378" s="148"/>
      <c r="G378" s="110"/>
    </row>
    <row r="379" spans="1:7" ht="12.75" customHeight="1">
      <c r="A379" s="85" t="s">
        <v>362</v>
      </c>
      <c r="B379" s="148"/>
      <c r="C379" s="148"/>
      <c r="D379" s="148"/>
      <c r="E379" s="148"/>
      <c r="F379" s="148"/>
    </row>
    <row r="380" spans="1:7" ht="12.75" customHeight="1">
      <c r="A380" s="404" t="s">
        <v>625</v>
      </c>
      <c r="B380" s="148">
        <f>Data!C122+Data!C123</f>
        <v>0</v>
      </c>
      <c r="C380" s="148">
        <f>Data!D122+Data!D123</f>
        <v>0</v>
      </c>
      <c r="D380" s="148">
        <f>Data!E122+Data!E123</f>
        <v>0</v>
      </c>
      <c r="E380" s="148">
        <f>Data!F122+Data!F123</f>
        <v>0</v>
      </c>
      <c r="F380" s="148">
        <f>Data!G122+Data!G123</f>
        <v>0</v>
      </c>
    </row>
    <row r="381" spans="1:7" ht="12.75" customHeight="1">
      <c r="A381" s="404" t="s">
        <v>626</v>
      </c>
      <c r="B381" s="148">
        <f>Data!C124+Data!C125</f>
        <v>0</v>
      </c>
      <c r="C381" s="148">
        <f>Data!D124+Data!D125</f>
        <v>0</v>
      </c>
      <c r="D381" s="148">
        <f>Data!E124+Data!E125</f>
        <v>0</v>
      </c>
      <c r="E381" s="148">
        <f>Data!F124+Data!F125</f>
        <v>0</v>
      </c>
      <c r="F381" s="148">
        <f>Data!G124+Data!G125</f>
        <v>0</v>
      </c>
    </row>
    <row r="382" spans="1:7" ht="12.75" customHeight="1">
      <c r="A382" s="404" t="s">
        <v>627</v>
      </c>
      <c r="B382" s="148">
        <f>Data!C126+Data!C127+Data!C128</f>
        <v>0</v>
      </c>
      <c r="C382" s="148">
        <f>Data!D126+Data!D127+Data!D128</f>
        <v>0</v>
      </c>
      <c r="D382" s="148">
        <f>Data!E126+Data!E127+Data!E128</f>
        <v>0</v>
      </c>
      <c r="E382" s="148">
        <f>Data!F126+Data!F127+Data!F128</f>
        <v>0</v>
      </c>
      <c r="F382" s="148">
        <f>Data!G126+Data!G127+Data!G128</f>
        <v>0</v>
      </c>
    </row>
    <row r="383" spans="1:7" ht="12.75" customHeight="1">
      <c r="A383" s="73" t="s">
        <v>486</v>
      </c>
      <c r="B383" s="148">
        <f>Data!C129</f>
        <v>0</v>
      </c>
      <c r="C383" s="148">
        <f>Data!D129</f>
        <v>0</v>
      </c>
      <c r="D383" s="148">
        <f>Data!E129</f>
        <v>0</v>
      </c>
      <c r="E383" s="148">
        <f>Data!F129</f>
        <v>0</v>
      </c>
      <c r="F383" s="148">
        <f>Data!G129</f>
        <v>0</v>
      </c>
    </row>
    <row r="384" spans="1:7" ht="12.75" customHeight="1">
      <c r="A384" s="404" t="s">
        <v>628</v>
      </c>
      <c r="B384" s="148">
        <f>Data!C130+Data!C131</f>
        <v>0</v>
      </c>
      <c r="C384" s="148">
        <f>Data!D130+Data!D131</f>
        <v>0</v>
      </c>
      <c r="D384" s="148">
        <f>Data!E130+Data!E131</f>
        <v>0</v>
      </c>
      <c r="E384" s="148">
        <f>Data!F130+Data!F131</f>
        <v>0</v>
      </c>
      <c r="F384" s="148">
        <f>Data!G130+Data!G131</f>
        <v>0</v>
      </c>
    </row>
    <row r="385" spans="1:6" ht="12.75" customHeight="1">
      <c r="A385" s="25" t="str">
        <f>Data!A132</f>
        <v xml:space="preserve">  Net CF from Financing Activities</v>
      </c>
      <c r="B385" s="149">
        <f>SUM(B380:B384)</f>
        <v>0</v>
      </c>
      <c r="C385" s="149">
        <f>SUM(C380:C384)</f>
        <v>0</v>
      </c>
      <c r="D385" s="149">
        <f>SUM(D380:D384)</f>
        <v>0</v>
      </c>
      <c r="E385" s="149">
        <f>SUM(E380:E384)</f>
        <v>0</v>
      </c>
      <c r="F385" s="149">
        <f>SUM(F380:F384)</f>
        <v>0</v>
      </c>
    </row>
    <row r="386" spans="1:6" ht="12.75" customHeight="1">
      <c r="A386" s="73"/>
      <c r="B386" s="148"/>
      <c r="C386" s="148"/>
      <c r="D386" s="148"/>
      <c r="E386" s="148"/>
      <c r="F386" s="148"/>
    </row>
    <row r="387" spans="1:6">
      <c r="A387" s="4" t="str">
        <f>Data!A133</f>
        <v>Effects of exchange rate changes on cash</v>
      </c>
      <c r="B387" s="4">
        <f>Data!C133</f>
        <v>0</v>
      </c>
      <c r="C387" s="4">
        <f>Data!D133</f>
        <v>0</v>
      </c>
      <c r="D387" s="4">
        <f>Data!E133</f>
        <v>0</v>
      </c>
      <c r="E387" s="4">
        <f>Data!F133</f>
        <v>0</v>
      </c>
      <c r="F387" s="4">
        <f>Data!G133</f>
        <v>0</v>
      </c>
    </row>
    <row r="388" spans="1:6">
      <c r="A388" s="25" t="str">
        <f>Data!A134</f>
        <v xml:space="preserve">  Net Change in Cash</v>
      </c>
      <c r="B388" s="25">
        <f>B371+B377+B385+B387</f>
        <v>0</v>
      </c>
      <c r="C388" s="25">
        <f>C371+C377+C385+C387</f>
        <v>0</v>
      </c>
      <c r="D388" s="25">
        <f>D371+D377+D385+D387</f>
        <v>0</v>
      </c>
      <c r="E388" s="25">
        <f>E371+E377+E385+E387</f>
        <v>0</v>
      </c>
      <c r="F388" s="25">
        <f>F371+F377+F385+F387</f>
        <v>0</v>
      </c>
    </row>
    <row r="459" spans="9:21">
      <c r="I459" s="56"/>
      <c r="J459" s="56"/>
      <c r="K459" s="56"/>
      <c r="L459" s="56"/>
      <c r="M459" s="56"/>
      <c r="N459" s="56"/>
      <c r="O459" s="56"/>
      <c r="P459" s="56"/>
      <c r="Q459" s="56"/>
      <c r="R459" s="56"/>
      <c r="S459" s="56"/>
      <c r="T459" s="56"/>
      <c r="U459" s="56"/>
    </row>
    <row r="460" spans="9:21">
      <c r="I460" s="56"/>
      <c r="J460" s="56"/>
      <c r="K460" s="56"/>
      <c r="L460" s="56"/>
      <c r="M460" s="56"/>
      <c r="N460" s="56"/>
      <c r="O460" s="56"/>
      <c r="P460" s="56"/>
      <c r="Q460" s="56"/>
      <c r="R460" s="56"/>
      <c r="S460" s="56"/>
      <c r="T460" s="56"/>
      <c r="U460" s="56"/>
    </row>
    <row r="461" spans="9:21">
      <c r="I461" s="56"/>
      <c r="J461" s="56"/>
      <c r="K461" s="56"/>
      <c r="L461" s="56"/>
      <c r="M461" s="56"/>
      <c r="N461" s="56"/>
      <c r="O461" s="56"/>
      <c r="P461" s="56"/>
      <c r="Q461" s="56"/>
      <c r="R461" s="56"/>
      <c r="S461" s="56"/>
      <c r="T461" s="56"/>
      <c r="U461" s="56"/>
    </row>
    <row r="462" spans="9:21">
      <c r="I462" s="56"/>
      <c r="J462" s="56"/>
      <c r="K462" s="56"/>
      <c r="L462" s="56"/>
      <c r="M462" s="56"/>
      <c r="N462" s="56"/>
      <c r="O462" s="56"/>
      <c r="P462" s="56"/>
      <c r="Q462" s="56"/>
      <c r="R462" s="56"/>
      <c r="S462" s="56"/>
      <c r="T462" s="56"/>
      <c r="U462" s="56"/>
    </row>
    <row r="463" spans="9:21">
      <c r="I463" s="56"/>
      <c r="J463" s="56"/>
      <c r="K463" s="56"/>
      <c r="L463" s="56"/>
      <c r="M463" s="56"/>
      <c r="N463" s="56"/>
      <c r="O463" s="56"/>
      <c r="P463" s="56"/>
      <c r="Q463" s="56"/>
      <c r="R463" s="56"/>
      <c r="S463" s="56"/>
      <c r="T463" s="56"/>
      <c r="U463" s="56"/>
    </row>
    <row r="464" spans="9:21">
      <c r="I464" s="56"/>
      <c r="J464" s="56"/>
      <c r="K464" s="56"/>
      <c r="L464" s="56"/>
      <c r="M464" s="56"/>
      <c r="N464" s="56"/>
      <c r="O464" s="56"/>
      <c r="P464" s="56"/>
      <c r="Q464" s="56"/>
      <c r="R464" s="56"/>
      <c r="S464" s="56"/>
      <c r="T464" s="56"/>
      <c r="U464" s="56"/>
    </row>
    <row r="465" spans="9:21">
      <c r="I465" s="56"/>
      <c r="J465" s="56"/>
      <c r="K465" s="56"/>
      <c r="L465" s="56"/>
      <c r="M465" s="56"/>
      <c r="N465" s="56"/>
      <c r="O465" s="56"/>
      <c r="P465" s="56"/>
      <c r="Q465" s="56"/>
      <c r="R465" s="56"/>
      <c r="S465" s="56"/>
      <c r="T465" s="56"/>
      <c r="U465" s="56"/>
    </row>
    <row r="466" spans="9:21">
      <c r="I466" s="56"/>
      <c r="J466" s="56"/>
      <c r="K466" s="56"/>
      <c r="L466" s="56"/>
      <c r="M466" s="56"/>
      <c r="N466" s="56"/>
      <c r="O466" s="56"/>
      <c r="P466" s="56"/>
      <c r="Q466" s="56"/>
      <c r="R466" s="56"/>
      <c r="S466" s="56"/>
      <c r="T466" s="56"/>
      <c r="U466" s="56"/>
    </row>
    <row r="467" spans="9:21">
      <c r="I467" s="56"/>
      <c r="J467" s="56"/>
      <c r="K467" s="56"/>
      <c r="L467" s="56"/>
      <c r="M467" s="56"/>
      <c r="N467" s="56"/>
      <c r="O467" s="56"/>
      <c r="P467" s="56"/>
      <c r="Q467" s="56"/>
      <c r="R467" s="56"/>
      <c r="S467" s="56"/>
      <c r="T467" s="56"/>
      <c r="U467" s="56"/>
    </row>
    <row r="468" spans="9:21">
      <c r="I468" s="56"/>
      <c r="J468" s="56"/>
      <c r="K468" s="56"/>
      <c r="L468" s="56"/>
      <c r="M468" s="56"/>
      <c r="N468" s="56"/>
      <c r="O468" s="56"/>
      <c r="P468" s="56"/>
      <c r="Q468" s="56"/>
      <c r="R468" s="56"/>
      <c r="S468" s="56"/>
      <c r="T468" s="56"/>
      <c r="U468" s="56"/>
    </row>
    <row r="469" spans="9:21">
      <c r="I469" s="56"/>
      <c r="J469" s="56"/>
      <c r="K469" s="56"/>
      <c r="L469" s="56"/>
      <c r="M469" s="56"/>
      <c r="N469" s="56"/>
      <c r="O469" s="56"/>
      <c r="P469" s="56"/>
      <c r="Q469" s="56"/>
      <c r="R469" s="56"/>
      <c r="S469" s="56"/>
      <c r="T469" s="56"/>
      <c r="U469" s="56"/>
    </row>
    <row r="470" spans="9:21">
      <c r="I470" s="56"/>
      <c r="J470" s="56"/>
      <c r="K470" s="56"/>
      <c r="L470" s="56"/>
      <c r="M470" s="56"/>
      <c r="N470" s="56"/>
      <c r="O470" s="56"/>
      <c r="P470" s="56"/>
      <c r="Q470" s="56"/>
      <c r="R470" s="56"/>
      <c r="S470" s="56"/>
      <c r="T470" s="56"/>
      <c r="U470" s="56"/>
    </row>
    <row r="471" spans="9:21">
      <c r="I471" s="56"/>
      <c r="J471" s="56"/>
      <c r="K471" s="56"/>
      <c r="L471" s="56"/>
      <c r="M471" s="56"/>
      <c r="N471" s="56"/>
      <c r="O471" s="56"/>
      <c r="P471" s="56"/>
      <c r="Q471" s="56"/>
      <c r="R471" s="56"/>
      <c r="S471" s="56"/>
      <c r="T471" s="56"/>
      <c r="U471" s="56"/>
    </row>
    <row r="472" spans="9:21">
      <c r="I472" s="56"/>
      <c r="J472" s="56"/>
      <c r="K472" s="56"/>
      <c r="L472" s="56"/>
      <c r="M472" s="56"/>
      <c r="N472" s="56"/>
      <c r="O472" s="56"/>
      <c r="P472" s="56"/>
      <c r="Q472" s="56"/>
      <c r="R472" s="56"/>
      <c r="S472" s="56"/>
      <c r="T472" s="56"/>
      <c r="U472" s="56"/>
    </row>
    <row r="473" spans="9:21">
      <c r="I473" s="56"/>
      <c r="J473" s="56"/>
      <c r="K473" s="56"/>
      <c r="L473" s="56"/>
      <c r="M473" s="56"/>
      <c r="N473" s="56"/>
      <c r="O473" s="56"/>
      <c r="P473" s="56"/>
      <c r="Q473" s="56"/>
      <c r="R473" s="56"/>
      <c r="S473" s="56"/>
      <c r="T473" s="56"/>
      <c r="U473" s="56"/>
    </row>
    <row r="474" spans="9:21">
      <c r="I474" s="56"/>
      <c r="J474" s="56"/>
      <c r="K474" s="56"/>
      <c r="L474" s="56"/>
      <c r="M474" s="56"/>
      <c r="N474" s="56"/>
      <c r="O474" s="56"/>
      <c r="P474" s="56"/>
      <c r="Q474" s="56"/>
      <c r="R474" s="56"/>
      <c r="S474" s="56"/>
      <c r="T474" s="56"/>
      <c r="U474" s="56"/>
    </row>
    <row r="475" spans="9:21">
      <c r="I475" s="56"/>
      <c r="J475" s="56"/>
      <c r="K475" s="56"/>
      <c r="L475" s="56"/>
      <c r="M475" s="56"/>
      <c r="N475" s="56"/>
      <c r="O475" s="56"/>
      <c r="P475" s="56"/>
      <c r="Q475" s="56"/>
      <c r="R475" s="56"/>
      <c r="S475" s="56"/>
      <c r="T475" s="56"/>
      <c r="U475" s="56"/>
    </row>
    <row r="476" spans="9:21">
      <c r="I476" s="56"/>
      <c r="J476" s="56"/>
      <c r="K476" s="56"/>
      <c r="L476" s="56"/>
      <c r="M476" s="56"/>
      <c r="N476" s="56"/>
      <c r="O476" s="56"/>
      <c r="P476" s="56"/>
      <c r="Q476" s="56"/>
      <c r="R476" s="56"/>
      <c r="S476" s="56"/>
      <c r="T476" s="56"/>
      <c r="U476" s="56"/>
    </row>
    <row r="477" spans="9:21">
      <c r="I477" s="56"/>
      <c r="J477" s="56"/>
      <c r="K477" s="56"/>
      <c r="L477" s="56"/>
      <c r="M477" s="56"/>
      <c r="N477" s="56"/>
      <c r="O477" s="56"/>
      <c r="P477" s="56"/>
      <c r="Q477" s="56"/>
      <c r="R477" s="56"/>
      <c r="S477" s="56"/>
      <c r="T477" s="56"/>
      <c r="U477" s="56"/>
    </row>
    <row r="478" spans="9:21">
      <c r="I478" s="56"/>
      <c r="J478" s="56"/>
      <c r="K478" s="56"/>
      <c r="L478" s="56"/>
      <c r="M478" s="56"/>
      <c r="N478" s="56"/>
      <c r="O478" s="56"/>
      <c r="P478" s="56"/>
      <c r="Q478" s="56"/>
      <c r="R478" s="56"/>
      <c r="S478" s="56"/>
      <c r="T478" s="56"/>
      <c r="U478" s="56"/>
    </row>
    <row r="479" spans="9:21">
      <c r="I479" s="56"/>
      <c r="J479" s="56"/>
      <c r="K479" s="56"/>
      <c r="L479" s="56"/>
      <c r="M479" s="56"/>
      <c r="N479" s="56"/>
      <c r="O479" s="56"/>
      <c r="P479" s="56"/>
      <c r="Q479" s="56"/>
      <c r="R479" s="56"/>
      <c r="S479" s="56"/>
      <c r="T479" s="56"/>
      <c r="U479" s="56"/>
    </row>
    <row r="480" spans="9:21">
      <c r="I480" s="56"/>
      <c r="J480" s="56"/>
      <c r="K480" s="56"/>
      <c r="L480" s="56"/>
      <c r="M480" s="56"/>
      <c r="N480" s="56"/>
      <c r="O480" s="56"/>
      <c r="P480" s="56"/>
      <c r="Q480" s="56"/>
      <c r="R480" s="56"/>
      <c r="S480" s="56"/>
      <c r="T480" s="56"/>
      <c r="U480" s="56"/>
    </row>
    <row r="481" spans="9:21">
      <c r="I481" s="56"/>
      <c r="J481" s="56"/>
      <c r="K481" s="56"/>
      <c r="L481" s="56"/>
      <c r="M481" s="56"/>
      <c r="N481" s="56"/>
      <c r="O481" s="56"/>
      <c r="P481" s="56"/>
      <c r="Q481" s="56"/>
      <c r="R481" s="56"/>
      <c r="S481" s="56"/>
      <c r="T481" s="56"/>
      <c r="U481" s="56"/>
    </row>
    <row r="482" spans="9:21">
      <c r="I482" s="56"/>
      <c r="J482" s="56"/>
      <c r="K482" s="56"/>
      <c r="L482" s="56"/>
      <c r="M482" s="56"/>
      <c r="N482" s="56"/>
      <c r="O482" s="56"/>
      <c r="P482" s="56"/>
      <c r="Q482" s="56"/>
      <c r="R482" s="56"/>
      <c r="S482" s="56"/>
      <c r="T482" s="56"/>
      <c r="U482" s="56"/>
    </row>
    <row r="483" spans="9:21">
      <c r="I483" s="56"/>
      <c r="J483" s="56"/>
      <c r="K483" s="56"/>
      <c r="L483" s="56"/>
      <c r="M483" s="56"/>
      <c r="N483" s="56"/>
      <c r="O483" s="56"/>
      <c r="P483" s="56"/>
      <c r="Q483" s="56"/>
      <c r="R483" s="56"/>
      <c r="S483" s="56"/>
      <c r="T483" s="56"/>
      <c r="U483" s="56"/>
    </row>
    <row r="484" spans="9:21">
      <c r="I484" s="56"/>
      <c r="J484" s="56"/>
      <c r="K484" s="56"/>
      <c r="L484" s="56"/>
      <c r="M484" s="56"/>
      <c r="N484" s="56"/>
      <c r="O484" s="56"/>
      <c r="P484" s="56"/>
      <c r="Q484" s="56"/>
      <c r="R484" s="56"/>
      <c r="S484" s="56"/>
      <c r="T484" s="56"/>
      <c r="U484" s="56"/>
    </row>
    <row r="485" spans="9:21">
      <c r="I485" s="56"/>
      <c r="J485" s="56"/>
      <c r="K485" s="56"/>
      <c r="L485" s="56"/>
      <c r="M485" s="56"/>
      <c r="N485" s="56"/>
      <c r="O485" s="56"/>
      <c r="P485" s="56"/>
      <c r="Q485" s="56"/>
      <c r="R485" s="56"/>
      <c r="S485" s="56"/>
      <c r="T485" s="56"/>
      <c r="U485" s="56"/>
    </row>
    <row r="486" spans="9:21">
      <c r="I486" s="56"/>
      <c r="J486" s="56"/>
      <c r="K486" s="56"/>
      <c r="L486" s="56"/>
      <c r="M486" s="56"/>
      <c r="N486" s="56"/>
      <c r="O486" s="56"/>
      <c r="P486" s="56"/>
      <c r="Q486" s="56"/>
      <c r="R486" s="56"/>
      <c r="S486" s="56"/>
      <c r="T486" s="56"/>
      <c r="U486" s="56"/>
    </row>
    <row r="487" spans="9:21">
      <c r="I487" s="56"/>
      <c r="J487" s="56"/>
      <c r="K487" s="56"/>
      <c r="L487" s="56"/>
      <c r="M487" s="56"/>
      <c r="N487" s="56"/>
      <c r="O487" s="56"/>
      <c r="P487" s="56"/>
      <c r="Q487" s="56"/>
      <c r="R487" s="56"/>
      <c r="S487" s="56"/>
      <c r="T487" s="56"/>
      <c r="U487" s="56"/>
    </row>
    <row r="488" spans="9:21">
      <c r="I488" s="56"/>
      <c r="J488" s="56"/>
      <c r="K488" s="56"/>
      <c r="L488" s="56"/>
      <c r="M488" s="56"/>
      <c r="N488" s="56"/>
      <c r="O488" s="56"/>
      <c r="P488" s="56"/>
      <c r="Q488" s="56"/>
      <c r="R488" s="56"/>
      <c r="S488" s="56"/>
      <c r="T488" s="56"/>
      <c r="U488" s="56"/>
    </row>
    <row r="489" spans="9:21">
      <c r="I489" s="56"/>
      <c r="J489" s="56"/>
      <c r="K489" s="56"/>
      <c r="L489" s="56"/>
      <c r="M489" s="56"/>
      <c r="N489" s="56"/>
      <c r="O489" s="56"/>
      <c r="P489" s="56"/>
      <c r="Q489" s="56"/>
      <c r="R489" s="56"/>
      <c r="S489" s="56"/>
      <c r="T489" s="56"/>
      <c r="U489" s="56"/>
    </row>
    <row r="490" spans="9:21">
      <c r="I490" s="56"/>
      <c r="J490" s="56"/>
      <c r="K490" s="56"/>
      <c r="L490" s="56"/>
      <c r="M490" s="56"/>
      <c r="N490" s="56"/>
      <c r="O490" s="56"/>
      <c r="P490" s="56"/>
      <c r="Q490" s="56"/>
      <c r="R490" s="56"/>
      <c r="S490" s="56"/>
      <c r="T490" s="56"/>
      <c r="U490" s="56"/>
    </row>
    <row r="491" spans="9:21">
      <c r="I491" s="56"/>
      <c r="J491" s="56"/>
      <c r="K491" s="56"/>
      <c r="L491" s="56"/>
      <c r="M491" s="56"/>
      <c r="N491" s="56"/>
      <c r="O491" s="56"/>
      <c r="P491" s="56"/>
      <c r="Q491" s="56"/>
      <c r="R491" s="56"/>
      <c r="S491" s="56"/>
      <c r="T491" s="56"/>
      <c r="U491" s="56"/>
    </row>
    <row r="492" spans="9:21">
      <c r="I492" s="56"/>
      <c r="J492" s="56"/>
      <c r="K492" s="56"/>
      <c r="L492" s="56"/>
      <c r="M492" s="56"/>
      <c r="N492" s="56"/>
      <c r="O492" s="56"/>
      <c r="P492" s="56"/>
      <c r="Q492" s="56"/>
      <c r="R492" s="56"/>
      <c r="S492" s="56"/>
      <c r="T492" s="56"/>
      <c r="U492" s="56"/>
    </row>
    <row r="493" spans="9:21">
      <c r="I493" s="56"/>
      <c r="J493" s="56"/>
      <c r="K493" s="56"/>
      <c r="L493" s="56"/>
      <c r="M493" s="56"/>
      <c r="N493" s="56"/>
      <c r="O493" s="56"/>
      <c r="P493" s="56"/>
      <c r="Q493" s="56"/>
      <c r="R493" s="56"/>
      <c r="S493" s="56"/>
      <c r="T493" s="56"/>
      <c r="U493" s="56"/>
    </row>
    <row r="494" spans="9:21">
      <c r="I494" s="56"/>
      <c r="J494" s="56"/>
      <c r="K494" s="56"/>
      <c r="L494" s="56"/>
      <c r="M494" s="56"/>
      <c r="N494" s="56"/>
      <c r="O494" s="56"/>
      <c r="P494" s="56"/>
      <c r="Q494" s="56"/>
      <c r="R494" s="56"/>
      <c r="S494" s="56"/>
      <c r="T494" s="56"/>
      <c r="U494" s="56"/>
    </row>
    <row r="495" spans="9:21">
      <c r="I495" s="56"/>
      <c r="J495" s="56"/>
      <c r="K495" s="56"/>
      <c r="L495" s="56"/>
      <c r="M495" s="56"/>
      <c r="N495" s="56"/>
      <c r="O495" s="56"/>
      <c r="P495" s="56"/>
      <c r="Q495" s="56"/>
      <c r="R495" s="56"/>
      <c r="S495" s="56"/>
      <c r="T495" s="56"/>
      <c r="U495" s="56"/>
    </row>
    <row r="496" spans="9:21">
      <c r="I496" s="56"/>
      <c r="J496" s="56"/>
      <c r="K496" s="56"/>
      <c r="L496" s="56"/>
      <c r="M496" s="56"/>
      <c r="N496" s="56"/>
      <c r="O496" s="56"/>
      <c r="P496" s="56"/>
      <c r="Q496" s="56"/>
      <c r="R496" s="56"/>
      <c r="S496" s="56"/>
      <c r="T496" s="56"/>
      <c r="U496" s="56"/>
    </row>
    <row r="497" spans="9:21">
      <c r="I497" s="56"/>
      <c r="J497" s="56"/>
      <c r="K497" s="56"/>
      <c r="L497" s="56"/>
      <c r="M497" s="56"/>
      <c r="N497" s="56"/>
      <c r="O497" s="56"/>
      <c r="P497" s="56"/>
      <c r="Q497" s="56"/>
      <c r="R497" s="56"/>
      <c r="S497" s="56"/>
      <c r="T497" s="56"/>
      <c r="U497" s="56"/>
    </row>
    <row r="498" spans="9:21">
      <c r="I498" s="56"/>
      <c r="J498" s="56"/>
      <c r="K498" s="56"/>
      <c r="L498" s="56"/>
      <c r="M498" s="56"/>
      <c r="N498" s="56"/>
      <c r="O498" s="56"/>
      <c r="P498" s="56"/>
      <c r="Q498" s="56"/>
      <c r="R498" s="56"/>
      <c r="S498" s="56"/>
      <c r="T498" s="56"/>
      <c r="U498" s="56"/>
    </row>
    <row r="499" spans="9:21">
      <c r="I499" s="56"/>
      <c r="J499" s="56"/>
      <c r="K499" s="56"/>
      <c r="L499" s="56"/>
      <c r="M499" s="56"/>
      <c r="N499" s="56"/>
      <c r="O499" s="56"/>
      <c r="P499" s="56"/>
      <c r="Q499" s="56"/>
      <c r="R499" s="56"/>
      <c r="S499" s="56"/>
      <c r="T499" s="56"/>
      <c r="U499" s="56"/>
    </row>
    <row r="500" spans="9:21">
      <c r="I500" s="56"/>
      <c r="J500" s="56"/>
      <c r="K500" s="56"/>
      <c r="L500" s="56"/>
      <c r="M500" s="56"/>
      <c r="N500" s="56"/>
      <c r="O500" s="56"/>
      <c r="P500" s="56"/>
      <c r="Q500" s="56"/>
      <c r="R500" s="56"/>
      <c r="S500" s="56"/>
      <c r="T500" s="56"/>
      <c r="U500" s="56"/>
    </row>
    <row r="501" spans="9:21">
      <c r="I501" s="56"/>
      <c r="J501" s="56"/>
      <c r="K501" s="56"/>
      <c r="L501" s="56"/>
      <c r="M501" s="56"/>
      <c r="N501" s="56"/>
      <c r="O501" s="56"/>
      <c r="P501" s="56"/>
      <c r="Q501" s="56"/>
      <c r="R501" s="56"/>
      <c r="S501" s="56"/>
      <c r="T501" s="56"/>
      <c r="U501" s="56"/>
    </row>
    <row r="502" spans="9:21">
      <c r="I502" s="56"/>
      <c r="J502" s="56"/>
      <c r="K502" s="56"/>
      <c r="L502" s="56"/>
      <c r="M502" s="56"/>
      <c r="N502" s="56"/>
      <c r="O502" s="56"/>
      <c r="P502" s="56"/>
      <c r="Q502" s="56"/>
      <c r="R502" s="56"/>
      <c r="S502" s="56"/>
      <c r="T502" s="56"/>
      <c r="U502" s="56"/>
    </row>
    <row r="503" spans="9:21">
      <c r="I503" s="56"/>
      <c r="J503" s="56"/>
      <c r="K503" s="56"/>
      <c r="L503" s="56"/>
      <c r="M503" s="56"/>
      <c r="N503" s="56"/>
      <c r="O503" s="56"/>
      <c r="P503" s="56"/>
      <c r="Q503" s="56"/>
      <c r="R503" s="56"/>
      <c r="S503" s="56"/>
      <c r="T503" s="56"/>
      <c r="U503" s="56"/>
    </row>
    <row r="504" spans="9:21">
      <c r="I504" s="56"/>
      <c r="J504" s="56"/>
      <c r="K504" s="56"/>
      <c r="L504" s="56"/>
      <c r="M504" s="56"/>
      <c r="N504" s="56"/>
      <c r="O504" s="56"/>
      <c r="P504" s="56"/>
      <c r="Q504" s="56"/>
      <c r="R504" s="56"/>
      <c r="S504" s="56"/>
      <c r="T504" s="56"/>
      <c r="U504" s="56"/>
    </row>
    <row r="505" spans="9:21">
      <c r="I505" s="56"/>
      <c r="J505" s="56"/>
      <c r="K505" s="56"/>
      <c r="L505" s="56"/>
      <c r="M505" s="56"/>
      <c r="N505" s="56"/>
      <c r="O505" s="56"/>
      <c r="P505" s="56"/>
      <c r="Q505" s="56"/>
      <c r="R505" s="56"/>
      <c r="S505" s="56"/>
      <c r="T505" s="56"/>
      <c r="U505" s="56"/>
    </row>
    <row r="506" spans="9:21">
      <c r="I506" s="56"/>
      <c r="J506" s="56"/>
      <c r="K506" s="56"/>
      <c r="L506" s="56"/>
      <c r="M506" s="56"/>
      <c r="N506" s="56"/>
      <c r="O506" s="56"/>
      <c r="P506" s="56"/>
      <c r="Q506" s="56"/>
      <c r="R506" s="56"/>
      <c r="S506" s="56"/>
      <c r="T506" s="56"/>
      <c r="U506" s="56"/>
    </row>
    <row r="507" spans="9:21">
      <c r="I507" s="56"/>
      <c r="J507" s="56"/>
      <c r="K507" s="56"/>
      <c r="L507" s="56"/>
      <c r="M507" s="56"/>
      <c r="N507" s="56"/>
      <c r="O507" s="56"/>
      <c r="P507" s="56"/>
      <c r="Q507" s="56"/>
      <c r="R507" s="56"/>
      <c r="S507" s="56"/>
      <c r="T507" s="56"/>
      <c r="U507" s="56"/>
    </row>
  </sheetData>
  <phoneticPr fontId="0" type="noConversion"/>
  <printOptions gridLines="1"/>
  <pageMargins left="0.75" right="0.75" top="1" bottom="1" header="0.5" footer="0.5"/>
  <pageSetup scale="80" orientation="portrait" horizontalDpi="300" verticalDpi="300" r:id="rId1"/>
  <headerFooter alignWithMargins="0"/>
  <rowBreaks count="8" manualBreakCount="8">
    <brk id="44" max="7" man="1"/>
    <brk id="75" max="7" man="1"/>
    <brk id="126" max="7" man="1"/>
    <brk id="158" max="7" man="1"/>
    <brk id="193" max="7" man="1"/>
    <brk id="244" max="7" man="1"/>
    <brk id="296" max="7" man="1"/>
    <brk id="360" max="7"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81"/>
  <sheetViews>
    <sheetView tabSelected="1" zoomScale="150" zoomScaleNormal="130" workbookViewId="0">
      <selection activeCell="F288" sqref="F288"/>
    </sheetView>
  </sheetViews>
  <sheetFormatPr baseColWidth="10" defaultColWidth="9.1640625" defaultRowHeight="13"/>
  <cols>
    <col min="1" max="1" width="47" style="17" customWidth="1"/>
    <col min="2" max="10" width="9.6640625" style="17" customWidth="1"/>
    <col min="11" max="11" width="13.5" style="17" customWidth="1"/>
    <col min="12" max="12" width="12" style="17" customWidth="1"/>
    <col min="13" max="13" width="12.1640625" style="17" customWidth="1"/>
    <col min="14" max="15" width="9.1640625" style="17"/>
    <col min="16" max="16" width="11" style="17" customWidth="1"/>
    <col min="17" max="16384" width="9.1640625" style="17"/>
  </cols>
  <sheetData>
    <row r="1" spans="1:19">
      <c r="A1" s="151" t="str">
        <f>Data!A1</f>
        <v>Financial Statement Analysis Package (FSAP): Version 9.0</v>
      </c>
      <c r="B1" s="152"/>
      <c r="C1" s="152"/>
      <c r="D1" s="152"/>
      <c r="E1" s="152"/>
      <c r="F1" s="152"/>
      <c r="G1" s="152"/>
      <c r="H1" s="152"/>
      <c r="I1" s="152"/>
      <c r="J1" s="153"/>
      <c r="L1" s="5"/>
      <c r="M1" s="6"/>
      <c r="N1" s="6"/>
      <c r="O1" s="6"/>
      <c r="P1" s="7"/>
    </row>
    <row r="2" spans="1:19">
      <c r="A2" s="9" t="str">
        <f>Data!A2</f>
        <v>Financial Reporting, Financial Statement Analysis, and Valuation: A Strategic Perspective, 9th Edition</v>
      </c>
      <c r="B2" s="154"/>
      <c r="C2" s="154"/>
      <c r="D2" s="154"/>
      <c r="E2" s="154"/>
      <c r="F2" s="154"/>
      <c r="G2" s="154"/>
      <c r="H2" s="154"/>
      <c r="I2" s="154"/>
      <c r="J2" s="68"/>
      <c r="L2" s="9" t="s">
        <v>405</v>
      </c>
      <c r="M2" s="10"/>
      <c r="N2" s="10"/>
      <c r="O2" s="10"/>
      <c r="P2" s="11"/>
    </row>
    <row r="3" spans="1:19" ht="14" thickBot="1">
      <c r="A3" s="12" t="s">
        <v>366</v>
      </c>
      <c r="B3" s="105"/>
      <c r="C3" s="105"/>
      <c r="D3" s="105"/>
      <c r="E3" s="105"/>
      <c r="F3" s="105"/>
      <c r="G3" s="105"/>
      <c r="H3" s="105"/>
      <c r="I3" s="105"/>
      <c r="J3" s="106"/>
      <c r="L3" s="15"/>
      <c r="M3" s="13"/>
      <c r="N3" s="13"/>
      <c r="O3" s="13"/>
      <c r="P3" s="14"/>
    </row>
    <row r="4" spans="1:19">
      <c r="L4" s="27" t="s">
        <v>539</v>
      </c>
      <c r="M4" s="27"/>
      <c r="N4" s="27"/>
      <c r="O4" s="27"/>
      <c r="P4" s="27"/>
      <c r="Q4" s="27"/>
      <c r="R4" s="393"/>
      <c r="S4" s="394"/>
    </row>
    <row r="6" spans="1:19">
      <c r="A6" s="18" t="s">
        <v>526</v>
      </c>
      <c r="L6" s="69" t="s">
        <v>239</v>
      </c>
    </row>
    <row r="7" spans="1:19">
      <c r="L7" s="17" t="s">
        <v>1</v>
      </c>
    </row>
    <row r="9" spans="1:19">
      <c r="A9" s="155" t="s">
        <v>465</v>
      </c>
      <c r="B9" s="156" t="s">
        <v>27</v>
      </c>
      <c r="C9" s="157"/>
      <c r="D9" s="157"/>
      <c r="E9" s="156"/>
      <c r="F9" s="157"/>
      <c r="G9" s="157"/>
      <c r="H9" s="157"/>
      <c r="I9" s="157"/>
      <c r="J9" s="158"/>
    </row>
    <row r="10" spans="1:19">
      <c r="A10" s="159" t="str">
        <f>Data!A9</f>
        <v>Analyst Name:</v>
      </c>
      <c r="B10" s="160">
        <f>Data!B9</f>
        <v>0</v>
      </c>
      <c r="C10" s="161"/>
      <c r="D10" s="162"/>
      <c r="E10" s="161"/>
      <c r="F10" s="161"/>
      <c r="G10" s="161"/>
      <c r="H10" s="161"/>
      <c r="I10" s="161"/>
      <c r="J10" s="163"/>
    </row>
    <row r="11" spans="1:19">
      <c r="A11" s="159" t="str">
        <f>Data!A10</f>
        <v>Company Name:</v>
      </c>
      <c r="B11" s="160">
        <f>Data!B10</f>
        <v>0</v>
      </c>
      <c r="C11" s="157"/>
      <c r="D11" s="157"/>
      <c r="E11" s="161"/>
      <c r="F11" s="161"/>
      <c r="G11" s="161"/>
      <c r="H11" s="161"/>
      <c r="I11" s="161"/>
      <c r="J11" s="163"/>
    </row>
    <row r="12" spans="1:19">
      <c r="A12" s="164"/>
      <c r="B12" s="164"/>
      <c r="C12" s="164"/>
      <c r="D12" s="164"/>
      <c r="E12" s="164"/>
      <c r="F12" s="164"/>
      <c r="G12" s="164"/>
      <c r="H12" s="164"/>
      <c r="I12" s="164"/>
      <c r="J12" s="164"/>
    </row>
    <row r="13" spans="1:19">
      <c r="A13" s="164"/>
      <c r="B13" s="165" t="s">
        <v>296</v>
      </c>
      <c r="C13" s="164"/>
      <c r="D13" s="164"/>
      <c r="E13" s="165" t="s">
        <v>296</v>
      </c>
      <c r="F13" s="164"/>
      <c r="G13" s="164"/>
      <c r="H13" s="164"/>
      <c r="I13" s="164"/>
      <c r="J13" s="164"/>
    </row>
    <row r="14" spans="1:19">
      <c r="A14" s="164"/>
      <c r="B14" s="165" t="s">
        <v>466</v>
      </c>
      <c r="C14" s="164"/>
      <c r="D14" s="164"/>
      <c r="E14" s="166" t="s">
        <v>467</v>
      </c>
      <c r="F14" s="164"/>
      <c r="G14" s="164"/>
      <c r="H14" s="164"/>
      <c r="I14" s="164"/>
      <c r="J14" s="167" t="s">
        <v>23</v>
      </c>
      <c r="L14" s="69" t="s">
        <v>241</v>
      </c>
    </row>
    <row r="15" spans="1:19">
      <c r="A15" s="164"/>
      <c r="B15" s="164" t="s">
        <v>25</v>
      </c>
      <c r="C15" s="164"/>
      <c r="D15" s="164"/>
      <c r="E15" s="168" t="s">
        <v>469</v>
      </c>
      <c r="F15" s="164"/>
      <c r="G15" s="164"/>
      <c r="H15" s="164"/>
      <c r="I15" s="169" t="s">
        <v>24</v>
      </c>
      <c r="J15" s="170">
        <f>Valuation!$F$29</f>
        <v>0.03</v>
      </c>
      <c r="L15" s="17" t="s">
        <v>0</v>
      </c>
    </row>
    <row r="16" spans="1:19">
      <c r="A16" s="164"/>
      <c r="B16" s="164" t="s">
        <v>26</v>
      </c>
      <c r="C16" s="164"/>
      <c r="D16" s="164"/>
      <c r="E16" s="168" t="s">
        <v>471</v>
      </c>
      <c r="F16" s="164"/>
      <c r="G16" s="164"/>
      <c r="H16" s="164"/>
      <c r="I16" s="169" t="s">
        <v>472</v>
      </c>
      <c r="J16" s="94">
        <f>1+$J$15</f>
        <v>1.03</v>
      </c>
    </row>
    <row r="17" spans="1:12" ht="14" thickBot="1">
      <c r="A17" s="56"/>
      <c r="B17" s="171"/>
      <c r="C17" s="172"/>
      <c r="D17" s="172"/>
      <c r="E17" s="172"/>
      <c r="F17" s="172"/>
      <c r="G17" s="172"/>
      <c r="H17" s="172"/>
      <c r="I17" s="172"/>
      <c r="J17" s="172"/>
    </row>
    <row r="18" spans="1:12" ht="14" thickTop="1">
      <c r="A18" s="56"/>
      <c r="B18" s="173" t="s">
        <v>473</v>
      </c>
      <c r="C18" s="174"/>
      <c r="D18" s="174"/>
      <c r="E18" s="175" t="s">
        <v>474</v>
      </c>
      <c r="F18" s="176"/>
      <c r="G18" s="176"/>
      <c r="H18" s="176"/>
      <c r="I18" s="176"/>
      <c r="J18" s="175"/>
      <c r="L18" s="69" t="s">
        <v>239</v>
      </c>
    </row>
    <row r="19" spans="1:12">
      <c r="A19" s="128" t="s">
        <v>18</v>
      </c>
      <c r="B19" s="177">
        <f>Data!E11</f>
        <v>2021</v>
      </c>
      <c r="C19" s="177">
        <f>Data!F11</f>
        <v>2022</v>
      </c>
      <c r="D19" s="177">
        <f>Data!G11</f>
        <v>2023</v>
      </c>
      <c r="E19" s="177" t="s">
        <v>475</v>
      </c>
      <c r="F19" s="177" t="s">
        <v>476</v>
      </c>
      <c r="G19" s="177" t="s">
        <v>477</v>
      </c>
      <c r="H19" s="177" t="s">
        <v>478</v>
      </c>
      <c r="I19" s="177" t="s">
        <v>479</v>
      </c>
      <c r="J19" s="177" t="s">
        <v>480</v>
      </c>
      <c r="L19" s="17" t="s">
        <v>1</v>
      </c>
    </row>
    <row r="20" spans="1:12">
      <c r="A20" s="64" t="s">
        <v>481</v>
      </c>
    </row>
    <row r="21" spans="1:12">
      <c r="A21" s="128" t="str">
        <f>Data!A65</f>
        <v>Revenues</v>
      </c>
      <c r="B21" s="530">
        <f>Data!E65</f>
        <v>0</v>
      </c>
      <c r="C21" s="530">
        <f>Data!F65</f>
        <v>0</v>
      </c>
      <c r="D21" s="530">
        <f>Data!G65</f>
        <v>0</v>
      </c>
      <c r="E21" s="541">
        <f>'Forecast Development'!E25</f>
        <v>0</v>
      </c>
      <c r="F21" s="541">
        <f>'Forecast Development'!F25</f>
        <v>0</v>
      </c>
      <c r="G21" s="541">
        <f>'Forecast Development'!G25</f>
        <v>0</v>
      </c>
      <c r="H21" s="541">
        <f>'Forecast Development'!H25</f>
        <v>0</v>
      </c>
      <c r="I21" s="541">
        <f>'Forecast Development'!I25</f>
        <v>0</v>
      </c>
      <c r="J21" s="542">
        <f>I21*$J$16</f>
        <v>0</v>
      </c>
      <c r="L21" s="69" t="s">
        <v>2</v>
      </c>
    </row>
    <row r="22" spans="1:12">
      <c r="A22" s="115" t="s">
        <v>482</v>
      </c>
      <c r="B22" s="178" t="e">
        <f>B21/B$21</f>
        <v>#DIV/0!</v>
      </c>
      <c r="C22" s="178" t="e">
        <f>C21/C$21</f>
        <v>#DIV/0!</v>
      </c>
      <c r="D22" s="178" t="e">
        <f>D21/D$21</f>
        <v>#DIV/0!</v>
      </c>
      <c r="E22" s="179" t="e">
        <f>E21/D21-1</f>
        <v>#DIV/0!</v>
      </c>
      <c r="F22" s="179" t="e">
        <f>F21/E21-1</f>
        <v>#DIV/0!</v>
      </c>
      <c r="G22" s="179" t="e">
        <f>G21/F21-1</f>
        <v>#DIV/0!</v>
      </c>
      <c r="H22" s="179" t="e">
        <f>H21/G21-1</f>
        <v>#DIV/0!</v>
      </c>
      <c r="I22" s="179" t="e">
        <f>I21/H21-1</f>
        <v>#DIV/0!</v>
      </c>
      <c r="J22" s="180"/>
      <c r="L22" s="17" t="s">
        <v>3</v>
      </c>
    </row>
    <row r="23" spans="1:12">
      <c r="A23" s="115" t="s">
        <v>483</v>
      </c>
      <c r="B23" s="178"/>
      <c r="C23" s="178" t="str">
        <f>IF(ISERROR(C21/B21-1),"",C21/B21-1)</f>
        <v/>
      </c>
      <c r="D23" s="178" t="str">
        <f>IF(ISERROR(D21/C21-1),"",D21/C21-1)</f>
        <v/>
      </c>
      <c r="E23" s="181" t="s">
        <v>118</v>
      </c>
      <c r="F23" s="182"/>
      <c r="G23" s="182"/>
      <c r="H23" s="182"/>
      <c r="I23" s="182"/>
      <c r="J23" s="180"/>
    </row>
    <row r="24" spans="1:12">
      <c r="A24" s="128" t="str">
        <f>Data!A66</f>
        <v>&lt;Cost of goods sold&gt;</v>
      </c>
      <c r="B24" s="530">
        <f>Data!E66</f>
        <v>0</v>
      </c>
      <c r="C24" s="530">
        <f>Data!F66</f>
        <v>0</v>
      </c>
      <c r="D24" s="530">
        <f>Data!G66</f>
        <v>0</v>
      </c>
      <c r="E24" s="541">
        <f>-'Forecast Development'!E125</f>
        <v>0</v>
      </c>
      <c r="F24" s="541">
        <f>-'Forecast Development'!F125</f>
        <v>0</v>
      </c>
      <c r="G24" s="541">
        <f>-'Forecast Development'!G125</f>
        <v>0</v>
      </c>
      <c r="H24" s="541">
        <f>-'Forecast Development'!H125</f>
        <v>0</v>
      </c>
      <c r="I24" s="541">
        <f>-'Forecast Development'!I125</f>
        <v>0</v>
      </c>
      <c r="J24" s="542">
        <f>I24*$J$16</f>
        <v>0</v>
      </c>
    </row>
    <row r="25" spans="1:12">
      <c r="A25" s="115" t="s">
        <v>482</v>
      </c>
      <c r="B25" s="178" t="e">
        <f>B24/B$21</f>
        <v>#DIV/0!</v>
      </c>
      <c r="C25" s="178" t="e">
        <f>C24/C$21</f>
        <v>#DIV/0!</v>
      </c>
      <c r="D25" s="178" t="e">
        <f>D24/D$21</f>
        <v>#DIV/0!</v>
      </c>
      <c r="E25" s="179" t="e">
        <f>E24/E21</f>
        <v>#DIV/0!</v>
      </c>
      <c r="F25" s="179" t="e">
        <f t="shared" ref="F25:I25" si="0">F24/F21</f>
        <v>#DIV/0!</v>
      </c>
      <c r="G25" s="179" t="e">
        <f t="shared" si="0"/>
        <v>#DIV/0!</v>
      </c>
      <c r="H25" s="179" t="e">
        <f t="shared" si="0"/>
        <v>#DIV/0!</v>
      </c>
      <c r="I25" s="179" t="e">
        <f t="shared" si="0"/>
        <v>#DIV/0!</v>
      </c>
      <c r="J25" s="180"/>
    </row>
    <row r="26" spans="1:12">
      <c r="A26" s="115" t="s">
        <v>483</v>
      </c>
      <c r="B26" s="178"/>
      <c r="C26" s="178" t="str">
        <f>IF(ISERROR(C24/B24-1),"",C24/B24-1)</f>
        <v/>
      </c>
      <c r="D26" s="178" t="str">
        <f>IF(ISERROR(D24/C24-1),"",D24/C24-1)</f>
        <v/>
      </c>
      <c r="E26" s="181" t="s">
        <v>781</v>
      </c>
      <c r="F26" s="182"/>
      <c r="G26" s="182"/>
      <c r="H26" s="182"/>
      <c r="I26" s="182"/>
      <c r="J26" s="180"/>
    </row>
    <row r="27" spans="1:12">
      <c r="A27" s="128" t="str">
        <f>Data!A67</f>
        <v xml:space="preserve">  Gross Profit</v>
      </c>
      <c r="B27" s="532">
        <f>B21+B24</f>
        <v>0</v>
      </c>
      <c r="C27" s="532">
        <f t="shared" ref="C27:J27" si="1">C21+C24</f>
        <v>0</v>
      </c>
      <c r="D27" s="532">
        <f t="shared" si="1"/>
        <v>0</v>
      </c>
      <c r="E27" s="543">
        <f t="shared" si="1"/>
        <v>0</v>
      </c>
      <c r="F27" s="543">
        <f t="shared" si="1"/>
        <v>0</v>
      </c>
      <c r="G27" s="543">
        <f t="shared" si="1"/>
        <v>0</v>
      </c>
      <c r="H27" s="543">
        <f t="shared" si="1"/>
        <v>0</v>
      </c>
      <c r="I27" s="543">
        <f t="shared" si="1"/>
        <v>0</v>
      </c>
      <c r="J27" s="543">
        <f t="shared" si="1"/>
        <v>0</v>
      </c>
    </row>
    <row r="28" spans="1:12">
      <c r="A28" s="115" t="s">
        <v>482</v>
      </c>
      <c r="B28" s="178" t="e">
        <f>B27/B$21</f>
        <v>#DIV/0!</v>
      </c>
      <c r="C28" s="178" t="e">
        <f>C27/C$21</f>
        <v>#DIV/0!</v>
      </c>
      <c r="D28" s="178" t="e">
        <f>D27/D$21</f>
        <v>#DIV/0!</v>
      </c>
      <c r="E28" s="178" t="e">
        <f t="shared" ref="E28:J28" si="2">E27/E$21</f>
        <v>#DIV/0!</v>
      </c>
      <c r="F28" s="178" t="e">
        <f t="shared" si="2"/>
        <v>#DIV/0!</v>
      </c>
      <c r="G28" s="178" t="e">
        <f t="shared" si="2"/>
        <v>#DIV/0!</v>
      </c>
      <c r="H28" s="178" t="e">
        <f t="shared" si="2"/>
        <v>#DIV/0!</v>
      </c>
      <c r="I28" s="178" t="e">
        <f t="shared" si="2"/>
        <v>#DIV/0!</v>
      </c>
      <c r="J28" s="178" t="e">
        <f t="shared" si="2"/>
        <v>#DIV/0!</v>
      </c>
    </row>
    <row r="29" spans="1:12">
      <c r="A29" s="115" t="s">
        <v>483</v>
      </c>
      <c r="B29" s="178"/>
      <c r="C29" s="178" t="str">
        <f t="shared" ref="C29:I29" si="3">IF(ISERROR(C27/B27-1),"",C27/B27-1)</f>
        <v/>
      </c>
      <c r="D29" s="178" t="str">
        <f t="shared" si="3"/>
        <v/>
      </c>
      <c r="E29" s="178" t="str">
        <f t="shared" si="3"/>
        <v/>
      </c>
      <c r="F29" s="178" t="str">
        <f t="shared" si="3"/>
        <v/>
      </c>
      <c r="G29" s="178" t="str">
        <f t="shared" si="3"/>
        <v/>
      </c>
      <c r="H29" s="178" t="str">
        <f t="shared" si="3"/>
        <v/>
      </c>
      <c r="I29" s="178" t="str">
        <f t="shared" si="3"/>
        <v/>
      </c>
      <c r="J29" s="178"/>
    </row>
    <row r="30" spans="1:12">
      <c r="A30" s="114"/>
      <c r="B30" s="178"/>
      <c r="C30" s="178"/>
      <c r="D30" s="178"/>
      <c r="E30" s="183"/>
      <c r="F30" s="183"/>
      <c r="G30" s="183"/>
      <c r="H30" s="183"/>
      <c r="I30" s="183"/>
      <c r="J30" s="183"/>
    </row>
    <row r="31" spans="1:12">
      <c r="A31" s="128" t="str">
        <f>Data!A68</f>
        <v>&lt;Operating Expenses (1)&gt;</v>
      </c>
      <c r="B31" s="530">
        <f>Data!E68</f>
        <v>0</v>
      </c>
      <c r="C31" s="530">
        <f>Data!F68</f>
        <v>0</v>
      </c>
      <c r="D31" s="530">
        <f>Data!G68</f>
        <v>0</v>
      </c>
      <c r="E31" s="541">
        <f>E21*E32</f>
        <v>0</v>
      </c>
      <c r="F31" s="541">
        <f t="shared" ref="F31:I31" si="4">F21*F32</f>
        <v>0</v>
      </c>
      <c r="G31" s="541">
        <f t="shared" si="4"/>
        <v>0</v>
      </c>
      <c r="H31" s="541">
        <f t="shared" si="4"/>
        <v>0</v>
      </c>
      <c r="I31" s="541">
        <f t="shared" si="4"/>
        <v>0</v>
      </c>
      <c r="J31" s="542">
        <f>I31*$J$16</f>
        <v>0</v>
      </c>
    </row>
    <row r="32" spans="1:12">
      <c r="A32" s="115" t="s">
        <v>482</v>
      </c>
      <c r="B32" s="178" t="e">
        <f>B31/B$21</f>
        <v>#DIV/0!</v>
      </c>
      <c r="C32" s="178" t="e">
        <f>C31/C$21</f>
        <v>#DIV/0!</v>
      </c>
      <c r="D32" s="178" t="e">
        <f>D31/D$21</f>
        <v>#DIV/0!</v>
      </c>
      <c r="E32" s="179">
        <v>0</v>
      </c>
      <c r="F32" s="179">
        <f>E32</f>
        <v>0</v>
      </c>
      <c r="G32" s="179">
        <f>F32</f>
        <v>0</v>
      </c>
      <c r="H32" s="179">
        <f>G32</f>
        <v>0</v>
      </c>
      <c r="I32" s="179">
        <f>H32</f>
        <v>0</v>
      </c>
      <c r="J32" s="180"/>
    </row>
    <row r="33" spans="1:19">
      <c r="A33" s="115" t="s">
        <v>483</v>
      </c>
      <c r="B33" s="178"/>
      <c r="C33" s="178" t="str">
        <f>IF(ISERROR(C31/B31-1),"",C31/B31-1)</f>
        <v/>
      </c>
      <c r="D33" s="178" t="str">
        <f>IF(ISERROR(D31/C31-1),"",D31/C31-1)</f>
        <v/>
      </c>
      <c r="E33" s="181" t="s">
        <v>169</v>
      </c>
      <c r="F33" s="181"/>
      <c r="G33" s="181"/>
      <c r="H33" s="181"/>
      <c r="I33" s="181"/>
      <c r="J33" s="180"/>
    </row>
    <row r="34" spans="1:19">
      <c r="A34" s="184" t="str">
        <f>Data!A69</f>
        <v>&lt;Operating Expenses (2)&gt;</v>
      </c>
      <c r="B34" s="530">
        <f>Data!E69</f>
        <v>0</v>
      </c>
      <c r="C34" s="530">
        <f>Data!F69</f>
        <v>0</v>
      </c>
      <c r="D34" s="530">
        <f>Data!G69</f>
        <v>0</v>
      </c>
      <c r="E34" s="541">
        <f>E21*E35</f>
        <v>0</v>
      </c>
      <c r="F34" s="541">
        <f t="shared" ref="F34:I34" si="5">F21*F35</f>
        <v>0</v>
      </c>
      <c r="G34" s="541">
        <f t="shared" si="5"/>
        <v>0</v>
      </c>
      <c r="H34" s="541">
        <f t="shared" si="5"/>
        <v>0</v>
      </c>
      <c r="I34" s="541">
        <f t="shared" si="5"/>
        <v>0</v>
      </c>
      <c r="J34" s="542">
        <f>I34*$J$16</f>
        <v>0</v>
      </c>
    </row>
    <row r="35" spans="1:19">
      <c r="A35" s="115" t="s">
        <v>482</v>
      </c>
      <c r="B35" s="178" t="e">
        <f>B34/B$21</f>
        <v>#DIV/0!</v>
      </c>
      <c r="C35" s="178" t="e">
        <f>C34/C$21</f>
        <v>#DIV/0!</v>
      </c>
      <c r="D35" s="178" t="e">
        <f>D34/D$21</f>
        <v>#DIV/0!</v>
      </c>
      <c r="E35" s="179">
        <v>0</v>
      </c>
      <c r="F35" s="179">
        <f>E35</f>
        <v>0</v>
      </c>
      <c r="G35" s="179">
        <f>F35</f>
        <v>0</v>
      </c>
      <c r="H35" s="179">
        <f>G35</f>
        <v>0</v>
      </c>
      <c r="I35" s="179">
        <f>H35</f>
        <v>0</v>
      </c>
      <c r="J35" s="180"/>
      <c r="M35" s="556"/>
      <c r="N35" s="557"/>
      <c r="O35" s="558"/>
      <c r="P35" s="558"/>
      <c r="Q35" s="558"/>
      <c r="R35" s="558"/>
      <c r="S35" s="558"/>
    </row>
    <row r="36" spans="1:19">
      <c r="A36" s="115" t="s">
        <v>483</v>
      </c>
      <c r="B36" s="178"/>
      <c r="C36" s="178" t="str">
        <f>IF(ISERROR(C34/B34-1),"",C34/B34-1)</f>
        <v/>
      </c>
      <c r="D36" s="178" t="str">
        <f>IF(ISERROR(D34/C34-1),"",D34/C34-1)</f>
        <v/>
      </c>
      <c r="E36" s="181" t="s">
        <v>169</v>
      </c>
      <c r="F36" s="181"/>
      <c r="G36" s="181"/>
      <c r="H36" s="181"/>
      <c r="I36" s="181"/>
      <c r="J36" s="185"/>
      <c r="M36" s="551"/>
      <c r="N36" s="555"/>
      <c r="O36" s="555"/>
      <c r="P36" s="555"/>
      <c r="Q36" s="555"/>
      <c r="R36" s="555"/>
      <c r="S36" s="555"/>
    </row>
    <row r="37" spans="1:19">
      <c r="A37" s="184" t="str">
        <f>Data!A70</f>
        <v>&lt;Depreciation and Amortization&gt;</v>
      </c>
      <c r="B37" s="530">
        <f>Data!E70</f>
        <v>0</v>
      </c>
      <c r="C37" s="530">
        <f>Data!F70</f>
        <v>0</v>
      </c>
      <c r="D37" s="530">
        <f>Data!G70</f>
        <v>0</v>
      </c>
      <c r="E37" s="541" t="e">
        <f>-'Forecast Development'!E89*0.95</f>
        <v>#DIV/0!</v>
      </c>
      <c r="F37" s="541" t="e">
        <f>-'Forecast Development'!F89*0.95</f>
        <v>#DIV/0!</v>
      </c>
      <c r="G37" s="541" t="e">
        <f>-'Forecast Development'!G89*0.95</f>
        <v>#DIV/0!</v>
      </c>
      <c r="H37" s="541" t="e">
        <f>-'Forecast Development'!H89*0.95</f>
        <v>#DIV/0!</v>
      </c>
      <c r="I37" s="541" t="e">
        <f>-'Forecast Development'!I89*0.95</f>
        <v>#DIV/0!</v>
      </c>
      <c r="J37" s="542" t="e">
        <f>I37*$J$16</f>
        <v>#DIV/0!</v>
      </c>
      <c r="M37" s="553"/>
      <c r="N37" s="552"/>
      <c r="O37" s="552"/>
      <c r="P37" s="552"/>
      <c r="Q37" s="552"/>
      <c r="R37" s="552"/>
      <c r="S37" s="552"/>
    </row>
    <row r="38" spans="1:19">
      <c r="A38" s="115" t="s">
        <v>482</v>
      </c>
      <c r="B38" s="178" t="e">
        <f>B37/B$21</f>
        <v>#DIV/0!</v>
      </c>
      <c r="C38" s="178" t="e">
        <f>C37/C$21</f>
        <v>#DIV/0!</v>
      </c>
      <c r="D38" s="178" t="e">
        <f>D37/D$21</f>
        <v>#DIV/0!</v>
      </c>
      <c r="E38" s="186"/>
      <c r="F38" s="186"/>
      <c r="G38" s="186"/>
      <c r="H38" s="186"/>
      <c r="I38" s="186"/>
      <c r="J38" s="180"/>
      <c r="M38" s="553"/>
      <c r="N38" s="552"/>
      <c r="O38" s="552"/>
      <c r="P38" s="552"/>
      <c r="Q38" s="552"/>
      <c r="R38" s="552"/>
      <c r="S38" s="552"/>
    </row>
    <row r="39" spans="1:19">
      <c r="A39" s="115" t="s">
        <v>483</v>
      </c>
      <c r="B39" s="178"/>
      <c r="C39" s="178" t="str">
        <f>IF(ISERROR(C37/B37-1),"",C37/B37-1)</f>
        <v/>
      </c>
      <c r="D39" s="178" t="str">
        <f>IF(ISERROR(D37/C37-1),"",D37/C37-1)</f>
        <v/>
      </c>
      <c r="E39" s="181" t="s">
        <v>730</v>
      </c>
      <c r="F39" s="181"/>
      <c r="G39" s="181"/>
      <c r="H39" s="181"/>
      <c r="I39" s="181"/>
      <c r="J39" s="185"/>
      <c r="M39" s="553"/>
      <c r="N39" s="552"/>
      <c r="O39" s="552"/>
      <c r="P39" s="552"/>
      <c r="Q39" s="552"/>
      <c r="R39" s="552"/>
      <c r="S39" s="552"/>
    </row>
    <row r="40" spans="1:19">
      <c r="A40" s="184" t="str">
        <f>Data!A71</f>
        <v>&lt;Selling, General and Administrative Expenses&gt;</v>
      </c>
      <c r="B40" s="530">
        <f>Data!E71</f>
        <v>0</v>
      </c>
      <c r="C40" s="530">
        <f>Data!F71</f>
        <v>0</v>
      </c>
      <c r="D40" s="530">
        <f>Data!G71</f>
        <v>0</v>
      </c>
      <c r="E40" s="541">
        <f>E21*E41</f>
        <v>0</v>
      </c>
      <c r="F40" s="541">
        <f t="shared" ref="F40:I40" si="6">F21*F41</f>
        <v>0</v>
      </c>
      <c r="G40" s="541">
        <f t="shared" si="6"/>
        <v>0</v>
      </c>
      <c r="H40" s="541">
        <f t="shared" si="6"/>
        <v>0</v>
      </c>
      <c r="I40" s="541">
        <f t="shared" si="6"/>
        <v>0</v>
      </c>
      <c r="J40" s="542">
        <f>I40*$J$16</f>
        <v>0</v>
      </c>
      <c r="M40" s="557"/>
      <c r="N40" s="552"/>
      <c r="O40" s="552"/>
      <c r="P40" s="552"/>
      <c r="Q40" s="552"/>
      <c r="R40" s="552"/>
      <c r="S40" s="552"/>
    </row>
    <row r="41" spans="1:19">
      <c r="A41" s="115" t="s">
        <v>482</v>
      </c>
      <c r="B41" s="178" t="e">
        <f>B40/B$21</f>
        <v>#DIV/0!</v>
      </c>
      <c r="C41" s="178" t="e">
        <f>C40/C$21</f>
        <v>#DIV/0!</v>
      </c>
      <c r="D41" s="178" t="e">
        <f>D40/D$21</f>
        <v>#DIV/0!</v>
      </c>
      <c r="E41" s="179">
        <v>0</v>
      </c>
      <c r="F41" s="179">
        <f>E41</f>
        <v>0</v>
      </c>
      <c r="G41" s="179">
        <f>F41</f>
        <v>0</v>
      </c>
      <c r="H41" s="179">
        <f>G41</f>
        <v>0</v>
      </c>
      <c r="I41" s="179">
        <f>H41</f>
        <v>0</v>
      </c>
      <c r="J41" s="180"/>
      <c r="L41" s="556"/>
      <c r="M41" s="553"/>
      <c r="N41" s="552"/>
      <c r="O41" s="552"/>
      <c r="P41" s="552"/>
      <c r="Q41" s="552"/>
      <c r="R41" s="552"/>
      <c r="S41" s="552"/>
    </row>
    <row r="42" spans="1:19">
      <c r="A42" s="115" t="s">
        <v>483</v>
      </c>
      <c r="B42" s="178"/>
      <c r="C42" s="178" t="str">
        <f>IF(ISERROR(C40/B40-1),"",C40/B40-1)</f>
        <v/>
      </c>
      <c r="D42" s="178" t="str">
        <f>IF(ISERROR(D40/C40-1),"",D40/C40-1)</f>
        <v/>
      </c>
      <c r="E42" s="181" t="s">
        <v>169</v>
      </c>
      <c r="F42" s="181"/>
      <c r="G42" s="181"/>
      <c r="H42" s="181"/>
      <c r="I42" s="181"/>
      <c r="J42" s="185"/>
      <c r="L42" s="551"/>
      <c r="M42" s="557"/>
      <c r="N42" s="552"/>
      <c r="O42" s="552"/>
      <c r="P42" s="552"/>
      <c r="Q42" s="552"/>
      <c r="R42" s="552"/>
      <c r="S42" s="552"/>
    </row>
    <row r="43" spans="1:19">
      <c r="A43" s="184" t="str">
        <f>Data!A72</f>
        <v>Other operating expenses (1)</v>
      </c>
      <c r="B43" s="530">
        <f>Data!E72</f>
        <v>0</v>
      </c>
      <c r="C43" s="530">
        <f>Data!F72</f>
        <v>0</v>
      </c>
      <c r="D43" s="530">
        <f>Data!G72</f>
        <v>0</v>
      </c>
      <c r="E43" s="541">
        <f>E21*E44</f>
        <v>0</v>
      </c>
      <c r="F43" s="541">
        <f t="shared" ref="F43:I43" si="7">F21*F44</f>
        <v>0</v>
      </c>
      <c r="G43" s="541">
        <f t="shared" si="7"/>
        <v>0</v>
      </c>
      <c r="H43" s="541">
        <f t="shared" si="7"/>
        <v>0</v>
      </c>
      <c r="I43" s="541">
        <f t="shared" si="7"/>
        <v>0</v>
      </c>
      <c r="J43" s="542">
        <f>I43*$J$16</f>
        <v>0</v>
      </c>
      <c r="L43" s="553"/>
      <c r="M43" s="553"/>
      <c r="N43" s="559"/>
      <c r="O43" s="559"/>
      <c r="P43" s="559"/>
      <c r="Q43" s="559"/>
      <c r="R43" s="559"/>
      <c r="S43" s="559"/>
    </row>
    <row r="44" spans="1:19">
      <c r="A44" s="115" t="s">
        <v>482</v>
      </c>
      <c r="B44" s="178" t="e">
        <f>B43/B$21</f>
        <v>#DIV/0!</v>
      </c>
      <c r="C44" s="178" t="e">
        <f>C43/C$21</f>
        <v>#DIV/0!</v>
      </c>
      <c r="D44" s="178" t="e">
        <f>D43/D$21</f>
        <v>#DIV/0!</v>
      </c>
      <c r="E44" s="179">
        <v>0</v>
      </c>
      <c r="F44" s="179">
        <f>E44</f>
        <v>0</v>
      </c>
      <c r="G44" s="179">
        <f>F44</f>
        <v>0</v>
      </c>
      <c r="H44" s="179">
        <f>G44</f>
        <v>0</v>
      </c>
      <c r="I44" s="179">
        <f>H44</f>
        <v>0</v>
      </c>
      <c r="J44" s="180"/>
      <c r="L44" s="553"/>
      <c r="M44" s="553"/>
      <c r="N44" s="560"/>
      <c r="O44" s="560"/>
      <c r="P44" s="560"/>
      <c r="Q44" s="560"/>
      <c r="R44" s="560"/>
      <c r="S44" s="560"/>
    </row>
    <row r="45" spans="1:19">
      <c r="A45" s="115" t="s">
        <v>483</v>
      </c>
      <c r="B45" s="178"/>
      <c r="C45" s="178" t="str">
        <f>IF(ISERROR(C43/B43-1),"",C43/B43-1)</f>
        <v/>
      </c>
      <c r="D45" s="178" t="str">
        <f>IF(ISERROR(D43/C43-1),"",D43/C43-1)</f>
        <v/>
      </c>
      <c r="E45" s="181" t="s">
        <v>169</v>
      </c>
      <c r="F45" s="181"/>
      <c r="G45" s="181"/>
      <c r="H45" s="181"/>
      <c r="I45" s="181"/>
      <c r="J45" s="185"/>
      <c r="L45" s="553"/>
      <c r="M45" s="552"/>
      <c r="N45" s="552"/>
      <c r="O45" s="552"/>
      <c r="P45" s="552"/>
      <c r="Q45" s="552"/>
      <c r="R45" s="552"/>
    </row>
    <row r="46" spans="1:19">
      <c r="A46" s="184" t="str">
        <f>Data!A73</f>
        <v>Other operating expenses (2)</v>
      </c>
      <c r="B46" s="530">
        <f>Data!E73</f>
        <v>0</v>
      </c>
      <c r="C46" s="530">
        <f>Data!F73</f>
        <v>0</v>
      </c>
      <c r="D46" s="530">
        <f>Data!G73</f>
        <v>0</v>
      </c>
      <c r="E46" s="541">
        <f>E$21*E47</f>
        <v>0</v>
      </c>
      <c r="F46" s="541">
        <f t="shared" ref="F46:I46" si="8">F$21*F47</f>
        <v>0</v>
      </c>
      <c r="G46" s="541">
        <f t="shared" si="8"/>
        <v>0</v>
      </c>
      <c r="H46" s="541">
        <f t="shared" si="8"/>
        <v>0</v>
      </c>
      <c r="I46" s="541">
        <f t="shared" si="8"/>
        <v>0</v>
      </c>
      <c r="J46" s="542">
        <f>I46*$J$16</f>
        <v>0</v>
      </c>
      <c r="L46" s="557"/>
      <c r="M46" s="552"/>
      <c r="N46" s="552"/>
      <c r="O46" s="552"/>
      <c r="P46" s="552"/>
      <c r="Q46" s="552"/>
      <c r="R46" s="552"/>
    </row>
    <row r="47" spans="1:19">
      <c r="A47" s="115" t="s">
        <v>482</v>
      </c>
      <c r="B47" s="178" t="e">
        <f>B46/B$21</f>
        <v>#DIV/0!</v>
      </c>
      <c r="C47" s="178" t="e">
        <f>C46/C$21</f>
        <v>#DIV/0!</v>
      </c>
      <c r="D47" s="178" t="e">
        <f>D46/D$21</f>
        <v>#DIV/0!</v>
      </c>
      <c r="E47" s="179">
        <v>0</v>
      </c>
      <c r="F47" s="179">
        <f>E47</f>
        <v>0</v>
      </c>
      <c r="G47" s="179">
        <f>F47</f>
        <v>0</v>
      </c>
      <c r="H47" s="179">
        <f>G47</f>
        <v>0</v>
      </c>
      <c r="I47" s="179">
        <f>H47</f>
        <v>0</v>
      </c>
      <c r="J47" s="180"/>
      <c r="L47" s="553"/>
      <c r="M47" s="552"/>
      <c r="N47" s="552"/>
      <c r="O47" s="552"/>
      <c r="P47" s="552"/>
      <c r="Q47" s="552"/>
      <c r="R47" s="552"/>
    </row>
    <row r="48" spans="1:19">
      <c r="A48" s="115" t="s">
        <v>483</v>
      </c>
      <c r="B48" s="178"/>
      <c r="C48" s="178" t="str">
        <f>IF(ISERROR(C46/B46-1),"",C46/B46-1)</f>
        <v/>
      </c>
      <c r="D48" s="178" t="str">
        <f>IF(ISERROR(D46/C46-1),"",D46/C46-1)</f>
        <v/>
      </c>
      <c r="E48" s="181" t="s">
        <v>169</v>
      </c>
      <c r="F48" s="181"/>
      <c r="G48" s="181"/>
      <c r="H48" s="181"/>
      <c r="I48" s="181"/>
      <c r="J48" s="185"/>
      <c r="L48" s="557"/>
      <c r="M48" s="552"/>
      <c r="N48" s="552"/>
      <c r="O48" s="552"/>
      <c r="P48" s="552"/>
      <c r="Q48" s="552"/>
      <c r="R48" s="552"/>
    </row>
    <row r="49" spans="1:18">
      <c r="A49" s="184" t="str">
        <f>Data!A74</f>
        <v>Income from equity investees</v>
      </c>
      <c r="B49" s="530">
        <f>Data!E74</f>
        <v>0</v>
      </c>
      <c r="C49" s="530">
        <f>Data!F74</f>
        <v>0</v>
      </c>
      <c r="D49" s="530">
        <f>Data!G74</f>
        <v>0</v>
      </c>
      <c r="E49" s="541">
        <f>E$21*E50</f>
        <v>0</v>
      </c>
      <c r="F49" s="541">
        <f t="shared" ref="F49" si="9">F$21*F50</f>
        <v>0</v>
      </c>
      <c r="G49" s="541">
        <f t="shared" ref="G49" si="10">G$21*G50</f>
        <v>0</v>
      </c>
      <c r="H49" s="541">
        <f t="shared" ref="H49" si="11">H$21*H50</f>
        <v>0</v>
      </c>
      <c r="I49" s="541">
        <f t="shared" ref="I49" si="12">I$21*I50</f>
        <v>0</v>
      </c>
      <c r="J49" s="542">
        <f>I49*$J$16</f>
        <v>0</v>
      </c>
      <c r="L49" s="553"/>
      <c r="M49" s="559"/>
      <c r="N49" s="559"/>
      <c r="O49" s="559"/>
      <c r="P49" s="559"/>
      <c r="Q49" s="559"/>
      <c r="R49" s="559"/>
    </row>
    <row r="50" spans="1:18">
      <c r="A50" s="115" t="s">
        <v>482</v>
      </c>
      <c r="B50" s="178" t="e">
        <f>B49/B$21</f>
        <v>#DIV/0!</v>
      </c>
      <c r="C50" s="178" t="e">
        <f>C49/C$21</f>
        <v>#DIV/0!</v>
      </c>
      <c r="D50" s="178" t="e">
        <f>D49/D$21</f>
        <v>#DIV/0!</v>
      </c>
      <c r="E50" s="179">
        <v>0</v>
      </c>
      <c r="F50" s="179">
        <f>E50</f>
        <v>0</v>
      </c>
      <c r="G50" s="179">
        <f>F50</f>
        <v>0</v>
      </c>
      <c r="H50" s="179">
        <f>G50</f>
        <v>0</v>
      </c>
      <c r="I50" s="179">
        <f>H50</f>
        <v>0</v>
      </c>
      <c r="J50" s="180"/>
      <c r="L50" s="553"/>
      <c r="M50" s="560"/>
      <c r="N50" s="560"/>
      <c r="O50" s="560"/>
      <c r="P50" s="560"/>
      <c r="Q50" s="560"/>
      <c r="R50" s="560"/>
    </row>
    <row r="51" spans="1:18">
      <c r="A51" s="115" t="s">
        <v>483</v>
      </c>
      <c r="B51" s="178"/>
      <c r="C51" s="178" t="str">
        <f>IF(ISERROR(C49/B49-1),"",C49/B49-1)</f>
        <v/>
      </c>
      <c r="D51" s="178" t="str">
        <f>IF(ISERROR(D49/C49-1),"",D49/C49-1)</f>
        <v/>
      </c>
      <c r="E51" s="181" t="s">
        <v>169</v>
      </c>
      <c r="F51" s="181"/>
      <c r="G51" s="181"/>
      <c r="H51" s="181"/>
      <c r="I51" s="181"/>
      <c r="J51" s="185"/>
    </row>
    <row r="52" spans="1:18">
      <c r="A52" s="184" t="str">
        <f>Data!A75</f>
        <v>Non-recurring operating gains &lt;losses&gt;</v>
      </c>
      <c r="B52" s="530">
        <f>Data!E75</f>
        <v>0</v>
      </c>
      <c r="C52" s="530">
        <f>Data!F75</f>
        <v>0</v>
      </c>
      <c r="D52" s="530">
        <f>Data!G75</f>
        <v>0</v>
      </c>
      <c r="E52" s="541">
        <f>E$21*E53</f>
        <v>0</v>
      </c>
      <c r="F52" s="541">
        <f t="shared" ref="F52" si="13">F$21*F53</f>
        <v>0</v>
      </c>
      <c r="G52" s="541">
        <f t="shared" ref="G52" si="14">G$21*G53</f>
        <v>0</v>
      </c>
      <c r="H52" s="541">
        <f t="shared" ref="H52" si="15">H$21*H53</f>
        <v>0</v>
      </c>
      <c r="I52" s="541">
        <f t="shared" ref="I52" si="16">I$21*I53</f>
        <v>0</v>
      </c>
      <c r="J52" s="542">
        <f>I52*$J$16</f>
        <v>0</v>
      </c>
    </row>
    <row r="53" spans="1:18">
      <c r="A53" s="115" t="s">
        <v>482</v>
      </c>
      <c r="B53" s="178" t="e">
        <f>B52/B$21</f>
        <v>#DIV/0!</v>
      </c>
      <c r="C53" s="178" t="e">
        <f>C52/C$21</f>
        <v>#DIV/0!</v>
      </c>
      <c r="D53" s="178" t="e">
        <f>D52/D$21</f>
        <v>#DIV/0!</v>
      </c>
      <c r="E53" s="179">
        <v>0</v>
      </c>
      <c r="F53" s="179">
        <f>E53</f>
        <v>0</v>
      </c>
      <c r="G53" s="179">
        <f>F53</f>
        <v>0</v>
      </c>
      <c r="H53" s="179">
        <f>G53</f>
        <v>0</v>
      </c>
      <c r="I53" s="179">
        <f>H53</f>
        <v>0</v>
      </c>
      <c r="J53" s="187"/>
    </row>
    <row r="54" spans="1:18">
      <c r="A54" s="115" t="s">
        <v>483</v>
      </c>
      <c r="B54" s="178"/>
      <c r="C54" s="178" t="str">
        <f>IF(ISERROR(C52/B52-1),"",C52/B52-1)</f>
        <v/>
      </c>
      <c r="D54" s="178" t="str">
        <f>IF(ISERROR(D52/C52-1),"",D52/C52-1)</f>
        <v/>
      </c>
      <c r="E54" s="181" t="s">
        <v>169</v>
      </c>
      <c r="F54" s="181"/>
      <c r="G54" s="181"/>
      <c r="H54" s="181"/>
      <c r="I54" s="181"/>
      <c r="J54" s="185"/>
    </row>
    <row r="55" spans="1:18">
      <c r="A55" s="128" t="str">
        <f>Data!A76</f>
        <v xml:space="preserve">  Operating Profit</v>
      </c>
      <c r="B55" s="532">
        <f>B27+B31+B34+B37+B40+B43+B46+B49+B52</f>
        <v>0</v>
      </c>
      <c r="C55" s="532">
        <f t="shared" ref="C55:J55" si="17">C27+C31+C34+C37+C40+C43+C46+C49+C52</f>
        <v>0</v>
      </c>
      <c r="D55" s="532">
        <f t="shared" si="17"/>
        <v>0</v>
      </c>
      <c r="E55" s="532" t="e">
        <f t="shared" si="17"/>
        <v>#DIV/0!</v>
      </c>
      <c r="F55" s="532" t="e">
        <f t="shared" si="17"/>
        <v>#DIV/0!</v>
      </c>
      <c r="G55" s="532" t="e">
        <f t="shared" si="17"/>
        <v>#DIV/0!</v>
      </c>
      <c r="H55" s="532" t="e">
        <f t="shared" si="17"/>
        <v>#DIV/0!</v>
      </c>
      <c r="I55" s="532" t="e">
        <f t="shared" si="17"/>
        <v>#DIV/0!</v>
      </c>
      <c r="J55" s="532" t="e">
        <f t="shared" si="17"/>
        <v>#DIV/0!</v>
      </c>
    </row>
    <row r="56" spans="1:18">
      <c r="A56" s="115" t="s">
        <v>482</v>
      </c>
      <c r="B56" s="178" t="e">
        <f t="shared" ref="B56:J56" si="18">B55/B$21</f>
        <v>#DIV/0!</v>
      </c>
      <c r="C56" s="178" t="e">
        <f t="shared" si="18"/>
        <v>#DIV/0!</v>
      </c>
      <c r="D56" s="178" t="e">
        <f t="shared" si="18"/>
        <v>#DIV/0!</v>
      </c>
      <c r="E56" s="178" t="e">
        <f t="shared" si="18"/>
        <v>#DIV/0!</v>
      </c>
      <c r="F56" s="178" t="e">
        <f t="shared" si="18"/>
        <v>#DIV/0!</v>
      </c>
      <c r="G56" s="178" t="e">
        <f t="shared" si="18"/>
        <v>#DIV/0!</v>
      </c>
      <c r="H56" s="178" t="e">
        <f t="shared" si="18"/>
        <v>#DIV/0!</v>
      </c>
      <c r="I56" s="178" t="e">
        <f t="shared" si="18"/>
        <v>#DIV/0!</v>
      </c>
      <c r="J56" s="178" t="e">
        <f t="shared" si="18"/>
        <v>#DIV/0!</v>
      </c>
    </row>
    <row r="57" spans="1:18">
      <c r="A57" s="115" t="s">
        <v>483</v>
      </c>
      <c r="B57" s="178"/>
      <c r="C57" s="178" t="str">
        <f t="shared" ref="C57:I57" si="19">IF(ISERROR(C55/B55-1),"",C55/B55-1)</f>
        <v/>
      </c>
      <c r="D57" s="178" t="str">
        <f t="shared" si="19"/>
        <v/>
      </c>
      <c r="E57" s="178" t="str">
        <f t="shared" si="19"/>
        <v/>
      </c>
      <c r="F57" s="178" t="str">
        <f t="shared" si="19"/>
        <v/>
      </c>
      <c r="G57" s="178" t="str">
        <f t="shared" si="19"/>
        <v/>
      </c>
      <c r="H57" s="178" t="str">
        <f t="shared" si="19"/>
        <v/>
      </c>
      <c r="I57" s="178" t="str">
        <f t="shared" si="19"/>
        <v/>
      </c>
      <c r="J57" s="178"/>
    </row>
    <row r="58" spans="1:18">
      <c r="A58" s="128"/>
      <c r="B58" s="178"/>
      <c r="C58" s="178"/>
      <c r="D58" s="178"/>
      <c r="E58" s="183"/>
      <c r="F58" s="183"/>
      <c r="G58" s="183"/>
      <c r="H58" s="183"/>
      <c r="I58" s="183"/>
      <c r="J58" s="183"/>
      <c r="L58" s="188"/>
      <c r="M58" s="188"/>
      <c r="N58" s="188"/>
    </row>
    <row r="59" spans="1:18">
      <c r="A59" s="128" t="str">
        <f>Data!A77</f>
        <v>Interest income</v>
      </c>
      <c r="B59" s="530">
        <f>Data!E77</f>
        <v>0</v>
      </c>
      <c r="C59" s="530">
        <f>Data!F77</f>
        <v>0</v>
      </c>
      <c r="D59" s="530">
        <f>Data!G77</f>
        <v>0</v>
      </c>
      <c r="E59" s="541">
        <f>E60*((D115+E115+D118+E118+D142+E142)/2)</f>
        <v>0</v>
      </c>
      <c r="F59" s="541">
        <f t="shared" ref="F59:I59" si="20">F60*((E115+F115+E118+F118+E142+F142)/2)</f>
        <v>0</v>
      </c>
      <c r="G59" s="541">
        <f t="shared" si="20"/>
        <v>0</v>
      </c>
      <c r="H59" s="541">
        <f t="shared" si="20"/>
        <v>0</v>
      </c>
      <c r="I59" s="541">
        <f t="shared" si="20"/>
        <v>0</v>
      </c>
      <c r="J59" s="542">
        <f>I59*$J$16</f>
        <v>0</v>
      </c>
    </row>
    <row r="60" spans="1:18">
      <c r="A60" s="115" t="s">
        <v>482</v>
      </c>
      <c r="B60" s="178" t="e">
        <f>B59/B$21</f>
        <v>#DIV/0!</v>
      </c>
      <c r="C60" s="178" t="e">
        <f>C59/C$21</f>
        <v>#DIV/0!</v>
      </c>
      <c r="D60" s="178" t="e">
        <f>D59/D$21</f>
        <v>#DIV/0!</v>
      </c>
      <c r="E60" s="179">
        <v>0</v>
      </c>
      <c r="F60" s="179">
        <f>E60</f>
        <v>0</v>
      </c>
      <c r="G60" s="179">
        <f>F60</f>
        <v>0</v>
      </c>
      <c r="H60" s="179">
        <f>G60</f>
        <v>0</v>
      </c>
      <c r="I60" s="179">
        <f>H60</f>
        <v>0</v>
      </c>
      <c r="J60" s="180"/>
    </row>
    <row r="61" spans="1:18">
      <c r="A61" s="115" t="s">
        <v>483</v>
      </c>
      <c r="B61" s="178"/>
      <c r="C61" s="178" t="str">
        <f>IF(ISERROR(C59/B59-1),"",C59/B59-1)</f>
        <v/>
      </c>
      <c r="D61" s="178" t="str">
        <f>IF(ISERROR(D59/C59-1),"",D59/C59-1)</f>
        <v/>
      </c>
      <c r="E61" s="181" t="s">
        <v>785</v>
      </c>
      <c r="F61" s="181"/>
      <c r="G61" s="181"/>
      <c r="H61" s="181"/>
      <c r="I61" s="181"/>
      <c r="J61" s="185"/>
    </row>
    <row r="62" spans="1:18">
      <c r="A62" s="128" t="str">
        <f>Data!A78</f>
        <v>&lt;Interest expense&gt;</v>
      </c>
      <c r="B62" s="530">
        <f>Data!E78</f>
        <v>0</v>
      </c>
      <c r="C62" s="530">
        <f>Data!F78</f>
        <v>0</v>
      </c>
      <c r="D62" s="530">
        <f>Data!G78</f>
        <v>0</v>
      </c>
      <c r="E62" s="541" t="e">
        <f>E63*((D177+E177+D180+E180+D198+E198)/2)</f>
        <v>#DIV/0!</v>
      </c>
      <c r="F62" s="541" t="e">
        <f>F63*((E177+F177+E180+F180+E198+F198)/2)</f>
        <v>#DIV/0!</v>
      </c>
      <c r="G62" s="541" t="e">
        <f>G63*((F177+G177+F180+G180+F198+G198)/2)</f>
        <v>#DIV/0!</v>
      </c>
      <c r="H62" s="541" t="e">
        <f>H63*((G177+H177+G180+H180+G198+H198)/2)</f>
        <v>#DIV/0!</v>
      </c>
      <c r="I62" s="541" t="e">
        <f>I63*((H177+I177+H180+I180+H198+I198)/2)</f>
        <v>#DIV/0!</v>
      </c>
      <c r="J62" s="542" t="e">
        <f>I62*$J$16</f>
        <v>#DIV/0!</v>
      </c>
      <c r="L62" s="188"/>
    </row>
    <row r="63" spans="1:18">
      <c r="A63" s="115" t="s">
        <v>482</v>
      </c>
      <c r="B63" s="178" t="e">
        <f>B62/B$21</f>
        <v>#DIV/0!</v>
      </c>
      <c r="C63" s="178" t="e">
        <f>C62/C$21</f>
        <v>#DIV/0!</v>
      </c>
      <c r="D63" s="178" t="e">
        <f>D62/D$21</f>
        <v>#DIV/0!</v>
      </c>
      <c r="E63" s="481" t="e">
        <f>-'Forecast Development'!E118</f>
        <v>#DIV/0!</v>
      </c>
      <c r="F63" s="481" t="e">
        <f>E63</f>
        <v>#DIV/0!</v>
      </c>
      <c r="G63" s="481" t="e">
        <f>F63</f>
        <v>#DIV/0!</v>
      </c>
      <c r="H63" s="481" t="e">
        <f>G63</f>
        <v>#DIV/0!</v>
      </c>
      <c r="I63" s="481" t="e">
        <f>H63</f>
        <v>#DIV/0!</v>
      </c>
      <c r="J63" s="180"/>
    </row>
    <row r="64" spans="1:18">
      <c r="A64" s="115" t="s">
        <v>483</v>
      </c>
      <c r="B64" s="178"/>
      <c r="C64" s="178" t="str">
        <f>IF(ISERROR(C62/B62-1),"",C62/B62-1)</f>
        <v/>
      </c>
      <c r="D64" s="178" t="str">
        <f>IF(ISERROR(D62/C62-1),"",D62/C62-1)</f>
        <v/>
      </c>
      <c r="E64" s="181" t="s">
        <v>799</v>
      </c>
      <c r="F64" s="181"/>
      <c r="G64" s="181"/>
      <c r="H64" s="181"/>
      <c r="I64" s="181"/>
      <c r="J64" s="185"/>
    </row>
    <row r="65" spans="1:10">
      <c r="A65" s="184" t="str">
        <f>Data!A79</f>
        <v>Income &lt;Loss&gt; from equity affiliates</v>
      </c>
      <c r="B65" s="530">
        <f>Data!E79</f>
        <v>0</v>
      </c>
      <c r="C65" s="530">
        <f>Data!F79</f>
        <v>0</v>
      </c>
      <c r="D65" s="530">
        <f>Data!G79</f>
        <v>0</v>
      </c>
      <c r="E65" s="541">
        <f>E66*(D142+E142)/2</f>
        <v>0</v>
      </c>
      <c r="F65" s="541">
        <f>F66*(E142+F142)/2</f>
        <v>0</v>
      </c>
      <c r="G65" s="541">
        <f>G66*(F142+G142)/2</f>
        <v>0</v>
      </c>
      <c r="H65" s="541">
        <f>H66*(G142+H142)/2</f>
        <v>0</v>
      </c>
      <c r="I65" s="541">
        <f>I66*(H142+I142)/2</f>
        <v>0</v>
      </c>
      <c r="J65" s="542">
        <f>I65*$J$16</f>
        <v>0</v>
      </c>
    </row>
    <row r="66" spans="1:10">
      <c r="A66" s="115" t="s">
        <v>482</v>
      </c>
      <c r="B66" s="178" t="e">
        <f>B65/B$21</f>
        <v>#DIV/0!</v>
      </c>
      <c r="C66" s="178" t="e">
        <f>C65/C$21</f>
        <v>#DIV/0!</v>
      </c>
      <c r="D66" s="178" t="e">
        <f>D65/D$21</f>
        <v>#DIV/0!</v>
      </c>
      <c r="E66" s="179">
        <v>0</v>
      </c>
      <c r="F66" s="179">
        <f>E66</f>
        <v>0</v>
      </c>
      <c r="G66" s="179">
        <f>F66</f>
        <v>0</v>
      </c>
      <c r="H66" s="179">
        <f>G66</f>
        <v>0</v>
      </c>
      <c r="I66" s="179">
        <f>H66</f>
        <v>0</v>
      </c>
      <c r="J66" s="187"/>
    </row>
    <row r="67" spans="1:10">
      <c r="A67" s="115" t="s">
        <v>483</v>
      </c>
      <c r="B67" s="178"/>
      <c r="C67" s="178" t="str">
        <f>IF(ISERROR(C65/B65-1),"",C65/B65-1)</f>
        <v/>
      </c>
      <c r="D67" s="178" t="str">
        <f>IF(ISERROR(D65/C65-1),"",D65/C65-1)</f>
        <v/>
      </c>
      <c r="E67" s="181" t="s">
        <v>169</v>
      </c>
      <c r="F67" s="181"/>
      <c r="G67" s="181"/>
      <c r="H67" s="181"/>
      <c r="I67" s="181"/>
      <c r="J67" s="185"/>
    </row>
    <row r="68" spans="1:10">
      <c r="A68" s="184" t="str">
        <f>Data!A80</f>
        <v>Other income or gains &lt;Other expenses or losses&gt;</v>
      </c>
      <c r="B68" s="530">
        <f>Data!E80</f>
        <v>0</v>
      </c>
      <c r="C68" s="530">
        <f>Data!F80</f>
        <v>0</v>
      </c>
      <c r="D68" s="530">
        <f>Data!G80</f>
        <v>0</v>
      </c>
      <c r="E68" s="544">
        <v>0</v>
      </c>
      <c r="F68" s="544">
        <v>0</v>
      </c>
      <c r="G68" s="544">
        <v>0</v>
      </c>
      <c r="H68" s="544">
        <v>0</v>
      </c>
      <c r="I68" s="544">
        <v>0</v>
      </c>
      <c r="J68" s="542">
        <f>I68*$J$16</f>
        <v>0</v>
      </c>
    </row>
    <row r="69" spans="1:10">
      <c r="A69" s="115" t="s">
        <v>482</v>
      </c>
      <c r="B69" s="178" t="e">
        <f>B68/B$21</f>
        <v>#DIV/0!</v>
      </c>
      <c r="C69" s="178" t="e">
        <f>C68/C$21</f>
        <v>#DIV/0!</v>
      </c>
      <c r="D69" s="178" t="e">
        <f>D68/D$21</f>
        <v>#DIV/0!</v>
      </c>
      <c r="E69" s="186">
        <v>0</v>
      </c>
      <c r="F69" s="186">
        <f>E69</f>
        <v>0</v>
      </c>
      <c r="G69" s="186">
        <f>F69</f>
        <v>0</v>
      </c>
      <c r="H69" s="186">
        <f>G69</f>
        <v>0</v>
      </c>
      <c r="I69" s="186">
        <f>H69</f>
        <v>0</v>
      </c>
      <c r="J69" s="187"/>
    </row>
    <row r="70" spans="1:10">
      <c r="A70" s="115" t="s">
        <v>483</v>
      </c>
      <c r="B70" s="178"/>
      <c r="C70" s="178" t="str">
        <f>IF(ISERROR(C68/B68-1),"",C68/B68-1)</f>
        <v/>
      </c>
      <c r="D70" s="178" t="str">
        <f>IF(ISERROR(D68/C68-1),"",D68/C68-1)</f>
        <v/>
      </c>
      <c r="E70" s="181" t="s">
        <v>22</v>
      </c>
      <c r="F70" s="181"/>
      <c r="G70" s="181"/>
      <c r="H70" s="181"/>
      <c r="I70" s="181"/>
      <c r="J70" s="185"/>
    </row>
    <row r="71" spans="1:10">
      <c r="A71" s="184" t="str">
        <f>Data!A81</f>
        <v xml:space="preserve">  Income before Tax</v>
      </c>
      <c r="B71" s="532">
        <f>B55+B59+B62+B65+B68</f>
        <v>0</v>
      </c>
      <c r="C71" s="532">
        <f t="shared" ref="C71:J71" si="21">C55+C59+C62+C65+C68</f>
        <v>0</v>
      </c>
      <c r="D71" s="532">
        <f t="shared" si="21"/>
        <v>0</v>
      </c>
      <c r="E71" s="532" t="e">
        <f t="shared" si="21"/>
        <v>#DIV/0!</v>
      </c>
      <c r="F71" s="532" t="e">
        <f t="shared" si="21"/>
        <v>#DIV/0!</v>
      </c>
      <c r="G71" s="532" t="e">
        <f t="shared" si="21"/>
        <v>#DIV/0!</v>
      </c>
      <c r="H71" s="532" t="e">
        <f t="shared" si="21"/>
        <v>#DIV/0!</v>
      </c>
      <c r="I71" s="532" t="e">
        <f t="shared" si="21"/>
        <v>#DIV/0!</v>
      </c>
      <c r="J71" s="532" t="e">
        <f t="shared" si="21"/>
        <v>#DIV/0!</v>
      </c>
    </row>
    <row r="72" spans="1:10">
      <c r="A72" s="115" t="s">
        <v>482</v>
      </c>
      <c r="B72" s="178" t="e">
        <f t="shared" ref="B72:J72" si="22">B71/B$21</f>
        <v>#DIV/0!</v>
      </c>
      <c r="C72" s="178" t="e">
        <f t="shared" si="22"/>
        <v>#DIV/0!</v>
      </c>
      <c r="D72" s="178" t="e">
        <f t="shared" si="22"/>
        <v>#DIV/0!</v>
      </c>
      <c r="E72" s="178" t="e">
        <f t="shared" si="22"/>
        <v>#DIV/0!</v>
      </c>
      <c r="F72" s="178" t="e">
        <f t="shared" si="22"/>
        <v>#DIV/0!</v>
      </c>
      <c r="G72" s="178" t="e">
        <f t="shared" si="22"/>
        <v>#DIV/0!</v>
      </c>
      <c r="H72" s="178" t="e">
        <f t="shared" si="22"/>
        <v>#DIV/0!</v>
      </c>
      <c r="I72" s="178" t="e">
        <f t="shared" si="22"/>
        <v>#DIV/0!</v>
      </c>
      <c r="J72" s="178" t="e">
        <f t="shared" si="22"/>
        <v>#DIV/0!</v>
      </c>
    </row>
    <row r="73" spans="1:10">
      <c r="A73" s="115" t="s">
        <v>483</v>
      </c>
      <c r="B73" s="178"/>
      <c r="C73" s="178" t="str">
        <f t="shared" ref="C73:I73" si="23">IF(ISERROR(C71/B71-1),"",C71/B71-1)</f>
        <v/>
      </c>
      <c r="D73" s="178" t="str">
        <f t="shared" si="23"/>
        <v/>
      </c>
      <c r="E73" s="178" t="str">
        <f t="shared" si="23"/>
        <v/>
      </c>
      <c r="F73" s="178" t="str">
        <f t="shared" si="23"/>
        <v/>
      </c>
      <c r="G73" s="178" t="str">
        <f t="shared" si="23"/>
        <v/>
      </c>
      <c r="H73" s="178" t="str">
        <f t="shared" si="23"/>
        <v/>
      </c>
      <c r="I73" s="178" t="str">
        <f t="shared" si="23"/>
        <v/>
      </c>
      <c r="J73" s="178"/>
    </row>
    <row r="74" spans="1:10">
      <c r="A74" s="115"/>
      <c r="B74" s="178"/>
      <c r="C74" s="178"/>
      <c r="D74" s="178"/>
      <c r="E74" s="183"/>
      <c r="F74" s="183"/>
      <c r="G74" s="183"/>
      <c r="H74" s="183"/>
      <c r="I74" s="183"/>
      <c r="J74" s="183"/>
    </row>
    <row r="75" spans="1:10">
      <c r="A75" s="128" t="str">
        <f>Data!A82</f>
        <v>&lt;Income tax expense&gt;</v>
      </c>
      <c r="B75" s="530">
        <f>Data!E82</f>
        <v>0</v>
      </c>
      <c r="C75" s="530">
        <f>Data!F82</f>
        <v>0</v>
      </c>
      <c r="D75" s="530">
        <f>Data!G82</f>
        <v>0</v>
      </c>
      <c r="E75" s="541" t="e">
        <f>E71*E76</f>
        <v>#DIV/0!</v>
      </c>
      <c r="F75" s="541" t="e">
        <f>F71*F76</f>
        <v>#DIV/0!</v>
      </c>
      <c r="G75" s="541" t="e">
        <f>G71*G76</f>
        <v>#DIV/0!</v>
      </c>
      <c r="H75" s="541" t="e">
        <f>H71*H76</f>
        <v>#DIV/0!</v>
      </c>
      <c r="I75" s="541" t="e">
        <f>I71*I76</f>
        <v>#DIV/0!</v>
      </c>
      <c r="J75" s="542" t="e">
        <f>I75*$J$16</f>
        <v>#DIV/0!</v>
      </c>
    </row>
    <row r="76" spans="1:10">
      <c r="A76" s="115" t="s">
        <v>482</v>
      </c>
      <c r="B76" s="178" t="e">
        <f>B75/B$21</f>
        <v>#DIV/0!</v>
      </c>
      <c r="C76" s="178" t="e">
        <f>C75/C$21</f>
        <v>#DIV/0!</v>
      </c>
      <c r="D76" s="178" t="e">
        <f>D75/D$21</f>
        <v>#DIV/0!</v>
      </c>
      <c r="E76" s="189">
        <v>0</v>
      </c>
      <c r="F76" s="189">
        <f>E76</f>
        <v>0</v>
      </c>
      <c r="G76" s="189">
        <f>F76</f>
        <v>0</v>
      </c>
      <c r="H76" s="189">
        <f>G76</f>
        <v>0</v>
      </c>
      <c r="I76" s="189">
        <f>H76</f>
        <v>0</v>
      </c>
      <c r="J76" s="180"/>
    </row>
    <row r="77" spans="1:10">
      <c r="A77" s="115" t="s">
        <v>483</v>
      </c>
      <c r="B77" s="178"/>
      <c r="C77" s="178" t="str">
        <f>IF(ISERROR(C75/B75-1),"",C75/B75-1)</f>
        <v/>
      </c>
      <c r="D77" s="178" t="str">
        <f>IF(ISERROR(D75/C75-1),"",D75/C75-1)</f>
        <v/>
      </c>
      <c r="E77" s="181" t="s">
        <v>225</v>
      </c>
      <c r="F77" s="181"/>
      <c r="G77" s="181"/>
      <c r="H77" s="181"/>
      <c r="I77" s="181"/>
      <c r="J77" s="190"/>
    </row>
    <row r="78" spans="1:10">
      <c r="A78" s="128" t="str">
        <f>Data!A83</f>
        <v>Income &lt;Loss&gt; from discontinued operations</v>
      </c>
      <c r="B78" s="530">
        <f>Data!E83</f>
        <v>0</v>
      </c>
      <c r="C78" s="530">
        <f>Data!F83</f>
        <v>0</v>
      </c>
      <c r="D78" s="530">
        <f>Data!G83</f>
        <v>0</v>
      </c>
      <c r="E78" s="544">
        <v>0</v>
      </c>
      <c r="F78" s="544">
        <v>0</v>
      </c>
      <c r="G78" s="544">
        <v>0</v>
      </c>
      <c r="H78" s="544">
        <v>0</v>
      </c>
      <c r="I78" s="544">
        <v>0</v>
      </c>
      <c r="J78" s="542">
        <f>I78*$J$16</f>
        <v>0</v>
      </c>
    </row>
    <row r="79" spans="1:10">
      <c r="A79" s="115" t="s">
        <v>482</v>
      </c>
      <c r="B79" s="178" t="e">
        <f>B78/B$21</f>
        <v>#DIV/0!</v>
      </c>
      <c r="C79" s="178" t="e">
        <f>C78/C$21</f>
        <v>#DIV/0!</v>
      </c>
      <c r="D79" s="178" t="e">
        <f>D78/D$21</f>
        <v>#DIV/0!</v>
      </c>
      <c r="E79" s="186">
        <v>0</v>
      </c>
      <c r="F79" s="186">
        <f>E79</f>
        <v>0</v>
      </c>
      <c r="G79" s="186">
        <f>F79</f>
        <v>0</v>
      </c>
      <c r="H79" s="186">
        <f>G79</f>
        <v>0</v>
      </c>
      <c r="I79" s="186">
        <f>H79</f>
        <v>0</v>
      </c>
      <c r="J79" s="187"/>
    </row>
    <row r="80" spans="1:10">
      <c r="A80" s="115" t="s">
        <v>483</v>
      </c>
      <c r="B80" s="178"/>
      <c r="C80" s="178" t="str">
        <f>IF(ISERROR(C78/B78-1),"",C78/B78-1)</f>
        <v/>
      </c>
      <c r="D80" s="178" t="str">
        <f>IF(ISERROR(D78/C78-1),"",D78/C78-1)</f>
        <v/>
      </c>
      <c r="E80" s="181" t="s">
        <v>22</v>
      </c>
      <c r="F80" s="181"/>
      <c r="G80" s="181"/>
      <c r="H80" s="181"/>
      <c r="I80" s="181"/>
      <c r="J80" s="185"/>
    </row>
    <row r="81" spans="1:10">
      <c r="A81" s="128" t="str">
        <f>Data!A85</f>
        <v>Changes in accounting principles</v>
      </c>
      <c r="B81" s="530">
        <f>Data!E85</f>
        <v>0</v>
      </c>
      <c r="C81" s="530">
        <f>Data!F85</f>
        <v>0</v>
      </c>
      <c r="D81" s="530">
        <f>Data!G85</f>
        <v>0</v>
      </c>
      <c r="E81" s="544">
        <v>0</v>
      </c>
      <c r="F81" s="544">
        <v>0</v>
      </c>
      <c r="G81" s="544">
        <v>0</v>
      </c>
      <c r="H81" s="544">
        <v>0</v>
      </c>
      <c r="I81" s="544">
        <v>0</v>
      </c>
      <c r="J81" s="542">
        <f>I81*$J$16</f>
        <v>0</v>
      </c>
    </row>
    <row r="82" spans="1:10">
      <c r="A82" s="115" t="s">
        <v>482</v>
      </c>
      <c r="B82" s="178" t="e">
        <f>B81/B$21</f>
        <v>#DIV/0!</v>
      </c>
      <c r="C82" s="178" t="e">
        <f>C81/C$21</f>
        <v>#DIV/0!</v>
      </c>
      <c r="D82" s="178" t="e">
        <f>D81/D$21</f>
        <v>#DIV/0!</v>
      </c>
      <c r="E82" s="186">
        <v>0</v>
      </c>
      <c r="F82" s="186">
        <f>E82</f>
        <v>0</v>
      </c>
      <c r="G82" s="186">
        <f>F82</f>
        <v>0</v>
      </c>
      <c r="H82" s="186">
        <f>G82</f>
        <v>0</v>
      </c>
      <c r="I82" s="186">
        <f>H82</f>
        <v>0</v>
      </c>
      <c r="J82" s="187"/>
    </row>
    <row r="83" spans="1:10">
      <c r="A83" s="115" t="s">
        <v>483</v>
      </c>
      <c r="B83" s="178"/>
      <c r="C83" s="178" t="str">
        <f>IF(ISERROR(C81/B81-1),"",C81/B81-1)</f>
        <v/>
      </c>
      <c r="D83" s="178" t="str">
        <f>IF(ISERROR(D81/C81-1),"",D81/C81-1)</f>
        <v/>
      </c>
      <c r="E83" s="181" t="s">
        <v>22</v>
      </c>
      <c r="F83" s="182"/>
      <c r="G83" s="182"/>
      <c r="H83" s="182"/>
      <c r="I83" s="182"/>
      <c r="J83" s="185"/>
    </row>
    <row r="84" spans="1:10">
      <c r="A84" s="184" t="str">
        <f>Data!A86</f>
        <v xml:space="preserve">  Net Income </v>
      </c>
      <c r="B84" s="532">
        <f t="shared" ref="B84:J84" si="24">B71+B75+B78+B81</f>
        <v>0</v>
      </c>
      <c r="C84" s="532">
        <f t="shared" si="24"/>
        <v>0</v>
      </c>
      <c r="D84" s="532">
        <f t="shared" si="24"/>
        <v>0</v>
      </c>
      <c r="E84" s="532" t="e">
        <f t="shared" si="24"/>
        <v>#DIV/0!</v>
      </c>
      <c r="F84" s="532" t="e">
        <f t="shared" si="24"/>
        <v>#DIV/0!</v>
      </c>
      <c r="G84" s="532" t="e">
        <f t="shared" si="24"/>
        <v>#DIV/0!</v>
      </c>
      <c r="H84" s="532" t="e">
        <f t="shared" si="24"/>
        <v>#DIV/0!</v>
      </c>
      <c r="I84" s="532" t="e">
        <f t="shared" si="24"/>
        <v>#DIV/0!</v>
      </c>
      <c r="J84" s="532" t="e">
        <f t="shared" si="24"/>
        <v>#DIV/0!</v>
      </c>
    </row>
    <row r="85" spans="1:10">
      <c r="A85" s="115" t="s">
        <v>482</v>
      </c>
      <c r="B85" s="178" t="e">
        <f t="shared" ref="B85:J85" si="25">B84/B$21</f>
        <v>#DIV/0!</v>
      </c>
      <c r="C85" s="178" t="e">
        <f t="shared" si="25"/>
        <v>#DIV/0!</v>
      </c>
      <c r="D85" s="178" t="e">
        <f>D84/D$21</f>
        <v>#DIV/0!</v>
      </c>
      <c r="E85" s="178" t="e">
        <f t="shared" si="25"/>
        <v>#DIV/0!</v>
      </c>
      <c r="F85" s="178" t="e">
        <f t="shared" si="25"/>
        <v>#DIV/0!</v>
      </c>
      <c r="G85" s="178" t="e">
        <f t="shared" si="25"/>
        <v>#DIV/0!</v>
      </c>
      <c r="H85" s="178" t="e">
        <f t="shared" si="25"/>
        <v>#DIV/0!</v>
      </c>
      <c r="I85" s="178" t="e">
        <f t="shared" si="25"/>
        <v>#DIV/0!</v>
      </c>
      <c r="J85" s="178" t="e">
        <f t="shared" si="25"/>
        <v>#DIV/0!</v>
      </c>
    </row>
    <row r="86" spans="1:10">
      <c r="A86" s="115" t="s">
        <v>483</v>
      </c>
      <c r="B86" s="178"/>
      <c r="C86" s="178" t="str">
        <f>IF(ISERROR(C84/B84-1),"",C84/B84-1)</f>
        <v/>
      </c>
      <c r="D86" s="178" t="str">
        <f>IF(ISERROR(D84/C84-1),"",D84/C84-1)</f>
        <v/>
      </c>
      <c r="E86" s="178" t="str">
        <f t="shared" ref="E86:J86" si="26">IF(ISERROR(E84/D84-1),"",E84/D84-1)</f>
        <v/>
      </c>
      <c r="F86" s="178" t="str">
        <f t="shared" si="26"/>
        <v/>
      </c>
      <c r="G86" s="178" t="str">
        <f t="shared" si="26"/>
        <v/>
      </c>
      <c r="H86" s="178" t="str">
        <f t="shared" si="26"/>
        <v/>
      </c>
      <c r="I86" s="178" t="str">
        <f t="shared" si="26"/>
        <v/>
      </c>
      <c r="J86" s="178" t="str">
        <f t="shared" si="26"/>
        <v/>
      </c>
    </row>
    <row r="87" spans="1:10">
      <c r="A87" s="184" t="str">
        <f>Data!A87</f>
        <v>Net income attributable to noncontrolling interests</v>
      </c>
      <c r="B87" s="545">
        <f>Data!E87</f>
        <v>0</v>
      </c>
      <c r="C87" s="545">
        <f>Data!F87</f>
        <v>0</v>
      </c>
      <c r="D87" s="545">
        <f>Data!G87</f>
        <v>0</v>
      </c>
      <c r="E87" s="544">
        <f>-E88*D237</f>
        <v>0</v>
      </c>
      <c r="F87" s="544">
        <f>-F88*E237</f>
        <v>0</v>
      </c>
      <c r="G87" s="544">
        <f>-G88*F237</f>
        <v>0</v>
      </c>
      <c r="H87" s="544">
        <f>-H88*G237</f>
        <v>0</v>
      </c>
      <c r="I87" s="544">
        <f>-I88*H237</f>
        <v>0</v>
      </c>
      <c r="J87" s="542">
        <f>I87*$J$16</f>
        <v>0</v>
      </c>
    </row>
    <row r="88" spans="1:10">
      <c r="A88" s="115" t="s">
        <v>482</v>
      </c>
      <c r="B88" s="178" t="e">
        <f>B87/B$21</f>
        <v>#DIV/0!</v>
      </c>
      <c r="C88" s="178" t="e">
        <f>C87/C$21</f>
        <v>#DIV/0!</v>
      </c>
      <c r="D88" s="178" t="e">
        <f>D87/D$21</f>
        <v>#DIV/0!</v>
      </c>
      <c r="E88" s="449">
        <v>0</v>
      </c>
      <c r="F88" s="449">
        <f>E88</f>
        <v>0</v>
      </c>
      <c r="G88" s="449">
        <f>F88</f>
        <v>0</v>
      </c>
      <c r="H88" s="449">
        <f>G88</f>
        <v>0</v>
      </c>
      <c r="I88" s="449">
        <f>H88</f>
        <v>0</v>
      </c>
      <c r="J88" s="187"/>
    </row>
    <row r="89" spans="1:10">
      <c r="A89" s="115" t="s">
        <v>483</v>
      </c>
      <c r="B89" s="178"/>
      <c r="C89" s="178" t="str">
        <f>IF(ISERROR(C87/B87-1),"",C87/B87-1)</f>
        <v/>
      </c>
      <c r="D89" s="178" t="str">
        <f>IF(ISERROR(D87/C87-1),"",D87/C87-1)</f>
        <v/>
      </c>
      <c r="E89" s="181" t="s">
        <v>22</v>
      </c>
      <c r="F89" s="181"/>
      <c r="G89" s="181"/>
      <c r="H89" s="181"/>
      <c r="I89" s="181"/>
      <c r="J89" s="185"/>
    </row>
    <row r="90" spans="1:10">
      <c r="A90" s="184" t="str">
        <f>Data!A88</f>
        <v xml:space="preserve">  Net Income attributable to common shareholders</v>
      </c>
      <c r="B90" s="546">
        <f>B84+B87</f>
        <v>0</v>
      </c>
      <c r="C90" s="546">
        <f t="shared" ref="C90:J90" si="27">C84+C87</f>
        <v>0</v>
      </c>
      <c r="D90" s="546">
        <f t="shared" si="27"/>
        <v>0</v>
      </c>
      <c r="E90" s="546" t="e">
        <f t="shared" si="27"/>
        <v>#DIV/0!</v>
      </c>
      <c r="F90" s="546" t="e">
        <f t="shared" si="27"/>
        <v>#DIV/0!</v>
      </c>
      <c r="G90" s="546" t="e">
        <f t="shared" si="27"/>
        <v>#DIV/0!</v>
      </c>
      <c r="H90" s="546" t="e">
        <f t="shared" si="27"/>
        <v>#DIV/0!</v>
      </c>
      <c r="I90" s="546" t="e">
        <f t="shared" si="27"/>
        <v>#DIV/0!</v>
      </c>
      <c r="J90" s="546" t="e">
        <f t="shared" si="27"/>
        <v>#DIV/0!</v>
      </c>
    </row>
    <row r="91" spans="1:10">
      <c r="A91" s="115" t="s">
        <v>482</v>
      </c>
      <c r="B91" s="178" t="e">
        <f>B90/B$21</f>
        <v>#DIV/0!</v>
      </c>
      <c r="C91" s="178" t="e">
        <f>C90/C$21</f>
        <v>#DIV/0!</v>
      </c>
      <c r="D91" s="178" t="e">
        <f>D90/D$21</f>
        <v>#DIV/0!</v>
      </c>
      <c r="E91" s="178" t="e">
        <f t="shared" ref="E91:J91" si="28">E90/E$21</f>
        <v>#DIV/0!</v>
      </c>
      <c r="F91" s="178" t="e">
        <f t="shared" si="28"/>
        <v>#DIV/0!</v>
      </c>
      <c r="G91" s="178" t="e">
        <f t="shared" si="28"/>
        <v>#DIV/0!</v>
      </c>
      <c r="H91" s="178" t="e">
        <f t="shared" si="28"/>
        <v>#DIV/0!</v>
      </c>
      <c r="I91" s="178" t="e">
        <f t="shared" si="28"/>
        <v>#DIV/0!</v>
      </c>
      <c r="J91" s="178" t="e">
        <f t="shared" si="28"/>
        <v>#DIV/0!</v>
      </c>
    </row>
    <row r="92" spans="1:10">
      <c r="A92" s="115" t="s">
        <v>483</v>
      </c>
      <c r="B92" s="178"/>
      <c r="C92" s="178" t="str">
        <f t="shared" ref="C92:J92" si="29">IF(ISERROR(C90/B90-1),"",C90/B90-1)</f>
        <v/>
      </c>
      <c r="D92" s="178" t="str">
        <f t="shared" si="29"/>
        <v/>
      </c>
      <c r="E92" s="178" t="str">
        <f t="shared" si="29"/>
        <v/>
      </c>
      <c r="F92" s="178" t="str">
        <f t="shared" si="29"/>
        <v/>
      </c>
      <c r="G92" s="178" t="str">
        <f t="shared" si="29"/>
        <v/>
      </c>
      <c r="H92" s="178" t="str">
        <f t="shared" si="29"/>
        <v/>
      </c>
      <c r="I92" s="178" t="str">
        <f t="shared" si="29"/>
        <v/>
      </c>
      <c r="J92" s="178" t="str">
        <f t="shared" si="29"/>
        <v/>
      </c>
    </row>
    <row r="93" spans="1:10">
      <c r="A93" s="115"/>
      <c r="B93" s="178"/>
      <c r="C93" s="178"/>
      <c r="D93" s="178"/>
      <c r="E93" s="178"/>
      <c r="F93" s="178"/>
      <c r="G93" s="178"/>
      <c r="H93" s="178"/>
      <c r="I93" s="178"/>
      <c r="J93" s="178"/>
    </row>
    <row r="94" spans="1:10">
      <c r="A94" s="128" t="str">
        <f>Data!A91</f>
        <v>Other comprehensive income items</v>
      </c>
      <c r="B94" s="530">
        <f>Data!E91</f>
        <v>0</v>
      </c>
      <c r="C94" s="530">
        <f>Data!F91</f>
        <v>0</v>
      </c>
      <c r="D94" s="530">
        <f>Data!G91</f>
        <v>0</v>
      </c>
      <c r="E94" s="547">
        <v>0</v>
      </c>
      <c r="F94" s="547">
        <v>0</v>
      </c>
      <c r="G94" s="547">
        <v>0</v>
      </c>
      <c r="H94" s="547">
        <v>0</v>
      </c>
      <c r="I94" s="547">
        <v>0</v>
      </c>
      <c r="J94" s="542">
        <f>I94*$J$16</f>
        <v>0</v>
      </c>
    </row>
    <row r="95" spans="1:10">
      <c r="A95" s="115" t="s">
        <v>482</v>
      </c>
      <c r="B95" s="178" t="e">
        <f>B94/B$21</f>
        <v>#DIV/0!</v>
      </c>
      <c r="C95" s="178" t="e">
        <f>C94/C$21</f>
        <v>#DIV/0!</v>
      </c>
      <c r="D95" s="178" t="e">
        <f>D94/D$21</f>
        <v>#DIV/0!</v>
      </c>
      <c r="E95" s="186">
        <v>0</v>
      </c>
      <c r="F95" s="186">
        <f>E95</f>
        <v>0</v>
      </c>
      <c r="G95" s="186">
        <f>F95</f>
        <v>0</v>
      </c>
      <c r="H95" s="186">
        <f>G95</f>
        <v>0</v>
      </c>
      <c r="I95" s="186">
        <f>H95</f>
        <v>0</v>
      </c>
      <c r="J95" s="180"/>
    </row>
    <row r="96" spans="1:10">
      <c r="A96" s="115" t="s">
        <v>483</v>
      </c>
      <c r="B96" s="178"/>
      <c r="C96" s="178" t="str">
        <f>IF(ISERROR(C94/B94-1),"",C94/B94-1)</f>
        <v/>
      </c>
      <c r="D96" s="178" t="str">
        <f>IF(ISERROR(D94/C94-1),"",D94/C94-1)</f>
        <v/>
      </c>
      <c r="E96" s="181" t="s">
        <v>731</v>
      </c>
      <c r="F96" s="182"/>
      <c r="G96" s="182"/>
      <c r="H96" s="182"/>
      <c r="I96" s="182"/>
      <c r="J96" s="185"/>
    </row>
    <row r="97" spans="1:12" ht="14" thickBot="1">
      <c r="A97" s="184" t="str">
        <f>Data!A92</f>
        <v>Comprehensive Income</v>
      </c>
      <c r="B97" s="533">
        <f t="shared" ref="B97:J97" si="30">B84+B94</f>
        <v>0</v>
      </c>
      <c r="C97" s="533">
        <f t="shared" si="30"/>
        <v>0</v>
      </c>
      <c r="D97" s="533">
        <f t="shared" si="30"/>
        <v>0</v>
      </c>
      <c r="E97" s="533" t="e">
        <f t="shared" si="30"/>
        <v>#DIV/0!</v>
      </c>
      <c r="F97" s="533" t="e">
        <f t="shared" si="30"/>
        <v>#DIV/0!</v>
      </c>
      <c r="G97" s="533" t="e">
        <f t="shared" si="30"/>
        <v>#DIV/0!</v>
      </c>
      <c r="H97" s="533" t="e">
        <f t="shared" si="30"/>
        <v>#DIV/0!</v>
      </c>
      <c r="I97" s="533" t="e">
        <f t="shared" si="30"/>
        <v>#DIV/0!</v>
      </c>
      <c r="J97" s="533" t="e">
        <f t="shared" si="30"/>
        <v>#DIV/0!</v>
      </c>
    </row>
    <row r="98" spans="1:12" ht="14" thickTop="1">
      <c r="A98" s="115" t="s">
        <v>482</v>
      </c>
      <c r="B98" s="178" t="e">
        <f t="shared" ref="B98:J98" si="31">B97/B$21</f>
        <v>#DIV/0!</v>
      </c>
      <c r="C98" s="178" t="e">
        <f t="shared" si="31"/>
        <v>#DIV/0!</v>
      </c>
      <c r="D98" s="178" t="e">
        <f t="shared" si="31"/>
        <v>#DIV/0!</v>
      </c>
      <c r="E98" s="178" t="e">
        <f t="shared" si="31"/>
        <v>#DIV/0!</v>
      </c>
      <c r="F98" s="178" t="e">
        <f t="shared" si="31"/>
        <v>#DIV/0!</v>
      </c>
      <c r="G98" s="178" t="e">
        <f t="shared" si="31"/>
        <v>#DIV/0!</v>
      </c>
      <c r="H98" s="178" t="e">
        <f t="shared" si="31"/>
        <v>#DIV/0!</v>
      </c>
      <c r="I98" s="178" t="e">
        <f t="shared" si="31"/>
        <v>#DIV/0!</v>
      </c>
      <c r="J98" s="178" t="e">
        <f t="shared" si="31"/>
        <v>#DIV/0!</v>
      </c>
    </row>
    <row r="99" spans="1:12">
      <c r="A99" s="115" t="s">
        <v>483</v>
      </c>
      <c r="B99" s="178"/>
      <c r="C99" s="178" t="str">
        <f>IF(ISERROR(C97/B97-1),"",C97/B97-1)</f>
        <v/>
      </c>
      <c r="D99" s="178" t="str">
        <f>IF(ISERROR(D97/C97-1),"",D97/C97-1)</f>
        <v/>
      </c>
      <c r="E99" s="178" t="str">
        <f t="shared" ref="E99:J99" si="32">IF(ISERROR(E97/D97-1),"",E97/D97-1)</f>
        <v/>
      </c>
      <c r="F99" s="178" t="str">
        <f t="shared" si="32"/>
        <v/>
      </c>
      <c r="G99" s="178" t="str">
        <f t="shared" si="32"/>
        <v/>
      </c>
      <c r="H99" s="178" t="str">
        <f t="shared" si="32"/>
        <v/>
      </c>
      <c r="I99" s="178" t="str">
        <f t="shared" si="32"/>
        <v/>
      </c>
      <c r="J99" s="178" t="str">
        <f t="shared" si="32"/>
        <v/>
      </c>
    </row>
    <row r="100" spans="1:12">
      <c r="A100" s="128"/>
    </row>
    <row r="101" spans="1:12">
      <c r="A101" s="64"/>
    </row>
    <row r="102" spans="1:12">
      <c r="A102" s="155" t="s">
        <v>465</v>
      </c>
      <c r="B102" s="156" t="s">
        <v>27</v>
      </c>
      <c r="C102" s="157"/>
      <c r="D102" s="157"/>
      <c r="E102" s="156"/>
      <c r="F102" s="157"/>
      <c r="G102" s="157"/>
      <c r="H102" s="157"/>
      <c r="I102" s="157"/>
      <c r="J102" s="158"/>
    </row>
    <row r="103" spans="1:12">
      <c r="A103" s="159" t="str">
        <f>Data!A9</f>
        <v>Analyst Name:</v>
      </c>
      <c r="B103" s="191">
        <f>Data!B9</f>
        <v>0</v>
      </c>
      <c r="C103" s="157"/>
      <c r="D103" s="157"/>
      <c r="E103" s="156"/>
      <c r="F103" s="157"/>
      <c r="G103" s="157"/>
      <c r="H103" s="157"/>
      <c r="I103" s="157"/>
      <c r="J103" s="158"/>
    </row>
    <row r="104" spans="1:12">
      <c r="A104" s="159" t="str">
        <f>Data!A10</f>
        <v>Company Name:</v>
      </c>
      <c r="B104" s="192">
        <f>Data!B10</f>
        <v>0</v>
      </c>
      <c r="C104" s="174"/>
      <c r="D104" s="174"/>
      <c r="E104" s="173"/>
      <c r="F104" s="174"/>
      <c r="G104" s="174"/>
      <c r="H104" s="174"/>
      <c r="I104" s="174"/>
      <c r="J104" s="193"/>
    </row>
    <row r="105" spans="1:12">
      <c r="A105" s="194"/>
      <c r="B105" s="165"/>
      <c r="C105" s="56"/>
      <c r="D105" s="56"/>
      <c r="E105" s="64"/>
      <c r="F105" s="56"/>
      <c r="G105" s="56"/>
      <c r="H105" s="56"/>
      <c r="I105" s="56"/>
      <c r="J105" s="56"/>
    </row>
    <row r="106" spans="1:12">
      <c r="A106" s="64"/>
      <c r="B106" s="64" t="s">
        <v>296</v>
      </c>
      <c r="C106" s="56"/>
      <c r="D106" s="56"/>
      <c r="E106" s="165" t="s">
        <v>296</v>
      </c>
      <c r="F106" s="164"/>
      <c r="G106" s="164"/>
      <c r="H106" s="164"/>
      <c r="I106" s="164"/>
      <c r="J106" s="164"/>
    </row>
    <row r="107" spans="1:12">
      <c r="A107" s="56"/>
      <c r="B107" s="64" t="s">
        <v>466</v>
      </c>
      <c r="C107" s="56"/>
      <c r="D107" s="56"/>
      <c r="E107" s="166" t="s">
        <v>467</v>
      </c>
      <c r="F107" s="164"/>
      <c r="G107" s="164"/>
      <c r="H107" s="164"/>
      <c r="I107" s="164"/>
      <c r="J107" s="167" t="s">
        <v>23</v>
      </c>
    </row>
    <row r="108" spans="1:12">
      <c r="A108" s="56"/>
      <c r="B108" s="56" t="s">
        <v>468</v>
      </c>
      <c r="C108" s="56"/>
      <c r="D108" s="56"/>
      <c r="E108" s="168" t="s">
        <v>469</v>
      </c>
      <c r="F108" s="164"/>
      <c r="G108" s="164"/>
      <c r="H108" s="164"/>
      <c r="I108" s="169" t="s">
        <v>24</v>
      </c>
      <c r="J108" s="170">
        <f>$J$15</f>
        <v>0.03</v>
      </c>
    </row>
    <row r="109" spans="1:12">
      <c r="A109" s="56"/>
      <c r="B109" s="56" t="s">
        <v>470</v>
      </c>
      <c r="C109" s="56"/>
      <c r="D109" s="56"/>
      <c r="E109" s="168" t="s">
        <v>471</v>
      </c>
      <c r="F109" s="164"/>
      <c r="G109" s="164"/>
      <c r="H109" s="164"/>
      <c r="I109" s="169" t="s">
        <v>472</v>
      </c>
      <c r="J109" s="94">
        <f>1+$J$15</f>
        <v>1.03</v>
      </c>
    </row>
    <row r="110" spans="1:12" ht="14" thickBot="1">
      <c r="A110" s="56"/>
      <c r="B110" s="195"/>
      <c r="C110" s="56"/>
      <c r="D110" s="56"/>
      <c r="E110" s="172"/>
      <c r="F110" s="172"/>
      <c r="G110" s="172"/>
      <c r="H110" s="172"/>
      <c r="I110" s="172"/>
      <c r="J110" s="172"/>
    </row>
    <row r="111" spans="1:12" ht="14" thickTop="1">
      <c r="A111" s="56"/>
      <c r="B111" s="196" t="s">
        <v>473</v>
      </c>
      <c r="C111" s="197"/>
      <c r="D111" s="197"/>
      <c r="E111" s="198" t="s">
        <v>474</v>
      </c>
      <c r="F111" s="199"/>
      <c r="G111" s="199"/>
      <c r="H111" s="199"/>
      <c r="I111" s="199"/>
      <c r="J111" s="198"/>
      <c r="L111" s="69" t="s">
        <v>239</v>
      </c>
    </row>
    <row r="112" spans="1:12">
      <c r="A112" s="56"/>
      <c r="B112" s="177">
        <f>B19</f>
        <v>2021</v>
      </c>
      <c r="C112" s="177">
        <f>C19</f>
        <v>2022</v>
      </c>
      <c r="D112" s="177">
        <f>D19</f>
        <v>2023</v>
      </c>
      <c r="E112" s="177" t="str">
        <f t="shared" ref="E112:J112" si="33">E$19</f>
        <v>Year +1</v>
      </c>
      <c r="F112" s="177" t="str">
        <f t="shared" si="33"/>
        <v>Year +2</v>
      </c>
      <c r="G112" s="177" t="str">
        <f t="shared" si="33"/>
        <v>Year +3</v>
      </c>
      <c r="H112" s="177" t="str">
        <f t="shared" si="33"/>
        <v>Year +4</v>
      </c>
      <c r="I112" s="177" t="str">
        <f t="shared" si="33"/>
        <v>Year +5</v>
      </c>
      <c r="J112" s="177" t="str">
        <f t="shared" si="33"/>
        <v>Year +6</v>
      </c>
      <c r="L112" s="17" t="s">
        <v>1</v>
      </c>
    </row>
    <row r="113" spans="1:20">
      <c r="A113" s="64" t="s">
        <v>484</v>
      </c>
    </row>
    <row r="114" spans="1:20">
      <c r="A114" s="128" t="s">
        <v>453</v>
      </c>
    </row>
    <row r="115" spans="1:20">
      <c r="A115" s="128" t="str">
        <f>Data!A16</f>
        <v>Cash and cash equivalents</v>
      </c>
      <c r="B115" s="530">
        <f>Data!E16</f>
        <v>0</v>
      </c>
      <c r="C115" s="530">
        <f>Data!F16</f>
        <v>0</v>
      </c>
      <c r="D115" s="530">
        <v>0</v>
      </c>
      <c r="E115" s="531">
        <f>D115*(1+E116)</f>
        <v>0</v>
      </c>
      <c r="F115" s="531">
        <f t="shared" ref="F115:I115" si="34">E115*(1+F116)</f>
        <v>0</v>
      </c>
      <c r="G115" s="531">
        <f t="shared" si="34"/>
        <v>0</v>
      </c>
      <c r="H115" s="531">
        <f t="shared" si="34"/>
        <v>0</v>
      </c>
      <c r="I115" s="531">
        <f t="shared" si="34"/>
        <v>0</v>
      </c>
      <c r="J115" s="530">
        <f>I115*$J$109</f>
        <v>0</v>
      </c>
      <c r="L115" s="69" t="s">
        <v>4</v>
      </c>
    </row>
    <row r="116" spans="1:20">
      <c r="A116" s="115" t="s">
        <v>482</v>
      </c>
      <c r="B116" s="178" t="e">
        <f>B115/B$166</f>
        <v>#DIV/0!</v>
      </c>
      <c r="C116" s="178" t="e">
        <f>C115/C$166</f>
        <v>#DIV/0!</v>
      </c>
      <c r="D116" s="178" t="e">
        <f>D115/D$166</f>
        <v>#DIV/0!</v>
      </c>
      <c r="E116" s="204">
        <v>0</v>
      </c>
      <c r="F116" s="204">
        <v>0</v>
      </c>
      <c r="G116" s="204">
        <v>0</v>
      </c>
      <c r="H116" s="204">
        <v>0</v>
      </c>
      <c r="I116" s="204">
        <v>0</v>
      </c>
      <c r="J116" s="200"/>
      <c r="L116" s="17" t="s">
        <v>5</v>
      </c>
    </row>
    <row r="117" spans="1:20">
      <c r="A117" s="115" t="s">
        <v>483</v>
      </c>
      <c r="B117" s="178"/>
      <c r="C117" s="178" t="str">
        <f>IF(ISERROR(C115/B115-1),"",C115/B115-1)</f>
        <v/>
      </c>
      <c r="D117" s="178" t="str">
        <f>IF(ISERROR(D115/C115-1),"",D115/C115-1)</f>
        <v/>
      </c>
      <c r="E117" s="181" t="s">
        <v>22</v>
      </c>
      <c r="F117" s="182"/>
      <c r="G117" s="182"/>
      <c r="H117" s="182"/>
      <c r="I117" s="182"/>
      <c r="J117" s="201"/>
    </row>
    <row r="118" spans="1:20">
      <c r="A118" s="128" t="str">
        <f>Data!A17</f>
        <v>Short-term investments</v>
      </c>
      <c r="B118" s="530">
        <f>Data!E17</f>
        <v>0</v>
      </c>
      <c r="C118" s="530">
        <f>Data!F17</f>
        <v>0</v>
      </c>
      <c r="D118" s="530">
        <f>Data!G17</f>
        <v>0</v>
      </c>
      <c r="E118" s="531">
        <f>D118*(1+E119)</f>
        <v>0</v>
      </c>
      <c r="F118" s="531">
        <f t="shared" ref="F118" si="35">E118*(1+F119)</f>
        <v>0</v>
      </c>
      <c r="G118" s="531">
        <f t="shared" ref="G118" si="36">F118*(1+G119)</f>
        <v>0</v>
      </c>
      <c r="H118" s="531">
        <f t="shared" ref="H118" si="37">G118*(1+H119)</f>
        <v>0</v>
      </c>
      <c r="I118" s="531">
        <f t="shared" ref="I118" si="38">H118*(1+I119)</f>
        <v>0</v>
      </c>
      <c r="J118" s="530">
        <f>I118*$J$109</f>
        <v>0</v>
      </c>
    </row>
    <row r="119" spans="1:20">
      <c r="A119" s="115" t="s">
        <v>482</v>
      </c>
      <c r="B119" s="178" t="e">
        <f>B118/B$166</f>
        <v>#DIV/0!</v>
      </c>
      <c r="C119" s="178" t="e">
        <f>C118/C$166</f>
        <v>#DIV/0!</v>
      </c>
      <c r="D119" s="178" t="e">
        <f>D118/D$166</f>
        <v>#DIV/0!</v>
      </c>
      <c r="E119" s="204">
        <v>0</v>
      </c>
      <c r="F119" s="204">
        <v>0</v>
      </c>
      <c r="G119" s="204">
        <v>0</v>
      </c>
      <c r="H119" s="204">
        <v>0</v>
      </c>
      <c r="I119" s="204">
        <v>0</v>
      </c>
      <c r="J119" s="200"/>
    </row>
    <row r="120" spans="1:20">
      <c r="A120" s="115" t="s">
        <v>483</v>
      </c>
      <c r="B120" s="178"/>
      <c r="C120" s="178" t="str">
        <f>IF(ISERROR(C118/B118-1),"",C118/B118-1)</f>
        <v/>
      </c>
      <c r="D120" s="178" t="str">
        <f>IF(ISERROR(D118/C118-1),"",D118/C118-1)</f>
        <v/>
      </c>
      <c r="E120" s="181" t="s">
        <v>22</v>
      </c>
      <c r="F120" s="182"/>
      <c r="G120" s="182"/>
      <c r="H120" s="182"/>
      <c r="I120" s="182"/>
      <c r="J120" s="190"/>
      <c r="L120" s="202"/>
      <c r="M120" s="202"/>
      <c r="N120" s="202"/>
      <c r="O120" s="202"/>
      <c r="P120" s="202"/>
      <c r="Q120" s="202"/>
      <c r="R120" s="202"/>
      <c r="S120" s="202"/>
      <c r="T120" s="202"/>
    </row>
    <row r="121" spans="1:20">
      <c r="A121" s="128" t="str">
        <f>Data!A18</f>
        <v>Accounts and notes receivable - net</v>
      </c>
      <c r="B121" s="530">
        <f>Data!E18</f>
        <v>0</v>
      </c>
      <c r="C121" s="530">
        <f>Data!F18</f>
        <v>0</v>
      </c>
      <c r="D121" s="530">
        <f>Data!G18</f>
        <v>0</v>
      </c>
      <c r="E121" s="531">
        <f>D121*(1+E122)</f>
        <v>0</v>
      </c>
      <c r="F121" s="531">
        <f t="shared" ref="F121" si="39">E121*(1+F122)</f>
        <v>0</v>
      </c>
      <c r="G121" s="531">
        <f t="shared" ref="G121" si="40">F121*(1+G122)</f>
        <v>0</v>
      </c>
      <c r="H121" s="531">
        <f t="shared" ref="H121" si="41">G121*(1+H122)</f>
        <v>0</v>
      </c>
      <c r="I121" s="531">
        <f t="shared" ref="I121" si="42">H121*(1+I122)</f>
        <v>0</v>
      </c>
      <c r="J121" s="530">
        <f>I121*$J$109</f>
        <v>0</v>
      </c>
    </row>
    <row r="122" spans="1:20">
      <c r="A122" s="115" t="s">
        <v>482</v>
      </c>
      <c r="B122" s="178" t="e">
        <f>B121/B$166</f>
        <v>#DIV/0!</v>
      </c>
      <c r="C122" s="178" t="e">
        <f>C121/C$166</f>
        <v>#DIV/0!</v>
      </c>
      <c r="D122" s="178" t="e">
        <f>D121/D$166</f>
        <v>#DIV/0!</v>
      </c>
      <c r="E122" s="204">
        <v>0</v>
      </c>
      <c r="F122" s="204">
        <v>0</v>
      </c>
      <c r="G122" s="204">
        <v>0</v>
      </c>
      <c r="H122" s="204">
        <v>0</v>
      </c>
      <c r="I122" s="204">
        <v>0</v>
      </c>
      <c r="J122" s="200"/>
    </row>
    <row r="123" spans="1:20">
      <c r="A123" s="115" t="s">
        <v>483</v>
      </c>
      <c r="B123" s="178"/>
      <c r="C123" s="178" t="str">
        <f>IF(ISERROR(C121/B121-1),"",C121/B121-1)</f>
        <v/>
      </c>
      <c r="D123" s="178" t="str">
        <f>IF(ISERROR(D121/C121-1),"",D121/C121-1)</f>
        <v/>
      </c>
      <c r="E123" s="181" t="s">
        <v>22</v>
      </c>
      <c r="F123" s="182"/>
      <c r="G123" s="182"/>
      <c r="H123" s="182"/>
      <c r="I123" s="182"/>
      <c r="J123" s="201"/>
    </row>
    <row r="124" spans="1:20">
      <c r="A124" s="128" t="str">
        <f>Data!A19</f>
        <v>Inventories</v>
      </c>
      <c r="B124" s="530">
        <f>Data!E19</f>
        <v>0</v>
      </c>
      <c r="C124" s="530">
        <f>Data!F19</f>
        <v>0</v>
      </c>
      <c r="D124" s="530">
        <f>Data!G19</f>
        <v>0</v>
      </c>
      <c r="E124" s="531">
        <f>D124*(1+E125)</f>
        <v>0</v>
      </c>
      <c r="F124" s="531">
        <f t="shared" ref="F124" si="43">E124*(1+F125)</f>
        <v>0</v>
      </c>
      <c r="G124" s="531">
        <f t="shared" ref="G124" si="44">F124*(1+G125)</f>
        <v>0</v>
      </c>
      <c r="H124" s="531">
        <f t="shared" ref="H124" si="45">G124*(1+H125)</f>
        <v>0</v>
      </c>
      <c r="I124" s="531">
        <f t="shared" ref="I124" si="46">H124*(1+I125)</f>
        <v>0</v>
      </c>
      <c r="J124" s="530">
        <f>I124*$J$109</f>
        <v>0</v>
      </c>
    </row>
    <row r="125" spans="1:20">
      <c r="A125" s="115" t="s">
        <v>482</v>
      </c>
      <c r="B125" s="178" t="e">
        <f>B124/B$166</f>
        <v>#DIV/0!</v>
      </c>
      <c r="C125" s="178" t="e">
        <f>C124/C$166</f>
        <v>#DIV/0!</v>
      </c>
      <c r="D125" s="178" t="e">
        <f>D124/D$166</f>
        <v>#DIV/0!</v>
      </c>
      <c r="E125" s="204">
        <v>0</v>
      </c>
      <c r="F125" s="204">
        <v>0</v>
      </c>
      <c r="G125" s="204">
        <v>0</v>
      </c>
      <c r="H125" s="204">
        <v>0</v>
      </c>
      <c r="I125" s="204">
        <v>0</v>
      </c>
      <c r="J125" s="200"/>
    </row>
    <row r="126" spans="1:20">
      <c r="A126" s="115" t="s">
        <v>483</v>
      </c>
      <c r="B126" s="178"/>
      <c r="C126" s="178" t="str">
        <f>IF(ISERROR(C124/B124-1),"",C124/B124-1)</f>
        <v/>
      </c>
      <c r="D126" s="178" t="str">
        <f>IF(ISERROR(D124/C124-1),"",D124/C124-1)</f>
        <v/>
      </c>
      <c r="E126" s="181" t="s">
        <v>22</v>
      </c>
      <c r="F126" s="182"/>
      <c r="G126" s="182"/>
      <c r="H126" s="182"/>
      <c r="I126" s="182"/>
      <c r="J126" s="203"/>
    </row>
    <row r="127" spans="1:20">
      <c r="A127" s="184" t="str">
        <f>Data!A20</f>
        <v>Prepaid expenses and other current assets</v>
      </c>
      <c r="B127" s="530">
        <f>Data!E20</f>
        <v>0</v>
      </c>
      <c r="C127" s="530">
        <f>Data!F20</f>
        <v>0</v>
      </c>
      <c r="D127" s="530">
        <f>Data!G20</f>
        <v>0</v>
      </c>
      <c r="E127" s="531">
        <f>D127*(1+E128)</f>
        <v>0</v>
      </c>
      <c r="F127" s="531">
        <f t="shared" ref="F127" si="47">E127*(1+F128)</f>
        <v>0</v>
      </c>
      <c r="G127" s="531">
        <f t="shared" ref="G127" si="48">F127*(1+G128)</f>
        <v>0</v>
      </c>
      <c r="H127" s="531">
        <f t="shared" ref="H127" si="49">G127*(1+H128)</f>
        <v>0</v>
      </c>
      <c r="I127" s="531">
        <f t="shared" ref="I127" si="50">H127*(1+I128)</f>
        <v>0</v>
      </c>
      <c r="J127" s="530">
        <f>I127*$J$109</f>
        <v>0</v>
      </c>
    </row>
    <row r="128" spans="1:20">
      <c r="A128" s="115" t="s">
        <v>482</v>
      </c>
      <c r="B128" s="178" t="e">
        <f>B127/B$166</f>
        <v>#DIV/0!</v>
      </c>
      <c r="C128" s="178" t="e">
        <f>C127/C$166</f>
        <v>#DIV/0!</v>
      </c>
      <c r="D128" s="178" t="e">
        <f>D127/D$166</f>
        <v>#DIV/0!</v>
      </c>
      <c r="E128" s="204">
        <v>0</v>
      </c>
      <c r="F128" s="204">
        <v>0</v>
      </c>
      <c r="G128" s="204">
        <v>0</v>
      </c>
      <c r="H128" s="204">
        <v>0</v>
      </c>
      <c r="I128" s="204">
        <v>0</v>
      </c>
      <c r="J128" s="200"/>
    </row>
    <row r="129" spans="1:15">
      <c r="A129" s="115" t="s">
        <v>483</v>
      </c>
      <c r="B129" s="178"/>
      <c r="C129" s="178" t="str">
        <f>IF(ISERROR(C127/B127-1),"",C127/B127-1)</f>
        <v/>
      </c>
      <c r="D129" s="178" t="str">
        <f>IF(ISERROR(D127/C127-1),"",D127/C127-1)</f>
        <v/>
      </c>
      <c r="E129" s="181" t="s">
        <v>22</v>
      </c>
      <c r="F129" s="182"/>
      <c r="G129" s="182"/>
      <c r="H129" s="182"/>
      <c r="I129" s="182"/>
      <c r="J129" s="203"/>
    </row>
    <row r="130" spans="1:15">
      <c r="A130" s="184" t="str">
        <f>Data!A21</f>
        <v>Other current assets (1)</v>
      </c>
      <c r="B130" s="530">
        <f>Data!E21</f>
        <v>0</v>
      </c>
      <c r="C130" s="530">
        <f>Data!F21</f>
        <v>0</v>
      </c>
      <c r="D130" s="530">
        <f>Data!G21</f>
        <v>0</v>
      </c>
      <c r="E130" s="531">
        <f>D130*(1+E131)</f>
        <v>0</v>
      </c>
      <c r="F130" s="531">
        <f t="shared" ref="F130" si="51">E130*(1+F131)</f>
        <v>0</v>
      </c>
      <c r="G130" s="531">
        <f t="shared" ref="G130" si="52">F130*(1+G131)</f>
        <v>0</v>
      </c>
      <c r="H130" s="531">
        <f t="shared" ref="H130" si="53">G130*(1+H131)</f>
        <v>0</v>
      </c>
      <c r="I130" s="531">
        <f t="shared" ref="I130" si="54">H130*(1+I131)</f>
        <v>0</v>
      </c>
      <c r="J130" s="530">
        <f>I130*$J$109</f>
        <v>0</v>
      </c>
    </row>
    <row r="131" spans="1:15">
      <c r="A131" s="115" t="s">
        <v>482</v>
      </c>
      <c r="B131" s="178" t="e">
        <f>B130/B$166</f>
        <v>#DIV/0!</v>
      </c>
      <c r="C131" s="178" t="e">
        <f>C130/C$166</f>
        <v>#DIV/0!</v>
      </c>
      <c r="D131" s="178" t="e">
        <f>D130/D$166</f>
        <v>#DIV/0!</v>
      </c>
      <c r="E131" s="204">
        <v>0</v>
      </c>
      <c r="F131" s="204">
        <v>0</v>
      </c>
      <c r="G131" s="204">
        <v>0</v>
      </c>
      <c r="H131" s="204">
        <v>0</v>
      </c>
      <c r="I131" s="204">
        <v>0</v>
      </c>
      <c r="J131" s="200"/>
    </row>
    <row r="132" spans="1:15">
      <c r="A132" s="115" t="s">
        <v>483</v>
      </c>
      <c r="B132" s="178"/>
      <c r="C132" s="178" t="str">
        <f>IF(ISERROR(C130/B130-1),"",C130/B130-1)</f>
        <v/>
      </c>
      <c r="D132" s="178" t="str">
        <f>IF(ISERROR(D130/C130-1),"",D130/C130-1)</f>
        <v/>
      </c>
      <c r="E132" s="181" t="s">
        <v>22</v>
      </c>
      <c r="F132" s="182"/>
      <c r="G132" s="182"/>
      <c r="H132" s="182"/>
      <c r="I132" s="182"/>
      <c r="J132" s="203"/>
    </row>
    <row r="133" spans="1:15">
      <c r="A133" s="184" t="str">
        <f>Data!A22</f>
        <v>Other current assets (2)</v>
      </c>
      <c r="B133" s="530">
        <f>Data!E22</f>
        <v>0</v>
      </c>
      <c r="C133" s="530">
        <f>Data!F22</f>
        <v>0</v>
      </c>
      <c r="D133" s="530">
        <f>Data!G22</f>
        <v>0</v>
      </c>
      <c r="E133" s="531">
        <f>D133*(1+E134)</f>
        <v>0</v>
      </c>
      <c r="F133" s="531">
        <f t="shared" ref="F133" si="55">E133*(1+F134)</f>
        <v>0</v>
      </c>
      <c r="G133" s="531">
        <f t="shared" ref="G133" si="56">F133*(1+G134)</f>
        <v>0</v>
      </c>
      <c r="H133" s="531">
        <f t="shared" ref="H133" si="57">G133*(1+H134)</f>
        <v>0</v>
      </c>
      <c r="I133" s="531">
        <f t="shared" ref="I133" si="58">H133*(1+I134)</f>
        <v>0</v>
      </c>
      <c r="J133" s="530">
        <f>I133*$J$109</f>
        <v>0</v>
      </c>
    </row>
    <row r="134" spans="1:15">
      <c r="A134" s="115" t="s">
        <v>482</v>
      </c>
      <c r="B134" s="178" t="e">
        <f>B133/B$166</f>
        <v>#DIV/0!</v>
      </c>
      <c r="C134" s="178" t="e">
        <f>C133/C$166</f>
        <v>#DIV/0!</v>
      </c>
      <c r="D134" s="178" t="e">
        <f>D133/D$166</f>
        <v>#DIV/0!</v>
      </c>
      <c r="E134" s="204">
        <v>0</v>
      </c>
      <c r="F134" s="204">
        <v>0</v>
      </c>
      <c r="G134" s="204">
        <v>0</v>
      </c>
      <c r="H134" s="204">
        <v>0</v>
      </c>
      <c r="I134" s="204">
        <v>0</v>
      </c>
      <c r="J134" s="200"/>
    </row>
    <row r="135" spans="1:15">
      <c r="A135" s="115" t="s">
        <v>483</v>
      </c>
      <c r="B135" s="178"/>
      <c r="C135" s="178" t="str">
        <f>IF(ISERROR(C133/B133-1),"",C133/B133-1)</f>
        <v/>
      </c>
      <c r="D135" s="178" t="str">
        <f>IF(ISERROR(D133/C133-1),"",D133/C133-1)</f>
        <v/>
      </c>
      <c r="E135" s="181" t="s">
        <v>22</v>
      </c>
      <c r="F135" s="182"/>
      <c r="G135" s="182"/>
      <c r="H135" s="182"/>
      <c r="I135" s="182"/>
      <c r="J135" s="190"/>
    </row>
    <row r="136" spans="1:15">
      <c r="A136" s="128" t="str">
        <f>Data!A23</f>
        <v>Other current assets (3)</v>
      </c>
      <c r="B136" s="530">
        <f>Data!E23</f>
        <v>0</v>
      </c>
      <c r="C136" s="530">
        <f>Data!F23</f>
        <v>0</v>
      </c>
      <c r="D136" s="530">
        <f>Data!G23</f>
        <v>0</v>
      </c>
      <c r="E136" s="531">
        <f>D136*(1+E137)</f>
        <v>0</v>
      </c>
      <c r="F136" s="531">
        <f t="shared" ref="F136" si="59">E136*(1+F137)</f>
        <v>0</v>
      </c>
      <c r="G136" s="531">
        <f t="shared" ref="G136" si="60">F136*(1+G137)</f>
        <v>0</v>
      </c>
      <c r="H136" s="531">
        <f t="shared" ref="H136" si="61">G136*(1+H137)</f>
        <v>0</v>
      </c>
      <c r="I136" s="531">
        <f t="shared" ref="I136" si="62">H136*(1+I137)</f>
        <v>0</v>
      </c>
      <c r="J136" s="530">
        <f>I136*$J$109</f>
        <v>0</v>
      </c>
    </row>
    <row r="137" spans="1:15">
      <c r="A137" s="115" t="s">
        <v>482</v>
      </c>
      <c r="B137" s="178" t="e">
        <f>B136/B$166</f>
        <v>#DIV/0!</v>
      </c>
      <c r="C137" s="178" t="e">
        <f>C136/C$166</f>
        <v>#DIV/0!</v>
      </c>
      <c r="D137" s="178" t="e">
        <f>D136/D$166</f>
        <v>#DIV/0!</v>
      </c>
      <c r="E137" s="204">
        <v>0</v>
      </c>
      <c r="F137" s="204">
        <v>0</v>
      </c>
      <c r="G137" s="204">
        <v>0</v>
      </c>
      <c r="H137" s="204">
        <v>0</v>
      </c>
      <c r="I137" s="204">
        <v>0</v>
      </c>
      <c r="J137" s="200"/>
    </row>
    <row r="138" spans="1:15">
      <c r="A138" s="115" t="s">
        <v>483</v>
      </c>
      <c r="B138" s="178"/>
      <c r="C138" s="178" t="str">
        <f>IF(ISERROR(C136/B136-1),"",C136/B136-1)</f>
        <v/>
      </c>
      <c r="D138" s="178" t="str">
        <f>IF(ISERROR(D136/C136-1),"",D136/C136-1)</f>
        <v/>
      </c>
      <c r="E138" s="181" t="s">
        <v>22</v>
      </c>
      <c r="F138" s="182"/>
      <c r="G138" s="182"/>
      <c r="H138" s="182"/>
      <c r="I138" s="182"/>
      <c r="J138" s="205"/>
    </row>
    <row r="139" spans="1:15">
      <c r="A139" s="184" t="str">
        <f>Data!A24</f>
        <v xml:space="preserve">  Current Assets</v>
      </c>
      <c r="B139" s="532">
        <f>B115+B118+B121+B124+B127+B130+B133+B136</f>
        <v>0</v>
      </c>
      <c r="C139" s="532">
        <f t="shared" ref="C139:I139" si="63">C115+C118+C121+C124+C127+C130+C133+C136</f>
        <v>0</v>
      </c>
      <c r="D139" s="532">
        <f t="shared" si="63"/>
        <v>0</v>
      </c>
      <c r="E139" s="532">
        <f>E115+E118+E121+E124+E127+E130+E133+E136</f>
        <v>0</v>
      </c>
      <c r="F139" s="532">
        <f t="shared" si="63"/>
        <v>0</v>
      </c>
      <c r="G139" s="532">
        <f t="shared" si="63"/>
        <v>0</v>
      </c>
      <c r="H139" s="532">
        <f t="shared" si="63"/>
        <v>0</v>
      </c>
      <c r="I139" s="532">
        <f t="shared" si="63"/>
        <v>0</v>
      </c>
      <c r="J139" s="532">
        <f>J115+J118+J121+J124+J127+J130+J133+J136</f>
        <v>0</v>
      </c>
    </row>
    <row r="140" spans="1:15">
      <c r="A140" s="115" t="s">
        <v>482</v>
      </c>
      <c r="B140" s="178" t="e">
        <f>B139/B$166</f>
        <v>#DIV/0!</v>
      </c>
      <c r="C140" s="178" t="e">
        <f>C139/C$166</f>
        <v>#DIV/0!</v>
      </c>
      <c r="D140" s="178" t="e">
        <f>D139/D$166</f>
        <v>#DIV/0!</v>
      </c>
      <c r="E140" s="183" t="e">
        <f t="shared" ref="E140:J140" si="64">E139/E166</f>
        <v>#DIV/0!</v>
      </c>
      <c r="F140" s="183" t="e">
        <f t="shared" si="64"/>
        <v>#DIV/0!</v>
      </c>
      <c r="G140" s="183" t="e">
        <f t="shared" si="64"/>
        <v>#DIV/0!</v>
      </c>
      <c r="H140" s="183" t="e">
        <f t="shared" si="64"/>
        <v>#DIV/0!</v>
      </c>
      <c r="I140" s="183" t="e">
        <f t="shared" si="64"/>
        <v>#DIV/0!</v>
      </c>
      <c r="J140" s="183" t="e">
        <f t="shared" si="64"/>
        <v>#DIV/0!</v>
      </c>
    </row>
    <row r="141" spans="1:15">
      <c r="A141" s="115" t="s">
        <v>483</v>
      </c>
      <c r="B141" s="178"/>
      <c r="C141" s="178" t="str">
        <f>IF(ISERROR(C139/B139-1),"",C139/B139-1)</f>
        <v/>
      </c>
      <c r="D141" s="178" t="str">
        <f>IF(ISERROR(D139/C139-1),"",D139/C139-1)</f>
        <v/>
      </c>
      <c r="E141" s="178" t="str">
        <f t="shared" ref="E141:J141" si="65">IF(ISERROR(E139/D139-1),"",E139/D139-1)</f>
        <v/>
      </c>
      <c r="F141" s="178" t="str">
        <f t="shared" si="65"/>
        <v/>
      </c>
      <c r="G141" s="178" t="str">
        <f t="shared" si="65"/>
        <v/>
      </c>
      <c r="H141" s="178" t="str">
        <f t="shared" si="65"/>
        <v/>
      </c>
      <c r="I141" s="178" t="str">
        <f t="shared" si="65"/>
        <v/>
      </c>
      <c r="J141" s="178" t="str">
        <f t="shared" si="65"/>
        <v/>
      </c>
    </row>
    <row r="142" spans="1:15">
      <c r="A142" s="184" t="str">
        <f>Data!A25</f>
        <v>Long-term investments</v>
      </c>
      <c r="B142" s="331">
        <f>Data!E25</f>
        <v>0</v>
      </c>
      <c r="C142" s="570">
        <f>Data!F25</f>
        <v>0</v>
      </c>
      <c r="D142" s="331">
        <f>Data!G25</f>
        <v>0</v>
      </c>
      <c r="E142" s="531">
        <f>D142*(1+E143)</f>
        <v>0</v>
      </c>
      <c r="F142" s="531">
        <f t="shared" ref="F142" si="66">E142*(1+F143)</f>
        <v>0</v>
      </c>
      <c r="G142" s="531">
        <f t="shared" ref="G142" si="67">F142*(1+G143)</f>
        <v>0</v>
      </c>
      <c r="H142" s="531">
        <f t="shared" ref="H142" si="68">G142*(1+H143)</f>
        <v>0</v>
      </c>
      <c r="I142" s="531">
        <f t="shared" ref="I142" si="69">H142*(1+I143)</f>
        <v>0</v>
      </c>
      <c r="J142" s="530">
        <f>I142*$J$109</f>
        <v>0</v>
      </c>
      <c r="L142" s="202"/>
      <c r="M142" s="202"/>
      <c r="N142" s="202"/>
      <c r="O142" s="202"/>
    </row>
    <row r="143" spans="1:15">
      <c r="A143" s="115" t="s">
        <v>482</v>
      </c>
      <c r="B143" s="178" t="e">
        <f t="shared" ref="B143:C143" si="70">B142/B$166</f>
        <v>#DIV/0!</v>
      </c>
      <c r="C143" s="178" t="e">
        <f t="shared" si="70"/>
        <v>#DIV/0!</v>
      </c>
      <c r="D143" s="178" t="e">
        <f>D142/D$166</f>
        <v>#DIV/0!</v>
      </c>
      <c r="E143" s="204">
        <v>0</v>
      </c>
      <c r="F143" s="204">
        <v>0</v>
      </c>
      <c r="G143" s="204">
        <v>0</v>
      </c>
      <c r="H143" s="204">
        <v>0</v>
      </c>
      <c r="I143" s="204">
        <v>0</v>
      </c>
      <c r="J143" s="200"/>
    </row>
    <row r="144" spans="1:15">
      <c r="A144" s="115" t="s">
        <v>483</v>
      </c>
      <c r="B144" s="178" t="str">
        <f t="shared" ref="B144:C144" si="71">IF(ISERROR(B142/A142-1),"",B142/A142-1)</f>
        <v/>
      </c>
      <c r="C144" s="178" t="str">
        <f t="shared" si="71"/>
        <v/>
      </c>
      <c r="D144" s="178" t="str">
        <f>IF(ISERROR(D142/C142-1),"",D142/C142-1)</f>
        <v/>
      </c>
      <c r="E144" s="181" t="s">
        <v>22</v>
      </c>
      <c r="F144" s="182"/>
      <c r="G144" s="182"/>
      <c r="H144" s="182"/>
      <c r="I144" s="182"/>
      <c r="J144" s="190"/>
    </row>
    <row r="145" spans="1:10">
      <c r="A145" s="184" t="str">
        <f>Data!A26</f>
        <v xml:space="preserve">Equity and cost investments </v>
      </c>
      <c r="B145" s="331">
        <f>Data!E26</f>
        <v>0</v>
      </c>
      <c r="C145" s="570">
        <f>Data!F26</f>
        <v>0</v>
      </c>
      <c r="D145" s="331">
        <f>Data!G26</f>
        <v>0</v>
      </c>
      <c r="E145" s="531">
        <f>D145*(1+E146)</f>
        <v>0</v>
      </c>
      <c r="F145" s="531">
        <f t="shared" ref="F145" si="72">E145*(1+F146)</f>
        <v>0</v>
      </c>
      <c r="G145" s="531">
        <f t="shared" ref="G145" si="73">F145*(1+G146)</f>
        <v>0</v>
      </c>
      <c r="H145" s="531">
        <f t="shared" ref="H145" si="74">G145*(1+H146)</f>
        <v>0</v>
      </c>
      <c r="I145" s="531">
        <f t="shared" ref="I145" si="75">H145*(1+I146)</f>
        <v>0</v>
      </c>
      <c r="J145" s="530">
        <f>I145*$J$109</f>
        <v>0</v>
      </c>
    </row>
    <row r="146" spans="1:10">
      <c r="A146" s="115" t="s">
        <v>482</v>
      </c>
      <c r="B146" s="178" t="e">
        <f t="shared" ref="B146:C146" si="76">B145/B$166</f>
        <v>#DIV/0!</v>
      </c>
      <c r="C146" s="178" t="e">
        <f t="shared" si="76"/>
        <v>#DIV/0!</v>
      </c>
      <c r="D146" s="178" t="e">
        <f>D145/D$166</f>
        <v>#DIV/0!</v>
      </c>
      <c r="E146" s="204">
        <v>0</v>
      </c>
      <c r="F146" s="204">
        <v>0</v>
      </c>
      <c r="G146" s="204">
        <v>0</v>
      </c>
      <c r="H146" s="204">
        <v>0</v>
      </c>
      <c r="I146" s="204">
        <v>0</v>
      </c>
      <c r="J146" s="200"/>
    </row>
    <row r="147" spans="1:10">
      <c r="A147" s="115" t="s">
        <v>483</v>
      </c>
      <c r="B147" s="178" t="str">
        <f t="shared" ref="B147:C147" si="77">IF(ISERROR(B145/A145-1),"",B145/A145-1)</f>
        <v/>
      </c>
      <c r="C147" s="178" t="str">
        <f t="shared" si="77"/>
        <v/>
      </c>
      <c r="D147" s="178" t="str">
        <f>IF(ISERROR(D145/C145-1),"",D145/C145-1)</f>
        <v/>
      </c>
      <c r="E147" s="181" t="s">
        <v>22</v>
      </c>
      <c r="F147" s="182"/>
      <c r="G147" s="182"/>
      <c r="H147" s="182"/>
      <c r="I147" s="182"/>
      <c r="J147" s="206"/>
    </row>
    <row r="148" spans="1:10">
      <c r="A148" s="184" t="str">
        <f>Data!A27</f>
        <v>Property, plant, and equipment - at cost</v>
      </c>
      <c r="B148" s="331">
        <f>Data!E27</f>
        <v>0</v>
      </c>
      <c r="C148" s="570">
        <f>Data!F27</f>
        <v>0</v>
      </c>
      <c r="D148" s="331">
        <f>Data!G27</f>
        <v>0</v>
      </c>
      <c r="E148" s="531">
        <f>'Forecast Development'!E69</f>
        <v>0</v>
      </c>
      <c r="F148" s="531">
        <f>'Forecast Development'!F69</f>
        <v>0</v>
      </c>
      <c r="G148" s="531">
        <f>'Forecast Development'!G69</f>
        <v>0</v>
      </c>
      <c r="H148" s="531">
        <f>'Forecast Development'!H69</f>
        <v>0</v>
      </c>
      <c r="I148" s="531">
        <f>'Forecast Development'!I69</f>
        <v>0</v>
      </c>
      <c r="J148" s="530">
        <f>I148*$J$109</f>
        <v>0</v>
      </c>
    </row>
    <row r="149" spans="1:10">
      <c r="A149" s="115" t="s">
        <v>482</v>
      </c>
      <c r="B149" s="178" t="e">
        <f t="shared" ref="B149:C149" si="78">B148/B$166</f>
        <v>#DIV/0!</v>
      </c>
      <c r="C149" s="178" t="e">
        <f t="shared" si="78"/>
        <v>#DIV/0!</v>
      </c>
      <c r="D149" s="178" t="e">
        <f>D148/D$166</f>
        <v>#DIV/0!</v>
      </c>
      <c r="E149" s="186"/>
      <c r="F149" s="186"/>
      <c r="G149" s="186"/>
      <c r="H149" s="186"/>
      <c r="I149" s="186"/>
      <c r="J149" s="200"/>
    </row>
    <row r="150" spans="1:10">
      <c r="A150" s="115" t="s">
        <v>483</v>
      </c>
      <c r="B150" s="178" t="str">
        <f t="shared" ref="B150:C150" si="79">IF(ISERROR(B148/A148-1),"",B148/A148-1)</f>
        <v/>
      </c>
      <c r="C150" s="178" t="str">
        <f t="shared" si="79"/>
        <v/>
      </c>
      <c r="D150" s="178" t="str">
        <f>IF(ISERROR(D148/C148-1),"",D148/C148-1)</f>
        <v/>
      </c>
      <c r="E150" s="181" t="s">
        <v>159</v>
      </c>
      <c r="F150" s="182"/>
      <c r="G150" s="182"/>
      <c r="H150" s="182"/>
      <c r="I150" s="182"/>
      <c r="J150" s="201"/>
    </row>
    <row r="151" spans="1:10">
      <c r="A151" s="184" t="str">
        <f>Data!A28</f>
        <v>&lt;Accumulated depreciation&gt;</v>
      </c>
      <c r="B151" s="331">
        <f>Data!E28</f>
        <v>0</v>
      </c>
      <c r="C151" s="570">
        <f>Data!F28</f>
        <v>0</v>
      </c>
      <c r="D151" s="331">
        <f>Data!G28</f>
        <v>0</v>
      </c>
      <c r="E151" s="531" t="e">
        <f>'Forecast Development'!E74</f>
        <v>#DIV/0!</v>
      </c>
      <c r="F151" s="531" t="e">
        <f>'Forecast Development'!F74</f>
        <v>#DIV/0!</v>
      </c>
      <c r="G151" s="531" t="e">
        <f>'Forecast Development'!G74</f>
        <v>#DIV/0!</v>
      </c>
      <c r="H151" s="531" t="e">
        <f>'Forecast Development'!H74</f>
        <v>#DIV/0!</v>
      </c>
      <c r="I151" s="531" t="e">
        <f>'Forecast Development'!I74</f>
        <v>#DIV/0!</v>
      </c>
      <c r="J151" s="530" t="e">
        <f>I151*$J$109</f>
        <v>#DIV/0!</v>
      </c>
    </row>
    <row r="152" spans="1:10">
      <c r="A152" s="115" t="s">
        <v>482</v>
      </c>
      <c r="B152" s="178" t="e">
        <f t="shared" ref="B152:C152" si="80">B151/B$166</f>
        <v>#DIV/0!</v>
      </c>
      <c r="C152" s="178" t="e">
        <f t="shared" si="80"/>
        <v>#DIV/0!</v>
      </c>
      <c r="D152" s="178" t="e">
        <f>D151/D$166</f>
        <v>#DIV/0!</v>
      </c>
      <c r="E152" s="186"/>
      <c r="F152" s="186"/>
      <c r="G152" s="186"/>
      <c r="H152" s="186"/>
      <c r="I152" s="186"/>
      <c r="J152" s="200"/>
    </row>
    <row r="153" spans="1:10">
      <c r="A153" s="115" t="s">
        <v>483</v>
      </c>
      <c r="B153" s="178" t="str">
        <f t="shared" ref="B153:C153" si="81">IF(ISERROR(B151/A151-1),"",B151/A151-1)</f>
        <v/>
      </c>
      <c r="C153" s="178" t="str">
        <f t="shared" si="81"/>
        <v/>
      </c>
      <c r="D153" s="178" t="str">
        <f>IF(ISERROR(D151/C151-1),"",D151/C151-1)</f>
        <v/>
      </c>
      <c r="E153" s="181" t="s">
        <v>160</v>
      </c>
      <c r="F153" s="182"/>
      <c r="G153" s="182"/>
      <c r="H153" s="182"/>
      <c r="I153" s="182"/>
      <c r="J153" s="201"/>
    </row>
    <row r="154" spans="1:10">
      <c r="A154" s="184" t="str">
        <f>Data!A29</f>
        <v>Deferred income taxes - noncurrent</v>
      </c>
      <c r="B154" s="331">
        <f>Data!E29</f>
        <v>0</v>
      </c>
      <c r="C154" s="570">
        <f>Data!F29</f>
        <v>0</v>
      </c>
      <c r="D154" s="331">
        <f>Data!G29</f>
        <v>0</v>
      </c>
      <c r="E154" s="531">
        <f>D154*(1+E155)</f>
        <v>0</v>
      </c>
      <c r="F154" s="531">
        <f t="shared" ref="F154" si="82">E154*(1+F155)</f>
        <v>0</v>
      </c>
      <c r="G154" s="531">
        <f t="shared" ref="G154" si="83">F154*(1+G155)</f>
        <v>0</v>
      </c>
      <c r="H154" s="531">
        <f t="shared" ref="H154" si="84">G154*(1+H155)</f>
        <v>0</v>
      </c>
      <c r="I154" s="531">
        <f t="shared" ref="I154" si="85">H154*(1+I155)</f>
        <v>0</v>
      </c>
      <c r="J154" s="530">
        <f>I154*$J$109</f>
        <v>0</v>
      </c>
    </row>
    <row r="155" spans="1:10">
      <c r="A155" s="115" t="s">
        <v>482</v>
      </c>
      <c r="B155" s="178" t="e">
        <f t="shared" ref="B155:C155" si="86">B154/B$166</f>
        <v>#DIV/0!</v>
      </c>
      <c r="C155" s="178" t="e">
        <f t="shared" si="86"/>
        <v>#DIV/0!</v>
      </c>
      <c r="D155" s="178" t="e">
        <f>D154/D$166</f>
        <v>#DIV/0!</v>
      </c>
      <c r="E155" s="204">
        <v>0</v>
      </c>
      <c r="F155" s="204">
        <v>0</v>
      </c>
      <c r="G155" s="204">
        <v>0</v>
      </c>
      <c r="H155" s="204">
        <v>0</v>
      </c>
      <c r="I155" s="204">
        <v>0</v>
      </c>
      <c r="J155" s="200"/>
    </row>
    <row r="156" spans="1:10">
      <c r="A156" s="115" t="s">
        <v>483</v>
      </c>
      <c r="B156" s="178" t="str">
        <f t="shared" ref="B156:C156" si="87">IF(ISERROR(B154/A154-1),"",B154/A154-1)</f>
        <v/>
      </c>
      <c r="C156" s="178" t="str">
        <f t="shared" si="87"/>
        <v/>
      </c>
      <c r="D156" s="178" t="str">
        <f>IF(ISERROR(D154/C154-1),"",D154/C154-1)</f>
        <v/>
      </c>
      <c r="E156" s="181" t="s">
        <v>22</v>
      </c>
      <c r="F156" s="182"/>
      <c r="G156" s="182"/>
      <c r="H156" s="182"/>
      <c r="I156" s="182"/>
      <c r="J156" s="201"/>
    </row>
    <row r="157" spans="1:10">
      <c r="A157" s="184" t="str">
        <f>Data!A30</f>
        <v>Other assets</v>
      </c>
      <c r="B157" s="331">
        <f>Data!E30</f>
        <v>0</v>
      </c>
      <c r="C157" s="331">
        <f>Data!F30</f>
        <v>0</v>
      </c>
      <c r="D157" s="331">
        <f>Data!G30</f>
        <v>0</v>
      </c>
      <c r="E157" s="531">
        <f>D157*(1+E158)</f>
        <v>0</v>
      </c>
      <c r="F157" s="531">
        <f t="shared" ref="F157" si="88">E157*(1+F158)</f>
        <v>0</v>
      </c>
      <c r="G157" s="531">
        <f t="shared" ref="G157" si="89">F157*(1+G158)</f>
        <v>0</v>
      </c>
      <c r="H157" s="531">
        <f t="shared" ref="H157" si="90">G157*(1+H158)</f>
        <v>0</v>
      </c>
      <c r="I157" s="531">
        <f t="shared" ref="I157" si="91">H157*(1+I158)</f>
        <v>0</v>
      </c>
      <c r="J157" s="530">
        <f>I157*$J$109</f>
        <v>0</v>
      </c>
    </row>
    <row r="158" spans="1:10">
      <c r="A158" s="115" t="s">
        <v>482</v>
      </c>
      <c r="B158" s="178" t="e">
        <f t="shared" ref="B158:C158" si="92">B157/B$166</f>
        <v>#DIV/0!</v>
      </c>
      <c r="C158" s="178" t="e">
        <f t="shared" si="92"/>
        <v>#DIV/0!</v>
      </c>
      <c r="D158" s="178" t="e">
        <f>D157/D$166</f>
        <v>#DIV/0!</v>
      </c>
      <c r="E158" s="204">
        <v>0</v>
      </c>
      <c r="F158" s="204">
        <v>0</v>
      </c>
      <c r="G158" s="204">
        <v>0</v>
      </c>
      <c r="H158" s="204">
        <v>0</v>
      </c>
      <c r="I158" s="204">
        <v>0</v>
      </c>
      <c r="J158" s="200"/>
    </row>
    <row r="159" spans="1:10">
      <c r="A159" s="115" t="s">
        <v>483</v>
      </c>
      <c r="B159" s="178" t="str">
        <f t="shared" ref="B159:C159" si="93">IF(ISERROR(B157/A157-1),"",B157/A157-1)</f>
        <v/>
      </c>
      <c r="C159" s="178" t="str">
        <f t="shared" si="93"/>
        <v/>
      </c>
      <c r="D159" s="178" t="str">
        <f>IF(ISERROR(D157/C157-1),"",D157/C157-1)</f>
        <v/>
      </c>
      <c r="E159" s="181" t="s">
        <v>22</v>
      </c>
      <c r="F159" s="182"/>
      <c r="G159" s="182"/>
      <c r="H159" s="182"/>
      <c r="I159" s="182"/>
      <c r="J159" s="201"/>
    </row>
    <row r="160" spans="1:10">
      <c r="A160" s="184" t="str">
        <f>Data!A31</f>
        <v>Other intangible assets</v>
      </c>
      <c r="B160" s="331">
        <f>Data!E31</f>
        <v>0</v>
      </c>
      <c r="C160" s="331">
        <f>Data!F31</f>
        <v>0</v>
      </c>
      <c r="D160" s="331">
        <f>Data!G31</f>
        <v>0</v>
      </c>
      <c r="E160" s="531">
        <f>D160*(1+E161)</f>
        <v>0</v>
      </c>
      <c r="F160" s="531">
        <f t="shared" ref="F160" si="94">E160*(1+F161)</f>
        <v>0</v>
      </c>
      <c r="G160" s="531">
        <f t="shared" ref="G160" si="95">F160*(1+G161)</f>
        <v>0</v>
      </c>
      <c r="H160" s="531">
        <f t="shared" ref="H160" si="96">G160*(1+H161)</f>
        <v>0</v>
      </c>
      <c r="I160" s="531">
        <f t="shared" ref="I160" si="97">H160*(1+I161)</f>
        <v>0</v>
      </c>
      <c r="J160" s="530">
        <f>I160*$J$109</f>
        <v>0</v>
      </c>
    </row>
    <row r="161" spans="1:12">
      <c r="A161" s="115" t="s">
        <v>482</v>
      </c>
      <c r="B161" s="178" t="e">
        <f t="shared" ref="B161:C161" si="98">B160/B$166</f>
        <v>#DIV/0!</v>
      </c>
      <c r="C161" s="178" t="e">
        <f t="shared" si="98"/>
        <v>#DIV/0!</v>
      </c>
      <c r="D161" s="178" t="e">
        <f>D160/D$166</f>
        <v>#DIV/0!</v>
      </c>
      <c r="E161" s="204">
        <v>0</v>
      </c>
      <c r="F161" s="204">
        <v>0</v>
      </c>
      <c r="G161" s="204">
        <v>0</v>
      </c>
      <c r="H161" s="204">
        <v>0</v>
      </c>
      <c r="I161" s="204">
        <v>0</v>
      </c>
      <c r="J161" s="200"/>
    </row>
    <row r="162" spans="1:12">
      <c r="A162" s="115" t="s">
        <v>483</v>
      </c>
      <c r="B162" s="178" t="str">
        <f t="shared" ref="B162:C162" si="99">IF(ISERROR(B160/A160-1),"",B160/A160-1)</f>
        <v/>
      </c>
      <c r="C162" s="178" t="str">
        <f t="shared" si="99"/>
        <v/>
      </c>
      <c r="D162" s="178" t="str">
        <f>IF(ISERROR(D160/C160-1),"",D160/C160-1)</f>
        <v/>
      </c>
      <c r="E162" s="181" t="s">
        <v>22</v>
      </c>
      <c r="F162" s="182"/>
      <c r="G162" s="182"/>
      <c r="H162" s="182"/>
      <c r="I162" s="182"/>
      <c r="J162" s="201"/>
    </row>
    <row r="163" spans="1:12">
      <c r="A163" s="184" t="str">
        <f>Data!A32</f>
        <v xml:space="preserve">Goodwill </v>
      </c>
      <c r="B163" s="331">
        <f>Data!E32</f>
        <v>0</v>
      </c>
      <c r="C163" s="331">
        <f>Data!F32</f>
        <v>0</v>
      </c>
      <c r="D163" s="331">
        <f>Data!G32</f>
        <v>0</v>
      </c>
      <c r="E163" s="531">
        <f>D163*(1+E164)</f>
        <v>0</v>
      </c>
      <c r="F163" s="531">
        <f t="shared" ref="F163" si="100">E163*(1+F164)</f>
        <v>0</v>
      </c>
      <c r="G163" s="531">
        <f t="shared" ref="G163" si="101">F163*(1+G164)</f>
        <v>0</v>
      </c>
      <c r="H163" s="531">
        <f t="shared" ref="H163" si="102">G163*(1+H164)</f>
        <v>0</v>
      </c>
      <c r="I163" s="531">
        <f t="shared" ref="I163" si="103">H163*(1+I164)</f>
        <v>0</v>
      </c>
      <c r="J163" s="530">
        <f>I163*$J$109</f>
        <v>0</v>
      </c>
    </row>
    <row r="164" spans="1:12">
      <c r="A164" s="115" t="s">
        <v>482</v>
      </c>
      <c r="B164" s="178" t="e">
        <f>B163/B$166</f>
        <v>#DIV/0!</v>
      </c>
      <c r="C164" s="178" t="e">
        <f>C163/C$166</f>
        <v>#DIV/0!</v>
      </c>
      <c r="D164" s="178" t="e">
        <f>D163/D$166</f>
        <v>#DIV/0!</v>
      </c>
      <c r="E164" s="204">
        <v>0</v>
      </c>
      <c r="F164" s="204">
        <v>0</v>
      </c>
      <c r="G164" s="204">
        <v>0</v>
      </c>
      <c r="H164" s="204">
        <v>0</v>
      </c>
      <c r="I164" s="204">
        <v>0</v>
      </c>
      <c r="J164" s="200"/>
    </row>
    <row r="165" spans="1:12">
      <c r="A165" s="115" t="s">
        <v>483</v>
      </c>
      <c r="B165" s="178"/>
      <c r="C165" s="178" t="str">
        <f>IF(ISERROR(C163/B163-1),"",C163/B163-1)</f>
        <v/>
      </c>
      <c r="D165" s="178" t="str">
        <f>IF(ISERROR(D163/C163-1),"",D163/C163-1)</f>
        <v/>
      </c>
      <c r="E165" s="181" t="s">
        <v>22</v>
      </c>
      <c r="F165" s="182"/>
      <c r="G165" s="182"/>
      <c r="H165" s="182"/>
      <c r="I165" s="182"/>
      <c r="J165" s="205"/>
    </row>
    <row r="166" spans="1:12" ht="14" thickBot="1">
      <c r="A166" s="184" t="str">
        <f>Data!A33</f>
        <v xml:space="preserve">   Total Assets</v>
      </c>
      <c r="B166" s="533">
        <f>B139+B142+B145+B148+B151+B154+B157+B160+B163</f>
        <v>0</v>
      </c>
      <c r="C166" s="533">
        <f t="shared" ref="C166:J166" si="104">C139+C142+C145+C148+C151+C154+C157+C160+C163</f>
        <v>0</v>
      </c>
      <c r="D166" s="533">
        <f t="shared" si="104"/>
        <v>0</v>
      </c>
      <c r="E166" s="533" t="e">
        <f>E139+E142+E145+E148+E151+E154+E157+E160+E163</f>
        <v>#DIV/0!</v>
      </c>
      <c r="F166" s="533" t="e">
        <f t="shared" si="104"/>
        <v>#DIV/0!</v>
      </c>
      <c r="G166" s="533" t="e">
        <f t="shared" si="104"/>
        <v>#DIV/0!</v>
      </c>
      <c r="H166" s="533" t="e">
        <f t="shared" si="104"/>
        <v>#DIV/0!</v>
      </c>
      <c r="I166" s="533" t="e">
        <f t="shared" si="104"/>
        <v>#DIV/0!</v>
      </c>
      <c r="J166" s="533" t="e">
        <f t="shared" si="104"/>
        <v>#DIV/0!</v>
      </c>
    </row>
    <row r="167" spans="1:12" ht="14" thickTop="1">
      <c r="A167" s="115" t="s">
        <v>482</v>
      </c>
      <c r="B167" s="178" t="e">
        <f t="shared" ref="B167:J167" si="105">B166/B$166</f>
        <v>#DIV/0!</v>
      </c>
      <c r="C167" s="178" t="e">
        <f t="shared" si="105"/>
        <v>#DIV/0!</v>
      </c>
      <c r="D167" s="178" t="e">
        <f t="shared" si="105"/>
        <v>#DIV/0!</v>
      </c>
      <c r="E167" s="178" t="e">
        <f t="shared" si="105"/>
        <v>#DIV/0!</v>
      </c>
      <c r="F167" s="178" t="e">
        <f t="shared" si="105"/>
        <v>#DIV/0!</v>
      </c>
      <c r="G167" s="178" t="e">
        <f t="shared" si="105"/>
        <v>#DIV/0!</v>
      </c>
      <c r="H167" s="178" t="e">
        <f t="shared" si="105"/>
        <v>#DIV/0!</v>
      </c>
      <c r="I167" s="178" t="e">
        <f t="shared" si="105"/>
        <v>#DIV/0!</v>
      </c>
      <c r="J167" s="178" t="e">
        <f t="shared" si="105"/>
        <v>#DIV/0!</v>
      </c>
    </row>
    <row r="168" spans="1:12">
      <c r="A168" s="115" t="s">
        <v>483</v>
      </c>
      <c r="B168" s="178"/>
      <c r="C168" s="178" t="str">
        <f t="shared" ref="C168:J168" si="106">IF(ISERROR(C166/B166-1),"",C166/B166-1)</f>
        <v/>
      </c>
      <c r="D168" s="178" t="str">
        <f t="shared" si="106"/>
        <v/>
      </c>
      <c r="E168" s="178" t="str">
        <f t="shared" si="106"/>
        <v/>
      </c>
      <c r="F168" s="178" t="str">
        <f t="shared" si="106"/>
        <v/>
      </c>
      <c r="G168" s="178" t="str">
        <f t="shared" si="106"/>
        <v/>
      </c>
      <c r="H168" s="178" t="str">
        <f t="shared" si="106"/>
        <v/>
      </c>
      <c r="I168" s="178" t="str">
        <f t="shared" si="106"/>
        <v/>
      </c>
      <c r="J168" s="178" t="str">
        <f t="shared" si="106"/>
        <v/>
      </c>
    </row>
    <row r="169" spans="1:12">
      <c r="A169" s="128"/>
      <c r="J169" s="201"/>
      <c r="L169" s="534"/>
    </row>
    <row r="170" spans="1:12">
      <c r="A170" s="128" t="s">
        <v>454</v>
      </c>
      <c r="J170" s="201"/>
    </row>
    <row r="171" spans="1:12">
      <c r="A171" s="184" t="str">
        <f>Data!A36</f>
        <v>Accounts payable</v>
      </c>
      <c r="B171" s="530">
        <f>Data!E36</f>
        <v>0</v>
      </c>
      <c r="C171" s="530">
        <f>Data!F36</f>
        <v>0</v>
      </c>
      <c r="D171" s="530">
        <f>Data!G36</f>
        <v>0</v>
      </c>
      <c r="E171" s="531">
        <f>D171*(1+E172)</f>
        <v>0</v>
      </c>
      <c r="F171" s="531">
        <f t="shared" ref="F171" si="107">E171*(1+F172)</f>
        <v>0</v>
      </c>
      <c r="G171" s="531">
        <f t="shared" ref="G171" si="108">F171*(1+G172)</f>
        <v>0</v>
      </c>
      <c r="H171" s="531">
        <f t="shared" ref="H171" si="109">G171*(1+H172)</f>
        <v>0</v>
      </c>
      <c r="I171" s="531">
        <f t="shared" ref="I171" si="110">H171*(1+I172)</f>
        <v>0</v>
      </c>
      <c r="J171" s="530">
        <f>I171*$J$109</f>
        <v>0</v>
      </c>
    </row>
    <row r="172" spans="1:12">
      <c r="A172" s="115" t="s">
        <v>482</v>
      </c>
      <c r="B172" s="178" t="e">
        <f>B171/B$166</f>
        <v>#DIV/0!</v>
      </c>
      <c r="C172" s="178" t="e">
        <f>C171/C$166</f>
        <v>#DIV/0!</v>
      </c>
      <c r="D172" s="178" t="e">
        <f>D171/D$166</f>
        <v>#DIV/0!</v>
      </c>
      <c r="E172" s="204">
        <v>0</v>
      </c>
      <c r="F172" s="204">
        <v>0</v>
      </c>
      <c r="G172" s="204">
        <v>0</v>
      </c>
      <c r="H172" s="204">
        <v>0</v>
      </c>
      <c r="I172" s="204">
        <v>0</v>
      </c>
      <c r="J172" s="200"/>
    </row>
    <row r="173" spans="1:12">
      <c r="A173" s="115" t="s">
        <v>483</v>
      </c>
      <c r="B173" s="178"/>
      <c r="C173" s="178" t="str">
        <f>IF(ISERROR(C171/B171-1),"",C171/B171-1)</f>
        <v/>
      </c>
      <c r="D173" s="178" t="str">
        <f>IF(ISERROR(D171/C171-1),"",D171/C171-1)</f>
        <v/>
      </c>
      <c r="E173" s="181" t="s">
        <v>22</v>
      </c>
      <c r="F173" s="182"/>
      <c r="G173" s="182"/>
      <c r="H173" s="182"/>
      <c r="I173" s="182"/>
      <c r="J173" s="201"/>
    </row>
    <row r="174" spans="1:12">
      <c r="A174" s="184" t="str">
        <f>Data!A37</f>
        <v>Accrued liabilities</v>
      </c>
      <c r="B174" s="530">
        <f>Data!E37</f>
        <v>0</v>
      </c>
      <c r="C174" s="530">
        <f>Data!F37</f>
        <v>0</v>
      </c>
      <c r="D174" s="530">
        <f>Data!G37</f>
        <v>0</v>
      </c>
      <c r="E174" s="531">
        <f>D174*(1+E175)</f>
        <v>0</v>
      </c>
      <c r="F174" s="531">
        <f t="shared" ref="F174" si="111">E174*(1+F175)</f>
        <v>0</v>
      </c>
      <c r="G174" s="531">
        <f t="shared" ref="G174" si="112">F174*(1+G175)</f>
        <v>0</v>
      </c>
      <c r="H174" s="531">
        <f t="shared" ref="H174" si="113">G174*(1+H175)</f>
        <v>0</v>
      </c>
      <c r="I174" s="531">
        <f t="shared" ref="I174" si="114">H174*(1+I175)</f>
        <v>0</v>
      </c>
      <c r="J174" s="530">
        <f>I174*$J$109</f>
        <v>0</v>
      </c>
    </row>
    <row r="175" spans="1:12">
      <c r="A175" s="115" t="s">
        <v>482</v>
      </c>
      <c r="B175" s="178" t="e">
        <f>B174/B$166</f>
        <v>#DIV/0!</v>
      </c>
      <c r="C175" s="178" t="e">
        <f>C174/C$166</f>
        <v>#DIV/0!</v>
      </c>
      <c r="D175" s="178" t="e">
        <f>D174/D$166</f>
        <v>#DIV/0!</v>
      </c>
      <c r="E175" s="204">
        <v>0</v>
      </c>
      <c r="F175" s="204">
        <v>0</v>
      </c>
      <c r="G175" s="204">
        <v>0</v>
      </c>
      <c r="H175" s="204">
        <v>0</v>
      </c>
      <c r="I175" s="204">
        <v>0</v>
      </c>
      <c r="J175" s="200"/>
    </row>
    <row r="176" spans="1:12">
      <c r="A176" s="115" t="s">
        <v>483</v>
      </c>
      <c r="B176" s="178"/>
      <c r="C176" s="178" t="str">
        <f>IF(ISERROR(C174/B174-1),"",C174/B174-1)</f>
        <v/>
      </c>
      <c r="D176" s="178" t="str">
        <f>IF(ISERROR(D174/C174-1),"",D174/C174-1)</f>
        <v/>
      </c>
      <c r="E176" s="181" t="s">
        <v>22</v>
      </c>
      <c r="F176" s="182"/>
      <c r="G176" s="182"/>
      <c r="H176" s="182"/>
      <c r="I176" s="182"/>
      <c r="J176" s="201"/>
    </row>
    <row r="177" spans="1:10">
      <c r="A177" s="184" t="str">
        <f>Data!A38</f>
        <v>Notes payable and short-term debt</v>
      </c>
      <c r="B177" s="530">
        <f>Data!E38</f>
        <v>0</v>
      </c>
      <c r="C177" s="530">
        <f>Data!F38</f>
        <v>0</v>
      </c>
      <c r="D177" s="530">
        <f>Data!G38</f>
        <v>0</v>
      </c>
      <c r="E177" s="531">
        <f>D177*(1+E178)</f>
        <v>0</v>
      </c>
      <c r="F177" s="531">
        <f t="shared" ref="F177" si="115">E177*(1+F178)</f>
        <v>0</v>
      </c>
      <c r="G177" s="531">
        <f t="shared" ref="G177" si="116">F177*(1+G178)</f>
        <v>0</v>
      </c>
      <c r="H177" s="531">
        <f t="shared" ref="H177" si="117">G177*(1+H178)</f>
        <v>0</v>
      </c>
      <c r="I177" s="531">
        <f t="shared" ref="I177" si="118">H177*(1+I178)</f>
        <v>0</v>
      </c>
      <c r="J177" s="530">
        <f>I177*$J$109</f>
        <v>0</v>
      </c>
    </row>
    <row r="178" spans="1:10">
      <c r="A178" s="115" t="s">
        <v>482</v>
      </c>
      <c r="B178" s="178" t="e">
        <f>B177/B$166</f>
        <v>#DIV/0!</v>
      </c>
      <c r="C178" s="178" t="e">
        <f>C177/C$166</f>
        <v>#DIV/0!</v>
      </c>
      <c r="D178" s="178" t="e">
        <f>D177/D$166</f>
        <v>#DIV/0!</v>
      </c>
      <c r="E178" s="204">
        <v>0</v>
      </c>
      <c r="F178" s="204">
        <v>0</v>
      </c>
      <c r="G178" s="204">
        <v>0</v>
      </c>
      <c r="H178" s="204">
        <v>0</v>
      </c>
      <c r="I178" s="204">
        <v>0</v>
      </c>
      <c r="J178" s="200"/>
    </row>
    <row r="179" spans="1:10">
      <c r="A179" s="115" t="s">
        <v>483</v>
      </c>
      <c r="B179" s="178"/>
      <c r="C179" s="178" t="str">
        <f>IF(ISERROR(C177/B177-1),"",C177/B177-1)</f>
        <v/>
      </c>
      <c r="D179" s="178" t="str">
        <f>IF(ISERROR(D177/C177-1),"",D177/C177-1)</f>
        <v/>
      </c>
      <c r="E179" s="181" t="s">
        <v>22</v>
      </c>
      <c r="F179" s="182"/>
      <c r="G179" s="182"/>
      <c r="H179" s="182"/>
      <c r="I179" s="182"/>
      <c r="J179" s="190"/>
    </row>
    <row r="180" spans="1:10">
      <c r="A180" s="128" t="str">
        <f>Data!A39</f>
        <v>Current maturities of long-term debt</v>
      </c>
      <c r="B180" s="530">
        <f>Data!E39</f>
        <v>0</v>
      </c>
      <c r="C180" s="530">
        <f>Data!F39</f>
        <v>0</v>
      </c>
      <c r="D180" s="530">
        <f>Data!G39</f>
        <v>0</v>
      </c>
      <c r="E180" s="531">
        <f>E181</f>
        <v>0</v>
      </c>
      <c r="F180" s="531">
        <f t="shared" ref="F180:I180" si="119">F181</f>
        <v>0</v>
      </c>
      <c r="G180" s="531">
        <f t="shared" si="119"/>
        <v>0</v>
      </c>
      <c r="H180" s="531">
        <f t="shared" si="119"/>
        <v>0</v>
      </c>
      <c r="I180" s="531">
        <f t="shared" si="119"/>
        <v>0</v>
      </c>
      <c r="J180" s="530">
        <f>I180*$J$109</f>
        <v>0</v>
      </c>
    </row>
    <row r="181" spans="1:10">
      <c r="A181" s="115" t="s">
        <v>482</v>
      </c>
      <c r="B181" s="178" t="e">
        <f>B180/B$166</f>
        <v>#DIV/0!</v>
      </c>
      <c r="C181" s="178" t="e">
        <f>C180/C$166</f>
        <v>#DIV/0!</v>
      </c>
      <c r="D181" s="178" t="e">
        <f>D180/D$166</f>
        <v>#DIV/0!</v>
      </c>
      <c r="E181" s="462">
        <v>0</v>
      </c>
      <c r="F181" s="462">
        <v>0</v>
      </c>
      <c r="G181" s="462">
        <v>0</v>
      </c>
      <c r="H181" s="462">
        <v>0</v>
      </c>
      <c r="I181" s="462">
        <v>0</v>
      </c>
      <c r="J181" s="200"/>
    </row>
    <row r="182" spans="1:10">
      <c r="A182" s="115" t="s">
        <v>483</v>
      </c>
      <c r="B182" s="178"/>
      <c r="C182" s="178" t="str">
        <f>IF(ISERROR(C180/B180-1),"",C180/B180-1)</f>
        <v/>
      </c>
      <c r="D182" s="178" t="str">
        <f>IF(ISERROR(D180/C180-1),"",D180/C180-1)</f>
        <v/>
      </c>
      <c r="E182" s="181" t="s">
        <v>826</v>
      </c>
      <c r="F182" s="182"/>
      <c r="G182" s="182"/>
      <c r="H182" s="182"/>
      <c r="I182" s="182"/>
      <c r="J182" s="207"/>
    </row>
    <row r="183" spans="1:10">
      <c r="A183" s="184" t="str">
        <f>Data!A40</f>
        <v>Deferred tax liabilities - current</v>
      </c>
      <c r="B183" s="530">
        <f>Data!E40</f>
        <v>0</v>
      </c>
      <c r="C183" s="530">
        <f>Data!F40</f>
        <v>0</v>
      </c>
      <c r="D183" s="530">
        <f>Data!G40</f>
        <v>0</v>
      </c>
      <c r="E183" s="531">
        <f>D183*(1+E184)</f>
        <v>0</v>
      </c>
      <c r="F183" s="531">
        <f t="shared" ref="F183" si="120">E183*(1+F184)</f>
        <v>0</v>
      </c>
      <c r="G183" s="531">
        <f t="shared" ref="G183" si="121">F183*(1+G184)</f>
        <v>0</v>
      </c>
      <c r="H183" s="531">
        <f t="shared" ref="H183" si="122">G183*(1+H184)</f>
        <v>0</v>
      </c>
      <c r="I183" s="531">
        <f t="shared" ref="I183" si="123">H183*(1+I184)</f>
        <v>0</v>
      </c>
      <c r="J183" s="530">
        <f>I183*$J$109</f>
        <v>0</v>
      </c>
    </row>
    <row r="184" spans="1:10">
      <c r="A184" s="115" t="s">
        <v>482</v>
      </c>
      <c r="B184" s="178" t="e">
        <f>B183/B$166</f>
        <v>#DIV/0!</v>
      </c>
      <c r="C184" s="178" t="e">
        <f>C183/C$166</f>
        <v>#DIV/0!</v>
      </c>
      <c r="D184" s="178" t="e">
        <f>D183/D$166</f>
        <v>#DIV/0!</v>
      </c>
      <c r="E184" s="204">
        <v>0</v>
      </c>
      <c r="F184" s="204">
        <v>0</v>
      </c>
      <c r="G184" s="204">
        <v>0</v>
      </c>
      <c r="H184" s="204">
        <v>0</v>
      </c>
      <c r="I184" s="204">
        <v>0</v>
      </c>
      <c r="J184" s="200"/>
    </row>
    <row r="185" spans="1:10">
      <c r="A185" s="115" t="s">
        <v>483</v>
      </c>
      <c r="B185" s="178"/>
      <c r="C185" s="178" t="str">
        <f>IF(ISERROR(C183/B183-1),"",C183/B183-1)</f>
        <v/>
      </c>
      <c r="D185" s="178" t="str">
        <f>IF(ISERROR(D183/C183-1),"",D183/C183-1)</f>
        <v/>
      </c>
      <c r="E185" s="181" t="s">
        <v>22</v>
      </c>
      <c r="F185" s="182"/>
      <c r="G185" s="182"/>
      <c r="H185" s="182"/>
      <c r="I185" s="182"/>
      <c r="J185" s="190"/>
    </row>
    <row r="186" spans="1:10">
      <c r="A186" s="184" t="str">
        <f>Data!A41</f>
        <v>Other current liabilities (1)</v>
      </c>
      <c r="B186" s="530">
        <f>Data!E41</f>
        <v>0</v>
      </c>
      <c r="C186" s="530">
        <f>Data!F41</f>
        <v>0</v>
      </c>
      <c r="D186" s="530">
        <f>Data!G41</f>
        <v>0</v>
      </c>
      <c r="E186" s="531">
        <f>D186*(1+E187)</f>
        <v>0</v>
      </c>
      <c r="F186" s="531">
        <f t="shared" ref="F186" si="124">E186*(1+F187)</f>
        <v>0</v>
      </c>
      <c r="G186" s="531">
        <f t="shared" ref="G186" si="125">F186*(1+G187)</f>
        <v>0</v>
      </c>
      <c r="H186" s="531">
        <f t="shared" ref="H186" si="126">G186*(1+H187)</f>
        <v>0</v>
      </c>
      <c r="I186" s="531">
        <f t="shared" ref="I186" si="127">H186*(1+I187)</f>
        <v>0</v>
      </c>
      <c r="J186" s="530">
        <f>I186*$J$109</f>
        <v>0</v>
      </c>
    </row>
    <row r="187" spans="1:10">
      <c r="A187" s="115" t="s">
        <v>482</v>
      </c>
      <c r="B187" s="178" t="e">
        <f>B186/B$166</f>
        <v>#DIV/0!</v>
      </c>
      <c r="C187" s="178" t="e">
        <f>C186/C$166</f>
        <v>#DIV/0!</v>
      </c>
      <c r="D187" s="178" t="e">
        <f>D186/D$166</f>
        <v>#DIV/0!</v>
      </c>
      <c r="E187" s="204">
        <v>0</v>
      </c>
      <c r="F187" s="204">
        <v>0</v>
      </c>
      <c r="G187" s="204">
        <v>0</v>
      </c>
      <c r="H187" s="204">
        <v>0</v>
      </c>
      <c r="I187" s="204">
        <v>0</v>
      </c>
      <c r="J187" s="200"/>
    </row>
    <row r="188" spans="1:10">
      <c r="A188" s="115" t="s">
        <v>483</v>
      </c>
      <c r="B188" s="178"/>
      <c r="C188" s="178" t="str">
        <f>IF(ISERROR(C186/B186-1),"",C186/B186-1)</f>
        <v/>
      </c>
      <c r="D188" s="178" t="str">
        <f>IF(ISERROR(D186/C186-1),"",D186/C186-1)</f>
        <v/>
      </c>
      <c r="E188" s="181" t="s">
        <v>22</v>
      </c>
      <c r="F188" s="182"/>
      <c r="G188" s="182"/>
      <c r="H188" s="182"/>
      <c r="I188" s="182"/>
      <c r="J188" s="205"/>
    </row>
    <row r="189" spans="1:10">
      <c r="A189" s="184" t="str">
        <f>Data!A42</f>
        <v>Other current liabilities (2)</v>
      </c>
      <c r="B189" s="530">
        <f>Data!E42</f>
        <v>0</v>
      </c>
      <c r="C189" s="530">
        <f>Data!F42</f>
        <v>0</v>
      </c>
      <c r="D189" s="530">
        <f>Data!G42</f>
        <v>0</v>
      </c>
      <c r="E189" s="531">
        <f>D189*(1+E190)</f>
        <v>0</v>
      </c>
      <c r="F189" s="531">
        <f t="shared" ref="F189" si="128">E189*(1+F190)</f>
        <v>0</v>
      </c>
      <c r="G189" s="531">
        <f t="shared" ref="G189" si="129">F189*(1+G190)</f>
        <v>0</v>
      </c>
      <c r="H189" s="531">
        <f t="shared" ref="H189" si="130">G189*(1+H190)</f>
        <v>0</v>
      </c>
      <c r="I189" s="531">
        <f t="shared" ref="I189" si="131">H189*(1+I190)</f>
        <v>0</v>
      </c>
      <c r="J189" s="530">
        <f>I189*$J$109</f>
        <v>0</v>
      </c>
    </row>
    <row r="190" spans="1:10">
      <c r="A190" s="115" t="s">
        <v>482</v>
      </c>
      <c r="B190" s="178" t="e">
        <f>B189/B$166</f>
        <v>#DIV/0!</v>
      </c>
      <c r="C190" s="178" t="e">
        <f>C189/C$166</f>
        <v>#DIV/0!</v>
      </c>
      <c r="D190" s="178" t="e">
        <f>D189/D$166</f>
        <v>#DIV/0!</v>
      </c>
      <c r="E190" s="204">
        <v>0</v>
      </c>
      <c r="F190" s="204">
        <v>0</v>
      </c>
      <c r="G190" s="204">
        <v>0</v>
      </c>
      <c r="H190" s="204">
        <v>0</v>
      </c>
      <c r="I190" s="204">
        <v>0</v>
      </c>
      <c r="J190" s="200"/>
    </row>
    <row r="191" spans="1:10">
      <c r="A191" s="115" t="s">
        <v>483</v>
      </c>
      <c r="B191" s="178"/>
      <c r="C191" s="178" t="str">
        <f>IF(ISERROR(C189/B189-1),"",C189/B189-1)</f>
        <v/>
      </c>
      <c r="D191" s="178" t="str">
        <f>IF(ISERROR(D189/C189-1),"",D189/C189-1)</f>
        <v/>
      </c>
      <c r="E191" s="181" t="s">
        <v>22</v>
      </c>
      <c r="F191" s="182"/>
      <c r="G191" s="182"/>
      <c r="H191" s="182"/>
      <c r="I191" s="182"/>
      <c r="J191" s="205"/>
    </row>
    <row r="192" spans="1:10">
      <c r="A192" s="184" t="str">
        <f>Data!A43</f>
        <v>Other current liabilities (3)</v>
      </c>
      <c r="B192" s="530">
        <f>Data!E43</f>
        <v>0</v>
      </c>
      <c r="C192" s="530">
        <f>Data!F43</f>
        <v>0</v>
      </c>
      <c r="D192" s="530">
        <f>Data!G43</f>
        <v>0</v>
      </c>
      <c r="E192" s="531">
        <f>D192*(1+E193)</f>
        <v>0</v>
      </c>
      <c r="F192" s="531">
        <f t="shared" ref="F192" si="132">E192*(1+F193)</f>
        <v>0</v>
      </c>
      <c r="G192" s="531">
        <f t="shared" ref="G192" si="133">F192*(1+G193)</f>
        <v>0</v>
      </c>
      <c r="H192" s="531">
        <f t="shared" ref="H192" si="134">G192*(1+H193)</f>
        <v>0</v>
      </c>
      <c r="I192" s="531">
        <f t="shared" ref="I192" si="135">H192*(1+I193)</f>
        <v>0</v>
      </c>
      <c r="J192" s="530">
        <f>I192*$J$109</f>
        <v>0</v>
      </c>
    </row>
    <row r="193" spans="1:10">
      <c r="A193" s="115" t="s">
        <v>482</v>
      </c>
      <c r="B193" s="178" t="e">
        <f>B192/B$166</f>
        <v>#DIV/0!</v>
      </c>
      <c r="C193" s="178" t="e">
        <f>C192/C$166</f>
        <v>#DIV/0!</v>
      </c>
      <c r="D193" s="178" t="e">
        <f>D192/D$166</f>
        <v>#DIV/0!</v>
      </c>
      <c r="E193" s="204">
        <v>0</v>
      </c>
      <c r="F193" s="204">
        <v>0</v>
      </c>
      <c r="G193" s="204">
        <v>0</v>
      </c>
      <c r="H193" s="204">
        <v>0</v>
      </c>
      <c r="I193" s="204">
        <v>0</v>
      </c>
      <c r="J193" s="200"/>
    </row>
    <row r="194" spans="1:10">
      <c r="A194" s="115" t="s">
        <v>483</v>
      </c>
      <c r="B194" s="178"/>
      <c r="C194" s="178" t="str">
        <f>IF(ISERROR(C192/B192-1),"",C192/B192-1)</f>
        <v/>
      </c>
      <c r="D194" s="178" t="str">
        <f>IF(ISERROR(D192/C192-1),"",D192/C192-1)</f>
        <v/>
      </c>
      <c r="E194" s="181" t="s">
        <v>22</v>
      </c>
      <c r="F194" s="182"/>
      <c r="G194" s="182"/>
      <c r="H194" s="182"/>
      <c r="I194" s="182"/>
      <c r="J194" s="205"/>
    </row>
    <row r="195" spans="1:10">
      <c r="A195" s="184" t="str">
        <f>Data!A44</f>
        <v xml:space="preserve">  Current Liabilities</v>
      </c>
      <c r="B195" s="532">
        <f>B171+B174+B177+B180+B183+B186+B189+B192</f>
        <v>0</v>
      </c>
      <c r="C195" s="532">
        <f t="shared" ref="C195:I195" si="136">C171+C174+C177+C180+C183+C186+C189+C192</f>
        <v>0</v>
      </c>
      <c r="D195" s="532">
        <f t="shared" si="136"/>
        <v>0</v>
      </c>
      <c r="E195" s="532">
        <f>E171+E174+E177+E180+E183+E186+E189+E192</f>
        <v>0</v>
      </c>
      <c r="F195" s="532">
        <f t="shared" si="136"/>
        <v>0</v>
      </c>
      <c r="G195" s="532">
        <f t="shared" si="136"/>
        <v>0</v>
      </c>
      <c r="H195" s="532">
        <f t="shared" si="136"/>
        <v>0</v>
      </c>
      <c r="I195" s="532">
        <f t="shared" si="136"/>
        <v>0</v>
      </c>
      <c r="J195" s="532">
        <f>J171+J174+J177+J180+J183+J186+J189+J192</f>
        <v>0</v>
      </c>
    </row>
    <row r="196" spans="1:10">
      <c r="A196" s="115" t="s">
        <v>482</v>
      </c>
      <c r="B196" s="178" t="e">
        <f t="shared" ref="B196:J196" si="137">B195/B$166</f>
        <v>#DIV/0!</v>
      </c>
      <c r="C196" s="178" t="e">
        <f t="shared" si="137"/>
        <v>#DIV/0!</v>
      </c>
      <c r="D196" s="178" t="e">
        <f t="shared" si="137"/>
        <v>#DIV/0!</v>
      </c>
      <c r="E196" s="178" t="e">
        <f t="shared" si="137"/>
        <v>#DIV/0!</v>
      </c>
      <c r="F196" s="178" t="e">
        <f t="shared" si="137"/>
        <v>#DIV/0!</v>
      </c>
      <c r="G196" s="178" t="e">
        <f t="shared" si="137"/>
        <v>#DIV/0!</v>
      </c>
      <c r="H196" s="178" t="e">
        <f t="shared" si="137"/>
        <v>#DIV/0!</v>
      </c>
      <c r="I196" s="178" t="e">
        <f t="shared" si="137"/>
        <v>#DIV/0!</v>
      </c>
      <c r="J196" s="178" t="e">
        <f t="shared" si="137"/>
        <v>#DIV/0!</v>
      </c>
    </row>
    <row r="197" spans="1:10">
      <c r="A197" s="115" t="s">
        <v>483</v>
      </c>
      <c r="B197" s="178"/>
      <c r="C197" s="178" t="str">
        <f t="shared" ref="C197:I197" si="138">IF(ISERROR(C195/B195-1),"",C195/B195-1)</f>
        <v/>
      </c>
      <c r="D197" s="178" t="str">
        <f t="shared" si="138"/>
        <v/>
      </c>
      <c r="E197" s="178" t="str">
        <f t="shared" si="138"/>
        <v/>
      </c>
      <c r="F197" s="178" t="str">
        <f t="shared" si="138"/>
        <v/>
      </c>
      <c r="G197" s="178" t="str">
        <f t="shared" si="138"/>
        <v/>
      </c>
      <c r="H197" s="178" t="str">
        <f t="shared" si="138"/>
        <v/>
      </c>
      <c r="I197" s="178" t="str">
        <f t="shared" si="138"/>
        <v/>
      </c>
      <c r="J197" s="178"/>
    </row>
    <row r="198" spans="1:10">
      <c r="A198" s="128" t="str">
        <f>Data!A45</f>
        <v xml:space="preserve">Long-term debt </v>
      </c>
      <c r="B198" s="530">
        <f>Data!E45</f>
        <v>0</v>
      </c>
      <c r="C198" s="530">
        <f>Data!F45</f>
        <v>0</v>
      </c>
      <c r="D198" s="530">
        <f>Data!G45</f>
        <v>0</v>
      </c>
      <c r="E198" s="531">
        <f>D198*(1+E199)</f>
        <v>0</v>
      </c>
      <c r="F198" s="531">
        <f t="shared" ref="F198" si="139">E198*(1+F199)</f>
        <v>0</v>
      </c>
      <c r="G198" s="531">
        <f t="shared" ref="G198" si="140">F198*(1+G199)</f>
        <v>0</v>
      </c>
      <c r="H198" s="531">
        <f t="shared" ref="H198" si="141">G198*(1+H199)</f>
        <v>0</v>
      </c>
      <c r="I198" s="531">
        <f t="shared" ref="I198" si="142">H198*(1+I199)</f>
        <v>0</v>
      </c>
      <c r="J198" s="530">
        <f>I198*$J$109</f>
        <v>0</v>
      </c>
    </row>
    <row r="199" spans="1:10">
      <c r="A199" s="115" t="s">
        <v>482</v>
      </c>
      <c r="B199" s="178" t="e">
        <f>B198/B$166</f>
        <v>#DIV/0!</v>
      </c>
      <c r="C199" s="178" t="e">
        <f>C198/C$166</f>
        <v>#DIV/0!</v>
      </c>
      <c r="D199" s="178" t="e">
        <f>D198/D$166</f>
        <v>#DIV/0!</v>
      </c>
      <c r="E199" s="204">
        <v>0</v>
      </c>
      <c r="F199" s="204">
        <v>0</v>
      </c>
      <c r="G199" s="204">
        <v>0</v>
      </c>
      <c r="H199" s="204">
        <v>0</v>
      </c>
      <c r="I199" s="204">
        <v>0</v>
      </c>
      <c r="J199" s="200"/>
    </row>
    <row r="200" spans="1:10">
      <c r="A200" s="115" t="s">
        <v>483</v>
      </c>
      <c r="B200" s="178"/>
      <c r="C200" s="178" t="str">
        <f>IF(ISERROR(C198/B198-1),"",C198/B198-1)</f>
        <v/>
      </c>
      <c r="D200" s="178" t="str">
        <f>IF(ISERROR(D198/C198-1),"",D198/C198-1)</f>
        <v/>
      </c>
      <c r="E200" s="181" t="s">
        <v>827</v>
      </c>
      <c r="F200" s="182"/>
      <c r="G200" s="182"/>
      <c r="H200" s="182"/>
      <c r="I200" s="182"/>
      <c r="J200" s="201"/>
    </row>
    <row r="201" spans="1:10">
      <c r="A201" s="184" t="str">
        <f>Data!A46</f>
        <v>Long-term accrued liabilities</v>
      </c>
      <c r="B201" s="530">
        <f>Data!E46</f>
        <v>0</v>
      </c>
      <c r="C201" s="530">
        <f>Data!F46</f>
        <v>0</v>
      </c>
      <c r="D201" s="530">
        <f>Data!G46</f>
        <v>0</v>
      </c>
      <c r="E201" s="531">
        <f>D201*(1+E202)</f>
        <v>0</v>
      </c>
      <c r="F201" s="531">
        <f t="shared" ref="F201" si="143">E201*(1+F202)</f>
        <v>0</v>
      </c>
      <c r="G201" s="531">
        <f t="shared" ref="G201" si="144">F201*(1+G202)</f>
        <v>0</v>
      </c>
      <c r="H201" s="531">
        <f t="shared" ref="H201" si="145">G201*(1+H202)</f>
        <v>0</v>
      </c>
      <c r="I201" s="531">
        <f t="shared" ref="I201" si="146">H201*(1+I202)</f>
        <v>0</v>
      </c>
      <c r="J201" s="530">
        <f>I201*$J$109</f>
        <v>0</v>
      </c>
    </row>
    <row r="202" spans="1:10">
      <c r="A202" s="115" t="s">
        <v>482</v>
      </c>
      <c r="B202" s="178" t="e">
        <f>B201/B$166</f>
        <v>#DIV/0!</v>
      </c>
      <c r="C202" s="178" t="e">
        <f>C201/C$166</f>
        <v>#DIV/0!</v>
      </c>
      <c r="D202" s="178" t="e">
        <f>D201/D$166</f>
        <v>#DIV/0!</v>
      </c>
      <c r="E202" s="204">
        <v>0</v>
      </c>
      <c r="F202" s="204">
        <v>0</v>
      </c>
      <c r="G202" s="204">
        <v>0</v>
      </c>
      <c r="H202" s="204">
        <v>0</v>
      </c>
      <c r="I202" s="204">
        <v>0</v>
      </c>
      <c r="J202" s="200"/>
    </row>
    <row r="203" spans="1:10">
      <c r="A203" s="115" t="s">
        <v>483</v>
      </c>
      <c r="B203" s="178"/>
      <c r="C203" s="178" t="str">
        <f>IF(ISERROR(C201/B201-1),"",C201/B201-1)</f>
        <v/>
      </c>
      <c r="D203" s="178" t="str">
        <f>IF(ISERROR(D201/C201-1),"",D201/C201-1)</f>
        <v/>
      </c>
      <c r="E203" s="181" t="s">
        <v>22</v>
      </c>
      <c r="F203" s="182"/>
      <c r="G203" s="182"/>
      <c r="H203" s="182"/>
      <c r="I203" s="182"/>
      <c r="J203" s="201"/>
    </row>
    <row r="204" spans="1:10">
      <c r="A204" s="128" t="str">
        <f>Data!A47</f>
        <v>Deferred tax liabilities- noncurrent</v>
      </c>
      <c r="B204" s="530">
        <f>Data!E47</f>
        <v>0</v>
      </c>
      <c r="C204" s="530">
        <f>Data!F47</f>
        <v>0</v>
      </c>
      <c r="D204" s="530">
        <f>Data!G47</f>
        <v>0</v>
      </c>
      <c r="E204" s="531">
        <f>D204*(1+E205)</f>
        <v>0</v>
      </c>
      <c r="F204" s="531">
        <f t="shared" ref="F204" si="147">E204*(1+F205)</f>
        <v>0</v>
      </c>
      <c r="G204" s="531">
        <f t="shared" ref="G204" si="148">F204*(1+G205)</f>
        <v>0</v>
      </c>
      <c r="H204" s="531">
        <f t="shared" ref="H204" si="149">G204*(1+H205)</f>
        <v>0</v>
      </c>
      <c r="I204" s="531">
        <f t="shared" ref="I204" si="150">H204*(1+I205)</f>
        <v>0</v>
      </c>
      <c r="J204" s="530">
        <f>I204*$J$109</f>
        <v>0</v>
      </c>
    </row>
    <row r="205" spans="1:10">
      <c r="A205" s="115" t="s">
        <v>482</v>
      </c>
      <c r="B205" s="178" t="e">
        <f>B204/B$166</f>
        <v>#DIV/0!</v>
      </c>
      <c r="C205" s="178" t="e">
        <f>C204/C$166</f>
        <v>#DIV/0!</v>
      </c>
      <c r="D205" s="178" t="e">
        <f>D204/D$166</f>
        <v>#DIV/0!</v>
      </c>
      <c r="E205" s="204">
        <v>0</v>
      </c>
      <c r="F205" s="204">
        <v>0</v>
      </c>
      <c r="G205" s="204">
        <v>0</v>
      </c>
      <c r="H205" s="204">
        <v>0</v>
      </c>
      <c r="I205" s="204">
        <v>0</v>
      </c>
      <c r="J205" s="200"/>
    </row>
    <row r="206" spans="1:10">
      <c r="A206" s="115" t="s">
        <v>483</v>
      </c>
      <c r="B206" s="178"/>
      <c r="C206" s="178" t="str">
        <f>IF(ISERROR(C204/B204-1),"",C204/B204-1)</f>
        <v/>
      </c>
      <c r="D206" s="178" t="str">
        <f>IF(ISERROR(D204/C204-1),"",D204/C204-1)</f>
        <v/>
      </c>
      <c r="E206" s="181" t="s">
        <v>22</v>
      </c>
      <c r="F206" s="182"/>
      <c r="G206" s="182"/>
      <c r="H206" s="182"/>
      <c r="I206" s="182"/>
      <c r="J206" s="201"/>
    </row>
    <row r="207" spans="1:10">
      <c r="A207" s="128" t="str">
        <f>Data!A48</f>
        <v>Other noncurrent liabilities (1)</v>
      </c>
      <c r="B207" s="530">
        <f>Data!E48</f>
        <v>0</v>
      </c>
      <c r="C207" s="530">
        <f>Data!F48</f>
        <v>0</v>
      </c>
      <c r="D207" s="530">
        <f>Data!G48</f>
        <v>0</v>
      </c>
      <c r="E207" s="531">
        <f>D207*(1+E208)</f>
        <v>0</v>
      </c>
      <c r="F207" s="531">
        <f t="shared" ref="F207" si="151">E207*(1+F208)</f>
        <v>0</v>
      </c>
      <c r="G207" s="531">
        <f t="shared" ref="G207" si="152">F207*(1+G208)</f>
        <v>0</v>
      </c>
      <c r="H207" s="531">
        <f t="shared" ref="H207" si="153">G207*(1+H208)</f>
        <v>0</v>
      </c>
      <c r="I207" s="531">
        <f t="shared" ref="I207" si="154">H207*(1+I208)</f>
        <v>0</v>
      </c>
      <c r="J207" s="530">
        <f>I207*$J$109</f>
        <v>0</v>
      </c>
    </row>
    <row r="208" spans="1:10">
      <c r="A208" s="115" t="s">
        <v>482</v>
      </c>
      <c r="B208" s="178" t="e">
        <f>B207/B$166</f>
        <v>#DIV/0!</v>
      </c>
      <c r="C208" s="178" t="e">
        <f>C207/C$166</f>
        <v>#DIV/0!</v>
      </c>
      <c r="D208" s="178" t="e">
        <f>D207/D$166</f>
        <v>#DIV/0!</v>
      </c>
      <c r="E208" s="204">
        <v>0</v>
      </c>
      <c r="F208" s="204">
        <v>0</v>
      </c>
      <c r="G208" s="204">
        <v>0</v>
      </c>
      <c r="H208" s="204">
        <v>0</v>
      </c>
      <c r="I208" s="204">
        <v>0</v>
      </c>
      <c r="J208" s="208"/>
    </row>
    <row r="209" spans="1:10">
      <c r="A209" s="115" t="s">
        <v>483</v>
      </c>
      <c r="B209" s="178"/>
      <c r="C209" s="178" t="str">
        <f>IF(ISERROR(C207/B207-1),"",C207/B207-1)</f>
        <v/>
      </c>
      <c r="D209" s="178" t="str">
        <f>IF(ISERROR(D207/C207-1),"",D207/C207-1)</f>
        <v/>
      </c>
      <c r="E209" s="181" t="s">
        <v>22</v>
      </c>
      <c r="F209" s="182"/>
      <c r="G209" s="182"/>
      <c r="H209" s="182"/>
      <c r="I209" s="182"/>
      <c r="J209" s="190"/>
    </row>
    <row r="210" spans="1:10">
      <c r="A210" s="128" t="str">
        <f>Data!A49</f>
        <v>Other noncurrent liabilities (2)</v>
      </c>
      <c r="B210" s="530">
        <f>Data!E49</f>
        <v>0</v>
      </c>
      <c r="C210" s="530">
        <f>Data!F49</f>
        <v>0</v>
      </c>
      <c r="D210" s="530">
        <f>Data!G49</f>
        <v>0</v>
      </c>
      <c r="E210" s="531">
        <f>D210*(1+E211)</f>
        <v>0</v>
      </c>
      <c r="F210" s="531">
        <f t="shared" ref="F210" si="155">E210*(1+F211)</f>
        <v>0</v>
      </c>
      <c r="G210" s="531">
        <f t="shared" ref="G210" si="156">F210*(1+G211)</f>
        <v>0</v>
      </c>
      <c r="H210" s="531">
        <f t="shared" ref="H210" si="157">G210*(1+H211)</f>
        <v>0</v>
      </c>
      <c r="I210" s="531">
        <f t="shared" ref="I210" si="158">H210*(1+I211)</f>
        <v>0</v>
      </c>
      <c r="J210" s="530">
        <f>I210*$J$109</f>
        <v>0</v>
      </c>
    </row>
    <row r="211" spans="1:10">
      <c r="A211" s="115" t="s">
        <v>482</v>
      </c>
      <c r="B211" s="178" t="e">
        <f>B210/B$166</f>
        <v>#DIV/0!</v>
      </c>
      <c r="C211" s="178" t="e">
        <f>C210/C$166</f>
        <v>#DIV/0!</v>
      </c>
      <c r="D211" s="178" t="e">
        <f>D210/D$166</f>
        <v>#DIV/0!</v>
      </c>
      <c r="E211" s="204">
        <v>0</v>
      </c>
      <c r="F211" s="204">
        <v>0</v>
      </c>
      <c r="G211" s="204">
        <v>0</v>
      </c>
      <c r="H211" s="204">
        <v>0</v>
      </c>
      <c r="I211" s="204">
        <v>0</v>
      </c>
      <c r="J211" s="209"/>
    </row>
    <row r="212" spans="1:10">
      <c r="A212" s="115" t="s">
        <v>483</v>
      </c>
      <c r="B212" s="178"/>
      <c r="C212" s="178" t="str">
        <f>IF(ISERROR(C210/B210-1),"",C210/B210-1)</f>
        <v/>
      </c>
      <c r="D212" s="178" t="str">
        <f>IF(ISERROR(D210/C210-1),"",D210/C210-1)</f>
        <v/>
      </c>
      <c r="E212" s="181" t="s">
        <v>22</v>
      </c>
      <c r="F212" s="182"/>
      <c r="G212" s="182"/>
      <c r="H212" s="182"/>
      <c r="I212" s="182"/>
      <c r="J212" s="205"/>
    </row>
    <row r="213" spans="1:10">
      <c r="A213" s="184" t="str">
        <f>Data!A50</f>
        <v xml:space="preserve">  Total Liabilities</v>
      </c>
      <c r="B213" s="532">
        <f>B195+B198+B201+B204+B207+B210</f>
        <v>0</v>
      </c>
      <c r="C213" s="532">
        <f t="shared" ref="C213:I213" si="159">C195+C198+C201+C204+C207+C210</f>
        <v>0</v>
      </c>
      <c r="D213" s="532">
        <f t="shared" si="159"/>
        <v>0</v>
      </c>
      <c r="E213" s="532">
        <f>E195+E198+E201+E204+E207+E210</f>
        <v>0</v>
      </c>
      <c r="F213" s="532">
        <f t="shared" si="159"/>
        <v>0</v>
      </c>
      <c r="G213" s="532">
        <f t="shared" si="159"/>
        <v>0</v>
      </c>
      <c r="H213" s="532">
        <f t="shared" si="159"/>
        <v>0</v>
      </c>
      <c r="I213" s="532">
        <f t="shared" si="159"/>
        <v>0</v>
      </c>
      <c r="J213" s="532">
        <f>J195+J198+J201+J204+J207+J210</f>
        <v>0</v>
      </c>
    </row>
    <row r="214" spans="1:10">
      <c r="A214" s="115" t="s">
        <v>482</v>
      </c>
      <c r="B214" s="178" t="e">
        <f t="shared" ref="B214:J214" si="160">B213/B$166</f>
        <v>#DIV/0!</v>
      </c>
      <c r="C214" s="178" t="e">
        <f t="shared" si="160"/>
        <v>#DIV/0!</v>
      </c>
      <c r="D214" s="178" t="e">
        <f t="shared" si="160"/>
        <v>#DIV/0!</v>
      </c>
      <c r="E214" s="178" t="e">
        <f t="shared" si="160"/>
        <v>#DIV/0!</v>
      </c>
      <c r="F214" s="178" t="e">
        <f t="shared" si="160"/>
        <v>#DIV/0!</v>
      </c>
      <c r="G214" s="178" t="e">
        <f t="shared" si="160"/>
        <v>#DIV/0!</v>
      </c>
      <c r="H214" s="178" t="e">
        <f t="shared" si="160"/>
        <v>#DIV/0!</v>
      </c>
      <c r="I214" s="178" t="e">
        <f t="shared" si="160"/>
        <v>#DIV/0!</v>
      </c>
      <c r="J214" s="178" t="e">
        <f t="shared" si="160"/>
        <v>#DIV/0!</v>
      </c>
    </row>
    <row r="215" spans="1:10">
      <c r="A215" s="115" t="s">
        <v>483</v>
      </c>
      <c r="B215" s="178"/>
      <c r="C215" s="178" t="str">
        <f t="shared" ref="C215:I215" si="161">IF(ISERROR(C213/B213-1),"",C213/B213-1)</f>
        <v/>
      </c>
      <c r="D215" s="178" t="str">
        <f t="shared" si="161"/>
        <v/>
      </c>
      <c r="E215" s="178" t="str">
        <f t="shared" si="161"/>
        <v/>
      </c>
      <c r="F215" s="178" t="str">
        <f t="shared" si="161"/>
        <v/>
      </c>
      <c r="G215" s="178" t="str">
        <f t="shared" si="161"/>
        <v/>
      </c>
      <c r="H215" s="178" t="str">
        <f t="shared" si="161"/>
        <v/>
      </c>
      <c r="I215" s="178" t="str">
        <f t="shared" si="161"/>
        <v/>
      </c>
      <c r="J215" s="178"/>
    </row>
    <row r="216" spans="1:10">
      <c r="A216" s="115"/>
      <c r="B216" s="178"/>
      <c r="C216" s="178"/>
      <c r="D216" s="178"/>
      <c r="E216" s="183"/>
      <c r="F216" s="183"/>
      <c r="G216" s="183"/>
      <c r="H216" s="183"/>
      <c r="I216" s="183"/>
      <c r="J216" s="183"/>
    </row>
    <row r="217" spans="1:10">
      <c r="A217" s="128" t="s">
        <v>260</v>
      </c>
      <c r="B217" s="534"/>
      <c r="C217" s="534"/>
      <c r="D217" s="534"/>
      <c r="E217" s="534"/>
      <c r="F217" s="534"/>
      <c r="G217" s="534"/>
      <c r="H217" s="534"/>
      <c r="I217" s="534"/>
      <c r="J217" s="535"/>
    </row>
    <row r="218" spans="1:10">
      <c r="A218" s="128" t="str">
        <f>Data!A52</f>
        <v>Preferred stock</v>
      </c>
      <c r="B218" s="530">
        <f>Data!E52</f>
        <v>0</v>
      </c>
      <c r="C218" s="530">
        <f>Data!F52</f>
        <v>0</v>
      </c>
      <c r="D218" s="530">
        <f>Data!G52</f>
        <v>0</v>
      </c>
      <c r="E218" s="531">
        <f>D218*(1+E219)</f>
        <v>0</v>
      </c>
      <c r="F218" s="531">
        <f t="shared" ref="F218" si="162">E218*(1+F219)</f>
        <v>0</v>
      </c>
      <c r="G218" s="531">
        <f t="shared" ref="G218" si="163">F218*(1+G219)</f>
        <v>0</v>
      </c>
      <c r="H218" s="531">
        <f t="shared" ref="H218" si="164">G218*(1+H219)</f>
        <v>0</v>
      </c>
      <c r="I218" s="531">
        <f t="shared" ref="I218" si="165">H218*(1+I219)</f>
        <v>0</v>
      </c>
      <c r="J218" s="530">
        <f>I218*$J$109</f>
        <v>0</v>
      </c>
    </row>
    <row r="219" spans="1:10">
      <c r="A219" s="115" t="s">
        <v>482</v>
      </c>
      <c r="B219" s="178" t="e">
        <f>B218/B$166</f>
        <v>#DIV/0!</v>
      </c>
      <c r="C219" s="178" t="e">
        <f>C218/C$166</f>
        <v>#DIV/0!</v>
      </c>
      <c r="D219" s="178" t="e">
        <f>D218/D$166</f>
        <v>#DIV/0!</v>
      </c>
      <c r="E219" s="204">
        <v>0</v>
      </c>
      <c r="F219" s="204">
        <v>0</v>
      </c>
      <c r="G219" s="204">
        <v>0</v>
      </c>
      <c r="H219" s="204">
        <v>0</v>
      </c>
      <c r="I219" s="204">
        <v>0</v>
      </c>
      <c r="J219" s="208"/>
    </row>
    <row r="220" spans="1:10">
      <c r="A220" s="115" t="s">
        <v>483</v>
      </c>
      <c r="B220" s="178"/>
      <c r="C220" s="178" t="str">
        <f>IF(ISERROR(C218/B218-1),"",C218/B218-1)</f>
        <v/>
      </c>
      <c r="D220" s="178" t="str">
        <f>IF(ISERROR(D218/C218-1),"",D218/C218-1)</f>
        <v/>
      </c>
      <c r="E220" s="181" t="s">
        <v>22</v>
      </c>
      <c r="F220" s="182"/>
      <c r="G220" s="182"/>
      <c r="H220" s="182"/>
      <c r="I220" s="182"/>
      <c r="J220" s="201"/>
    </row>
    <row r="221" spans="1:10">
      <c r="A221" s="115"/>
      <c r="B221" s="178"/>
      <c r="C221" s="178"/>
      <c r="D221" s="178"/>
      <c r="E221" s="181"/>
      <c r="F221" s="182"/>
      <c r="G221" s="182"/>
      <c r="H221" s="182"/>
      <c r="I221" s="182"/>
      <c r="J221" s="201"/>
    </row>
    <row r="222" spans="1:10">
      <c r="A222" s="128" t="str">
        <f>Data!A53</f>
        <v>Common stock + Additional paid in capital</v>
      </c>
      <c r="B222" s="530">
        <f>Data!E53</f>
        <v>0</v>
      </c>
      <c r="C222" s="530">
        <f>Data!F53</f>
        <v>0</v>
      </c>
      <c r="D222" s="530">
        <f>Data!G53</f>
        <v>0</v>
      </c>
      <c r="E222" s="531">
        <f>D222*(1+E223)</f>
        <v>0</v>
      </c>
      <c r="F222" s="531">
        <f t="shared" ref="F222" si="166">E222*(1+F223)</f>
        <v>0</v>
      </c>
      <c r="G222" s="531">
        <f t="shared" ref="G222" si="167">F222*(1+G223)</f>
        <v>0</v>
      </c>
      <c r="H222" s="531">
        <f t="shared" ref="H222" si="168">G222*(1+H223)</f>
        <v>0</v>
      </c>
      <c r="I222" s="531">
        <f t="shared" ref="I222" si="169">H222*(1+I223)</f>
        <v>0</v>
      </c>
      <c r="J222" s="530">
        <f>I222*$J$109</f>
        <v>0</v>
      </c>
    </row>
    <row r="223" spans="1:10">
      <c r="A223" s="115" t="s">
        <v>482</v>
      </c>
      <c r="B223" s="178" t="e">
        <f>B222/B$166</f>
        <v>#DIV/0!</v>
      </c>
      <c r="C223" s="178" t="e">
        <f>C222/C$166</f>
        <v>#DIV/0!</v>
      </c>
      <c r="D223" s="550" t="e">
        <f>D222/D$166</f>
        <v>#DIV/0!</v>
      </c>
      <c r="E223" s="204">
        <v>0</v>
      </c>
      <c r="F223" s="204">
        <v>0</v>
      </c>
      <c r="G223" s="204">
        <v>0</v>
      </c>
      <c r="H223" s="204">
        <v>0</v>
      </c>
      <c r="I223" s="204">
        <v>0</v>
      </c>
      <c r="J223" s="208"/>
    </row>
    <row r="224" spans="1:10">
      <c r="A224" s="115" t="s">
        <v>483</v>
      </c>
      <c r="B224" s="178"/>
      <c r="C224" s="178" t="str">
        <f>IF(ISERROR(C222/B222-1),"",C222/B222-1)</f>
        <v/>
      </c>
      <c r="D224" s="178" t="str">
        <f>IF(ISERROR(D222/C222-1),"",D222/C222-1)</f>
        <v/>
      </c>
      <c r="E224" s="181" t="s">
        <v>22</v>
      </c>
      <c r="F224" s="182"/>
      <c r="G224" s="182"/>
      <c r="H224" s="182"/>
      <c r="I224" s="182"/>
      <c r="J224" s="201"/>
    </row>
    <row r="225" spans="1:14">
      <c r="A225" s="128" t="str">
        <f>Data!A54</f>
        <v>Retained earnings &lt;deficit&gt;</v>
      </c>
      <c r="B225" s="530">
        <f>Data!E54</f>
        <v>0</v>
      </c>
      <c r="C225" s="530">
        <f>Data!F54</f>
        <v>0</v>
      </c>
      <c r="D225" s="530">
        <f>Data!G54</f>
        <v>0</v>
      </c>
      <c r="E225" s="531" t="e">
        <f t="shared" ref="E225:J225" si="170">D225+E90+E258+E268</f>
        <v>#DIV/0!</v>
      </c>
      <c r="F225" s="531" t="e">
        <f t="shared" si="170"/>
        <v>#DIV/0!</v>
      </c>
      <c r="G225" s="531" t="e">
        <f t="shared" si="170"/>
        <v>#DIV/0!</v>
      </c>
      <c r="H225" s="531" t="e">
        <f t="shared" si="170"/>
        <v>#DIV/0!</v>
      </c>
      <c r="I225" s="531" t="e">
        <f t="shared" si="170"/>
        <v>#DIV/0!</v>
      </c>
      <c r="J225" s="336" t="e">
        <f t="shared" si="170"/>
        <v>#DIV/0!</v>
      </c>
    </row>
    <row r="226" spans="1:14">
      <c r="A226" s="115" t="s">
        <v>482</v>
      </c>
      <c r="B226" s="178" t="e">
        <f>B225/B$166</f>
        <v>#DIV/0!</v>
      </c>
      <c r="C226" s="178" t="e">
        <f>C225/C$166</f>
        <v>#DIV/0!</v>
      </c>
      <c r="D226" s="178" t="e">
        <f>D225/D$166</f>
        <v>#DIV/0!</v>
      </c>
      <c r="E226" s="189"/>
      <c r="F226" s="189"/>
      <c r="G226" s="189"/>
      <c r="H226" s="189"/>
      <c r="I226" s="189"/>
      <c r="J226" s="210"/>
    </row>
    <row r="227" spans="1:14">
      <c r="A227" s="115" t="s">
        <v>483</v>
      </c>
      <c r="B227" s="178"/>
      <c r="C227" s="178" t="str">
        <f>IF(ISERROR(C225/B225-1),"",C225/B225-1)</f>
        <v/>
      </c>
      <c r="D227" s="178" t="str">
        <f>IF(ISERROR(D225/C225-1),"",D225/C225-1)</f>
        <v/>
      </c>
      <c r="E227" s="181" t="s">
        <v>732</v>
      </c>
      <c r="F227" s="182"/>
      <c r="G227" s="182"/>
      <c r="H227" s="182"/>
      <c r="I227" s="182"/>
      <c r="J227" s="211"/>
      <c r="N227" s="571"/>
    </row>
    <row r="228" spans="1:14">
      <c r="A228" s="128" t="str">
        <f>Data!A55</f>
        <v>Accum. other comprehensive income &lt;loss&gt;</v>
      </c>
      <c r="B228" s="530">
        <f>Data!E55</f>
        <v>0</v>
      </c>
      <c r="C228" s="530">
        <f>Data!F55</f>
        <v>0</v>
      </c>
      <c r="D228" s="530">
        <f>Data!G55</f>
        <v>0</v>
      </c>
      <c r="E228" s="531">
        <f>D228</f>
        <v>0</v>
      </c>
      <c r="F228" s="531">
        <f>E228</f>
        <v>0</v>
      </c>
      <c r="G228" s="531">
        <f>F228</f>
        <v>0</v>
      </c>
      <c r="H228" s="531">
        <f>G228</f>
        <v>0</v>
      </c>
      <c r="I228" s="531">
        <f>H228</f>
        <v>0</v>
      </c>
      <c r="J228" s="530">
        <f>I228+J94</f>
        <v>0</v>
      </c>
    </row>
    <row r="229" spans="1:14">
      <c r="A229" s="115" t="s">
        <v>482</v>
      </c>
      <c r="B229" s="178" t="e">
        <f>B228/B$166</f>
        <v>#DIV/0!</v>
      </c>
      <c r="C229" s="178" t="e">
        <f>C228/C$166</f>
        <v>#DIV/0!</v>
      </c>
      <c r="D229" s="178" t="e">
        <f>D228/D$166</f>
        <v>#DIV/0!</v>
      </c>
      <c r="E229" s="186">
        <v>0</v>
      </c>
      <c r="F229" s="186">
        <f>E229</f>
        <v>0</v>
      </c>
      <c r="G229" s="186">
        <f>F229</f>
        <v>0</v>
      </c>
      <c r="H229" s="186">
        <f>G229</f>
        <v>0</v>
      </c>
      <c r="I229" s="186">
        <f>H229</f>
        <v>0</v>
      </c>
      <c r="J229" s="200"/>
    </row>
    <row r="230" spans="1:14">
      <c r="A230" s="115" t="s">
        <v>483</v>
      </c>
      <c r="B230" s="178"/>
      <c r="C230" s="178" t="str">
        <f>IF(ISERROR(C228/B228-1),"",C228/B228-1)</f>
        <v/>
      </c>
      <c r="D230" s="178" t="str">
        <f>IF(ISERROR(D228/C228-1),"",D228/C228-1)</f>
        <v/>
      </c>
      <c r="E230" s="181" t="s">
        <v>172</v>
      </c>
      <c r="F230" s="182"/>
      <c r="G230" s="182"/>
      <c r="H230" s="182"/>
      <c r="I230" s="182"/>
      <c r="J230" s="190"/>
    </row>
    <row r="231" spans="1:14">
      <c r="A231" s="128" t="str">
        <f>Data!A56</f>
        <v>&lt;Treasury stock&gt; and other equity adjustments</v>
      </c>
      <c r="B231" s="530">
        <f>Data!E56</f>
        <v>0</v>
      </c>
      <c r="C231" s="530">
        <f>Data!F56</f>
        <v>0</v>
      </c>
      <c r="D231" s="530">
        <f>Data!G56</f>
        <v>0</v>
      </c>
      <c r="E231" s="531">
        <f>D231+E232</f>
        <v>0</v>
      </c>
      <c r="F231" s="531">
        <f>E231+F232</f>
        <v>0</v>
      </c>
      <c r="G231" s="531">
        <f>F231+G232</f>
        <v>0</v>
      </c>
      <c r="H231" s="531">
        <f>G231+H232</f>
        <v>0</v>
      </c>
      <c r="I231" s="531">
        <f>H231+I232</f>
        <v>0</v>
      </c>
      <c r="J231" s="530">
        <f>I231*$J$109</f>
        <v>0</v>
      </c>
    </row>
    <row r="232" spans="1:14">
      <c r="A232" s="115" t="s">
        <v>482</v>
      </c>
      <c r="B232" s="178" t="e">
        <f>B231/B$166</f>
        <v>#DIV/0!</v>
      </c>
      <c r="C232" s="178" t="e">
        <f>C231/C$166</f>
        <v>#DIV/0!</v>
      </c>
      <c r="D232" s="178" t="e">
        <f>D231/D$166</f>
        <v>#DIV/0!</v>
      </c>
      <c r="E232" s="448">
        <v>0</v>
      </c>
      <c r="F232" s="448">
        <v>0</v>
      </c>
      <c r="G232" s="448">
        <v>0</v>
      </c>
      <c r="H232" s="448">
        <v>0</v>
      </c>
      <c r="I232" s="448">
        <v>0</v>
      </c>
      <c r="J232" s="200"/>
    </row>
    <row r="233" spans="1:14">
      <c r="A233" s="115" t="s">
        <v>483</v>
      </c>
      <c r="B233" s="178"/>
      <c r="C233" s="178" t="str">
        <f>IF(ISERROR(C231/B231-1),"",C231/B231-1)</f>
        <v/>
      </c>
      <c r="D233" s="178" t="str">
        <f>IF(ISERROR(D231/C231-1),"",D231/C231-1)</f>
        <v/>
      </c>
      <c r="E233" s="181" t="s">
        <v>828</v>
      </c>
      <c r="F233" s="182"/>
      <c r="G233" s="182"/>
      <c r="H233" s="182"/>
      <c r="I233" s="182"/>
      <c r="J233" s="205"/>
    </row>
    <row r="234" spans="1:14">
      <c r="A234" s="184" t="str">
        <f>Data!A57</f>
        <v xml:space="preserve"> Total Common Shareholders' Equity</v>
      </c>
      <c r="B234" s="532">
        <f>B222+B225+B228+B231</f>
        <v>0</v>
      </c>
      <c r="C234" s="532">
        <f t="shared" ref="C234:J234" si="171">C222+C225+C228+C231</f>
        <v>0</v>
      </c>
      <c r="D234" s="532">
        <f t="shared" si="171"/>
        <v>0</v>
      </c>
      <c r="E234" s="532" t="e">
        <f t="shared" si="171"/>
        <v>#DIV/0!</v>
      </c>
      <c r="F234" s="532" t="e">
        <f t="shared" si="171"/>
        <v>#DIV/0!</v>
      </c>
      <c r="G234" s="532" t="e">
        <f t="shared" si="171"/>
        <v>#DIV/0!</v>
      </c>
      <c r="H234" s="532" t="e">
        <f t="shared" si="171"/>
        <v>#DIV/0!</v>
      </c>
      <c r="I234" s="532" t="e">
        <f t="shared" si="171"/>
        <v>#DIV/0!</v>
      </c>
      <c r="J234" s="532" t="e">
        <f t="shared" si="171"/>
        <v>#DIV/0!</v>
      </c>
    </row>
    <row r="235" spans="1:14" s="443" customFormat="1" ht="11">
      <c r="A235" s="115" t="s">
        <v>482</v>
      </c>
      <c r="B235" s="441" t="e">
        <f>B234/B$166</f>
        <v>#DIV/0!</v>
      </c>
      <c r="C235" s="441" t="e">
        <f t="shared" ref="C235:I235" si="172">C234/C$166</f>
        <v>#DIV/0!</v>
      </c>
      <c r="D235" s="441" t="e">
        <f t="shared" si="172"/>
        <v>#DIV/0!</v>
      </c>
      <c r="E235" s="441" t="e">
        <f t="shared" si="172"/>
        <v>#DIV/0!</v>
      </c>
      <c r="F235" s="441" t="e">
        <f t="shared" si="172"/>
        <v>#DIV/0!</v>
      </c>
      <c r="G235" s="441" t="e">
        <f t="shared" si="172"/>
        <v>#DIV/0!</v>
      </c>
      <c r="H235" s="441" t="e">
        <f t="shared" si="172"/>
        <v>#DIV/0!</v>
      </c>
      <c r="I235" s="441" t="e">
        <f t="shared" si="172"/>
        <v>#DIV/0!</v>
      </c>
      <c r="J235" s="441"/>
    </row>
    <row r="236" spans="1:14" s="443" customFormat="1" ht="11">
      <c r="A236" s="115" t="s">
        <v>483</v>
      </c>
      <c r="B236" s="441"/>
      <c r="C236" s="441" t="str">
        <f t="shared" ref="C236:J236" si="173">IF(ISERROR(C234/B234-1),"",C234/B234-1)</f>
        <v/>
      </c>
      <c r="D236" s="441" t="str">
        <f t="shared" si="173"/>
        <v/>
      </c>
      <c r="E236" s="441" t="str">
        <f t="shared" si="173"/>
        <v/>
      </c>
      <c r="F236" s="441" t="str">
        <f t="shared" si="173"/>
        <v/>
      </c>
      <c r="G236" s="441" t="str">
        <f t="shared" si="173"/>
        <v/>
      </c>
      <c r="H236" s="441" t="str">
        <f t="shared" si="173"/>
        <v/>
      </c>
      <c r="I236" s="441" t="str">
        <f t="shared" si="173"/>
        <v/>
      </c>
      <c r="J236" s="441" t="str">
        <f t="shared" si="173"/>
        <v/>
      </c>
    </row>
    <row r="237" spans="1:14">
      <c r="A237" s="184" t="str">
        <f>Data!A58</f>
        <v>Noncontrolling interests</v>
      </c>
      <c r="B237" s="331">
        <f>Data!E58</f>
        <v>0</v>
      </c>
      <c r="C237" s="331">
        <f>Data!F58</f>
        <v>0</v>
      </c>
      <c r="D237" s="331">
        <f>Data!G58</f>
        <v>0</v>
      </c>
      <c r="E237" s="531">
        <v>0</v>
      </c>
      <c r="F237" s="531">
        <f>E237-F87</f>
        <v>0</v>
      </c>
      <c r="G237" s="531">
        <f>F237-G87</f>
        <v>0</v>
      </c>
      <c r="H237" s="531">
        <f>G237-H87</f>
        <v>0</v>
      </c>
      <c r="I237" s="531">
        <f>H237-I87</f>
        <v>0</v>
      </c>
      <c r="J237" s="336">
        <f>I237-J87</f>
        <v>0</v>
      </c>
    </row>
    <row r="238" spans="1:14">
      <c r="A238" s="115" t="s">
        <v>482</v>
      </c>
      <c r="B238" s="441" t="e">
        <f>B237/B$166</f>
        <v>#DIV/0!</v>
      </c>
      <c r="C238" s="441" t="e">
        <f>C237/C$166</f>
        <v>#DIV/0!</v>
      </c>
      <c r="D238" s="441" t="e">
        <f>D237/D$166</f>
        <v>#DIV/0!</v>
      </c>
      <c r="E238" s="440">
        <v>0</v>
      </c>
      <c r="F238" s="440">
        <v>0</v>
      </c>
      <c r="G238" s="440">
        <v>0</v>
      </c>
      <c r="H238" s="440">
        <v>0</v>
      </c>
      <c r="I238" s="440">
        <v>0</v>
      </c>
      <c r="J238" s="200"/>
    </row>
    <row r="239" spans="1:14">
      <c r="A239" s="115" t="s">
        <v>483</v>
      </c>
      <c r="B239" s="441"/>
      <c r="C239" s="178" t="str">
        <f>IF(ISERROR(C237/B237-1),"",C237/B237-1)</f>
        <v/>
      </c>
      <c r="D239" s="178" t="str">
        <f>IF(ISERROR(D237/C237-1),"",D237/C237-1)</f>
        <v/>
      </c>
      <c r="E239" s="181" t="s">
        <v>22</v>
      </c>
      <c r="F239" s="182"/>
      <c r="G239" s="182"/>
      <c r="H239" s="182"/>
      <c r="I239" s="182"/>
      <c r="J239" s="205"/>
    </row>
    <row r="240" spans="1:14">
      <c r="A240" s="184" t="str">
        <f>Data!A59</f>
        <v xml:space="preserve">  Total Equity</v>
      </c>
      <c r="B240" s="536">
        <f>B234+B237</f>
        <v>0</v>
      </c>
      <c r="C240" s="536">
        <f t="shared" ref="C240:J240" si="174">C234+C237</f>
        <v>0</v>
      </c>
      <c r="D240" s="536">
        <f t="shared" si="174"/>
        <v>0</v>
      </c>
      <c r="E240" s="536" t="e">
        <f t="shared" si="174"/>
        <v>#DIV/0!</v>
      </c>
      <c r="F240" s="536" t="e">
        <f t="shared" si="174"/>
        <v>#DIV/0!</v>
      </c>
      <c r="G240" s="536" t="e">
        <f t="shared" si="174"/>
        <v>#DIV/0!</v>
      </c>
      <c r="H240" s="536" t="e">
        <f t="shared" si="174"/>
        <v>#DIV/0!</v>
      </c>
      <c r="I240" s="536" t="e">
        <f t="shared" si="174"/>
        <v>#DIV/0!</v>
      </c>
      <c r="J240" s="536" t="e">
        <f t="shared" si="174"/>
        <v>#DIV/0!</v>
      </c>
      <c r="K240" s="484"/>
    </row>
    <row r="241" spans="1:16" s="443" customFormat="1" ht="11">
      <c r="A241" s="115" t="s">
        <v>482</v>
      </c>
      <c r="B241" s="441" t="e">
        <f t="shared" ref="B241:I241" si="175">B240/B$166</f>
        <v>#DIV/0!</v>
      </c>
      <c r="C241" s="441" t="e">
        <f t="shared" si="175"/>
        <v>#DIV/0!</v>
      </c>
      <c r="D241" s="441" t="e">
        <f t="shared" si="175"/>
        <v>#DIV/0!</v>
      </c>
      <c r="E241" s="441" t="e">
        <f t="shared" si="175"/>
        <v>#DIV/0!</v>
      </c>
      <c r="F241" s="441" t="e">
        <f t="shared" si="175"/>
        <v>#DIV/0!</v>
      </c>
      <c r="G241" s="441" t="e">
        <f t="shared" si="175"/>
        <v>#DIV/0!</v>
      </c>
      <c r="H241" s="441" t="e">
        <f t="shared" si="175"/>
        <v>#DIV/0!</v>
      </c>
      <c r="I241" s="441" t="e">
        <f t="shared" si="175"/>
        <v>#DIV/0!</v>
      </c>
      <c r="J241" s="441"/>
    </row>
    <row r="242" spans="1:16" s="443" customFormat="1" ht="11">
      <c r="A242" s="115" t="s">
        <v>483</v>
      </c>
      <c r="B242" s="441"/>
      <c r="C242" s="441" t="str">
        <f t="shared" ref="C242:I242" si="176">IF(ISERROR(C240/B240-1),"",C240/B240-1)</f>
        <v/>
      </c>
      <c r="D242" s="441" t="str">
        <f t="shared" si="176"/>
        <v/>
      </c>
      <c r="E242" s="441" t="str">
        <f t="shared" si="176"/>
        <v/>
      </c>
      <c r="F242" s="441" t="str">
        <f t="shared" si="176"/>
        <v/>
      </c>
      <c r="G242" s="441" t="str">
        <f t="shared" si="176"/>
        <v/>
      </c>
      <c r="H242" s="441" t="str">
        <f t="shared" si="176"/>
        <v/>
      </c>
      <c r="I242" s="441" t="str">
        <f t="shared" si="176"/>
        <v/>
      </c>
      <c r="J242" s="441"/>
    </row>
    <row r="243" spans="1:16" ht="14" thickBot="1">
      <c r="A243" s="184" t="str">
        <f>Data!A60</f>
        <v xml:space="preserve">  Total Liabilities and Equities</v>
      </c>
      <c r="B243" s="533">
        <f>B213+B218+B240</f>
        <v>0</v>
      </c>
      <c r="C243" s="533">
        <f t="shared" ref="C243:J243" si="177">C213+C218+C240</f>
        <v>0</v>
      </c>
      <c r="D243" s="533">
        <f t="shared" si="177"/>
        <v>0</v>
      </c>
      <c r="E243" s="533" t="e">
        <f>E213+E218+E240</f>
        <v>#DIV/0!</v>
      </c>
      <c r="F243" s="533" t="e">
        <f t="shared" si="177"/>
        <v>#DIV/0!</v>
      </c>
      <c r="G243" s="533" t="e">
        <f t="shared" si="177"/>
        <v>#DIV/0!</v>
      </c>
      <c r="H243" s="533" t="e">
        <f t="shared" si="177"/>
        <v>#DIV/0!</v>
      </c>
      <c r="I243" s="533" t="e">
        <f t="shared" si="177"/>
        <v>#DIV/0!</v>
      </c>
      <c r="J243" s="533" t="e">
        <f t="shared" si="177"/>
        <v>#DIV/0!</v>
      </c>
    </row>
    <row r="244" spans="1:16" s="443" customFormat="1" ht="12" thickTop="1">
      <c r="A244" s="115" t="s">
        <v>482</v>
      </c>
      <c r="B244" s="441" t="e">
        <f>B243/B$166</f>
        <v>#DIV/0!</v>
      </c>
      <c r="C244" s="441" t="e">
        <f>C243/C$166</f>
        <v>#DIV/0!</v>
      </c>
      <c r="D244" s="441" t="e">
        <f>D243/D$166</f>
        <v>#DIV/0!</v>
      </c>
      <c r="E244" s="442" t="e">
        <f t="shared" ref="E244:J244" si="178">E243/E243</f>
        <v>#DIV/0!</v>
      </c>
      <c r="F244" s="442" t="e">
        <f t="shared" si="178"/>
        <v>#DIV/0!</v>
      </c>
      <c r="G244" s="442" t="e">
        <f t="shared" si="178"/>
        <v>#DIV/0!</v>
      </c>
      <c r="H244" s="442" t="e">
        <f t="shared" si="178"/>
        <v>#DIV/0!</v>
      </c>
      <c r="I244" s="442" t="e">
        <f t="shared" si="178"/>
        <v>#DIV/0!</v>
      </c>
      <c r="J244" s="442" t="e">
        <f t="shared" si="178"/>
        <v>#DIV/0!</v>
      </c>
    </row>
    <row r="245" spans="1:16" s="443" customFormat="1" ht="11">
      <c r="A245" s="115" t="s">
        <v>483</v>
      </c>
      <c r="B245" s="441"/>
      <c r="C245" s="441" t="str">
        <f>IF(ISERROR(C243/B243-1),"",C243/B243-1)</f>
        <v/>
      </c>
      <c r="D245" s="441" t="str">
        <f>IF(ISERROR(D243/C243-1),"",D243/C243-1)</f>
        <v/>
      </c>
      <c r="E245" s="441" t="str">
        <f t="shared" ref="E245:J245" si="179">IF(ISERROR(E243/D243-1),"",E243/D243-1)</f>
        <v/>
      </c>
      <c r="F245" s="441" t="str">
        <f t="shared" si="179"/>
        <v/>
      </c>
      <c r="G245" s="441" t="str">
        <f t="shared" si="179"/>
        <v/>
      </c>
      <c r="H245" s="441" t="str">
        <f t="shared" si="179"/>
        <v/>
      </c>
      <c r="I245" s="441" t="str">
        <f t="shared" si="179"/>
        <v/>
      </c>
      <c r="J245" s="441" t="str">
        <f t="shared" si="179"/>
        <v/>
      </c>
    </row>
    <row r="246" spans="1:16" s="443" customFormat="1" ht="11">
      <c r="A246" s="444" t="s">
        <v>485</v>
      </c>
      <c r="B246" s="445">
        <f t="shared" ref="B246:J246" si="180">B166-B243</f>
        <v>0</v>
      </c>
      <c r="C246" s="445">
        <f t="shared" si="180"/>
        <v>0</v>
      </c>
      <c r="D246" s="446">
        <f t="shared" si="180"/>
        <v>0</v>
      </c>
      <c r="E246" s="446" t="e">
        <f t="shared" si="180"/>
        <v>#DIV/0!</v>
      </c>
      <c r="F246" s="446" t="e">
        <f t="shared" si="180"/>
        <v>#DIV/0!</v>
      </c>
      <c r="G246" s="446" t="e">
        <f t="shared" si="180"/>
        <v>#DIV/0!</v>
      </c>
      <c r="H246" s="446" t="e">
        <f t="shared" si="180"/>
        <v>#DIV/0!</v>
      </c>
      <c r="I246" s="446" t="e">
        <f t="shared" si="180"/>
        <v>#DIV/0!</v>
      </c>
      <c r="J246" s="446" t="e">
        <f t="shared" si="180"/>
        <v>#DIV/0!</v>
      </c>
      <c r="L246" s="443" t="s">
        <v>178</v>
      </c>
    </row>
    <row r="247" spans="1:16">
      <c r="A247" s="64"/>
      <c r="B247" s="178"/>
      <c r="C247" s="178"/>
      <c r="D247" s="214"/>
      <c r="E247" s="69" t="s">
        <v>39</v>
      </c>
      <c r="J247" s="201"/>
    </row>
    <row r="248" spans="1:16">
      <c r="A248" s="56"/>
      <c r="E248" s="537" t="e">
        <f t="shared" ref="E248:I248" si="181">E166-(E213+E218+E222+D225+E90+E258+E228+D231+E237+E263)</f>
        <v>#DIV/0!</v>
      </c>
      <c r="F248" s="537" t="e">
        <f t="shared" si="181"/>
        <v>#DIV/0!</v>
      </c>
      <c r="G248" s="537" t="e">
        <f t="shared" si="181"/>
        <v>#DIV/0!</v>
      </c>
      <c r="H248" s="537" t="e">
        <f t="shared" si="181"/>
        <v>#DIV/0!</v>
      </c>
      <c r="I248" s="537" t="e">
        <f t="shared" si="181"/>
        <v>#DIV/0!</v>
      </c>
      <c r="J248" s="537" t="e">
        <f>J166-(J213+J218+J222+I225+J90+J258+J228+I231+J237+J263)</f>
        <v>#DIV/0!</v>
      </c>
      <c r="L248" s="69" t="s">
        <v>240</v>
      </c>
    </row>
    <row r="249" spans="1:16">
      <c r="A249" s="56"/>
      <c r="E249" s="146"/>
      <c r="F249" s="146"/>
      <c r="G249" s="146"/>
      <c r="H249" s="146"/>
      <c r="I249" s="146"/>
      <c r="J249" s="146"/>
      <c r="L249" s="434" t="s">
        <v>716</v>
      </c>
    </row>
    <row r="250" spans="1:16" ht="14" thickBot="1">
      <c r="A250" s="56"/>
      <c r="D250" s="102"/>
      <c r="E250" s="224"/>
      <c r="F250" s="224"/>
      <c r="G250" s="224"/>
      <c r="H250" s="450"/>
      <c r="I250" s="450"/>
      <c r="J250" s="450"/>
      <c r="L250" s="434" t="s">
        <v>717</v>
      </c>
    </row>
    <row r="251" spans="1:16">
      <c r="A251" s="56"/>
      <c r="B251" s="215"/>
      <c r="C251" s="45"/>
      <c r="E251" s="146" t="s">
        <v>38</v>
      </c>
      <c r="F251" s="146"/>
      <c r="G251" s="146"/>
      <c r="H251" s="201"/>
      <c r="I251" s="201"/>
      <c r="J251" s="216"/>
      <c r="L251" s="434" t="s">
        <v>718</v>
      </c>
      <c r="O251" s="146"/>
      <c r="P251" s="146"/>
    </row>
    <row r="252" spans="1:16">
      <c r="A252" s="56"/>
      <c r="B252" s="125"/>
      <c r="D252" s="177" t="s">
        <v>629</v>
      </c>
      <c r="E252" s="531" t="e">
        <f>E90*E253</f>
        <v>#DIV/0!</v>
      </c>
      <c r="F252" s="531" t="e">
        <f>F90*F253</f>
        <v>#DIV/0!</v>
      </c>
      <c r="G252" s="531" t="e">
        <f>G90*G253</f>
        <v>#DIV/0!</v>
      </c>
      <c r="H252" s="531" t="e">
        <f>H90*H253</f>
        <v>#DIV/0!</v>
      </c>
      <c r="I252" s="531" t="e">
        <f>I90*I253</f>
        <v>#DIV/0!</v>
      </c>
      <c r="J252" s="538" t="e">
        <f>I252*$J$109</f>
        <v>#DIV/0!</v>
      </c>
      <c r="O252" s="217"/>
      <c r="P252" s="217"/>
    </row>
    <row r="253" spans="1:16">
      <c r="A253" s="56"/>
      <c r="B253" s="125"/>
      <c r="D253" s="218"/>
      <c r="E253" s="218">
        <v>0</v>
      </c>
      <c r="F253" s="218">
        <f>E253</f>
        <v>0</v>
      </c>
      <c r="G253" s="218">
        <f>F253</f>
        <v>0</v>
      </c>
      <c r="H253" s="218">
        <f>G253</f>
        <v>0</v>
      </c>
      <c r="I253" s="218">
        <f>H253</f>
        <v>0</v>
      </c>
      <c r="J253" s="219"/>
      <c r="O253" s="220"/>
      <c r="P253" s="220"/>
    </row>
    <row r="254" spans="1:16">
      <c r="A254" s="56"/>
      <c r="B254" s="125"/>
      <c r="D254" s="177"/>
      <c r="E254" s="221" t="s">
        <v>831</v>
      </c>
      <c r="J254" s="219"/>
      <c r="O254" s="220"/>
      <c r="P254" s="220"/>
    </row>
    <row r="255" spans="1:16">
      <c r="A255" s="56"/>
      <c r="B255" s="125"/>
      <c r="D255" s="177" t="s">
        <v>630</v>
      </c>
      <c r="E255" s="531">
        <f>E256</f>
        <v>0</v>
      </c>
      <c r="F255" s="531">
        <f>F256</f>
        <v>0</v>
      </c>
      <c r="G255" s="531">
        <f>G256</f>
        <v>0</v>
      </c>
      <c r="H255" s="531">
        <f>H256</f>
        <v>0</v>
      </c>
      <c r="I255" s="531">
        <f>I256</f>
        <v>0</v>
      </c>
      <c r="J255" s="538">
        <f>I255*$J$109</f>
        <v>0</v>
      </c>
      <c r="O255" s="220"/>
      <c r="P255" s="220"/>
    </row>
    <row r="256" spans="1:16">
      <c r="A256" s="56"/>
      <c r="B256" s="125"/>
      <c r="D256" s="177"/>
      <c r="E256" s="222">
        <v>0</v>
      </c>
      <c r="F256" s="222">
        <v>0</v>
      </c>
      <c r="G256" s="222">
        <f>F256</f>
        <v>0</v>
      </c>
      <c r="H256" s="222">
        <f>G256</f>
        <v>0</v>
      </c>
      <c r="I256" s="222">
        <f>H256</f>
        <v>0</v>
      </c>
      <c r="J256" s="219"/>
      <c r="O256" s="146"/>
      <c r="P256" s="146"/>
    </row>
    <row r="257" spans="1:16">
      <c r="A257" s="56"/>
      <c r="B257" s="125"/>
      <c r="D257" s="177"/>
      <c r="E257" s="221" t="s">
        <v>830</v>
      </c>
      <c r="J257" s="219"/>
      <c r="O257" s="146"/>
      <c r="P257" s="146"/>
    </row>
    <row r="258" spans="1:16" ht="14" thickBot="1">
      <c r="A258" s="56"/>
      <c r="B258" s="125"/>
      <c r="D258" s="177" t="s">
        <v>631</v>
      </c>
      <c r="E258" s="539" t="e">
        <f t="shared" ref="E258:J258" si="182">E252+E255</f>
        <v>#DIV/0!</v>
      </c>
      <c r="F258" s="539" t="e">
        <f t="shared" si="182"/>
        <v>#DIV/0!</v>
      </c>
      <c r="G258" s="539" t="e">
        <f t="shared" si="182"/>
        <v>#DIV/0!</v>
      </c>
      <c r="H258" s="539" t="e">
        <f t="shared" si="182"/>
        <v>#DIV/0!</v>
      </c>
      <c r="I258" s="539" t="e">
        <f t="shared" si="182"/>
        <v>#DIV/0!</v>
      </c>
      <c r="J258" s="540" t="e">
        <f t="shared" si="182"/>
        <v>#DIV/0!</v>
      </c>
      <c r="O258" s="146"/>
      <c r="P258" s="146"/>
    </row>
    <row r="259" spans="1:16" ht="15" thickTop="1" thickBot="1">
      <c r="A259" s="56"/>
      <c r="B259" s="223"/>
      <c r="C259" s="102"/>
      <c r="D259" s="102"/>
      <c r="E259" s="224" t="s">
        <v>37</v>
      </c>
      <c r="F259" s="224"/>
      <c r="G259" s="224"/>
      <c r="H259" s="224"/>
      <c r="I259" s="224"/>
      <c r="J259" s="225"/>
      <c r="O259" s="146"/>
      <c r="P259" s="146"/>
    </row>
    <row r="260" spans="1:16" ht="14" thickBot="1">
      <c r="A260" s="56"/>
      <c r="E260" s="146"/>
      <c r="F260" s="146"/>
      <c r="G260" s="146"/>
      <c r="H260" s="146"/>
      <c r="I260" s="146"/>
      <c r="J260" s="146"/>
      <c r="O260" s="220"/>
      <c r="P260" s="220"/>
    </row>
    <row r="261" spans="1:16">
      <c r="A261" s="56"/>
      <c r="B261" s="215"/>
      <c r="C261" s="45"/>
      <c r="D261" s="452" t="s">
        <v>719</v>
      </c>
      <c r="E261" s="453" t="s">
        <v>725</v>
      </c>
      <c r="F261" s="453"/>
      <c r="G261" s="453"/>
      <c r="H261" s="453"/>
      <c r="I261" s="45"/>
      <c r="J261" s="454"/>
      <c r="O261" s="220"/>
      <c r="P261" s="220"/>
    </row>
    <row r="262" spans="1:16">
      <c r="A262" s="56"/>
      <c r="B262" s="125"/>
      <c r="D262" s="177" t="s">
        <v>720</v>
      </c>
      <c r="E262" s="146"/>
      <c r="F262" s="146"/>
      <c r="G262" s="146"/>
      <c r="H262" s="146"/>
      <c r="I262" s="146"/>
      <c r="J262" s="219"/>
      <c r="O262" s="220"/>
      <c r="P262" s="220"/>
    </row>
    <row r="263" spans="1:16">
      <c r="A263" s="56"/>
      <c r="B263" s="125"/>
      <c r="D263" s="451" t="str">
        <f>E261</f>
        <v>Treasury Stock Purchases:</v>
      </c>
      <c r="E263" s="531">
        <f>E264</f>
        <v>0</v>
      </c>
      <c r="F263" s="531">
        <f t="shared" ref="F263:I263" si="183">F264</f>
        <v>0</v>
      </c>
      <c r="G263" s="531">
        <f t="shared" si="183"/>
        <v>0</v>
      </c>
      <c r="H263" s="531">
        <f t="shared" si="183"/>
        <v>0</v>
      </c>
      <c r="I263" s="531">
        <f t="shared" si="183"/>
        <v>0</v>
      </c>
      <c r="J263" s="219"/>
      <c r="O263" s="220"/>
      <c r="P263" s="220"/>
    </row>
    <row r="264" spans="1:16">
      <c r="A264" s="56"/>
      <c r="B264" s="125"/>
      <c r="E264" s="222">
        <v>0</v>
      </c>
      <c r="F264" s="222">
        <v>0</v>
      </c>
      <c r="G264" s="222">
        <f>F264</f>
        <v>0</v>
      </c>
      <c r="H264" s="222">
        <f>G264</f>
        <v>0</v>
      </c>
      <c r="I264" s="222">
        <f>H264</f>
        <v>0</v>
      </c>
      <c r="J264" s="219"/>
      <c r="O264" s="220"/>
      <c r="P264" s="220"/>
    </row>
    <row r="265" spans="1:16">
      <c r="A265" s="56"/>
      <c r="B265" s="125"/>
      <c r="E265" s="221" t="s">
        <v>829</v>
      </c>
      <c r="J265" s="219"/>
      <c r="O265" s="220"/>
      <c r="P265" s="220"/>
    </row>
    <row r="266" spans="1:16">
      <c r="A266" s="56"/>
      <c r="B266" s="125"/>
      <c r="D266" s="177" t="s">
        <v>721</v>
      </c>
      <c r="E266" s="562" t="e">
        <f t="shared" ref="E266:J266" si="184">E248</f>
        <v>#DIV/0!</v>
      </c>
      <c r="F266" s="562" t="e">
        <f t="shared" si="184"/>
        <v>#DIV/0!</v>
      </c>
      <c r="G266" s="562" t="e">
        <f t="shared" si="184"/>
        <v>#DIV/0!</v>
      </c>
      <c r="H266" s="562" t="e">
        <f t="shared" si="184"/>
        <v>#DIV/0!</v>
      </c>
      <c r="I266" s="562" t="e">
        <f t="shared" si="184"/>
        <v>#DIV/0!</v>
      </c>
      <c r="J266" s="563" t="e">
        <f t="shared" si="184"/>
        <v>#DIV/0!</v>
      </c>
      <c r="O266" s="220"/>
      <c r="P266" s="220"/>
    </row>
    <row r="267" spans="1:16">
      <c r="A267" s="56"/>
      <c r="B267" s="125"/>
      <c r="E267" s="564" t="s">
        <v>723</v>
      </c>
      <c r="F267" s="565"/>
      <c r="G267" s="565"/>
      <c r="H267" s="565"/>
      <c r="I267" s="565"/>
      <c r="J267" s="566"/>
      <c r="O267" s="220"/>
      <c r="P267" s="220"/>
    </row>
    <row r="268" spans="1:16" ht="14" thickBot="1">
      <c r="A268" s="56"/>
      <c r="B268" s="125"/>
      <c r="D268" s="177" t="s">
        <v>722</v>
      </c>
      <c r="E268" s="567" t="e">
        <f t="shared" ref="E268:J268" si="185">E263+E266</f>
        <v>#DIV/0!</v>
      </c>
      <c r="F268" s="567" t="e">
        <f t="shared" si="185"/>
        <v>#DIV/0!</v>
      </c>
      <c r="G268" s="567" t="e">
        <f t="shared" si="185"/>
        <v>#DIV/0!</v>
      </c>
      <c r="H268" s="567" t="e">
        <f t="shared" si="185"/>
        <v>#DIV/0!</v>
      </c>
      <c r="I268" s="567" t="e">
        <f t="shared" si="185"/>
        <v>#DIV/0!</v>
      </c>
      <c r="J268" s="568" t="e">
        <f t="shared" si="185"/>
        <v>#DIV/0!</v>
      </c>
      <c r="O268" s="220"/>
      <c r="P268" s="220"/>
    </row>
    <row r="269" spans="1:16" ht="15" thickTop="1" thickBot="1">
      <c r="A269" s="56"/>
      <c r="B269" s="223"/>
      <c r="C269" s="102"/>
      <c r="D269" s="102"/>
      <c r="E269" s="224" t="s">
        <v>724</v>
      </c>
      <c r="F269" s="224"/>
      <c r="G269" s="224"/>
      <c r="H269" s="224"/>
      <c r="I269" s="224"/>
      <c r="J269" s="225"/>
      <c r="O269" s="220"/>
      <c r="P269" s="220"/>
    </row>
    <row r="270" spans="1:16">
      <c r="A270" s="56"/>
      <c r="E270" s="146"/>
      <c r="F270" s="146"/>
      <c r="G270" s="146"/>
      <c r="H270" s="146"/>
      <c r="I270" s="146"/>
      <c r="J270" s="146"/>
      <c r="O270" s="220"/>
      <c r="P270" s="220"/>
    </row>
    <row r="271" spans="1:16">
      <c r="A271" s="56"/>
      <c r="E271" s="146"/>
      <c r="F271" s="146"/>
      <c r="G271" s="146"/>
      <c r="H271" s="146"/>
      <c r="I271" s="146"/>
      <c r="J271" s="146"/>
      <c r="O271" s="220"/>
      <c r="P271" s="220"/>
    </row>
    <row r="272" spans="1:16">
      <c r="A272" s="56"/>
      <c r="E272" s="146"/>
      <c r="F272" s="146"/>
      <c r="G272" s="146"/>
      <c r="H272" s="146"/>
      <c r="I272" s="146"/>
      <c r="J272" s="146"/>
      <c r="O272" s="217"/>
      <c r="P272" s="217"/>
    </row>
    <row r="273" spans="1:16">
      <c r="A273" s="155" t="s">
        <v>465</v>
      </c>
      <c r="B273" s="156" t="s">
        <v>27</v>
      </c>
      <c r="C273" s="157"/>
      <c r="D273" s="157"/>
      <c r="E273" s="156"/>
      <c r="F273" s="157"/>
      <c r="G273" s="157"/>
      <c r="H273" s="157"/>
      <c r="I273" s="157"/>
      <c r="J273" s="158"/>
      <c r="O273" s="220"/>
      <c r="P273" s="220"/>
    </row>
    <row r="274" spans="1:16">
      <c r="A274" s="159" t="str">
        <f>Data!A9</f>
        <v>Analyst Name:</v>
      </c>
      <c r="B274" s="226">
        <f>Data!B9</f>
        <v>0</v>
      </c>
      <c r="C274" s="157"/>
      <c r="D274" s="157"/>
      <c r="E274" s="156"/>
      <c r="F274" s="157"/>
      <c r="G274" s="157"/>
      <c r="H274" s="157"/>
      <c r="I274" s="157"/>
      <c r="J274" s="158"/>
      <c r="O274" s="220"/>
      <c r="P274" s="220"/>
    </row>
    <row r="275" spans="1:16">
      <c r="A275" s="159" t="str">
        <f>Data!A10</f>
        <v>Company Name:</v>
      </c>
      <c r="B275" s="227">
        <f>Data!B10</f>
        <v>0</v>
      </c>
      <c r="C275" s="154"/>
      <c r="D275" s="154"/>
      <c r="E275" s="228"/>
      <c r="F275" s="154"/>
      <c r="G275" s="154"/>
      <c r="H275" s="154"/>
      <c r="I275" s="154"/>
      <c r="J275" s="193"/>
      <c r="O275" s="220"/>
      <c r="P275" s="220"/>
    </row>
    <row r="276" spans="1:16" ht="14" thickBot="1">
      <c r="A276" s="56"/>
      <c r="B276" s="63"/>
      <c r="C276" s="229"/>
      <c r="D276" s="229"/>
      <c r="E276" s="229"/>
      <c r="F276" s="229"/>
      <c r="G276" s="229"/>
      <c r="H276" s="229"/>
      <c r="I276" s="229"/>
      <c r="J276" s="229"/>
      <c r="O276" s="146"/>
      <c r="P276" s="146"/>
    </row>
    <row r="277" spans="1:16" ht="14" thickTop="1">
      <c r="A277" s="64"/>
      <c r="C277" s="173" t="s">
        <v>473</v>
      </c>
      <c r="D277" s="174"/>
      <c r="E277" s="175" t="s">
        <v>474</v>
      </c>
      <c r="F277" s="176"/>
      <c r="G277" s="176"/>
      <c r="H277" s="176"/>
      <c r="I277" s="176"/>
      <c r="J277" s="175"/>
      <c r="L277" s="69" t="s">
        <v>6</v>
      </c>
      <c r="O277" s="146"/>
      <c r="P277" s="146"/>
    </row>
    <row r="278" spans="1:16">
      <c r="A278" s="64" t="s">
        <v>487</v>
      </c>
      <c r="B278" s="177"/>
      <c r="C278" s="177">
        <f>C19</f>
        <v>2022</v>
      </c>
      <c r="D278" s="177">
        <f>D19</f>
        <v>2023</v>
      </c>
      <c r="E278" s="177" t="str">
        <f t="shared" ref="E278:J278" si="186">E$19</f>
        <v>Year +1</v>
      </c>
      <c r="F278" s="177" t="str">
        <f t="shared" si="186"/>
        <v>Year +2</v>
      </c>
      <c r="G278" s="177" t="str">
        <f t="shared" si="186"/>
        <v>Year +3</v>
      </c>
      <c r="H278" s="177" t="str">
        <f t="shared" si="186"/>
        <v>Year +4</v>
      </c>
      <c r="I278" s="177" t="str">
        <f t="shared" si="186"/>
        <v>Year +5</v>
      </c>
      <c r="J278" s="177" t="str">
        <f t="shared" si="186"/>
        <v>Year +6</v>
      </c>
      <c r="L278" s="17" t="s">
        <v>173</v>
      </c>
      <c r="O278" s="220"/>
      <c r="P278" s="220"/>
    </row>
    <row r="279" spans="1:16">
      <c r="A279" s="64"/>
      <c r="E279" s="69"/>
      <c r="J279" s="201"/>
      <c r="O279" s="220"/>
      <c r="P279" s="220"/>
    </row>
    <row r="280" spans="1:16">
      <c r="A280" s="64" t="s">
        <v>413</v>
      </c>
      <c r="B280" s="69"/>
      <c r="C280" s="530">
        <f t="shared" ref="C280:J280" si="187">C84</f>
        <v>0</v>
      </c>
      <c r="D280" s="530">
        <f t="shared" si="187"/>
        <v>0</v>
      </c>
      <c r="E280" s="530" t="e">
        <f t="shared" si="187"/>
        <v>#DIV/0!</v>
      </c>
      <c r="F280" s="530" t="e">
        <f t="shared" si="187"/>
        <v>#DIV/0!</v>
      </c>
      <c r="G280" s="530" t="e">
        <f t="shared" si="187"/>
        <v>#DIV/0!</v>
      </c>
      <c r="H280" s="530" t="e">
        <f t="shared" si="187"/>
        <v>#DIV/0!</v>
      </c>
      <c r="I280" s="530" t="e">
        <f t="shared" si="187"/>
        <v>#DIV/0!</v>
      </c>
      <c r="J280" s="530" t="e">
        <f t="shared" si="187"/>
        <v>#DIV/0!</v>
      </c>
      <c r="K280" s="17">
        <v>1</v>
      </c>
      <c r="O280" s="146"/>
      <c r="P280" s="146"/>
    </row>
    <row r="281" spans="1:16">
      <c r="A281" s="405" t="s">
        <v>632</v>
      </c>
      <c r="B281" s="69"/>
      <c r="C281" s="530">
        <f t="shared" ref="C281:J281" si="188">B151-C151</f>
        <v>0</v>
      </c>
      <c r="D281" s="530">
        <f t="shared" si="188"/>
        <v>0</v>
      </c>
      <c r="E281" s="530" t="e">
        <f t="shared" si="188"/>
        <v>#DIV/0!</v>
      </c>
      <c r="F281" s="530" t="e">
        <f t="shared" si="188"/>
        <v>#DIV/0!</v>
      </c>
      <c r="G281" s="530" t="e">
        <f t="shared" si="188"/>
        <v>#DIV/0!</v>
      </c>
      <c r="H281" s="530" t="e">
        <f t="shared" si="188"/>
        <v>#DIV/0!</v>
      </c>
      <c r="I281" s="530" t="e">
        <f t="shared" si="188"/>
        <v>#DIV/0!</v>
      </c>
      <c r="J281" s="530" t="e">
        <f t="shared" si="188"/>
        <v>#DIV/0!</v>
      </c>
      <c r="K281" s="17">
        <v>2</v>
      </c>
      <c r="L281" s="17" t="s">
        <v>174</v>
      </c>
      <c r="O281" s="146"/>
      <c r="P281" s="146"/>
    </row>
    <row r="282" spans="1:16">
      <c r="A282" s="405" t="s">
        <v>633</v>
      </c>
      <c r="B282" s="69"/>
      <c r="C282" s="530">
        <v>0</v>
      </c>
      <c r="D282" s="530">
        <v>0</v>
      </c>
      <c r="E282" s="530">
        <v>0</v>
      </c>
      <c r="F282" s="530">
        <v>0</v>
      </c>
      <c r="G282" s="530">
        <v>0</v>
      </c>
      <c r="H282" s="530">
        <v>0</v>
      </c>
      <c r="I282" s="530">
        <v>0</v>
      </c>
      <c r="J282" s="530">
        <v>0</v>
      </c>
      <c r="K282" s="17">
        <v>3</v>
      </c>
      <c r="L282" s="17" t="s">
        <v>520</v>
      </c>
      <c r="O282" s="146"/>
      <c r="P282" s="146"/>
    </row>
    <row r="283" spans="1:16">
      <c r="A283" s="405" t="s">
        <v>634</v>
      </c>
      <c r="B283" s="69"/>
      <c r="C283" s="530">
        <f t="shared" ref="C283:J283" si="189">B121-C121</f>
        <v>0</v>
      </c>
      <c r="D283" s="530">
        <f t="shared" si="189"/>
        <v>0</v>
      </c>
      <c r="E283" s="530">
        <f t="shared" si="189"/>
        <v>0</v>
      </c>
      <c r="F283" s="530">
        <f t="shared" si="189"/>
        <v>0</v>
      </c>
      <c r="G283" s="530">
        <f t="shared" si="189"/>
        <v>0</v>
      </c>
      <c r="H283" s="530">
        <f t="shared" si="189"/>
        <v>0</v>
      </c>
      <c r="I283" s="530">
        <f t="shared" si="189"/>
        <v>0</v>
      </c>
      <c r="J283" s="530">
        <f t="shared" si="189"/>
        <v>0</v>
      </c>
      <c r="K283" s="17">
        <v>4</v>
      </c>
      <c r="O283" s="220"/>
      <c r="P283" s="220"/>
    </row>
    <row r="284" spans="1:16">
      <c r="A284" s="405" t="s">
        <v>585</v>
      </c>
      <c r="B284" s="69"/>
      <c r="C284" s="530">
        <f t="shared" ref="C284:J284" si="190">B124-C124</f>
        <v>0</v>
      </c>
      <c r="D284" s="530">
        <f t="shared" si="190"/>
        <v>0</v>
      </c>
      <c r="E284" s="530">
        <f t="shared" si="190"/>
        <v>0</v>
      </c>
      <c r="F284" s="530">
        <f t="shared" si="190"/>
        <v>0</v>
      </c>
      <c r="G284" s="530">
        <f t="shared" si="190"/>
        <v>0</v>
      </c>
      <c r="H284" s="530">
        <f t="shared" si="190"/>
        <v>0</v>
      </c>
      <c r="I284" s="530">
        <f t="shared" si="190"/>
        <v>0</v>
      </c>
      <c r="J284" s="530">
        <f t="shared" si="190"/>
        <v>0</v>
      </c>
      <c r="K284" s="17">
        <v>5</v>
      </c>
      <c r="O284" s="146"/>
      <c r="P284" s="146"/>
    </row>
    <row r="285" spans="1:16">
      <c r="A285" s="405" t="s">
        <v>586</v>
      </c>
      <c r="B285" s="69"/>
      <c r="C285" s="530">
        <f t="shared" ref="C285:J285" si="191">B127-C127</f>
        <v>0</v>
      </c>
      <c r="D285" s="530">
        <f t="shared" si="191"/>
        <v>0</v>
      </c>
      <c r="E285" s="530">
        <f t="shared" si="191"/>
        <v>0</v>
      </c>
      <c r="F285" s="530">
        <f t="shared" si="191"/>
        <v>0</v>
      </c>
      <c r="G285" s="530">
        <f t="shared" si="191"/>
        <v>0</v>
      </c>
      <c r="H285" s="530">
        <f t="shared" si="191"/>
        <v>0</v>
      </c>
      <c r="I285" s="530">
        <f t="shared" si="191"/>
        <v>0</v>
      </c>
      <c r="J285" s="530">
        <f t="shared" si="191"/>
        <v>0</v>
      </c>
      <c r="K285" s="17">
        <v>6</v>
      </c>
      <c r="O285" s="146"/>
      <c r="P285" s="146"/>
    </row>
    <row r="286" spans="1:16">
      <c r="A286" s="405" t="s">
        <v>587</v>
      </c>
      <c r="B286" s="69"/>
      <c r="C286" s="530">
        <f t="shared" ref="C286:J286" si="192">B133-C133</f>
        <v>0</v>
      </c>
      <c r="D286" s="530">
        <f t="shared" si="192"/>
        <v>0</v>
      </c>
      <c r="E286" s="530">
        <f t="shared" si="192"/>
        <v>0</v>
      </c>
      <c r="F286" s="530">
        <f t="shared" si="192"/>
        <v>0</v>
      </c>
      <c r="G286" s="530">
        <f t="shared" si="192"/>
        <v>0</v>
      </c>
      <c r="H286" s="530">
        <f t="shared" si="192"/>
        <v>0</v>
      </c>
      <c r="I286" s="530">
        <f t="shared" si="192"/>
        <v>0</v>
      </c>
      <c r="J286" s="530">
        <f t="shared" si="192"/>
        <v>0</v>
      </c>
      <c r="K286" s="17">
        <v>7</v>
      </c>
      <c r="L286" s="146"/>
      <c r="N286" s="146"/>
      <c r="O286" s="217"/>
      <c r="P286" s="217"/>
    </row>
    <row r="287" spans="1:16">
      <c r="A287" s="405" t="s">
        <v>588</v>
      </c>
      <c r="B287" s="69"/>
      <c r="C287" s="530">
        <f t="shared" ref="C287:J287" si="193">B136-C136</f>
        <v>0</v>
      </c>
      <c r="D287" s="530">
        <f t="shared" si="193"/>
        <v>0</v>
      </c>
      <c r="E287" s="530">
        <f t="shared" si="193"/>
        <v>0</v>
      </c>
      <c r="F287" s="530">
        <f t="shared" si="193"/>
        <v>0</v>
      </c>
      <c r="G287" s="530">
        <f t="shared" si="193"/>
        <v>0</v>
      </c>
      <c r="H287" s="530">
        <f t="shared" si="193"/>
        <v>0</v>
      </c>
      <c r="I287" s="530">
        <f t="shared" si="193"/>
        <v>0</v>
      </c>
      <c r="J287" s="530">
        <f t="shared" si="193"/>
        <v>0</v>
      </c>
      <c r="K287" s="17">
        <v>8</v>
      </c>
      <c r="L287" s="146"/>
      <c r="N287" s="146"/>
      <c r="O287" s="220"/>
      <c r="P287" s="220"/>
    </row>
    <row r="288" spans="1:16">
      <c r="A288" s="405" t="s">
        <v>635</v>
      </c>
      <c r="B288" s="69"/>
      <c r="C288" s="530">
        <f t="shared" ref="C288:J288" si="194">C171-B171</f>
        <v>0</v>
      </c>
      <c r="D288" s="530">
        <f t="shared" si="194"/>
        <v>0</v>
      </c>
      <c r="E288" s="530">
        <f t="shared" si="194"/>
        <v>0</v>
      </c>
      <c r="F288" s="530">
        <f t="shared" si="194"/>
        <v>0</v>
      </c>
      <c r="G288" s="530">
        <f t="shared" si="194"/>
        <v>0</v>
      </c>
      <c r="H288" s="530">
        <f t="shared" si="194"/>
        <v>0</v>
      </c>
      <c r="I288" s="530">
        <f t="shared" si="194"/>
        <v>0</v>
      </c>
      <c r="J288" s="530">
        <f t="shared" si="194"/>
        <v>0</v>
      </c>
      <c r="K288" s="17">
        <v>9</v>
      </c>
      <c r="L288" s="146"/>
      <c r="N288" s="146"/>
      <c r="O288" s="220"/>
      <c r="P288" s="220"/>
    </row>
    <row r="289" spans="1:16">
      <c r="A289" s="405" t="s">
        <v>636</v>
      </c>
      <c r="B289" s="69"/>
      <c r="C289" s="530">
        <f t="shared" ref="C289:J289" si="195">C174-B174</f>
        <v>0</v>
      </c>
      <c r="D289" s="530">
        <f t="shared" si="195"/>
        <v>0</v>
      </c>
      <c r="E289" s="530">
        <f t="shared" si="195"/>
        <v>0</v>
      </c>
      <c r="F289" s="530">
        <f t="shared" si="195"/>
        <v>0</v>
      </c>
      <c r="G289" s="530">
        <f t="shared" si="195"/>
        <v>0</v>
      </c>
      <c r="H289" s="530">
        <f t="shared" si="195"/>
        <v>0</v>
      </c>
      <c r="I289" s="530">
        <f t="shared" si="195"/>
        <v>0</v>
      </c>
      <c r="J289" s="530">
        <f t="shared" si="195"/>
        <v>0</v>
      </c>
      <c r="K289" s="17">
        <v>10</v>
      </c>
      <c r="L289" s="146"/>
      <c r="N289" s="146"/>
      <c r="O289" s="220"/>
      <c r="P289" s="220"/>
    </row>
    <row r="290" spans="1:16">
      <c r="A290" s="569" t="s">
        <v>790</v>
      </c>
      <c r="B290" s="69"/>
      <c r="C290" s="530">
        <f t="shared" ref="C290:J290" si="196">C186-B186</f>
        <v>0</v>
      </c>
      <c r="D290" s="530">
        <f t="shared" si="196"/>
        <v>0</v>
      </c>
      <c r="E290" s="530">
        <f t="shared" si="196"/>
        <v>0</v>
      </c>
      <c r="F290" s="530">
        <f t="shared" si="196"/>
        <v>0</v>
      </c>
      <c r="G290" s="530">
        <f t="shared" si="196"/>
        <v>0</v>
      </c>
      <c r="H290" s="530">
        <f t="shared" si="196"/>
        <v>0</v>
      </c>
      <c r="I290" s="530">
        <f t="shared" si="196"/>
        <v>0</v>
      </c>
      <c r="J290" s="530">
        <f t="shared" si="196"/>
        <v>0</v>
      </c>
      <c r="K290" s="17">
        <v>11</v>
      </c>
      <c r="L290" s="146"/>
      <c r="N290" s="146"/>
      <c r="O290" s="220"/>
      <c r="P290" s="220"/>
    </row>
    <row r="291" spans="1:16">
      <c r="A291" s="569" t="s">
        <v>791</v>
      </c>
      <c r="B291" s="69"/>
      <c r="C291" s="530">
        <f t="shared" ref="C291:J291" si="197">C189-B189</f>
        <v>0</v>
      </c>
      <c r="D291" s="530">
        <f t="shared" si="197"/>
        <v>0</v>
      </c>
      <c r="E291" s="530">
        <f t="shared" si="197"/>
        <v>0</v>
      </c>
      <c r="F291" s="530">
        <f t="shared" si="197"/>
        <v>0</v>
      </c>
      <c r="G291" s="530">
        <f t="shared" si="197"/>
        <v>0</v>
      </c>
      <c r="H291" s="530">
        <f t="shared" si="197"/>
        <v>0</v>
      </c>
      <c r="I291" s="530">
        <f t="shared" si="197"/>
        <v>0</v>
      </c>
      <c r="J291" s="530">
        <f t="shared" si="197"/>
        <v>0</v>
      </c>
      <c r="K291" s="17">
        <v>12</v>
      </c>
      <c r="L291" s="146"/>
      <c r="N291" s="146"/>
      <c r="O291" s="220"/>
      <c r="P291" s="220"/>
    </row>
    <row r="292" spans="1:16">
      <c r="A292" s="405" t="s">
        <v>590</v>
      </c>
      <c r="B292" s="69"/>
      <c r="C292" s="530">
        <f t="shared" ref="C292:J292" si="198">C192-B192</f>
        <v>0</v>
      </c>
      <c r="D292" s="530">
        <f t="shared" si="198"/>
        <v>0</v>
      </c>
      <c r="E292" s="530">
        <f t="shared" si="198"/>
        <v>0</v>
      </c>
      <c r="F292" s="530">
        <f t="shared" si="198"/>
        <v>0</v>
      </c>
      <c r="G292" s="530">
        <f t="shared" si="198"/>
        <v>0</v>
      </c>
      <c r="H292" s="530">
        <f t="shared" si="198"/>
        <v>0</v>
      </c>
      <c r="I292" s="530">
        <f t="shared" si="198"/>
        <v>0</v>
      </c>
      <c r="J292" s="530">
        <f t="shared" si="198"/>
        <v>0</v>
      </c>
      <c r="K292" s="17">
        <v>13</v>
      </c>
      <c r="L292" s="146"/>
      <c r="N292" s="146"/>
      <c r="O292" s="146"/>
      <c r="P292" s="146"/>
    </row>
    <row r="293" spans="1:16">
      <c r="A293" s="405" t="s">
        <v>638</v>
      </c>
      <c r="B293" s="69"/>
      <c r="C293" s="530">
        <f t="shared" ref="C293:J293" si="199">(B130-C130)+(B154-C154)+(C183-B183)+(C204-B204)</f>
        <v>0</v>
      </c>
      <c r="D293" s="530">
        <f t="shared" si="199"/>
        <v>0</v>
      </c>
      <c r="E293" s="530">
        <f t="shared" si="199"/>
        <v>0</v>
      </c>
      <c r="F293" s="530">
        <f t="shared" si="199"/>
        <v>0</v>
      </c>
      <c r="G293" s="530">
        <f t="shared" si="199"/>
        <v>0</v>
      </c>
      <c r="H293" s="530">
        <f t="shared" si="199"/>
        <v>0</v>
      </c>
      <c r="I293" s="530">
        <f t="shared" si="199"/>
        <v>0</v>
      </c>
      <c r="J293" s="530">
        <f t="shared" si="199"/>
        <v>0</v>
      </c>
      <c r="K293" s="17">
        <v>14</v>
      </c>
      <c r="L293" s="146"/>
      <c r="M293" s="146"/>
      <c r="N293" s="146"/>
      <c r="O293" s="146"/>
      <c r="P293" s="146"/>
    </row>
    <row r="294" spans="1:16">
      <c r="A294" s="405" t="s">
        <v>639</v>
      </c>
      <c r="B294" s="69"/>
      <c r="C294" s="530">
        <f t="shared" ref="C294:J294" si="200">C201-B201</f>
        <v>0</v>
      </c>
      <c r="D294" s="530">
        <f t="shared" si="200"/>
        <v>0</v>
      </c>
      <c r="E294" s="530">
        <f t="shared" si="200"/>
        <v>0</v>
      </c>
      <c r="F294" s="530">
        <f t="shared" si="200"/>
        <v>0</v>
      </c>
      <c r="G294" s="530">
        <f t="shared" si="200"/>
        <v>0</v>
      </c>
      <c r="H294" s="530">
        <f t="shared" si="200"/>
        <v>0</v>
      </c>
      <c r="I294" s="530">
        <f t="shared" si="200"/>
        <v>0</v>
      </c>
      <c r="J294" s="530">
        <f t="shared" si="200"/>
        <v>0</v>
      </c>
      <c r="K294" s="17">
        <v>15</v>
      </c>
      <c r="L294" s="146"/>
      <c r="M294" s="146"/>
      <c r="N294" s="146"/>
      <c r="O294" s="146"/>
      <c r="P294" s="146"/>
    </row>
    <row r="295" spans="1:16">
      <c r="A295" s="405" t="s">
        <v>591</v>
      </c>
      <c r="B295" s="69"/>
      <c r="C295" s="530">
        <f t="shared" ref="C295:J295" si="201">C207-B207</f>
        <v>0</v>
      </c>
      <c r="D295" s="530">
        <f t="shared" si="201"/>
        <v>0</v>
      </c>
      <c r="E295" s="530">
        <f t="shared" si="201"/>
        <v>0</v>
      </c>
      <c r="F295" s="530">
        <f t="shared" si="201"/>
        <v>0</v>
      </c>
      <c r="G295" s="530">
        <f t="shared" si="201"/>
        <v>0</v>
      </c>
      <c r="H295" s="530">
        <f t="shared" si="201"/>
        <v>0</v>
      </c>
      <c r="I295" s="530">
        <f t="shared" si="201"/>
        <v>0</v>
      </c>
      <c r="J295" s="530">
        <f t="shared" si="201"/>
        <v>0</v>
      </c>
      <c r="K295" s="17">
        <v>16</v>
      </c>
      <c r="L295" s="146"/>
      <c r="M295" s="146"/>
      <c r="N295" s="146"/>
      <c r="O295" s="220"/>
      <c r="P295" s="220"/>
    </row>
    <row r="296" spans="1:16">
      <c r="A296" s="405" t="s">
        <v>592</v>
      </c>
      <c r="B296" s="69"/>
      <c r="C296" s="530">
        <f t="shared" ref="C296:J296" si="202">C210-B210</f>
        <v>0</v>
      </c>
      <c r="D296" s="530">
        <f t="shared" si="202"/>
        <v>0</v>
      </c>
      <c r="E296" s="530">
        <f t="shared" si="202"/>
        <v>0</v>
      </c>
      <c r="F296" s="530">
        <f t="shared" si="202"/>
        <v>0</v>
      </c>
      <c r="G296" s="530">
        <f t="shared" si="202"/>
        <v>0</v>
      </c>
      <c r="H296" s="530">
        <f t="shared" si="202"/>
        <v>0</v>
      </c>
      <c r="I296" s="530">
        <f t="shared" si="202"/>
        <v>0</v>
      </c>
      <c r="J296" s="530">
        <f t="shared" si="202"/>
        <v>0</v>
      </c>
      <c r="K296" s="17">
        <v>17</v>
      </c>
      <c r="L296" s="146"/>
      <c r="M296" s="146"/>
      <c r="N296" s="146"/>
      <c r="O296" s="220"/>
      <c r="P296" s="220"/>
    </row>
    <row r="297" spans="1:16">
      <c r="A297" s="64" t="s">
        <v>175</v>
      </c>
      <c r="B297" s="69"/>
      <c r="C297" s="532">
        <f>SUM(C280:C296)</f>
        <v>0</v>
      </c>
      <c r="D297" s="532">
        <f t="shared" ref="D297:J297" si="203">SUM(D280:D296)</f>
        <v>0</v>
      </c>
      <c r="E297" s="532" t="e">
        <f t="shared" si="203"/>
        <v>#DIV/0!</v>
      </c>
      <c r="F297" s="532" t="e">
        <f t="shared" si="203"/>
        <v>#DIV/0!</v>
      </c>
      <c r="G297" s="532" t="e">
        <f t="shared" si="203"/>
        <v>#DIV/0!</v>
      </c>
      <c r="H297" s="532" t="e">
        <f t="shared" si="203"/>
        <v>#DIV/0!</v>
      </c>
      <c r="I297" s="532" t="e">
        <f t="shared" si="203"/>
        <v>#DIV/0!</v>
      </c>
      <c r="J297" s="532" t="e">
        <f t="shared" si="203"/>
        <v>#DIV/0!</v>
      </c>
      <c r="K297" s="17">
        <v>18</v>
      </c>
      <c r="L297" s="146"/>
      <c r="M297" s="146"/>
      <c r="N297" s="146"/>
      <c r="O297" s="146"/>
      <c r="P297" s="146"/>
    </row>
    <row r="298" spans="1:16">
      <c r="A298" s="405" t="s">
        <v>640</v>
      </c>
      <c r="B298" s="69"/>
      <c r="C298" s="530">
        <f t="shared" ref="C298:J298" si="204">B148-C148</f>
        <v>0</v>
      </c>
      <c r="D298" s="530">
        <f t="shared" si="204"/>
        <v>0</v>
      </c>
      <c r="E298" s="530">
        <f t="shared" si="204"/>
        <v>0</v>
      </c>
      <c r="F298" s="530">
        <f t="shared" si="204"/>
        <v>0</v>
      </c>
      <c r="G298" s="530">
        <f t="shared" si="204"/>
        <v>0</v>
      </c>
      <c r="H298" s="530">
        <f t="shared" si="204"/>
        <v>0</v>
      </c>
      <c r="I298" s="530">
        <f t="shared" si="204"/>
        <v>0</v>
      </c>
      <c r="J298" s="530">
        <f t="shared" si="204"/>
        <v>0</v>
      </c>
      <c r="K298" s="17">
        <v>19</v>
      </c>
      <c r="L298" s="146"/>
      <c r="M298" s="146"/>
      <c r="N298" s="146"/>
      <c r="O298" s="146"/>
      <c r="P298" s="146"/>
    </row>
    <row r="299" spans="1:16">
      <c r="A299" s="569" t="s">
        <v>792</v>
      </c>
      <c r="B299" s="69"/>
      <c r="C299" s="530">
        <f t="shared" ref="C299:J299" si="205">B118-C118</f>
        <v>0</v>
      </c>
      <c r="D299" s="530">
        <f t="shared" si="205"/>
        <v>0</v>
      </c>
      <c r="E299" s="530">
        <f t="shared" si="205"/>
        <v>0</v>
      </c>
      <c r="F299" s="530">
        <f t="shared" si="205"/>
        <v>0</v>
      </c>
      <c r="G299" s="530">
        <f t="shared" si="205"/>
        <v>0</v>
      </c>
      <c r="H299" s="530">
        <f t="shared" si="205"/>
        <v>0</v>
      </c>
      <c r="I299" s="530">
        <f t="shared" si="205"/>
        <v>0</v>
      </c>
      <c r="J299" s="530">
        <f t="shared" si="205"/>
        <v>0</v>
      </c>
      <c r="K299" s="17">
        <v>20</v>
      </c>
      <c r="L299" s="146"/>
      <c r="M299" s="146"/>
      <c r="N299" s="146"/>
      <c r="O299" s="220"/>
      <c r="P299" s="220"/>
    </row>
    <row r="300" spans="1:16">
      <c r="A300" s="569" t="s">
        <v>793</v>
      </c>
      <c r="B300" s="69"/>
      <c r="C300" s="530">
        <f t="shared" ref="C300:J300" si="206">(B142-C142)+(B145-C145)</f>
        <v>0</v>
      </c>
      <c r="D300" s="530">
        <f t="shared" si="206"/>
        <v>0</v>
      </c>
      <c r="E300" s="530">
        <f t="shared" si="206"/>
        <v>0</v>
      </c>
      <c r="F300" s="530">
        <f t="shared" si="206"/>
        <v>0</v>
      </c>
      <c r="G300" s="530">
        <f t="shared" si="206"/>
        <v>0</v>
      </c>
      <c r="H300" s="530">
        <f t="shared" si="206"/>
        <v>0</v>
      </c>
      <c r="I300" s="530">
        <f t="shared" si="206"/>
        <v>0</v>
      </c>
      <c r="J300" s="530">
        <f t="shared" si="206"/>
        <v>0</v>
      </c>
      <c r="K300" s="17">
        <v>21</v>
      </c>
      <c r="L300" s="146"/>
      <c r="M300" s="146"/>
      <c r="N300" s="146"/>
      <c r="O300" s="146"/>
      <c r="P300" s="146"/>
    </row>
    <row r="301" spans="1:16">
      <c r="A301" s="569" t="s">
        <v>641</v>
      </c>
      <c r="B301" s="69"/>
      <c r="C301" s="530">
        <f t="shared" ref="C301:J301" si="207">B160-C160-C282</f>
        <v>0</v>
      </c>
      <c r="D301" s="530">
        <f t="shared" si="207"/>
        <v>0</v>
      </c>
      <c r="E301" s="530">
        <f t="shared" si="207"/>
        <v>0</v>
      </c>
      <c r="F301" s="530">
        <f t="shared" si="207"/>
        <v>0</v>
      </c>
      <c r="G301" s="530">
        <f t="shared" si="207"/>
        <v>0</v>
      </c>
      <c r="H301" s="530">
        <f t="shared" si="207"/>
        <v>0</v>
      </c>
      <c r="I301" s="530">
        <f t="shared" si="207"/>
        <v>0</v>
      </c>
      <c r="J301" s="530">
        <f t="shared" si="207"/>
        <v>0</v>
      </c>
      <c r="K301" s="17">
        <v>22</v>
      </c>
      <c r="L301" s="146"/>
      <c r="M301" s="146"/>
      <c r="N301" s="146"/>
      <c r="O301" s="217"/>
      <c r="P301" s="217"/>
    </row>
    <row r="302" spans="1:16">
      <c r="A302" s="405" t="s">
        <v>642</v>
      </c>
      <c r="B302" s="69"/>
      <c r="C302" s="530">
        <f t="shared" ref="C302:J302" si="208">B163-C163</f>
        <v>0</v>
      </c>
      <c r="D302" s="530">
        <f t="shared" si="208"/>
        <v>0</v>
      </c>
      <c r="E302" s="530">
        <f t="shared" si="208"/>
        <v>0</v>
      </c>
      <c r="F302" s="530">
        <f t="shared" si="208"/>
        <v>0</v>
      </c>
      <c r="G302" s="530">
        <f t="shared" si="208"/>
        <v>0</v>
      </c>
      <c r="H302" s="530">
        <f t="shared" si="208"/>
        <v>0</v>
      </c>
      <c r="I302" s="530">
        <f t="shared" si="208"/>
        <v>0</v>
      </c>
      <c r="J302" s="530">
        <f t="shared" si="208"/>
        <v>0</v>
      </c>
      <c r="K302" s="17">
        <v>23</v>
      </c>
      <c r="L302" s="146"/>
      <c r="M302" s="146"/>
      <c r="N302" s="146"/>
      <c r="O302" s="220"/>
      <c r="P302" s="220"/>
    </row>
    <row r="303" spans="1:16">
      <c r="A303" s="569" t="s">
        <v>794</v>
      </c>
      <c r="B303" s="69"/>
      <c r="C303" s="530">
        <f t="shared" ref="C303:J303" si="209">B157-C157</f>
        <v>0</v>
      </c>
      <c r="D303" s="530">
        <f t="shared" si="209"/>
        <v>0</v>
      </c>
      <c r="E303" s="530">
        <f t="shared" si="209"/>
        <v>0</v>
      </c>
      <c r="F303" s="530">
        <f t="shared" si="209"/>
        <v>0</v>
      </c>
      <c r="G303" s="530">
        <f t="shared" si="209"/>
        <v>0</v>
      </c>
      <c r="H303" s="530">
        <f t="shared" si="209"/>
        <v>0</v>
      </c>
      <c r="I303" s="530">
        <f t="shared" si="209"/>
        <v>0</v>
      </c>
      <c r="J303" s="530">
        <f t="shared" si="209"/>
        <v>0</v>
      </c>
      <c r="K303" s="17">
        <v>24</v>
      </c>
      <c r="L303" s="146"/>
      <c r="M303" s="146"/>
      <c r="N303" s="146"/>
      <c r="O303" s="220"/>
      <c r="P303" s="220"/>
    </row>
    <row r="304" spans="1:16">
      <c r="A304" s="405" t="s">
        <v>643</v>
      </c>
      <c r="B304" s="69"/>
      <c r="C304" s="530">
        <v>0</v>
      </c>
      <c r="D304" s="530">
        <v>0</v>
      </c>
      <c r="E304" s="530">
        <v>0</v>
      </c>
      <c r="F304" s="530">
        <v>0</v>
      </c>
      <c r="G304" s="530">
        <v>0</v>
      </c>
      <c r="H304" s="530">
        <v>0</v>
      </c>
      <c r="I304" s="530">
        <v>0</v>
      </c>
      <c r="J304" s="530">
        <v>0</v>
      </c>
      <c r="K304" s="17">
        <v>25</v>
      </c>
      <c r="L304" s="146"/>
      <c r="M304" s="146"/>
      <c r="N304" s="146"/>
      <c r="O304" s="220"/>
      <c r="P304" s="220"/>
    </row>
    <row r="305" spans="1:16">
      <c r="A305" s="64" t="s">
        <v>521</v>
      </c>
      <c r="B305" s="69"/>
      <c r="C305" s="532">
        <f>SUM(C298:C304)</f>
        <v>0</v>
      </c>
      <c r="D305" s="532">
        <f t="shared" ref="D305:J305" si="210">SUM(D298:D304)</f>
        <v>0</v>
      </c>
      <c r="E305" s="532">
        <f t="shared" si="210"/>
        <v>0</v>
      </c>
      <c r="F305" s="532">
        <f t="shared" si="210"/>
        <v>0</v>
      </c>
      <c r="G305" s="532">
        <f t="shared" si="210"/>
        <v>0</v>
      </c>
      <c r="H305" s="532">
        <f t="shared" si="210"/>
        <v>0</v>
      </c>
      <c r="I305" s="532">
        <f t="shared" si="210"/>
        <v>0</v>
      </c>
      <c r="J305" s="532">
        <f t="shared" si="210"/>
        <v>0</v>
      </c>
      <c r="K305" s="17">
        <v>26</v>
      </c>
      <c r="L305" s="146"/>
      <c r="M305" s="146"/>
      <c r="N305" s="146"/>
      <c r="O305" s="146"/>
      <c r="P305" s="146"/>
    </row>
    <row r="306" spans="1:16">
      <c r="A306" s="405" t="s">
        <v>644</v>
      </c>
      <c r="B306" s="69"/>
      <c r="C306" s="530">
        <f t="shared" ref="C306:J306" si="211">C177+C180-B177-B180</f>
        <v>0</v>
      </c>
      <c r="D306" s="530">
        <f t="shared" si="211"/>
        <v>0</v>
      </c>
      <c r="E306" s="530">
        <f t="shared" si="211"/>
        <v>0</v>
      </c>
      <c r="F306" s="530">
        <f t="shared" si="211"/>
        <v>0</v>
      </c>
      <c r="G306" s="530">
        <f t="shared" si="211"/>
        <v>0</v>
      </c>
      <c r="H306" s="530">
        <f t="shared" si="211"/>
        <v>0</v>
      </c>
      <c r="I306" s="530">
        <f t="shared" si="211"/>
        <v>0</v>
      </c>
      <c r="J306" s="530">
        <f t="shared" si="211"/>
        <v>0</v>
      </c>
      <c r="K306" s="17">
        <v>27</v>
      </c>
      <c r="L306" s="146"/>
      <c r="M306" s="146"/>
      <c r="N306" s="146"/>
      <c r="O306" s="146"/>
      <c r="P306" s="146"/>
    </row>
    <row r="307" spans="1:16">
      <c r="A307" s="405" t="s">
        <v>645</v>
      </c>
      <c r="B307" s="69"/>
      <c r="C307" s="530">
        <f t="shared" ref="C307:J307" si="212">C198-B198</f>
        <v>0</v>
      </c>
      <c r="D307" s="530">
        <f t="shared" si="212"/>
        <v>0</v>
      </c>
      <c r="E307" s="530">
        <f t="shared" si="212"/>
        <v>0</v>
      </c>
      <c r="F307" s="530">
        <f t="shared" si="212"/>
        <v>0</v>
      </c>
      <c r="G307" s="530">
        <f t="shared" si="212"/>
        <v>0</v>
      </c>
      <c r="H307" s="530">
        <f t="shared" si="212"/>
        <v>0</v>
      </c>
      <c r="I307" s="530">
        <f t="shared" si="212"/>
        <v>0</v>
      </c>
      <c r="J307" s="530">
        <f t="shared" si="212"/>
        <v>0</v>
      </c>
      <c r="K307" s="17">
        <v>28</v>
      </c>
      <c r="L307" s="146"/>
      <c r="M307" s="146"/>
      <c r="N307" s="146"/>
      <c r="O307" s="220"/>
      <c r="P307" s="220"/>
    </row>
    <row r="308" spans="1:16">
      <c r="A308" s="405" t="s">
        <v>715</v>
      </c>
      <c r="B308" s="69"/>
      <c r="C308" s="530">
        <f t="shared" ref="C308:J308" si="213">C218-B218</f>
        <v>0</v>
      </c>
      <c r="D308" s="530">
        <f t="shared" si="213"/>
        <v>0</v>
      </c>
      <c r="E308" s="530">
        <f t="shared" si="213"/>
        <v>0</v>
      </c>
      <c r="F308" s="530">
        <f t="shared" si="213"/>
        <v>0</v>
      </c>
      <c r="G308" s="530">
        <f t="shared" si="213"/>
        <v>0</v>
      </c>
      <c r="H308" s="530">
        <f t="shared" si="213"/>
        <v>0</v>
      </c>
      <c r="I308" s="530">
        <f t="shared" si="213"/>
        <v>0</v>
      </c>
      <c r="J308" s="530">
        <f t="shared" si="213"/>
        <v>0</v>
      </c>
      <c r="K308" s="17">
        <v>29</v>
      </c>
      <c r="L308" s="146"/>
      <c r="M308" s="146"/>
      <c r="N308" s="146"/>
      <c r="O308" s="220"/>
      <c r="P308" s="220"/>
    </row>
    <row r="309" spans="1:16">
      <c r="A309" s="405" t="s">
        <v>646</v>
      </c>
      <c r="B309" s="69"/>
      <c r="C309" s="530">
        <f t="shared" ref="C309:J309" si="214">C222-B222</f>
        <v>0</v>
      </c>
      <c r="D309" s="530">
        <f t="shared" si="214"/>
        <v>0</v>
      </c>
      <c r="E309" s="530">
        <f t="shared" si="214"/>
        <v>0</v>
      </c>
      <c r="F309" s="530">
        <f t="shared" si="214"/>
        <v>0</v>
      </c>
      <c r="G309" s="530">
        <f t="shared" si="214"/>
        <v>0</v>
      </c>
      <c r="H309" s="530">
        <f t="shared" si="214"/>
        <v>0</v>
      </c>
      <c r="I309" s="530">
        <f t="shared" si="214"/>
        <v>0</v>
      </c>
      <c r="J309" s="530">
        <f t="shared" si="214"/>
        <v>0</v>
      </c>
      <c r="K309" s="17">
        <v>30</v>
      </c>
      <c r="L309" s="146"/>
      <c r="M309" s="146"/>
      <c r="N309" s="146"/>
      <c r="O309" s="146"/>
      <c r="P309" s="146"/>
    </row>
    <row r="310" spans="1:16">
      <c r="A310" s="405" t="s">
        <v>710</v>
      </c>
      <c r="B310" s="69"/>
      <c r="C310" s="530">
        <f t="shared" ref="C310:J310" si="215">C228-B228</f>
        <v>0</v>
      </c>
      <c r="D310" s="530">
        <f t="shared" si="215"/>
        <v>0</v>
      </c>
      <c r="E310" s="530">
        <f t="shared" si="215"/>
        <v>0</v>
      </c>
      <c r="F310" s="530">
        <f t="shared" si="215"/>
        <v>0</v>
      </c>
      <c r="G310" s="530">
        <f t="shared" si="215"/>
        <v>0</v>
      </c>
      <c r="H310" s="530">
        <f t="shared" si="215"/>
        <v>0</v>
      </c>
      <c r="I310" s="530">
        <f t="shared" si="215"/>
        <v>0</v>
      </c>
      <c r="J310" s="530">
        <f t="shared" si="215"/>
        <v>0</v>
      </c>
      <c r="K310" s="17">
        <v>31</v>
      </c>
      <c r="L310" s="146"/>
      <c r="M310" s="146"/>
      <c r="N310" s="146"/>
      <c r="O310" s="146"/>
      <c r="P310" s="146"/>
    </row>
    <row r="311" spans="1:16">
      <c r="A311" s="405" t="s">
        <v>711</v>
      </c>
      <c r="B311" s="69"/>
      <c r="C311" s="530">
        <f t="shared" ref="C311:J311" si="216">C231-B231</f>
        <v>0</v>
      </c>
      <c r="D311" s="530">
        <f t="shared" si="216"/>
        <v>0</v>
      </c>
      <c r="E311" s="530">
        <f t="shared" si="216"/>
        <v>0</v>
      </c>
      <c r="F311" s="530">
        <f t="shared" si="216"/>
        <v>0</v>
      </c>
      <c r="G311" s="530">
        <f t="shared" si="216"/>
        <v>0</v>
      </c>
      <c r="H311" s="530">
        <f t="shared" si="216"/>
        <v>0</v>
      </c>
      <c r="I311" s="530">
        <f t="shared" si="216"/>
        <v>0</v>
      </c>
      <c r="J311" s="530">
        <f t="shared" si="216"/>
        <v>0</v>
      </c>
      <c r="K311" s="17">
        <v>32</v>
      </c>
      <c r="L311" s="146"/>
      <c r="M311" s="146"/>
      <c r="N311" s="146"/>
      <c r="O311" s="220"/>
      <c r="P311" s="220"/>
    </row>
    <row r="312" spans="1:16">
      <c r="A312" s="569" t="s">
        <v>789</v>
      </c>
      <c r="B312" s="69"/>
      <c r="C312" s="530">
        <f t="shared" ref="C312:J312" si="217">C225-B225-C90</f>
        <v>0</v>
      </c>
      <c r="D312" s="530">
        <f t="shared" si="217"/>
        <v>0</v>
      </c>
      <c r="E312" s="530" t="e">
        <f t="shared" si="217"/>
        <v>#DIV/0!</v>
      </c>
      <c r="F312" s="530" t="e">
        <f t="shared" si="217"/>
        <v>#DIV/0!</v>
      </c>
      <c r="G312" s="530" t="e">
        <f t="shared" si="217"/>
        <v>#DIV/0!</v>
      </c>
      <c r="H312" s="530" t="e">
        <f t="shared" si="217"/>
        <v>#DIV/0!</v>
      </c>
      <c r="I312" s="530" t="e">
        <f t="shared" si="217"/>
        <v>#DIV/0!</v>
      </c>
      <c r="J312" s="530" t="e">
        <f t="shared" si="217"/>
        <v>#DIV/0!</v>
      </c>
      <c r="K312" s="17">
        <v>33</v>
      </c>
      <c r="L312" s="146"/>
      <c r="M312" s="146"/>
      <c r="N312" s="146"/>
      <c r="O312" s="146"/>
      <c r="P312" s="146"/>
    </row>
    <row r="313" spans="1:16">
      <c r="A313" s="405" t="s">
        <v>712</v>
      </c>
      <c r="B313" s="69"/>
      <c r="C313" s="530">
        <f t="shared" ref="C313:J313" si="218">C237-B237+C87</f>
        <v>0</v>
      </c>
      <c r="D313" s="530">
        <f t="shared" si="218"/>
        <v>0</v>
      </c>
      <c r="E313" s="530">
        <f t="shared" si="218"/>
        <v>0</v>
      </c>
      <c r="F313" s="530">
        <f t="shared" si="218"/>
        <v>0</v>
      </c>
      <c r="G313" s="530">
        <f t="shared" si="218"/>
        <v>0</v>
      </c>
      <c r="H313" s="530">
        <f t="shared" si="218"/>
        <v>0</v>
      </c>
      <c r="I313" s="530">
        <f t="shared" si="218"/>
        <v>0</v>
      </c>
      <c r="J313" s="530">
        <f t="shared" si="218"/>
        <v>0</v>
      </c>
      <c r="L313" s="146"/>
      <c r="M313" s="146"/>
      <c r="N313" s="146"/>
      <c r="O313" s="146"/>
      <c r="P313" s="146"/>
    </row>
    <row r="314" spans="1:16">
      <c r="A314" s="64" t="s">
        <v>522</v>
      </c>
      <c r="B314" s="69"/>
      <c r="C314" s="532">
        <f>SUM(C306:C313)</f>
        <v>0</v>
      </c>
      <c r="D314" s="532">
        <f t="shared" ref="D314:J314" si="219">SUM(D306:D313)</f>
        <v>0</v>
      </c>
      <c r="E314" s="532" t="e">
        <f t="shared" si="219"/>
        <v>#DIV/0!</v>
      </c>
      <c r="F314" s="532" t="e">
        <f t="shared" si="219"/>
        <v>#DIV/0!</v>
      </c>
      <c r="G314" s="532" t="e">
        <f t="shared" si="219"/>
        <v>#DIV/0!</v>
      </c>
      <c r="H314" s="532" t="e">
        <f t="shared" si="219"/>
        <v>#DIV/0!</v>
      </c>
      <c r="I314" s="532" t="e">
        <f t="shared" si="219"/>
        <v>#DIV/0!</v>
      </c>
      <c r="J314" s="532" t="e">
        <f t="shared" si="219"/>
        <v>#DIV/0!</v>
      </c>
      <c r="K314" s="17">
        <v>34</v>
      </c>
      <c r="L314" s="146"/>
      <c r="M314" s="146"/>
      <c r="N314" s="146"/>
      <c r="O314" s="217"/>
      <c r="P314" s="217"/>
    </row>
    <row r="315" spans="1:16" ht="14" thickBot="1">
      <c r="A315" s="64" t="s">
        <v>363</v>
      </c>
      <c r="B315" s="69"/>
      <c r="C315" s="533">
        <f>C297+C305+C314</f>
        <v>0</v>
      </c>
      <c r="D315" s="533">
        <f>D297+D305+D314</f>
        <v>0</v>
      </c>
      <c r="E315" s="533" t="e">
        <f t="shared" ref="E315:J315" si="220">E297+E305+E314</f>
        <v>#DIV/0!</v>
      </c>
      <c r="F315" s="533" t="e">
        <f t="shared" si="220"/>
        <v>#DIV/0!</v>
      </c>
      <c r="G315" s="533" t="e">
        <f t="shared" si="220"/>
        <v>#DIV/0!</v>
      </c>
      <c r="H315" s="533" t="e">
        <f t="shared" si="220"/>
        <v>#DIV/0!</v>
      </c>
      <c r="I315" s="533" t="e">
        <f t="shared" si="220"/>
        <v>#DIV/0!</v>
      </c>
      <c r="J315" s="533" t="e">
        <f t="shared" si="220"/>
        <v>#DIV/0!</v>
      </c>
      <c r="K315" s="17">
        <v>35</v>
      </c>
      <c r="L315" s="146"/>
      <c r="M315" s="146"/>
      <c r="N315" s="146"/>
      <c r="O315" s="220"/>
      <c r="P315" s="220"/>
    </row>
    <row r="316" spans="1:16" ht="14" thickTop="1">
      <c r="A316" s="212" t="s">
        <v>11</v>
      </c>
      <c r="C316" s="202"/>
      <c r="D316" s="202"/>
      <c r="E316" s="201"/>
      <c r="F316" s="201"/>
      <c r="G316" s="201"/>
      <c r="H316" s="201"/>
      <c r="I316" s="201"/>
      <c r="J316" s="201"/>
      <c r="K316" s="201"/>
      <c r="L316" s="201"/>
      <c r="M316" s="201"/>
      <c r="N316" s="201"/>
      <c r="O316" s="220"/>
      <c r="P316" s="220"/>
    </row>
    <row r="317" spans="1:16">
      <c r="A317" s="212" t="s">
        <v>12</v>
      </c>
      <c r="B317" s="213"/>
      <c r="C317" s="230">
        <f t="shared" ref="C317:J317" si="221">C315-(C115-B115)</f>
        <v>0</v>
      </c>
      <c r="D317" s="230">
        <f t="shared" si="221"/>
        <v>0</v>
      </c>
      <c r="E317" s="230" t="e">
        <f t="shared" si="221"/>
        <v>#DIV/0!</v>
      </c>
      <c r="F317" s="230" t="e">
        <f t="shared" si="221"/>
        <v>#DIV/0!</v>
      </c>
      <c r="G317" s="230" t="e">
        <f t="shared" si="221"/>
        <v>#DIV/0!</v>
      </c>
      <c r="H317" s="230" t="e">
        <f t="shared" si="221"/>
        <v>#DIV/0!</v>
      </c>
      <c r="I317" s="230" t="e">
        <f t="shared" si="221"/>
        <v>#DIV/0!</v>
      </c>
      <c r="J317" s="230" t="e">
        <f t="shared" si="221"/>
        <v>#DIV/0!</v>
      </c>
      <c r="K317" s="230"/>
      <c r="L317" s="202" t="s">
        <v>176</v>
      </c>
      <c r="M317" s="230"/>
      <c r="N317" s="230"/>
      <c r="O317" s="220"/>
      <c r="P317" s="220"/>
    </row>
    <row r="318" spans="1:16">
      <c r="A318" s="212"/>
      <c r="B318" s="146"/>
      <c r="C318" s="146"/>
      <c r="D318" s="146"/>
      <c r="E318" s="146"/>
      <c r="F318" s="146"/>
      <c r="G318" s="146"/>
      <c r="H318" s="146"/>
      <c r="I318" s="146"/>
      <c r="J318" s="146"/>
      <c r="K318" s="230"/>
      <c r="L318" s="230"/>
      <c r="M318" s="230"/>
      <c r="N318" s="230"/>
      <c r="O318" s="146"/>
      <c r="P318" s="146"/>
    </row>
    <row r="319" spans="1:16">
      <c r="A319" s="56"/>
      <c r="B319" s="146"/>
      <c r="C319" s="146"/>
      <c r="D319" s="146"/>
      <c r="E319" s="146"/>
      <c r="F319" s="146"/>
      <c r="G319" s="146"/>
      <c r="H319" s="146"/>
      <c r="I319" s="146"/>
      <c r="J319" s="146"/>
      <c r="K319" s="146"/>
      <c r="L319" s="146"/>
      <c r="M319" s="146"/>
      <c r="N319" s="146"/>
      <c r="O319" s="146"/>
      <c r="P319" s="146"/>
    </row>
    <row r="320" spans="1:16">
      <c r="A320" s="155" t="s">
        <v>465</v>
      </c>
      <c r="B320" s="156" t="s">
        <v>27</v>
      </c>
      <c r="C320" s="157"/>
      <c r="D320" s="157"/>
      <c r="E320" s="156"/>
      <c r="F320" s="157"/>
      <c r="G320" s="157"/>
      <c r="H320" s="157"/>
      <c r="I320" s="157"/>
      <c r="J320" s="158"/>
      <c r="K320" s="146"/>
      <c r="L320" s="146"/>
      <c r="M320" s="146"/>
      <c r="N320" s="146"/>
      <c r="O320" s="220"/>
      <c r="P320" s="220"/>
    </row>
    <row r="321" spans="1:16">
      <c r="A321" s="159" t="str">
        <f>Data!A9</f>
        <v>Analyst Name:</v>
      </c>
      <c r="B321" s="226">
        <f>Data!B9</f>
        <v>0</v>
      </c>
      <c r="C321" s="157"/>
      <c r="D321" s="157"/>
      <c r="E321" s="156"/>
      <c r="F321" s="157"/>
      <c r="G321" s="157"/>
      <c r="H321" s="157"/>
      <c r="I321" s="157"/>
      <c r="J321" s="158"/>
      <c r="K321" s="146"/>
      <c r="L321" s="146"/>
      <c r="M321" s="146"/>
      <c r="N321" s="146"/>
      <c r="O321" s="220"/>
      <c r="P321" s="220"/>
    </row>
    <row r="322" spans="1:16">
      <c r="A322" s="159" t="str">
        <f>Data!A10</f>
        <v>Company Name:</v>
      </c>
      <c r="B322" s="227">
        <f>Data!B10</f>
        <v>0</v>
      </c>
      <c r="C322" s="154"/>
      <c r="D322" s="154"/>
      <c r="E322" s="228"/>
      <c r="F322" s="154"/>
      <c r="G322" s="154"/>
      <c r="H322" s="154"/>
      <c r="I322" s="154"/>
      <c r="J322" s="193"/>
      <c r="K322" s="146"/>
      <c r="L322" s="146"/>
      <c r="M322" s="146"/>
      <c r="N322" s="146"/>
      <c r="O322" s="146"/>
      <c r="P322" s="146"/>
    </row>
    <row r="323" spans="1:16" ht="14" thickBot="1">
      <c r="A323" s="56"/>
      <c r="B323" s="229"/>
      <c r="C323" s="229"/>
      <c r="D323" s="229"/>
      <c r="E323" s="231"/>
      <c r="F323" s="231"/>
      <c r="G323" s="231"/>
      <c r="H323" s="231"/>
      <c r="I323" s="231"/>
      <c r="J323" s="231"/>
      <c r="K323" s="146"/>
      <c r="L323" s="146"/>
      <c r="M323" s="146"/>
      <c r="N323" s="146"/>
      <c r="O323" s="146"/>
      <c r="P323" s="146"/>
    </row>
    <row r="324" spans="1:16" ht="14" thickTop="1">
      <c r="A324" s="56"/>
      <c r="B324" s="173" t="s">
        <v>473</v>
      </c>
      <c r="C324" s="174"/>
      <c r="D324" s="174"/>
      <c r="E324" s="198" t="s">
        <v>474</v>
      </c>
      <c r="F324" s="199"/>
      <c r="G324" s="199"/>
      <c r="H324" s="199"/>
      <c r="I324" s="199"/>
      <c r="J324" s="198"/>
      <c r="K324" s="146"/>
      <c r="L324" s="146"/>
      <c r="M324" s="146"/>
      <c r="N324" s="146"/>
      <c r="O324" s="220"/>
      <c r="P324" s="220"/>
    </row>
    <row r="325" spans="1:16">
      <c r="A325" s="56"/>
      <c r="B325" s="177">
        <f>Data!E11</f>
        <v>2021</v>
      </c>
      <c r="C325" s="177">
        <f>Data!F11</f>
        <v>2022</v>
      </c>
      <c r="D325" s="177">
        <f>Data!G11</f>
        <v>2023</v>
      </c>
      <c r="E325" s="177" t="str">
        <f t="shared" ref="E325:J325" si="222">E$19</f>
        <v>Year +1</v>
      </c>
      <c r="F325" s="177" t="str">
        <f t="shared" si="222"/>
        <v>Year +2</v>
      </c>
      <c r="G325" s="177" t="str">
        <f t="shared" si="222"/>
        <v>Year +3</v>
      </c>
      <c r="H325" s="177" t="str">
        <f t="shared" si="222"/>
        <v>Year +4</v>
      </c>
      <c r="I325" s="177" t="str">
        <f t="shared" si="222"/>
        <v>Year +5</v>
      </c>
      <c r="J325" s="177" t="str">
        <f t="shared" si="222"/>
        <v>Year +6</v>
      </c>
      <c r="K325" s="177"/>
      <c r="L325" s="177"/>
      <c r="M325" s="177"/>
      <c r="N325" s="177"/>
      <c r="O325" s="146"/>
      <c r="P325" s="146"/>
    </row>
    <row r="326" spans="1:16">
      <c r="A326" s="232" t="s">
        <v>13</v>
      </c>
      <c r="L326" s="69" t="s">
        <v>7</v>
      </c>
      <c r="O326" s="217"/>
      <c r="P326" s="217"/>
    </row>
    <row r="327" spans="1:16">
      <c r="A327" s="128" t="s">
        <v>451</v>
      </c>
      <c r="L327" s="17" t="s">
        <v>8</v>
      </c>
      <c r="O327" s="220"/>
      <c r="P327" s="220"/>
    </row>
    <row r="328" spans="1:16">
      <c r="A328" s="114" t="s">
        <v>28</v>
      </c>
      <c r="B328" s="233" t="str">
        <f>Analysis!D165</f>
        <v/>
      </c>
      <c r="C328" s="233" t="str">
        <f>Analysis!E165</f>
        <v/>
      </c>
      <c r="D328" s="233" t="str">
        <f>Analysis!F165</f>
        <v/>
      </c>
      <c r="E328" s="234" t="e">
        <f t="shared" ref="E328:J328" si="223">E21/D21-1</f>
        <v>#DIV/0!</v>
      </c>
      <c r="F328" s="234" t="e">
        <f t="shared" si="223"/>
        <v>#DIV/0!</v>
      </c>
      <c r="G328" s="234" t="e">
        <f t="shared" si="223"/>
        <v>#DIV/0!</v>
      </c>
      <c r="H328" s="234" t="e">
        <f t="shared" si="223"/>
        <v>#DIV/0!</v>
      </c>
      <c r="I328" s="234" t="e">
        <f t="shared" si="223"/>
        <v>#DIV/0!</v>
      </c>
      <c r="J328" s="234" t="e">
        <f t="shared" si="223"/>
        <v>#DIV/0!</v>
      </c>
      <c r="K328" s="217"/>
      <c r="L328" s="217"/>
      <c r="M328" s="217"/>
      <c r="N328" s="217"/>
      <c r="O328" s="220"/>
      <c r="P328" s="220"/>
    </row>
    <row r="329" spans="1:16">
      <c r="A329" s="114" t="s">
        <v>14</v>
      </c>
      <c r="B329" s="233" t="str">
        <f>Analysis!D186</f>
        <v/>
      </c>
      <c r="C329" s="233" t="str">
        <f>Analysis!E186</f>
        <v/>
      </c>
      <c r="D329" s="233" t="str">
        <f>Analysis!F186</f>
        <v/>
      </c>
      <c r="E329" s="234" t="e">
        <f t="shared" ref="E329:J329" si="224">E84/D84-1</f>
        <v>#DIV/0!</v>
      </c>
      <c r="F329" s="234" t="e">
        <f t="shared" si="224"/>
        <v>#DIV/0!</v>
      </c>
      <c r="G329" s="234" t="e">
        <f t="shared" si="224"/>
        <v>#DIV/0!</v>
      </c>
      <c r="H329" s="234" t="e">
        <f t="shared" si="224"/>
        <v>#DIV/0!</v>
      </c>
      <c r="I329" s="234" t="e">
        <f t="shared" si="224"/>
        <v>#DIV/0!</v>
      </c>
      <c r="J329" s="234" t="e">
        <f t="shared" si="224"/>
        <v>#DIV/0!</v>
      </c>
      <c r="K329" s="217"/>
      <c r="L329" s="217"/>
      <c r="M329" s="217"/>
      <c r="N329" s="217"/>
      <c r="O329" s="220"/>
      <c r="P329" s="220"/>
    </row>
    <row r="330" spans="1:16">
      <c r="A330" s="114" t="s">
        <v>15</v>
      </c>
      <c r="B330" s="233" t="str">
        <f>Analysis!D268</f>
        <v/>
      </c>
      <c r="C330" s="233" t="str">
        <f>Analysis!E268</f>
        <v/>
      </c>
      <c r="D330" s="233" t="str">
        <f>Analysis!F268</f>
        <v/>
      </c>
      <c r="E330" s="234" t="e">
        <f t="shared" ref="E330:J330" si="225">E166/D166-1</f>
        <v>#DIV/0!</v>
      </c>
      <c r="F330" s="234" t="e">
        <f t="shared" si="225"/>
        <v>#DIV/0!</v>
      </c>
      <c r="G330" s="234" t="e">
        <f t="shared" si="225"/>
        <v>#DIV/0!</v>
      </c>
      <c r="H330" s="234" t="e">
        <f t="shared" si="225"/>
        <v>#DIV/0!</v>
      </c>
      <c r="I330" s="234" t="e">
        <f t="shared" si="225"/>
        <v>#DIV/0!</v>
      </c>
      <c r="J330" s="234" t="e">
        <f t="shared" si="225"/>
        <v>#DIV/0!</v>
      </c>
      <c r="K330" s="217"/>
      <c r="L330" s="217"/>
      <c r="M330" s="217"/>
      <c r="N330" s="217"/>
      <c r="O330" s="146"/>
      <c r="P330" s="146"/>
    </row>
    <row r="331" spans="1:16">
      <c r="A331" s="114"/>
      <c r="E331" s="146"/>
      <c r="F331" s="146"/>
      <c r="G331" s="146"/>
      <c r="H331" s="146"/>
      <c r="I331" s="146"/>
      <c r="J331" s="146"/>
      <c r="K331" s="146"/>
      <c r="L331" s="146"/>
      <c r="M331" s="146"/>
      <c r="N331" s="146"/>
      <c r="O331" s="146"/>
      <c r="P331" s="146"/>
    </row>
    <row r="332" spans="1:16">
      <c r="A332" s="235" t="s">
        <v>166</v>
      </c>
      <c r="E332" s="69"/>
      <c r="F332" s="69"/>
      <c r="G332" s="69"/>
      <c r="H332" s="69"/>
      <c r="I332" s="69"/>
      <c r="J332" s="69"/>
      <c r="K332" s="69"/>
      <c r="L332" s="69"/>
      <c r="M332" s="69"/>
      <c r="N332" s="69"/>
      <c r="O332" s="220"/>
      <c r="P332" s="220"/>
    </row>
    <row r="333" spans="1:16">
      <c r="A333" s="114" t="s">
        <v>430</v>
      </c>
      <c r="B333" s="233" t="str">
        <f>Analysis!D24</f>
        <v/>
      </c>
      <c r="C333" s="233" t="str">
        <f>Analysis!E24</f>
        <v/>
      </c>
      <c r="D333" s="233" t="str">
        <f>Analysis!F24</f>
        <v/>
      </c>
      <c r="E333" s="234" t="e">
        <f t="shared" ref="E333:J333" si="226">(E84+(1+(E75/E71))*-E62)/E21</f>
        <v>#DIV/0!</v>
      </c>
      <c r="F333" s="234" t="e">
        <f t="shared" si="226"/>
        <v>#DIV/0!</v>
      </c>
      <c r="G333" s="234" t="e">
        <f t="shared" si="226"/>
        <v>#DIV/0!</v>
      </c>
      <c r="H333" s="234" t="e">
        <f t="shared" si="226"/>
        <v>#DIV/0!</v>
      </c>
      <c r="I333" s="234" t="e">
        <f t="shared" si="226"/>
        <v>#DIV/0!</v>
      </c>
      <c r="J333" s="234" t="e">
        <f t="shared" si="226"/>
        <v>#DIV/0!</v>
      </c>
      <c r="K333" s="217"/>
      <c r="L333" s="217"/>
      <c r="M333" s="217"/>
      <c r="N333" s="217"/>
      <c r="O333" s="220"/>
      <c r="P333" s="220"/>
    </row>
    <row r="334" spans="1:16">
      <c r="A334" s="114" t="s">
        <v>431</v>
      </c>
      <c r="B334" s="236" t="str">
        <f>Analysis!D25</f>
        <v/>
      </c>
      <c r="C334" s="236" t="str">
        <f>Analysis!E25</f>
        <v/>
      </c>
      <c r="D334" s="236" t="str">
        <f>Analysis!F25</f>
        <v/>
      </c>
      <c r="E334" s="220" t="e">
        <f t="shared" ref="E334:J334" si="227">E21/((E166+D166)/2)</f>
        <v>#DIV/0!</v>
      </c>
      <c r="F334" s="220" t="e">
        <f t="shared" si="227"/>
        <v>#DIV/0!</v>
      </c>
      <c r="G334" s="220" t="e">
        <f t="shared" si="227"/>
        <v>#DIV/0!</v>
      </c>
      <c r="H334" s="220" t="e">
        <f t="shared" si="227"/>
        <v>#DIV/0!</v>
      </c>
      <c r="I334" s="220" t="e">
        <f t="shared" si="227"/>
        <v>#DIV/0!</v>
      </c>
      <c r="J334" s="220" t="e">
        <f t="shared" si="227"/>
        <v>#DIV/0!</v>
      </c>
      <c r="K334" s="220"/>
      <c r="L334" s="220"/>
      <c r="M334" s="220"/>
      <c r="N334" s="220"/>
      <c r="O334" s="146"/>
      <c r="P334" s="146"/>
    </row>
    <row r="335" spans="1:16">
      <c r="A335" s="237" t="s">
        <v>432</v>
      </c>
      <c r="B335" s="233" t="str">
        <f>Analysis!D26</f>
        <v/>
      </c>
      <c r="C335" s="233" t="str">
        <f>Analysis!E26</f>
        <v/>
      </c>
      <c r="D335" s="233" t="str">
        <f>Analysis!F26</f>
        <v/>
      </c>
      <c r="E335" s="234" t="e">
        <f t="shared" ref="E335:J335" si="228">(E84+(1+(E75/E71))*-E62)/((E166+D166)/2)</f>
        <v>#DIV/0!</v>
      </c>
      <c r="F335" s="234" t="e">
        <f t="shared" si="228"/>
        <v>#DIV/0!</v>
      </c>
      <c r="G335" s="234" t="e">
        <f t="shared" si="228"/>
        <v>#DIV/0!</v>
      </c>
      <c r="H335" s="234" t="e">
        <f t="shared" si="228"/>
        <v>#DIV/0!</v>
      </c>
      <c r="I335" s="234" t="e">
        <f t="shared" si="228"/>
        <v>#DIV/0!</v>
      </c>
      <c r="J335" s="234" t="e">
        <f t="shared" si="228"/>
        <v>#DIV/0!</v>
      </c>
      <c r="K335" s="217"/>
      <c r="L335" s="217"/>
      <c r="M335" s="217"/>
      <c r="N335" s="217"/>
      <c r="O335" s="146"/>
      <c r="P335" s="146"/>
    </row>
    <row r="336" spans="1:16">
      <c r="A336" s="237"/>
      <c r="B336" s="233"/>
      <c r="C336" s="233"/>
      <c r="D336" s="233"/>
      <c r="E336" s="234"/>
      <c r="F336" s="234"/>
      <c r="G336" s="234"/>
      <c r="H336" s="234"/>
      <c r="I336" s="234"/>
      <c r="J336" s="234"/>
      <c r="K336" s="217"/>
      <c r="L336" s="217"/>
      <c r="M336" s="217"/>
      <c r="N336" s="217"/>
      <c r="O336" s="220"/>
      <c r="P336" s="220"/>
    </row>
    <row r="337" spans="1:16">
      <c r="A337" s="235" t="s">
        <v>167</v>
      </c>
      <c r="E337" s="69"/>
      <c r="F337" s="69"/>
      <c r="G337" s="69"/>
      <c r="H337" s="69"/>
      <c r="I337" s="69"/>
      <c r="J337" s="69"/>
      <c r="K337" s="217"/>
      <c r="L337" s="217"/>
      <c r="M337" s="217"/>
      <c r="N337" s="217"/>
      <c r="O337" s="146"/>
      <c r="P337" s="146"/>
    </row>
    <row r="338" spans="1:16">
      <c r="A338" s="114" t="s">
        <v>430</v>
      </c>
      <c r="B338" s="233" t="str">
        <f>Analysis!D29</f>
        <v/>
      </c>
      <c r="C338" s="233" t="str">
        <f>Analysis!E29</f>
        <v/>
      </c>
      <c r="D338" s="233" t="str">
        <f>Analysis!F29</f>
        <v/>
      </c>
      <c r="E338" s="234" t="e">
        <f t="shared" ref="E338:J338" si="229">(E71-E62-E52-E68)*(1+(E75/E71))/E21</f>
        <v>#DIV/0!</v>
      </c>
      <c r="F338" s="234" t="e">
        <f t="shared" si="229"/>
        <v>#DIV/0!</v>
      </c>
      <c r="G338" s="234" t="e">
        <f t="shared" si="229"/>
        <v>#DIV/0!</v>
      </c>
      <c r="H338" s="234" t="e">
        <f t="shared" si="229"/>
        <v>#DIV/0!</v>
      </c>
      <c r="I338" s="234" t="e">
        <f t="shared" si="229"/>
        <v>#DIV/0!</v>
      </c>
      <c r="J338" s="234" t="e">
        <f t="shared" si="229"/>
        <v>#DIV/0!</v>
      </c>
      <c r="K338" s="217"/>
      <c r="L338" s="217"/>
      <c r="M338" s="217"/>
      <c r="N338" s="217"/>
      <c r="O338" s="217"/>
      <c r="P338" s="217"/>
    </row>
    <row r="339" spans="1:16">
      <c r="A339" s="114" t="s">
        <v>431</v>
      </c>
      <c r="B339" s="236" t="str">
        <f>Analysis!D30</f>
        <v/>
      </c>
      <c r="C339" s="236" t="str">
        <f>Analysis!E30</f>
        <v/>
      </c>
      <c r="D339" s="236" t="str">
        <f>Analysis!F30</f>
        <v/>
      </c>
      <c r="E339" s="220" t="e">
        <f t="shared" ref="E339:J339" si="230">E21/((E166+D166)/2)</f>
        <v>#DIV/0!</v>
      </c>
      <c r="F339" s="220" t="e">
        <f t="shared" si="230"/>
        <v>#DIV/0!</v>
      </c>
      <c r="G339" s="220" t="e">
        <f t="shared" si="230"/>
        <v>#DIV/0!</v>
      </c>
      <c r="H339" s="220" t="e">
        <f t="shared" si="230"/>
        <v>#DIV/0!</v>
      </c>
      <c r="I339" s="220" t="e">
        <f t="shared" si="230"/>
        <v>#DIV/0!</v>
      </c>
      <c r="J339" s="220" t="e">
        <f t="shared" si="230"/>
        <v>#DIV/0!</v>
      </c>
      <c r="K339" s="217"/>
      <c r="L339" s="217"/>
      <c r="M339" s="217"/>
      <c r="N339" s="217"/>
      <c r="O339" s="220"/>
      <c r="P339" s="220"/>
    </row>
    <row r="340" spans="1:16">
      <c r="A340" s="237" t="s">
        <v>432</v>
      </c>
      <c r="B340" s="233" t="str">
        <f>Analysis!D31</f>
        <v/>
      </c>
      <c r="C340" s="233" t="str">
        <f>Analysis!E31</f>
        <v/>
      </c>
      <c r="D340" s="233" t="str">
        <f>Analysis!F31</f>
        <v/>
      </c>
      <c r="E340" s="234" t="e">
        <f t="shared" ref="E340:J340" si="231">(E71-E62-E52-E68)*(1+(E75/E71))/((E166+D166)/2)</f>
        <v>#DIV/0!</v>
      </c>
      <c r="F340" s="234" t="e">
        <f t="shared" si="231"/>
        <v>#DIV/0!</v>
      </c>
      <c r="G340" s="234" t="e">
        <f t="shared" si="231"/>
        <v>#DIV/0!</v>
      </c>
      <c r="H340" s="234" t="e">
        <f t="shared" si="231"/>
        <v>#DIV/0!</v>
      </c>
      <c r="I340" s="234" t="e">
        <f t="shared" si="231"/>
        <v>#DIV/0!</v>
      </c>
      <c r="J340" s="234" t="e">
        <f t="shared" si="231"/>
        <v>#DIV/0!</v>
      </c>
      <c r="K340" s="217"/>
      <c r="L340" s="217"/>
      <c r="M340" s="217"/>
      <c r="N340" s="217"/>
      <c r="O340" s="220"/>
      <c r="P340" s="220"/>
    </row>
    <row r="341" spans="1:16">
      <c r="A341" s="237"/>
      <c r="E341" s="69"/>
      <c r="F341" s="69"/>
      <c r="G341" s="69"/>
      <c r="H341" s="69"/>
      <c r="I341" s="69"/>
      <c r="J341" s="69"/>
      <c r="K341" s="69"/>
      <c r="L341" s="69"/>
      <c r="M341" s="69"/>
      <c r="N341" s="69"/>
      <c r="O341" s="220"/>
      <c r="P341" s="220"/>
    </row>
    <row r="342" spans="1:16">
      <c r="A342" s="235" t="s">
        <v>168</v>
      </c>
      <c r="E342" s="69"/>
      <c r="F342" s="69"/>
      <c r="G342" s="69"/>
      <c r="H342" s="69"/>
      <c r="I342" s="69"/>
      <c r="J342" s="69"/>
      <c r="K342" s="69"/>
      <c r="L342" s="69"/>
      <c r="M342" s="69"/>
      <c r="N342" s="69"/>
      <c r="O342" s="146"/>
      <c r="P342" s="146"/>
    </row>
    <row r="343" spans="1:16">
      <c r="A343" s="114" t="s">
        <v>433</v>
      </c>
      <c r="B343" s="233" t="str">
        <f>Analysis!D34</f>
        <v/>
      </c>
      <c r="C343" s="233" t="str">
        <f>Analysis!E34</f>
        <v/>
      </c>
      <c r="D343" s="233" t="str">
        <f>Analysis!F34</f>
        <v/>
      </c>
      <c r="E343" s="234" t="e">
        <f t="shared" ref="E343:J343" si="232">(E84-E255)/E21</f>
        <v>#DIV/0!</v>
      </c>
      <c r="F343" s="234" t="e">
        <f t="shared" si="232"/>
        <v>#DIV/0!</v>
      </c>
      <c r="G343" s="234" t="e">
        <f t="shared" si="232"/>
        <v>#DIV/0!</v>
      </c>
      <c r="H343" s="234" t="e">
        <f t="shared" si="232"/>
        <v>#DIV/0!</v>
      </c>
      <c r="I343" s="234" t="e">
        <f t="shared" si="232"/>
        <v>#DIV/0!</v>
      </c>
      <c r="J343" s="234" t="e">
        <f t="shared" si="232"/>
        <v>#DIV/0!</v>
      </c>
      <c r="K343" s="217"/>
      <c r="L343" s="217"/>
      <c r="M343" s="217"/>
      <c r="N343" s="217"/>
      <c r="O343" s="146"/>
      <c r="P343" s="146"/>
    </row>
    <row r="344" spans="1:16">
      <c r="A344" s="114" t="s">
        <v>431</v>
      </c>
      <c r="B344" s="220" t="str">
        <f>Analysis!D35</f>
        <v/>
      </c>
      <c r="C344" s="220" t="str">
        <f>Analysis!E35</f>
        <v/>
      </c>
      <c r="D344" s="220" t="str">
        <f>Analysis!F35</f>
        <v/>
      </c>
      <c r="E344" s="220" t="e">
        <f t="shared" ref="E344:J344" si="233">E21/((E166+D166)/2)</f>
        <v>#DIV/0!</v>
      </c>
      <c r="F344" s="220" t="e">
        <f t="shared" si="233"/>
        <v>#DIV/0!</v>
      </c>
      <c r="G344" s="220" t="e">
        <f t="shared" si="233"/>
        <v>#DIV/0!</v>
      </c>
      <c r="H344" s="220" t="e">
        <f t="shared" si="233"/>
        <v>#DIV/0!</v>
      </c>
      <c r="I344" s="220" t="e">
        <f t="shared" si="233"/>
        <v>#DIV/0!</v>
      </c>
      <c r="J344" s="220" t="e">
        <f t="shared" si="233"/>
        <v>#DIV/0!</v>
      </c>
      <c r="K344" s="220"/>
      <c r="L344" s="220"/>
      <c r="M344" s="220"/>
      <c r="N344" s="220"/>
      <c r="O344" s="220"/>
      <c r="P344" s="220"/>
    </row>
    <row r="345" spans="1:16">
      <c r="A345" s="114" t="s">
        <v>434</v>
      </c>
      <c r="B345" s="220" t="str">
        <f>Analysis!D36</f>
        <v/>
      </c>
      <c r="C345" s="220" t="str">
        <f>Analysis!E36</f>
        <v/>
      </c>
      <c r="D345" s="220" t="str">
        <f>Analysis!F36</f>
        <v/>
      </c>
      <c r="E345" s="220" t="e">
        <f t="shared" ref="E345:J345" si="234">((E166+D166)/2)/((E234+D234)/2)</f>
        <v>#DIV/0!</v>
      </c>
      <c r="F345" s="220" t="e">
        <f t="shared" si="234"/>
        <v>#DIV/0!</v>
      </c>
      <c r="G345" s="220" t="e">
        <f t="shared" si="234"/>
        <v>#DIV/0!</v>
      </c>
      <c r="H345" s="220" t="e">
        <f t="shared" si="234"/>
        <v>#DIV/0!</v>
      </c>
      <c r="I345" s="220" t="e">
        <f t="shared" si="234"/>
        <v>#DIV/0!</v>
      </c>
      <c r="J345" s="220" t="e">
        <f t="shared" si="234"/>
        <v>#DIV/0!</v>
      </c>
      <c r="K345" s="220"/>
      <c r="L345" s="220"/>
      <c r="M345" s="220"/>
      <c r="N345" s="220"/>
      <c r="O345" s="220"/>
      <c r="P345" s="220"/>
    </row>
    <row r="346" spans="1:16">
      <c r="A346" s="237" t="s">
        <v>435</v>
      </c>
      <c r="B346" s="233" t="str">
        <f>Analysis!D37</f>
        <v/>
      </c>
      <c r="C346" s="233" t="str">
        <f>Analysis!E37</f>
        <v/>
      </c>
      <c r="D346" s="233" t="str">
        <f>Analysis!F37</f>
        <v/>
      </c>
      <c r="E346" s="234" t="e">
        <f t="shared" ref="E346:J346" si="235">(E84-E255)/((E234+D234)/2)</f>
        <v>#DIV/0!</v>
      </c>
      <c r="F346" s="234" t="e">
        <f t="shared" si="235"/>
        <v>#DIV/0!</v>
      </c>
      <c r="G346" s="234" t="e">
        <f t="shared" si="235"/>
        <v>#DIV/0!</v>
      </c>
      <c r="H346" s="234" t="e">
        <f t="shared" si="235"/>
        <v>#DIV/0!</v>
      </c>
      <c r="I346" s="234" t="e">
        <f t="shared" si="235"/>
        <v>#DIV/0!</v>
      </c>
      <c r="J346" s="234" t="e">
        <f t="shared" si="235"/>
        <v>#DIV/0!</v>
      </c>
      <c r="K346" s="217"/>
      <c r="L346" s="217"/>
      <c r="M346" s="217"/>
      <c r="N346" s="217"/>
      <c r="O346" s="146"/>
      <c r="P346" s="146"/>
    </row>
    <row r="347" spans="1:16">
      <c r="A347" s="237"/>
      <c r="B347" s="233"/>
      <c r="C347" s="233"/>
      <c r="D347" s="233"/>
      <c r="E347" s="234"/>
      <c r="F347" s="234"/>
      <c r="G347" s="234"/>
      <c r="H347" s="234"/>
      <c r="I347" s="234"/>
      <c r="J347" s="234"/>
      <c r="K347" s="217"/>
      <c r="L347" s="217"/>
      <c r="M347" s="217"/>
      <c r="N347" s="217"/>
      <c r="O347" s="146"/>
      <c r="P347" s="146"/>
    </row>
    <row r="348" spans="1:16">
      <c r="A348" s="235" t="s">
        <v>224</v>
      </c>
      <c r="E348" s="69"/>
      <c r="F348" s="69"/>
      <c r="G348" s="69"/>
      <c r="H348" s="69"/>
      <c r="I348" s="69"/>
      <c r="J348" s="69"/>
      <c r="K348" s="217"/>
      <c r="L348" s="217"/>
      <c r="M348" s="217"/>
      <c r="N348" s="217"/>
      <c r="O348" s="220"/>
      <c r="P348" s="220"/>
    </row>
    <row r="349" spans="1:16">
      <c r="A349" s="114" t="s">
        <v>433</v>
      </c>
      <c r="B349" s="233" t="str">
        <f>Analysis!D40</f>
        <v/>
      </c>
      <c r="C349" s="233" t="str">
        <f>Analysis!E40</f>
        <v/>
      </c>
      <c r="D349" s="233" t="str">
        <f>Analysis!F40</f>
        <v/>
      </c>
      <c r="E349" s="234" t="e">
        <f t="shared" ref="E349:J349" si="236">(E84-E255-((1+(E75/E71))*(E52+E68))-E78-E81)/E21</f>
        <v>#DIV/0!</v>
      </c>
      <c r="F349" s="234" t="e">
        <f t="shared" si="236"/>
        <v>#DIV/0!</v>
      </c>
      <c r="G349" s="234" t="e">
        <f t="shared" si="236"/>
        <v>#DIV/0!</v>
      </c>
      <c r="H349" s="234" t="e">
        <f t="shared" si="236"/>
        <v>#DIV/0!</v>
      </c>
      <c r="I349" s="234" t="e">
        <f t="shared" si="236"/>
        <v>#DIV/0!</v>
      </c>
      <c r="J349" s="234" t="e">
        <f t="shared" si="236"/>
        <v>#DIV/0!</v>
      </c>
      <c r="K349" s="217"/>
      <c r="L349" s="217"/>
      <c r="M349" s="217"/>
      <c r="N349" s="217"/>
      <c r="O349" s="146"/>
      <c r="P349" s="146"/>
    </row>
    <row r="350" spans="1:16">
      <c r="A350" s="114" t="s">
        <v>431</v>
      </c>
      <c r="B350" s="220" t="str">
        <f>Analysis!D41</f>
        <v/>
      </c>
      <c r="C350" s="220" t="str">
        <f>Analysis!E41</f>
        <v/>
      </c>
      <c r="D350" s="220" t="str">
        <f>Analysis!F41</f>
        <v/>
      </c>
      <c r="E350" s="220" t="e">
        <f t="shared" ref="E350:J350" si="237">E21/((E166+D166)/2)</f>
        <v>#DIV/0!</v>
      </c>
      <c r="F350" s="220" t="e">
        <f t="shared" si="237"/>
        <v>#DIV/0!</v>
      </c>
      <c r="G350" s="220" t="e">
        <f t="shared" si="237"/>
        <v>#DIV/0!</v>
      </c>
      <c r="H350" s="220" t="e">
        <f t="shared" si="237"/>
        <v>#DIV/0!</v>
      </c>
      <c r="I350" s="220" t="e">
        <f t="shared" si="237"/>
        <v>#DIV/0!</v>
      </c>
      <c r="J350" s="220" t="e">
        <f t="shared" si="237"/>
        <v>#DIV/0!</v>
      </c>
      <c r="K350" s="217"/>
      <c r="L350" s="217"/>
      <c r="M350" s="217"/>
      <c r="N350" s="217"/>
      <c r="O350" s="217"/>
      <c r="P350" s="217"/>
    </row>
    <row r="351" spans="1:16">
      <c r="A351" s="114" t="s">
        <v>434</v>
      </c>
      <c r="B351" s="220" t="str">
        <f>Analysis!D42</f>
        <v/>
      </c>
      <c r="C351" s="220" t="str">
        <f>Analysis!E42</f>
        <v/>
      </c>
      <c r="D351" s="220" t="str">
        <f>Analysis!F42</f>
        <v/>
      </c>
      <c r="E351" s="220" t="e">
        <f t="shared" ref="E351:J351" si="238">((E166+D166)/2)/((E234+D234)/2)</f>
        <v>#DIV/0!</v>
      </c>
      <c r="F351" s="220" t="e">
        <f t="shared" si="238"/>
        <v>#DIV/0!</v>
      </c>
      <c r="G351" s="220" t="e">
        <f t="shared" si="238"/>
        <v>#DIV/0!</v>
      </c>
      <c r="H351" s="220" t="e">
        <f t="shared" si="238"/>
        <v>#DIV/0!</v>
      </c>
      <c r="I351" s="220" t="e">
        <f t="shared" si="238"/>
        <v>#DIV/0!</v>
      </c>
      <c r="J351" s="220" t="e">
        <f t="shared" si="238"/>
        <v>#DIV/0!</v>
      </c>
      <c r="K351" s="217"/>
      <c r="L351" s="217"/>
      <c r="M351" s="217"/>
      <c r="N351" s="217"/>
      <c r="O351" s="220"/>
      <c r="P351" s="220"/>
    </row>
    <row r="352" spans="1:16">
      <c r="A352" s="237" t="s">
        <v>435</v>
      </c>
      <c r="B352" s="233" t="str">
        <f>Analysis!D43</f>
        <v/>
      </c>
      <c r="C352" s="233" t="str">
        <f>Analysis!E43</f>
        <v/>
      </c>
      <c r="D352" s="233" t="str">
        <f>Analysis!F43</f>
        <v/>
      </c>
      <c r="E352" s="234" t="e">
        <f t="shared" ref="E352:J352" si="239">(E84-E255-((1+(E75/E71))*(E52+E68))-E78-E81)/((E234+D234)/2)</f>
        <v>#DIV/0!</v>
      </c>
      <c r="F352" s="234" t="e">
        <f t="shared" si="239"/>
        <v>#DIV/0!</v>
      </c>
      <c r="G352" s="234" t="e">
        <f t="shared" si="239"/>
        <v>#DIV/0!</v>
      </c>
      <c r="H352" s="234" t="e">
        <f t="shared" si="239"/>
        <v>#DIV/0!</v>
      </c>
      <c r="I352" s="234" t="e">
        <f t="shared" si="239"/>
        <v>#DIV/0!</v>
      </c>
      <c r="J352" s="234" t="e">
        <f t="shared" si="239"/>
        <v>#DIV/0!</v>
      </c>
      <c r="K352" s="217"/>
      <c r="L352" s="217"/>
      <c r="M352" s="217"/>
      <c r="N352" s="217"/>
      <c r="O352" s="220"/>
      <c r="P352" s="220"/>
    </row>
    <row r="353" spans="1:16">
      <c r="A353" s="237"/>
      <c r="E353" s="69"/>
      <c r="F353" s="69"/>
      <c r="G353" s="69"/>
      <c r="H353" s="69"/>
      <c r="I353" s="69"/>
      <c r="J353" s="69"/>
      <c r="K353" s="69"/>
      <c r="L353" s="69"/>
      <c r="M353" s="69"/>
      <c r="N353" s="69"/>
      <c r="O353" s="220"/>
      <c r="P353" s="220"/>
    </row>
    <row r="354" spans="1:16">
      <c r="A354" s="128" t="s">
        <v>436</v>
      </c>
      <c r="E354" s="69"/>
      <c r="F354" s="69"/>
      <c r="G354" s="69"/>
      <c r="H354" s="69"/>
      <c r="I354" s="69"/>
      <c r="J354" s="69"/>
      <c r="K354" s="69"/>
      <c r="L354" s="69"/>
      <c r="M354" s="69"/>
      <c r="N354" s="69"/>
      <c r="O354" s="146"/>
      <c r="P354" s="146"/>
    </row>
    <row r="355" spans="1:16">
      <c r="A355" s="114" t="s">
        <v>29</v>
      </c>
      <c r="B355" s="233" t="str">
        <f>Analysis!D46</f>
        <v/>
      </c>
      <c r="C355" s="233" t="str">
        <f>Analysis!E46</f>
        <v/>
      </c>
      <c r="D355" s="233" t="str">
        <f>Analysis!F46</f>
        <v/>
      </c>
      <c r="E355" s="234" t="e">
        <f t="shared" ref="E355:J355" si="240">E27/E21</f>
        <v>#DIV/0!</v>
      </c>
      <c r="F355" s="234" t="e">
        <f t="shared" si="240"/>
        <v>#DIV/0!</v>
      </c>
      <c r="G355" s="234" t="e">
        <f t="shared" si="240"/>
        <v>#DIV/0!</v>
      </c>
      <c r="H355" s="234" t="e">
        <f t="shared" si="240"/>
        <v>#DIV/0!</v>
      </c>
      <c r="I355" s="234" t="e">
        <f t="shared" si="240"/>
        <v>#DIV/0!</v>
      </c>
      <c r="J355" s="234" t="e">
        <f t="shared" si="240"/>
        <v>#DIV/0!</v>
      </c>
      <c r="K355" s="217"/>
      <c r="L355" s="217"/>
      <c r="M355" s="217"/>
      <c r="N355" s="217"/>
      <c r="O355" s="146"/>
      <c r="P355" s="146"/>
    </row>
    <row r="356" spans="1:16">
      <c r="A356" s="114" t="s">
        <v>437</v>
      </c>
      <c r="B356" s="233" t="str">
        <f>Analysis!D47</f>
        <v/>
      </c>
      <c r="C356" s="233" t="str">
        <f>Analysis!E47</f>
        <v/>
      </c>
      <c r="D356" s="233" t="str">
        <f>Analysis!F47</f>
        <v/>
      </c>
      <c r="E356" s="234" t="e">
        <f t="shared" ref="E356:J356" si="241">E55/E21</f>
        <v>#DIV/0!</v>
      </c>
      <c r="F356" s="234" t="e">
        <f t="shared" si="241"/>
        <v>#DIV/0!</v>
      </c>
      <c r="G356" s="234" t="e">
        <f t="shared" si="241"/>
        <v>#DIV/0!</v>
      </c>
      <c r="H356" s="234" t="e">
        <f t="shared" si="241"/>
        <v>#DIV/0!</v>
      </c>
      <c r="I356" s="234" t="e">
        <f t="shared" si="241"/>
        <v>#DIV/0!</v>
      </c>
      <c r="J356" s="234" t="e">
        <f t="shared" si="241"/>
        <v>#DIV/0!</v>
      </c>
      <c r="K356" s="217"/>
      <c r="L356" s="217"/>
      <c r="M356" s="217"/>
      <c r="N356" s="217"/>
      <c r="O356" s="220"/>
      <c r="P356" s="220"/>
    </row>
    <row r="357" spans="1:16">
      <c r="A357" s="114"/>
      <c r="E357" s="146"/>
      <c r="F357" s="146"/>
      <c r="G357" s="146"/>
      <c r="H357" s="146"/>
      <c r="I357" s="146"/>
      <c r="J357" s="146"/>
      <c r="K357" s="146"/>
      <c r="L357" s="146"/>
      <c r="M357" s="146"/>
      <c r="N357" s="146"/>
      <c r="O357" s="220"/>
      <c r="P357" s="220"/>
    </row>
    <row r="358" spans="1:16">
      <c r="A358" s="128" t="s">
        <v>439</v>
      </c>
      <c r="E358" s="146"/>
      <c r="F358" s="146"/>
      <c r="G358" s="234"/>
      <c r="H358" s="234"/>
      <c r="I358" s="234"/>
      <c r="J358" s="234"/>
      <c r="K358" s="217"/>
      <c r="L358" s="217"/>
      <c r="M358" s="217"/>
      <c r="N358" s="217"/>
      <c r="O358" s="146"/>
      <c r="P358" s="146"/>
    </row>
    <row r="359" spans="1:16">
      <c r="A359" s="114" t="s">
        <v>30</v>
      </c>
      <c r="B359" s="220" t="str">
        <f>Analysis!D88</f>
        <v/>
      </c>
      <c r="C359" s="220" t="str">
        <f>Analysis!E88</f>
        <v/>
      </c>
      <c r="D359" s="220" t="str">
        <f>Analysis!F88</f>
        <v/>
      </c>
      <c r="E359" s="220" t="e">
        <f t="shared" ref="E359:J359" si="242">E21/((E121+D121)/2)</f>
        <v>#DIV/0!</v>
      </c>
      <c r="F359" s="220" t="e">
        <f t="shared" si="242"/>
        <v>#DIV/0!</v>
      </c>
      <c r="G359" s="220" t="e">
        <f t="shared" si="242"/>
        <v>#DIV/0!</v>
      </c>
      <c r="H359" s="220" t="e">
        <f t="shared" si="242"/>
        <v>#DIV/0!</v>
      </c>
      <c r="I359" s="220" t="e">
        <f t="shared" si="242"/>
        <v>#DIV/0!</v>
      </c>
      <c r="J359" s="220" t="e">
        <f t="shared" si="242"/>
        <v>#DIV/0!</v>
      </c>
      <c r="K359" s="220"/>
      <c r="L359" s="220"/>
      <c r="M359" s="220"/>
      <c r="N359" s="220"/>
      <c r="O359" s="146"/>
      <c r="P359" s="146"/>
    </row>
    <row r="360" spans="1:16">
      <c r="A360" s="114" t="s">
        <v>440</v>
      </c>
      <c r="B360" s="220" t="str">
        <f>Analysis!D90</f>
        <v/>
      </c>
      <c r="C360" s="220" t="str">
        <f>Analysis!E90</f>
        <v/>
      </c>
      <c r="D360" s="220" t="str">
        <f>Analysis!F90</f>
        <v/>
      </c>
      <c r="E360" s="220" t="e">
        <f t="shared" ref="E360:J360" si="243">-E24/((E124+D124)/2)</f>
        <v>#DIV/0!</v>
      </c>
      <c r="F360" s="220" t="e">
        <f t="shared" si="243"/>
        <v>#DIV/0!</v>
      </c>
      <c r="G360" s="220" t="e">
        <f t="shared" si="243"/>
        <v>#DIV/0!</v>
      </c>
      <c r="H360" s="220" t="e">
        <f t="shared" si="243"/>
        <v>#DIV/0!</v>
      </c>
      <c r="I360" s="220" t="e">
        <f t="shared" si="243"/>
        <v>#DIV/0!</v>
      </c>
      <c r="J360" s="220" t="e">
        <f t="shared" si="243"/>
        <v>#DIV/0!</v>
      </c>
      <c r="K360" s="220"/>
      <c r="L360" s="220"/>
      <c r="M360" s="220"/>
      <c r="N360" s="220"/>
      <c r="O360" s="220"/>
      <c r="P360" s="220"/>
    </row>
    <row r="361" spans="1:16">
      <c r="A361" s="114" t="s">
        <v>31</v>
      </c>
      <c r="B361" s="220" t="str">
        <f>Analysis!D95</f>
        <v/>
      </c>
      <c r="C361" s="220" t="str">
        <f>Analysis!E95</f>
        <v/>
      </c>
      <c r="D361" s="220" t="str">
        <f>Analysis!F95</f>
        <v/>
      </c>
      <c r="E361" s="220" t="e">
        <f t="shared" ref="E361:J361" si="244">E21/((E145+E148+D145+D148)/2)</f>
        <v>#DIV/0!</v>
      </c>
      <c r="F361" s="220" t="e">
        <f t="shared" si="244"/>
        <v>#DIV/0!</v>
      </c>
      <c r="G361" s="220" t="e">
        <f t="shared" si="244"/>
        <v>#DIV/0!</v>
      </c>
      <c r="H361" s="220" t="e">
        <f t="shared" si="244"/>
        <v>#DIV/0!</v>
      </c>
      <c r="I361" s="220" t="e">
        <f t="shared" si="244"/>
        <v>#DIV/0!</v>
      </c>
      <c r="J361" s="220" t="e">
        <f t="shared" si="244"/>
        <v>#DIV/0!</v>
      </c>
      <c r="K361" s="220"/>
      <c r="L361" s="220"/>
      <c r="M361" s="220"/>
      <c r="N361" s="220"/>
      <c r="O361" s="146"/>
      <c r="P361" s="146"/>
    </row>
    <row r="362" spans="1:16">
      <c r="A362" s="114"/>
      <c r="E362" s="69"/>
      <c r="F362" s="69"/>
      <c r="G362" s="146"/>
      <c r="H362" s="146"/>
      <c r="I362" s="146"/>
      <c r="J362" s="146"/>
      <c r="K362" s="146"/>
      <c r="L362" s="146"/>
      <c r="M362" s="146"/>
      <c r="N362" s="146"/>
      <c r="O362" s="217"/>
      <c r="P362" s="217"/>
    </row>
    <row r="363" spans="1:16">
      <c r="A363" s="128" t="s">
        <v>442</v>
      </c>
      <c r="E363" s="69"/>
      <c r="F363" s="69"/>
      <c r="G363" s="146"/>
      <c r="H363" s="146"/>
      <c r="I363" s="146"/>
      <c r="J363" s="146"/>
      <c r="K363" s="146"/>
      <c r="L363" s="146"/>
      <c r="M363" s="146"/>
      <c r="N363" s="146"/>
      <c r="O363" s="220"/>
      <c r="P363" s="220"/>
    </row>
    <row r="364" spans="1:16">
      <c r="A364" s="114" t="s">
        <v>443</v>
      </c>
      <c r="B364" s="220" t="str">
        <f>Analysis!D81</f>
        <v/>
      </c>
      <c r="C364" s="220" t="str">
        <f>Analysis!E81</f>
        <v/>
      </c>
      <c r="D364" s="220" t="str">
        <f>Analysis!F81</f>
        <v/>
      </c>
      <c r="E364" s="220" t="e">
        <f t="shared" ref="E364:J364" si="245">E139/E195</f>
        <v>#DIV/0!</v>
      </c>
      <c r="F364" s="220" t="e">
        <f t="shared" si="245"/>
        <v>#DIV/0!</v>
      </c>
      <c r="G364" s="220" t="e">
        <f t="shared" si="245"/>
        <v>#DIV/0!</v>
      </c>
      <c r="H364" s="220" t="e">
        <f t="shared" si="245"/>
        <v>#DIV/0!</v>
      </c>
      <c r="I364" s="220" t="e">
        <f t="shared" si="245"/>
        <v>#DIV/0!</v>
      </c>
      <c r="J364" s="220" t="e">
        <f t="shared" si="245"/>
        <v>#DIV/0!</v>
      </c>
      <c r="K364" s="220"/>
      <c r="L364" s="220"/>
      <c r="M364" s="220"/>
      <c r="N364" s="220"/>
      <c r="O364" s="220"/>
      <c r="P364" s="220"/>
    </row>
    <row r="365" spans="1:16">
      <c r="A365" s="114" t="s">
        <v>444</v>
      </c>
      <c r="B365" s="220" t="str">
        <f>Analysis!D82</f>
        <v/>
      </c>
      <c r="C365" s="220" t="str">
        <f>Analysis!E82</f>
        <v/>
      </c>
      <c r="D365" s="220" t="str">
        <f>Analysis!F82</f>
        <v/>
      </c>
      <c r="E365" s="220" t="e">
        <f t="shared" ref="E365:J365" si="246">(E115+E118+E121)/E195</f>
        <v>#DIV/0!</v>
      </c>
      <c r="F365" s="220" t="e">
        <f t="shared" si="246"/>
        <v>#DIV/0!</v>
      </c>
      <c r="G365" s="220" t="e">
        <f t="shared" si="246"/>
        <v>#DIV/0!</v>
      </c>
      <c r="H365" s="220" t="e">
        <f t="shared" si="246"/>
        <v>#DIV/0!</v>
      </c>
      <c r="I365" s="220" t="e">
        <f t="shared" si="246"/>
        <v>#DIV/0!</v>
      </c>
      <c r="J365" s="220" t="e">
        <f t="shared" si="246"/>
        <v>#DIV/0!</v>
      </c>
      <c r="K365" s="220"/>
      <c r="L365" s="220"/>
      <c r="M365" s="220"/>
      <c r="N365" s="220"/>
      <c r="O365" s="220"/>
      <c r="P365" s="220"/>
    </row>
    <row r="366" spans="1:16">
      <c r="A366" s="114"/>
      <c r="E366" s="146"/>
      <c r="F366" s="146"/>
      <c r="G366" s="146"/>
      <c r="H366" s="146"/>
      <c r="I366" s="146"/>
      <c r="J366" s="146"/>
      <c r="K366" s="146"/>
      <c r="L366" s="146"/>
      <c r="M366" s="146"/>
      <c r="N366" s="146"/>
      <c r="O366" s="146"/>
      <c r="P366" s="146"/>
    </row>
    <row r="367" spans="1:16">
      <c r="A367" s="128" t="s">
        <v>446</v>
      </c>
      <c r="E367" s="146"/>
      <c r="F367" s="146"/>
      <c r="G367" s="146"/>
      <c r="H367" s="146"/>
      <c r="I367" s="146"/>
      <c r="J367" s="146"/>
      <c r="K367" s="146"/>
      <c r="L367" s="146"/>
      <c r="M367" s="146"/>
      <c r="N367" s="146"/>
      <c r="O367" s="146"/>
      <c r="P367" s="146"/>
    </row>
    <row r="368" spans="1:16">
      <c r="A368" s="114" t="s">
        <v>447</v>
      </c>
      <c r="B368" s="233" t="str">
        <f>Analysis!D102</f>
        <v/>
      </c>
      <c r="C368" s="233" t="str">
        <f>Analysis!E102</f>
        <v/>
      </c>
      <c r="D368" s="233" t="str">
        <f>Analysis!F102</f>
        <v/>
      </c>
      <c r="E368" s="234" t="e">
        <f t="shared" ref="E368:J368" si="247">E213/E166</f>
        <v>#DIV/0!</v>
      </c>
      <c r="F368" s="234" t="e">
        <f t="shared" si="247"/>
        <v>#DIV/0!</v>
      </c>
      <c r="G368" s="234" t="e">
        <f t="shared" si="247"/>
        <v>#DIV/0!</v>
      </c>
      <c r="H368" s="234" t="e">
        <f t="shared" si="247"/>
        <v>#DIV/0!</v>
      </c>
      <c r="I368" s="234" t="e">
        <f t="shared" si="247"/>
        <v>#DIV/0!</v>
      </c>
      <c r="J368" s="234" t="e">
        <f t="shared" si="247"/>
        <v>#DIV/0!</v>
      </c>
      <c r="K368" s="220"/>
      <c r="L368" s="220"/>
      <c r="M368" s="220"/>
      <c r="N368" s="220"/>
      <c r="O368" s="220"/>
      <c r="P368" s="220"/>
    </row>
    <row r="369" spans="1:16">
      <c r="A369" s="114" t="s">
        <v>16</v>
      </c>
      <c r="B369" s="234" t="str">
        <f>Analysis!D103</f>
        <v/>
      </c>
      <c r="C369" s="234" t="str">
        <f>Analysis!E103</f>
        <v/>
      </c>
      <c r="D369" s="234" t="str">
        <f>Analysis!F103</f>
        <v/>
      </c>
      <c r="E369" s="234" t="e">
        <f t="shared" ref="E369:J369" si="248">E213/E234</f>
        <v>#DIV/0!</v>
      </c>
      <c r="F369" s="234" t="e">
        <f t="shared" si="248"/>
        <v>#DIV/0!</v>
      </c>
      <c r="G369" s="234" t="e">
        <f t="shared" si="248"/>
        <v>#DIV/0!</v>
      </c>
      <c r="H369" s="234" t="e">
        <f t="shared" si="248"/>
        <v>#DIV/0!</v>
      </c>
      <c r="I369" s="234" t="e">
        <f t="shared" si="248"/>
        <v>#DIV/0!</v>
      </c>
      <c r="J369" s="234" t="e">
        <f t="shared" si="248"/>
        <v>#DIV/0!</v>
      </c>
      <c r="K369" s="220"/>
      <c r="L369" s="220"/>
      <c r="M369" s="220"/>
      <c r="N369" s="220"/>
      <c r="O369" s="220"/>
      <c r="P369" s="220"/>
    </row>
    <row r="370" spans="1:16">
      <c r="A370" s="114" t="s">
        <v>449</v>
      </c>
      <c r="B370" s="220" t="str">
        <f>Analysis!D107</f>
        <v/>
      </c>
      <c r="C370" s="220" t="str">
        <f>Analysis!E107</f>
        <v/>
      </c>
      <c r="D370" s="220" t="str">
        <f>Analysis!F107</f>
        <v/>
      </c>
      <c r="E370" s="220" t="e">
        <f t="shared" ref="E370:J370" si="249">(E71-E62)/(-E62)</f>
        <v>#DIV/0!</v>
      </c>
      <c r="F370" s="220" t="e">
        <f t="shared" si="249"/>
        <v>#DIV/0!</v>
      </c>
      <c r="G370" s="220" t="e">
        <f t="shared" si="249"/>
        <v>#DIV/0!</v>
      </c>
      <c r="H370" s="220" t="e">
        <f t="shared" si="249"/>
        <v>#DIV/0!</v>
      </c>
      <c r="I370" s="220" t="e">
        <f t="shared" si="249"/>
        <v>#DIV/0!</v>
      </c>
      <c r="J370" s="220" t="e">
        <f t="shared" si="249"/>
        <v>#DIV/0!</v>
      </c>
      <c r="K370" s="220"/>
      <c r="L370" s="220"/>
      <c r="M370" s="220"/>
      <c r="N370" s="220"/>
      <c r="O370" s="146"/>
      <c r="P370" s="146"/>
    </row>
    <row r="371" spans="1:16">
      <c r="O371" s="146"/>
      <c r="P371" s="146"/>
    </row>
    <row r="372" spans="1:16">
      <c r="O372" s="220"/>
      <c r="P372" s="220"/>
    </row>
    <row r="373" spans="1:16">
      <c r="O373" s="146"/>
      <c r="P373" s="146"/>
    </row>
    <row r="374" spans="1:16">
      <c r="O374" s="217"/>
      <c r="P374" s="217"/>
    </row>
    <row r="375" spans="1:16">
      <c r="O375" s="220"/>
      <c r="P375" s="220"/>
    </row>
    <row r="376" spans="1:16">
      <c r="O376" s="220"/>
      <c r="P376" s="220"/>
    </row>
    <row r="377" spans="1:16">
      <c r="O377" s="220"/>
      <c r="P377" s="220"/>
    </row>
    <row r="378" spans="1:16">
      <c r="O378" s="146"/>
      <c r="P378" s="146"/>
    </row>
    <row r="379" spans="1:16">
      <c r="O379" s="146"/>
      <c r="P379" s="146"/>
    </row>
    <row r="380" spans="1:16">
      <c r="O380" s="220"/>
      <c r="P380" s="220"/>
    </row>
    <row r="381" spans="1:16">
      <c r="O381" s="220"/>
      <c r="P381" s="220"/>
    </row>
  </sheetData>
  <phoneticPr fontId="0" type="noConversion"/>
  <pageMargins left="0.75" right="0.75" top="1" bottom="1" header="0.5" footer="0.5"/>
  <pageSetup scale="79" orientation="landscape" r:id="rId1"/>
  <headerFooter alignWithMargins="0"/>
  <rowBreaks count="10" manualBreakCount="10">
    <brk id="30" max="9" man="1"/>
    <brk id="58" max="9" man="1"/>
    <brk id="74" max="9" man="1"/>
    <brk id="100" max="9" man="1"/>
    <brk id="141" max="9" man="1"/>
    <brk id="169" max="9" man="1"/>
    <brk id="215" max="9" man="1"/>
    <brk id="259" max="9" man="1"/>
    <brk id="317" max="9" man="1"/>
    <brk id="353" max="9"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A127"/>
  <sheetViews>
    <sheetView topLeftCell="A58" zoomScale="165" zoomScaleNormal="120" workbookViewId="0">
      <selection activeCell="E118" sqref="E118"/>
    </sheetView>
  </sheetViews>
  <sheetFormatPr baseColWidth="10" defaultColWidth="9.1640625" defaultRowHeight="13"/>
  <cols>
    <col min="1" max="1" width="38.83203125" style="17" customWidth="1"/>
    <col min="2" max="7" width="10.6640625" style="17" customWidth="1"/>
    <col min="8" max="8" width="11.5" style="17" customWidth="1"/>
    <col min="9" max="9" width="11.6640625" style="17" customWidth="1"/>
    <col min="10" max="10" width="10.6640625" style="17" customWidth="1"/>
    <col min="11" max="16384" width="9.1640625" style="17"/>
  </cols>
  <sheetData>
    <row r="1" spans="1:18">
      <c r="A1" s="1" t="str">
        <f>Data!A1</f>
        <v>Financial Statement Analysis Package (FSAP): Version 9.0</v>
      </c>
      <c r="B1" s="152"/>
      <c r="C1" s="152"/>
      <c r="D1" s="152"/>
      <c r="E1" s="152"/>
      <c r="F1" s="174"/>
      <c r="G1" s="174"/>
      <c r="H1" s="174"/>
      <c r="I1" s="193"/>
      <c r="K1" s="5"/>
      <c r="L1" s="6"/>
      <c r="M1" s="6"/>
      <c r="N1" s="6"/>
      <c r="O1" s="7"/>
    </row>
    <row r="2" spans="1:18">
      <c r="A2" s="9" t="str">
        <f>Data!A2</f>
        <v>Financial Reporting, Financial Statement Analysis, and Valuation: A Strategic Perspective, 9th Edition</v>
      </c>
      <c r="B2" s="154"/>
      <c r="C2" s="154"/>
      <c r="D2" s="154"/>
      <c r="E2" s="154"/>
      <c r="F2" s="154"/>
      <c r="G2" s="154"/>
      <c r="H2" s="154"/>
      <c r="I2" s="238"/>
      <c r="K2" s="9" t="s">
        <v>405</v>
      </c>
      <c r="L2" s="10"/>
      <c r="M2" s="10"/>
      <c r="N2" s="10"/>
      <c r="O2" s="11"/>
    </row>
    <row r="3" spans="1:18" ht="14" thickBot="1">
      <c r="A3" s="12" t="s">
        <v>406</v>
      </c>
      <c r="B3" s="105"/>
      <c r="C3" s="105"/>
      <c r="D3" s="105"/>
      <c r="E3" s="105"/>
      <c r="F3" s="105"/>
      <c r="G3" s="105"/>
      <c r="H3" s="105"/>
      <c r="I3" s="239"/>
      <c r="K3" s="15"/>
      <c r="L3" s="13"/>
      <c r="M3" s="13"/>
      <c r="N3" s="13"/>
      <c r="O3" s="14"/>
    </row>
    <row r="4" spans="1:18">
      <c r="K4" s="27" t="s">
        <v>539</v>
      </c>
      <c r="L4" s="27"/>
      <c r="M4" s="27"/>
      <c r="N4" s="27"/>
      <c r="O4" s="27"/>
      <c r="P4" s="27"/>
      <c r="Q4" s="27"/>
      <c r="R4" s="27"/>
    </row>
    <row r="6" spans="1:18">
      <c r="A6" s="18" t="s">
        <v>527</v>
      </c>
      <c r="K6" s="69" t="s">
        <v>10</v>
      </c>
    </row>
    <row r="7" spans="1:18">
      <c r="K7" s="17" t="s">
        <v>227</v>
      </c>
    </row>
    <row r="8" spans="1:18">
      <c r="K8" s="520" t="s">
        <v>812</v>
      </c>
    </row>
    <row r="9" spans="1:18">
      <c r="K9" s="17" t="s">
        <v>9</v>
      </c>
    </row>
    <row r="10" spans="1:18">
      <c r="A10" s="69"/>
      <c r="K10" s="17" t="s">
        <v>117</v>
      </c>
    </row>
    <row r="11" spans="1:18">
      <c r="A11" s="240" t="s">
        <v>416</v>
      </c>
      <c r="B11" s="241">
        <f>Data!B9</f>
        <v>0</v>
      </c>
      <c r="C11" s="157"/>
      <c r="D11" s="157"/>
      <c r="E11" s="157"/>
      <c r="F11" s="157"/>
      <c r="G11" s="157"/>
      <c r="H11" s="157"/>
      <c r="I11" s="157"/>
    </row>
    <row r="12" spans="1:18">
      <c r="A12" s="240" t="s">
        <v>417</v>
      </c>
      <c r="B12" s="241">
        <f>Data!B10</f>
        <v>0</v>
      </c>
      <c r="C12" s="174"/>
      <c r="D12" s="174"/>
      <c r="E12" s="174"/>
      <c r="F12" s="174"/>
      <c r="G12" s="174"/>
      <c r="H12" s="174"/>
      <c r="I12" s="174"/>
    </row>
    <row r="13" spans="1:18">
      <c r="A13" s="69"/>
      <c r="K13" s="17" t="s">
        <v>236</v>
      </c>
    </row>
    <row r="14" spans="1:18" s="69" customFormat="1">
      <c r="K14" s="17" t="s">
        <v>237</v>
      </c>
    </row>
    <row r="15" spans="1:18" s="69" customFormat="1">
      <c r="K15" s="17" t="s">
        <v>238</v>
      </c>
    </row>
    <row r="16" spans="1:18">
      <c r="A16" s="242" t="s">
        <v>767</v>
      </c>
      <c r="B16" s="243"/>
      <c r="C16" s="243"/>
      <c r="D16" s="243"/>
      <c r="E16" s="243"/>
      <c r="F16" s="243"/>
      <c r="G16" s="243"/>
      <c r="H16" s="243"/>
      <c r="I16" s="243"/>
    </row>
    <row r="17" spans="1:11">
      <c r="A17" s="69"/>
      <c r="B17" s="244"/>
      <c r="C17" s="244"/>
      <c r="D17" s="244"/>
      <c r="E17" s="244"/>
      <c r="F17" s="244"/>
      <c r="G17" s="244"/>
      <c r="H17" s="244"/>
      <c r="I17" s="244"/>
    </row>
    <row r="18" spans="1:11">
      <c r="A18" s="69"/>
      <c r="B18" s="173" t="s">
        <v>473</v>
      </c>
      <c r="C18" s="174"/>
      <c r="D18" s="174"/>
      <c r="E18" s="175" t="s">
        <v>474</v>
      </c>
      <c r="F18" s="176"/>
      <c r="G18" s="176"/>
      <c r="H18" s="176"/>
      <c r="I18" s="176"/>
      <c r="J18" s="69"/>
    </row>
    <row r="19" spans="1:11">
      <c r="A19" s="69" t="s">
        <v>18</v>
      </c>
      <c r="B19" s="177">
        <f>Forecasts!B19</f>
        <v>2021</v>
      </c>
      <c r="C19" s="177">
        <f>Forecasts!C19</f>
        <v>2022</v>
      </c>
      <c r="D19" s="177">
        <f>Forecasts!D19</f>
        <v>2023</v>
      </c>
      <c r="E19" s="177" t="str">
        <f>Forecasts!E19</f>
        <v>Year +1</v>
      </c>
      <c r="F19" s="177" t="str">
        <f>Forecasts!F19</f>
        <v>Year +2</v>
      </c>
      <c r="G19" s="177" t="str">
        <f>Forecasts!G19</f>
        <v>Year +3</v>
      </c>
      <c r="H19" s="177" t="str">
        <f>Forecasts!H19</f>
        <v>Year +4</v>
      </c>
      <c r="I19" s="177" t="str">
        <f>Forecasts!I19</f>
        <v>Year +5</v>
      </c>
      <c r="J19" s="177"/>
    </row>
    <row r="20" spans="1:11">
      <c r="A20" s="69"/>
      <c r="B20" s="177"/>
      <c r="C20" s="177"/>
      <c r="D20" s="177"/>
      <c r="E20" s="177"/>
      <c r="F20" s="177"/>
      <c r="G20" s="177"/>
      <c r="H20" s="177"/>
      <c r="I20" s="177"/>
      <c r="J20" s="177"/>
    </row>
    <row r="21" spans="1:11">
      <c r="A21" s="69" t="s">
        <v>765</v>
      </c>
      <c r="B21" s="177"/>
      <c r="C21" s="177"/>
      <c r="D21" s="177"/>
      <c r="E21" s="177"/>
      <c r="F21" s="177"/>
      <c r="G21" s="177"/>
      <c r="H21" s="177"/>
      <c r="I21" s="177"/>
      <c r="J21" s="177"/>
    </row>
    <row r="22" spans="1:11">
      <c r="A22" s="69" t="str">
        <f>A32</f>
        <v>Segment 1</v>
      </c>
      <c r="B22" s="492"/>
      <c r="C22" s="492"/>
      <c r="D22" s="492"/>
      <c r="E22" s="495">
        <f>E32</f>
        <v>0</v>
      </c>
      <c r="F22" s="495">
        <f t="shared" ref="F22:I22" si="0">F32</f>
        <v>0</v>
      </c>
      <c r="G22" s="495">
        <f t="shared" si="0"/>
        <v>0</v>
      </c>
      <c r="H22" s="495">
        <f t="shared" si="0"/>
        <v>0</v>
      </c>
      <c r="I22" s="495">
        <f t="shared" si="0"/>
        <v>0</v>
      </c>
      <c r="J22" s="177"/>
    </row>
    <row r="23" spans="1:11">
      <c r="A23" s="69" t="str">
        <f>A36</f>
        <v>Segment 2</v>
      </c>
      <c r="B23" s="457"/>
      <c r="C23" s="457"/>
      <c r="D23" s="457"/>
      <c r="E23" s="495">
        <f>E36</f>
        <v>0</v>
      </c>
      <c r="F23" s="495">
        <f t="shared" ref="F23:I23" si="1">F36</f>
        <v>0</v>
      </c>
      <c r="G23" s="495">
        <f t="shared" si="1"/>
        <v>0</v>
      </c>
      <c r="H23" s="495">
        <f t="shared" si="1"/>
        <v>0</v>
      </c>
      <c r="I23" s="495">
        <f t="shared" si="1"/>
        <v>0</v>
      </c>
      <c r="J23" s="177"/>
    </row>
    <row r="24" spans="1:11">
      <c r="A24" s="69" t="str">
        <f>A40</f>
        <v>Segment 3</v>
      </c>
      <c r="B24" s="457"/>
      <c r="C24" s="457"/>
      <c r="D24" s="457"/>
      <c r="E24" s="495">
        <f>E40</f>
        <v>0</v>
      </c>
      <c r="F24" s="495">
        <f t="shared" ref="F24:I24" si="2">F40</f>
        <v>0</v>
      </c>
      <c r="G24" s="495">
        <f t="shared" si="2"/>
        <v>0</v>
      </c>
      <c r="H24" s="495">
        <f t="shared" si="2"/>
        <v>0</v>
      </c>
      <c r="I24" s="495">
        <f t="shared" si="2"/>
        <v>0</v>
      </c>
      <c r="J24" s="177"/>
    </row>
    <row r="25" spans="1:11" ht="14" thickBot="1">
      <c r="A25" s="69" t="s">
        <v>766</v>
      </c>
      <c r="B25" s="494">
        <f>SUM(B22:B24)</f>
        <v>0</v>
      </c>
      <c r="C25" s="494">
        <f t="shared" ref="C25:I25" si="3">SUM(C22:C24)</f>
        <v>0</v>
      </c>
      <c r="D25" s="494">
        <f t="shared" si="3"/>
        <v>0</v>
      </c>
      <c r="E25" s="496">
        <f>SUM(E22:E24)</f>
        <v>0</v>
      </c>
      <c r="F25" s="496">
        <f>SUM(F22:F24)</f>
        <v>0</v>
      </c>
      <c r="G25" s="496">
        <f t="shared" si="3"/>
        <v>0</v>
      </c>
      <c r="H25" s="496">
        <f t="shared" si="3"/>
        <v>0</v>
      </c>
      <c r="I25" s="496">
        <f t="shared" si="3"/>
        <v>0</v>
      </c>
      <c r="J25" s="245"/>
      <c r="K25" s="520" t="s">
        <v>813</v>
      </c>
    </row>
    <row r="26" spans="1:11" ht="14" thickTop="1">
      <c r="A26" s="510" t="s">
        <v>818</v>
      </c>
      <c r="B26" s="69"/>
      <c r="C26" s="188" t="e">
        <f t="shared" ref="C26:I26" si="4">C25/B25-1</f>
        <v>#DIV/0!</v>
      </c>
      <c r="D26" s="188" t="e">
        <f t="shared" si="4"/>
        <v>#DIV/0!</v>
      </c>
      <c r="E26" s="490" t="e">
        <f t="shared" si="4"/>
        <v>#DIV/0!</v>
      </c>
      <c r="F26" s="490" t="e">
        <f t="shared" si="4"/>
        <v>#DIV/0!</v>
      </c>
      <c r="G26" s="490" t="e">
        <f t="shared" si="4"/>
        <v>#DIV/0!</v>
      </c>
      <c r="H26" s="490" t="e">
        <f t="shared" si="4"/>
        <v>#DIV/0!</v>
      </c>
      <c r="I26" s="490" t="e">
        <f t="shared" si="4"/>
        <v>#DIV/0!</v>
      </c>
      <c r="J26" s="180"/>
      <c r="K26" s="520" t="s">
        <v>814</v>
      </c>
    </row>
    <row r="27" spans="1:11">
      <c r="A27" s="69"/>
      <c r="D27" s="188"/>
      <c r="E27" s="213" t="s">
        <v>769</v>
      </c>
    </row>
    <row r="29" spans="1:11">
      <c r="A29" s="466" t="s">
        <v>783</v>
      </c>
      <c r="B29" s="466"/>
      <c r="C29" s="467"/>
      <c r="D29" s="466"/>
      <c r="E29" s="464" t="s">
        <v>768</v>
      </c>
      <c r="F29" s="465"/>
      <c r="G29" s="465"/>
      <c r="H29" s="465"/>
      <c r="I29" s="465"/>
    </row>
    <row r="30" spans="1:11">
      <c r="A30" s="473"/>
      <c r="B30" s="477">
        <f t="shared" ref="B30:I30" si="5">B19</f>
        <v>2021</v>
      </c>
      <c r="C30" s="477">
        <f t="shared" si="5"/>
        <v>2022</v>
      </c>
      <c r="D30" s="477">
        <f>D19</f>
        <v>2023</v>
      </c>
      <c r="E30" s="477" t="str">
        <f t="shared" si="5"/>
        <v>Year +1</v>
      </c>
      <c r="F30" s="477" t="str">
        <f t="shared" si="5"/>
        <v>Year +2</v>
      </c>
      <c r="G30" s="477" t="str">
        <f t="shared" si="5"/>
        <v>Year +3</v>
      </c>
      <c r="H30" s="477" t="str">
        <f t="shared" si="5"/>
        <v>Year +4</v>
      </c>
      <c r="I30" s="477" t="str">
        <f t="shared" si="5"/>
        <v>Year +5</v>
      </c>
    </row>
    <row r="31" spans="1:11">
      <c r="A31" s="472"/>
      <c r="B31" s="478"/>
      <c r="C31" s="478"/>
      <c r="D31" s="478"/>
      <c r="E31" s="478"/>
      <c r="F31" s="478"/>
      <c r="G31" s="478"/>
      <c r="H31" s="478"/>
      <c r="I31" s="478"/>
    </row>
    <row r="32" spans="1:11">
      <c r="A32" s="466" t="s">
        <v>815</v>
      </c>
      <c r="B32" s="497"/>
      <c r="C32" s="497"/>
      <c r="D32" s="497"/>
      <c r="E32" s="498">
        <f>D32*(1+E33)</f>
        <v>0</v>
      </c>
      <c r="F32" s="498">
        <f t="shared" ref="F32:I32" si="6">E32*(1+F33)</f>
        <v>0</v>
      </c>
      <c r="G32" s="498">
        <f t="shared" si="6"/>
        <v>0</v>
      </c>
      <c r="H32" s="498">
        <f t="shared" si="6"/>
        <v>0</v>
      </c>
      <c r="I32" s="498">
        <f t="shared" si="6"/>
        <v>0</v>
      </c>
    </row>
    <row r="33" spans="1:10">
      <c r="A33" s="475" t="s">
        <v>729</v>
      </c>
      <c r="B33" s="475"/>
      <c r="C33" s="479" t="e">
        <f>C32/B32-1</f>
        <v>#DIV/0!</v>
      </c>
      <c r="D33" s="479" t="e">
        <f t="shared" ref="D33" si="7">D32/C32-1</f>
        <v>#DIV/0!</v>
      </c>
      <c r="E33" s="480">
        <v>0</v>
      </c>
      <c r="F33" s="480">
        <v>0</v>
      </c>
      <c r="G33" s="480">
        <v>0</v>
      </c>
      <c r="H33" s="480">
        <v>0</v>
      </c>
      <c r="I33" s="480">
        <v>0</v>
      </c>
    </row>
    <row r="34" spans="1:10">
      <c r="A34" s="472"/>
      <c r="B34" s="478"/>
      <c r="C34" s="478"/>
      <c r="D34" s="478"/>
      <c r="E34" s="478"/>
      <c r="F34" s="478"/>
      <c r="G34" s="478"/>
      <c r="H34" s="478"/>
      <c r="I34" s="478"/>
    </row>
    <row r="35" spans="1:10">
      <c r="A35" s="472"/>
      <c r="B35" s="478"/>
      <c r="C35" s="478"/>
      <c r="D35" s="478"/>
      <c r="E35" s="478"/>
      <c r="F35" s="478"/>
      <c r="G35" s="478"/>
      <c r="H35" s="478"/>
      <c r="I35" s="478"/>
    </row>
    <row r="36" spans="1:10">
      <c r="A36" s="466" t="s">
        <v>816</v>
      </c>
      <c r="B36" s="497"/>
      <c r="C36" s="497"/>
      <c r="D36" s="497"/>
      <c r="E36" s="498">
        <f>D36*(1+E37)</f>
        <v>0</v>
      </c>
      <c r="F36" s="498">
        <f t="shared" ref="F36" si="8">E36*(1+F37)</f>
        <v>0</v>
      </c>
      <c r="G36" s="498">
        <f t="shared" ref="G36" si="9">F36*(1+G37)</f>
        <v>0</v>
      </c>
      <c r="H36" s="498">
        <f t="shared" ref="H36" si="10">G36*(1+H37)</f>
        <v>0</v>
      </c>
      <c r="I36" s="498">
        <f t="shared" ref="I36" si="11">H36*(1+I37)</f>
        <v>0</v>
      </c>
    </row>
    <row r="37" spans="1:10">
      <c r="A37" s="475" t="s">
        <v>729</v>
      </c>
      <c r="B37" s="475"/>
      <c r="C37" s="479" t="e">
        <f t="shared" ref="C37" si="12">C36/B36-1</f>
        <v>#DIV/0!</v>
      </c>
      <c r="D37" s="479" t="e">
        <f>D36/C36-1</f>
        <v>#DIV/0!</v>
      </c>
      <c r="E37" s="480">
        <v>0</v>
      </c>
      <c r="F37" s="480">
        <v>0</v>
      </c>
      <c r="G37" s="480">
        <v>0</v>
      </c>
      <c r="H37" s="480">
        <v>0</v>
      </c>
      <c r="I37" s="480">
        <v>0</v>
      </c>
    </row>
    <row r="38" spans="1:10">
      <c r="A38" s="472"/>
      <c r="B38" s="478"/>
      <c r="C38" s="478"/>
      <c r="D38" s="478"/>
      <c r="E38" s="478"/>
      <c r="F38" s="478"/>
      <c r="G38" s="478"/>
      <c r="H38" s="478"/>
      <c r="I38" s="478"/>
    </row>
    <row r="39" spans="1:10">
      <c r="A39" s="472"/>
      <c r="B39" s="478"/>
      <c r="C39" s="478"/>
      <c r="D39" s="478"/>
      <c r="E39" s="478"/>
      <c r="F39" s="478"/>
      <c r="G39" s="478"/>
      <c r="H39" s="478"/>
      <c r="I39" s="478"/>
    </row>
    <row r="40" spans="1:10">
      <c r="A40" s="466" t="s">
        <v>817</v>
      </c>
      <c r="B40" s="497"/>
      <c r="C40" s="497"/>
      <c r="D40" s="497"/>
      <c r="E40" s="498">
        <f>D40*(1+E41)</f>
        <v>0</v>
      </c>
      <c r="F40" s="498">
        <f t="shared" ref="F40" si="13">E40*(1+F41)</f>
        <v>0</v>
      </c>
      <c r="G40" s="498">
        <f t="shared" ref="G40" si="14">F40*(1+G41)</f>
        <v>0</v>
      </c>
      <c r="H40" s="498">
        <f t="shared" ref="H40" si="15">G40*(1+H41)</f>
        <v>0</v>
      </c>
      <c r="I40" s="498">
        <f t="shared" ref="I40" si="16">H40*(1+I41)</f>
        <v>0</v>
      </c>
    </row>
    <row r="41" spans="1:10">
      <c r="A41" s="475" t="s">
        <v>729</v>
      </c>
      <c r="B41" s="475"/>
      <c r="C41" s="479" t="e">
        <f t="shared" ref="C41:D41" si="17">C40/B40-1</f>
        <v>#DIV/0!</v>
      </c>
      <c r="D41" s="479" t="e">
        <f t="shared" si="17"/>
        <v>#DIV/0!</v>
      </c>
      <c r="E41" s="480">
        <v>0</v>
      </c>
      <c r="F41" s="480">
        <v>0</v>
      </c>
      <c r="G41" s="480">
        <v>0</v>
      </c>
      <c r="H41" s="480">
        <v>0</v>
      </c>
      <c r="I41" s="480">
        <v>0</v>
      </c>
    </row>
    <row r="42" spans="1:10">
      <c r="A42" s="472"/>
      <c r="B42" s="476"/>
      <c r="C42" s="476"/>
      <c r="D42" s="476"/>
      <c r="E42" s="468"/>
      <c r="F42" s="468"/>
      <c r="G42" s="468"/>
      <c r="H42" s="468"/>
      <c r="I42" s="468"/>
    </row>
    <row r="43" spans="1:10">
      <c r="A43" s="472"/>
      <c r="B43" s="469"/>
      <c r="C43" s="470"/>
      <c r="D43" s="470"/>
      <c r="E43" s="471"/>
      <c r="F43" s="471"/>
      <c r="G43" s="471"/>
      <c r="H43" s="471"/>
      <c r="I43" s="471"/>
    </row>
    <row r="44" spans="1:10">
      <c r="A44" s="491" t="s">
        <v>17</v>
      </c>
      <c r="B44" s="527">
        <f t="shared" ref="B44:I44" si="18">B32+B36+B40</f>
        <v>0</v>
      </c>
      <c r="C44" s="527">
        <f t="shared" si="18"/>
        <v>0</v>
      </c>
      <c r="D44" s="527">
        <f t="shared" si="18"/>
        <v>0</v>
      </c>
      <c r="E44" s="526">
        <f t="shared" si="18"/>
        <v>0</v>
      </c>
      <c r="F44" s="526">
        <f t="shared" si="18"/>
        <v>0</v>
      </c>
      <c r="G44" s="526">
        <f t="shared" si="18"/>
        <v>0</v>
      </c>
      <c r="H44" s="526">
        <f t="shared" si="18"/>
        <v>0</v>
      </c>
      <c r="I44" s="526">
        <f t="shared" si="18"/>
        <v>0</v>
      </c>
    </row>
    <row r="45" spans="1:10">
      <c r="A45" s="472"/>
      <c r="B45" s="472"/>
      <c r="C45" s="474"/>
      <c r="D45" s="474"/>
      <c r="E45" s="474"/>
      <c r="F45" s="463"/>
      <c r="G45" s="463"/>
      <c r="H45" s="463"/>
      <c r="I45" s="463"/>
      <c r="J45" s="463"/>
    </row>
    <row r="46" spans="1:10">
      <c r="A46" s="458"/>
      <c r="B46" s="459"/>
      <c r="C46" s="460"/>
      <c r="D46" s="460"/>
      <c r="E46" s="461"/>
      <c r="F46" s="461"/>
      <c r="G46" s="461"/>
      <c r="H46" s="461"/>
      <c r="I46" s="461"/>
    </row>
    <row r="47" spans="1:10">
      <c r="A47" s="472"/>
      <c r="B47" s="501"/>
      <c r="C47" s="501"/>
      <c r="D47" s="501"/>
      <c r="E47" s="501"/>
      <c r="F47" s="501"/>
      <c r="G47" s="501"/>
      <c r="H47" s="501"/>
      <c r="I47" s="501"/>
    </row>
    <row r="48" spans="1:10">
      <c r="B48" s="489"/>
      <c r="C48" s="489"/>
      <c r="D48" s="489"/>
      <c r="E48" s="489"/>
      <c r="F48" s="489"/>
      <c r="G48" s="489"/>
      <c r="H48" s="489"/>
      <c r="I48" s="489"/>
    </row>
    <row r="50" spans="1:23">
      <c r="A50" s="242" t="s">
        <v>130</v>
      </c>
      <c r="B50" s="157"/>
      <c r="C50" s="157"/>
      <c r="D50" s="157"/>
      <c r="E50" s="157"/>
      <c r="F50" s="157"/>
      <c r="G50" s="157"/>
      <c r="H50" s="157"/>
      <c r="I50" s="157"/>
    </row>
    <row r="52" spans="1:23">
      <c r="A52" s="242" t="s">
        <v>131</v>
      </c>
      <c r="B52" s="156"/>
      <c r="C52" s="156"/>
      <c r="D52" s="248"/>
      <c r="E52" s="249" t="s">
        <v>120</v>
      </c>
      <c r="F52" s="250"/>
      <c r="G52" s="500"/>
      <c r="H52" s="251"/>
      <c r="I52" s="251"/>
      <c r="J52" s="69"/>
      <c r="K52" s="17" t="s">
        <v>425</v>
      </c>
      <c r="L52" s="69"/>
      <c r="M52" s="69"/>
      <c r="N52" s="69"/>
      <c r="O52" s="69"/>
      <c r="P52" s="69"/>
      <c r="Q52" s="69"/>
      <c r="R52" s="69"/>
      <c r="S52" s="69"/>
      <c r="T52" s="69"/>
      <c r="U52" s="69"/>
      <c r="V52" s="69"/>
      <c r="W52" s="69"/>
    </row>
    <row r="53" spans="1:23">
      <c r="A53" s="252"/>
      <c r="B53" s="252">
        <f t="shared" ref="B53:I53" si="19">B19</f>
        <v>2021</v>
      </c>
      <c r="C53" s="252">
        <f t="shared" si="19"/>
        <v>2022</v>
      </c>
      <c r="D53" s="252">
        <f t="shared" si="19"/>
        <v>2023</v>
      </c>
      <c r="E53" s="406" t="str">
        <f t="shared" si="19"/>
        <v>Year +1</v>
      </c>
      <c r="F53" s="406" t="str">
        <f t="shared" si="19"/>
        <v>Year +2</v>
      </c>
      <c r="G53" s="406" t="str">
        <f t="shared" si="19"/>
        <v>Year +3</v>
      </c>
      <c r="H53" s="406" t="str">
        <f t="shared" si="19"/>
        <v>Year +4</v>
      </c>
      <c r="I53" s="406" t="str">
        <f t="shared" si="19"/>
        <v>Year +5</v>
      </c>
      <c r="J53" s="69"/>
      <c r="K53" s="253"/>
      <c r="L53" s="253"/>
      <c r="M53" s="253"/>
      <c r="N53" s="253"/>
      <c r="O53" s="69"/>
      <c r="P53" s="69"/>
      <c r="Q53" s="69"/>
      <c r="R53" s="69"/>
      <c r="S53" s="69"/>
      <c r="T53" s="69"/>
      <c r="U53" s="69"/>
      <c r="V53" s="69"/>
      <c r="W53" s="69"/>
    </row>
    <row r="54" spans="1:23">
      <c r="A54" s="177" t="s">
        <v>121</v>
      </c>
      <c r="C54" s="254"/>
      <c r="D54" s="254"/>
      <c r="K54" s="255"/>
      <c r="L54" s="255"/>
      <c r="M54" s="255"/>
      <c r="N54" s="255"/>
      <c r="O54" s="69"/>
      <c r="P54" s="69"/>
      <c r="Q54" s="69"/>
      <c r="R54" s="69"/>
      <c r="S54" s="69"/>
      <c r="T54" s="69"/>
      <c r="U54" s="69"/>
      <c r="V54" s="69"/>
      <c r="W54" s="69"/>
    </row>
    <row r="55" spans="1:23">
      <c r="A55" s="177" t="s">
        <v>132</v>
      </c>
      <c r="B55" s="501">
        <f>-Data!E115</f>
        <v>0</v>
      </c>
      <c r="C55" s="501">
        <f>-Data!F115</f>
        <v>0</v>
      </c>
      <c r="D55" s="501">
        <f>-Data!G115</f>
        <v>0</v>
      </c>
      <c r="E55" s="257"/>
      <c r="F55" s="257"/>
      <c r="G55" s="18"/>
      <c r="H55" s="18"/>
      <c r="I55" s="18"/>
      <c r="J55" s="69"/>
      <c r="K55" s="69"/>
      <c r="L55" s="69"/>
      <c r="M55" s="69"/>
      <c r="N55" s="69"/>
      <c r="O55" s="69"/>
      <c r="P55" s="69"/>
      <c r="Q55" s="69"/>
      <c r="R55" s="69"/>
      <c r="S55" s="69"/>
      <c r="T55" s="69"/>
      <c r="U55" s="69"/>
      <c r="V55" s="69"/>
      <c r="W55" s="69"/>
    </row>
    <row r="56" spans="1:23">
      <c r="A56" s="177" t="s">
        <v>133</v>
      </c>
      <c r="B56" s="256">
        <f>-Data!E114</f>
        <v>0</v>
      </c>
      <c r="C56" s="256">
        <f>-Data!F114</f>
        <v>0</v>
      </c>
      <c r="D56" s="256">
        <f>-Data!G114</f>
        <v>0</v>
      </c>
      <c r="E56" s="18"/>
      <c r="F56" s="18"/>
      <c r="G56" s="247"/>
      <c r="H56" s="247"/>
      <c r="I56" s="247"/>
      <c r="J56" s="247"/>
      <c r="K56" s="247"/>
      <c r="L56" s="247"/>
      <c r="M56" s="247"/>
      <c r="N56" s="247"/>
      <c r="O56" s="69"/>
      <c r="P56" s="69"/>
      <c r="Q56" s="69"/>
      <c r="R56" s="69"/>
      <c r="S56" s="69"/>
      <c r="T56" s="69"/>
      <c r="U56" s="69"/>
      <c r="V56" s="69"/>
      <c r="W56" s="69"/>
    </row>
    <row r="57" spans="1:23">
      <c r="A57" s="177" t="s">
        <v>134</v>
      </c>
      <c r="B57" s="502">
        <f>B55+B56</f>
        <v>0</v>
      </c>
      <c r="C57" s="502">
        <f>C55+C56</f>
        <v>0</v>
      </c>
      <c r="D57" s="502">
        <f>D55+D56</f>
        <v>0</v>
      </c>
      <c r="E57" s="503">
        <v>0</v>
      </c>
      <c r="F57" s="503">
        <v>0</v>
      </c>
      <c r="G57" s="503">
        <v>0</v>
      </c>
      <c r="H57" s="503">
        <v>0</v>
      </c>
      <c r="I57" s="503">
        <v>0</v>
      </c>
      <c r="J57" s="207"/>
      <c r="K57" s="69"/>
      <c r="L57" s="438"/>
      <c r="M57" s="69"/>
      <c r="N57" s="69"/>
      <c r="O57" s="69"/>
      <c r="P57" s="69"/>
      <c r="Q57" s="69"/>
      <c r="R57" s="69"/>
      <c r="S57" s="69"/>
      <c r="T57" s="69"/>
      <c r="U57" s="69"/>
      <c r="V57" s="69"/>
      <c r="W57" s="69"/>
    </row>
    <row r="58" spans="1:23">
      <c r="A58" s="177"/>
      <c r="B58" s="501"/>
      <c r="C58" s="501"/>
      <c r="D58" s="501"/>
      <c r="E58" s="508"/>
      <c r="F58" s="508"/>
      <c r="G58" s="508"/>
      <c r="H58" s="508"/>
      <c r="I58" s="508"/>
      <c r="J58" s="207"/>
      <c r="K58" s="69"/>
      <c r="L58" s="438"/>
      <c r="M58" s="69"/>
      <c r="N58" s="69"/>
      <c r="O58" s="69"/>
      <c r="P58" s="69"/>
      <c r="Q58" s="69"/>
      <c r="R58" s="69"/>
      <c r="S58" s="69"/>
      <c r="T58" s="69"/>
      <c r="U58" s="69"/>
      <c r="V58" s="69"/>
      <c r="W58" s="69"/>
    </row>
    <row r="59" spans="1:23">
      <c r="A59" s="69" t="s">
        <v>135</v>
      </c>
      <c r="B59" s="177"/>
      <c r="C59" s="260"/>
      <c r="D59" s="260"/>
      <c r="E59" s="260"/>
      <c r="F59" s="260"/>
      <c r="G59" s="260"/>
      <c r="H59" s="260"/>
      <c r="I59" s="260"/>
      <c r="J59" s="260"/>
      <c r="K59" s="260"/>
      <c r="L59" s="260"/>
      <c r="M59" s="260"/>
      <c r="N59" s="260"/>
      <c r="O59" s="69"/>
      <c r="P59" s="69"/>
      <c r="Q59" s="69"/>
      <c r="R59" s="69"/>
      <c r="S59" s="69"/>
      <c r="T59" s="69"/>
      <c r="U59" s="69"/>
      <c r="V59" s="69"/>
      <c r="W59" s="69"/>
    </row>
    <row r="60" spans="1:23">
      <c r="A60" s="177" t="s">
        <v>136</v>
      </c>
      <c r="B60" s="217" t="e">
        <f>B57/Data!D27</f>
        <v>#DIV/0!</v>
      </c>
      <c r="C60" s="217" t="e">
        <f t="shared" ref="C60:I60" si="20">C57/B69</f>
        <v>#DIV/0!</v>
      </c>
      <c r="D60" s="217" t="e">
        <f t="shared" si="20"/>
        <v>#DIV/0!</v>
      </c>
      <c r="E60" s="507" t="e">
        <f t="shared" si="20"/>
        <v>#DIV/0!</v>
      </c>
      <c r="F60" s="507" t="e">
        <f t="shared" si="20"/>
        <v>#DIV/0!</v>
      </c>
      <c r="G60" s="507" t="e">
        <f t="shared" si="20"/>
        <v>#DIV/0!</v>
      </c>
      <c r="H60" s="507" t="e">
        <f t="shared" si="20"/>
        <v>#DIV/0!</v>
      </c>
      <c r="I60" s="507" t="e">
        <f t="shared" si="20"/>
        <v>#DIV/0!</v>
      </c>
      <c r="J60" s="69"/>
      <c r="K60" s="69"/>
      <c r="L60" s="69"/>
      <c r="M60" s="69"/>
      <c r="N60" s="69"/>
      <c r="O60" s="69"/>
      <c r="P60" s="69"/>
      <c r="Q60" s="69"/>
      <c r="R60" s="69"/>
      <c r="S60" s="69"/>
      <c r="T60" s="69"/>
      <c r="U60" s="69"/>
      <c r="V60" s="69"/>
      <c r="W60" s="69"/>
    </row>
    <row r="61" spans="1:23">
      <c r="A61" s="177" t="s">
        <v>17</v>
      </c>
      <c r="B61" s="217" t="e">
        <f>B57/Data!E65</f>
        <v>#DIV/0!</v>
      </c>
      <c r="C61" s="217" t="e">
        <f>C57/Data!F65</f>
        <v>#DIV/0!</v>
      </c>
      <c r="D61" s="217" t="e">
        <f>D57/Data!G65</f>
        <v>#DIV/0!</v>
      </c>
      <c r="E61" s="507" t="e">
        <f>E57/E25</f>
        <v>#DIV/0!</v>
      </c>
      <c r="F61" s="507" t="e">
        <f>F57/F25</f>
        <v>#DIV/0!</v>
      </c>
      <c r="G61" s="507" t="e">
        <f>G57/G25</f>
        <v>#DIV/0!</v>
      </c>
      <c r="H61" s="507" t="e">
        <f>H57/H25</f>
        <v>#DIV/0!</v>
      </c>
      <c r="I61" s="507" t="e">
        <f>I57/I25</f>
        <v>#DIV/0!</v>
      </c>
      <c r="J61" s="185"/>
      <c r="K61" s="261"/>
      <c r="L61" s="261"/>
      <c r="M61" s="261"/>
      <c r="N61" s="261"/>
      <c r="O61" s="69"/>
      <c r="P61" s="69"/>
      <c r="Q61" s="69"/>
      <c r="R61" s="69"/>
      <c r="S61" s="69"/>
      <c r="T61" s="69"/>
      <c r="U61" s="69"/>
      <c r="V61" s="69"/>
      <c r="W61" s="69"/>
    </row>
    <row r="62" spans="1:23">
      <c r="A62" s="69"/>
      <c r="B62" s="69"/>
      <c r="C62" s="69"/>
      <c r="D62" s="78"/>
      <c r="E62" s="258"/>
      <c r="F62" s="259"/>
      <c r="G62" s="261"/>
      <c r="H62" s="261"/>
      <c r="I62" s="261"/>
      <c r="J62" s="261"/>
      <c r="K62" s="261"/>
      <c r="L62" s="261"/>
      <c r="M62" s="261"/>
      <c r="N62" s="261"/>
      <c r="O62" s="69"/>
      <c r="P62" s="69"/>
      <c r="Q62" s="69"/>
      <c r="R62" s="69"/>
      <c r="S62" s="69"/>
      <c r="T62" s="69"/>
      <c r="U62" s="69"/>
      <c r="V62" s="69"/>
      <c r="W62" s="69"/>
    </row>
    <row r="63" spans="1:23">
      <c r="A63" s="69"/>
      <c r="B63" s="69"/>
      <c r="C63" s="69"/>
      <c r="D63" s="258"/>
      <c r="E63" s="258"/>
      <c r="F63" s="258"/>
      <c r="G63" s="258"/>
      <c r="H63" s="258"/>
      <c r="I63" s="69"/>
      <c r="J63" s="69"/>
      <c r="K63" s="69"/>
      <c r="L63" s="69"/>
      <c r="M63" s="69"/>
      <c r="N63" s="69"/>
      <c r="O63" s="69"/>
      <c r="P63" s="69"/>
      <c r="Q63" s="69"/>
      <c r="R63" s="69"/>
      <c r="S63" s="69"/>
      <c r="T63" s="69"/>
      <c r="U63" s="69"/>
      <c r="V63" s="69"/>
      <c r="W63" s="69"/>
    </row>
    <row r="64" spans="1:23">
      <c r="A64" s="242" t="s">
        <v>122</v>
      </c>
      <c r="B64" s="156"/>
      <c r="C64" s="156"/>
      <c r="D64" s="248"/>
      <c r="E64" s="262" t="s">
        <v>123</v>
      </c>
      <c r="F64" s="250"/>
      <c r="G64" s="251"/>
      <c r="H64" s="251"/>
      <c r="I64" s="251"/>
      <c r="J64" s="69"/>
      <c r="K64" s="17" t="s">
        <v>392</v>
      </c>
      <c r="L64" s="69"/>
      <c r="M64" s="69"/>
      <c r="N64" s="69"/>
      <c r="O64" s="69"/>
      <c r="P64" s="69"/>
      <c r="Q64" s="69"/>
      <c r="R64" s="69"/>
      <c r="S64" s="69"/>
      <c r="T64" s="69"/>
      <c r="U64" s="69"/>
      <c r="V64" s="69"/>
      <c r="W64" s="69"/>
    </row>
    <row r="65" spans="1:23">
      <c r="A65" s="69"/>
      <c r="B65" s="69"/>
      <c r="C65" s="69"/>
      <c r="D65" s="258"/>
      <c r="E65" s="258"/>
      <c r="F65" s="258"/>
      <c r="G65" s="258"/>
      <c r="H65" s="258"/>
      <c r="I65" s="69"/>
      <c r="J65" s="69"/>
      <c r="K65" s="17" t="s">
        <v>393</v>
      </c>
      <c r="L65" s="69"/>
      <c r="M65" s="69"/>
      <c r="N65" s="69"/>
      <c r="O65" s="69"/>
      <c r="P65" s="69"/>
      <c r="Q65" s="69"/>
      <c r="R65" s="69"/>
      <c r="S65" s="69"/>
      <c r="T65" s="69"/>
      <c r="U65" s="69"/>
      <c r="V65" s="69"/>
      <c r="W65" s="69"/>
    </row>
    <row r="66" spans="1:23">
      <c r="A66" s="252" t="s">
        <v>152</v>
      </c>
      <c r="B66" s="252">
        <f>B53</f>
        <v>2021</v>
      </c>
      <c r="C66" s="252">
        <f t="shared" ref="C66:I66" si="21">C53</f>
        <v>2022</v>
      </c>
      <c r="D66" s="252">
        <f t="shared" si="21"/>
        <v>2023</v>
      </c>
      <c r="E66" s="406" t="str">
        <f t="shared" si="21"/>
        <v>Year +1</v>
      </c>
      <c r="F66" s="406" t="str">
        <f t="shared" si="21"/>
        <v>Year +2</v>
      </c>
      <c r="G66" s="406" t="str">
        <f t="shared" si="21"/>
        <v>Year +3</v>
      </c>
      <c r="H66" s="406" t="str">
        <f t="shared" si="21"/>
        <v>Year +4</v>
      </c>
      <c r="I66" s="406" t="str">
        <f t="shared" si="21"/>
        <v>Year +5</v>
      </c>
      <c r="J66" s="69"/>
      <c r="K66" s="263"/>
      <c r="L66" s="263"/>
      <c r="M66" s="263"/>
      <c r="N66" s="263"/>
      <c r="O66" s="263"/>
      <c r="P66" s="263"/>
      <c r="Q66" s="69"/>
      <c r="R66" s="69"/>
      <c r="S66" s="69"/>
      <c r="T66" s="69"/>
      <c r="U66" s="69"/>
      <c r="V66" s="69"/>
      <c r="W66" s="69"/>
    </row>
    <row r="67" spans="1:23">
      <c r="A67" s="246" t="s">
        <v>149</v>
      </c>
      <c r="B67" s="18"/>
      <c r="C67" s="18"/>
      <c r="D67" s="18"/>
      <c r="E67" s="495">
        <f>D69</f>
        <v>0</v>
      </c>
      <c r="F67" s="495">
        <f>E69</f>
        <v>0</v>
      </c>
      <c r="G67" s="495">
        <f>F69</f>
        <v>0</v>
      </c>
      <c r="H67" s="495">
        <f>G69</f>
        <v>0</v>
      </c>
      <c r="I67" s="495">
        <f>H69</f>
        <v>0</v>
      </c>
      <c r="J67" s="69"/>
      <c r="K67" s="263"/>
      <c r="L67" s="263"/>
      <c r="M67" s="263"/>
      <c r="N67" s="263"/>
      <c r="O67" s="263"/>
      <c r="P67" s="263"/>
      <c r="Q67" s="69"/>
      <c r="R67" s="69"/>
      <c r="S67" s="69"/>
      <c r="T67" s="69"/>
      <c r="U67" s="69"/>
      <c r="V67" s="69"/>
      <c r="W67" s="69"/>
    </row>
    <row r="68" spans="1:23">
      <c r="A68" s="246" t="s">
        <v>151</v>
      </c>
      <c r="B68" s="18"/>
      <c r="C68" s="18"/>
      <c r="D68" s="18"/>
      <c r="E68" s="528">
        <f>E57</f>
        <v>0</v>
      </c>
      <c r="F68" s="528">
        <f>F57</f>
        <v>0</v>
      </c>
      <c r="G68" s="528">
        <f>G57</f>
        <v>0</v>
      </c>
      <c r="H68" s="528">
        <f>H57</f>
        <v>0</v>
      </c>
      <c r="I68" s="528">
        <f>I57</f>
        <v>0</v>
      </c>
      <c r="J68" s="69"/>
      <c r="K68" s="263"/>
      <c r="L68" s="263"/>
      <c r="M68" s="263"/>
      <c r="N68" s="263"/>
      <c r="O68" s="263"/>
      <c r="P68" s="263"/>
      <c r="Q68" s="69"/>
      <c r="R68" s="69"/>
      <c r="S68" s="69"/>
      <c r="T68" s="69"/>
      <c r="U68" s="69"/>
      <c r="V68" s="69"/>
      <c r="W68" s="69"/>
    </row>
    <row r="69" spans="1:23">
      <c r="A69" s="246" t="s">
        <v>150</v>
      </c>
      <c r="B69" s="504">
        <f>Data!E27</f>
        <v>0</v>
      </c>
      <c r="C69" s="504">
        <f>Data!F27</f>
        <v>0</v>
      </c>
      <c r="D69" s="504">
        <f>Data!G27</f>
        <v>0</v>
      </c>
      <c r="E69" s="505">
        <f>E67+E68</f>
        <v>0</v>
      </c>
      <c r="F69" s="505">
        <f>F67+F68</f>
        <v>0</v>
      </c>
      <c r="G69" s="505">
        <f>G67+G68</f>
        <v>0</v>
      </c>
      <c r="H69" s="505">
        <f>H67+H68</f>
        <v>0</v>
      </c>
      <c r="I69" s="505">
        <f>I67+I68</f>
        <v>0</v>
      </c>
      <c r="J69" s="264"/>
      <c r="K69" s="265"/>
      <c r="L69" s="265"/>
      <c r="M69" s="265"/>
      <c r="N69" s="265"/>
      <c r="O69" s="265"/>
      <c r="P69" s="265"/>
      <c r="Q69" s="69"/>
      <c r="R69" s="69"/>
      <c r="S69" s="69"/>
      <c r="T69" s="69"/>
      <c r="U69" s="69"/>
      <c r="V69" s="69"/>
      <c r="W69" s="69"/>
    </row>
    <row r="70" spans="1:23">
      <c r="A70" s="177"/>
      <c r="B70" s="18"/>
      <c r="C70" s="18"/>
      <c r="D70" s="18"/>
      <c r="E70" s="18"/>
      <c r="F70" s="18"/>
      <c r="G70" s="18"/>
      <c r="H70" s="18"/>
      <c r="I70" s="18"/>
      <c r="J70" s="264"/>
      <c r="K70" s="265"/>
      <c r="L70" s="265"/>
      <c r="M70" s="265"/>
      <c r="N70" s="265"/>
      <c r="O70" s="265"/>
      <c r="P70" s="265"/>
      <c r="Q70" s="69"/>
      <c r="R70" s="69"/>
      <c r="S70" s="69"/>
      <c r="T70" s="69"/>
      <c r="U70" s="69"/>
      <c r="V70" s="69"/>
      <c r="W70" s="69"/>
    </row>
    <row r="71" spans="1:23">
      <c r="A71" s="69" t="s">
        <v>153</v>
      </c>
      <c r="B71" s="18"/>
      <c r="C71" s="18"/>
      <c r="D71" s="18"/>
      <c r="E71" s="18"/>
      <c r="F71" s="18"/>
      <c r="G71" s="18"/>
      <c r="H71" s="18"/>
      <c r="I71" s="18"/>
      <c r="J71" s="264"/>
      <c r="K71" s="265"/>
      <c r="L71" s="265"/>
      <c r="M71" s="265"/>
      <c r="N71" s="265"/>
      <c r="O71" s="265"/>
      <c r="P71" s="265"/>
      <c r="Q71" s="69"/>
      <c r="R71" s="69"/>
      <c r="S71" s="69"/>
      <c r="T71" s="69"/>
      <c r="U71" s="69"/>
      <c r="V71" s="69"/>
      <c r="W71" s="69"/>
    </row>
    <row r="72" spans="1:23">
      <c r="A72" s="69" t="s">
        <v>154</v>
      </c>
      <c r="B72" s="18"/>
      <c r="C72" s="18"/>
      <c r="D72" s="18"/>
      <c r="E72" s="506">
        <f>D74</f>
        <v>0</v>
      </c>
      <c r="F72" s="506" t="e">
        <f>E74</f>
        <v>#DIV/0!</v>
      </c>
      <c r="G72" s="506" t="e">
        <f>F74</f>
        <v>#DIV/0!</v>
      </c>
      <c r="H72" s="506" t="e">
        <f>G74</f>
        <v>#DIV/0!</v>
      </c>
      <c r="I72" s="506" t="e">
        <f>H74</f>
        <v>#DIV/0!</v>
      </c>
      <c r="J72" s="264"/>
      <c r="K72" s="265"/>
      <c r="L72" s="265"/>
      <c r="M72" s="265"/>
      <c r="N72" s="265"/>
      <c r="O72" s="265"/>
      <c r="P72" s="265"/>
      <c r="Q72" s="69"/>
      <c r="R72" s="69"/>
      <c r="S72" s="69"/>
      <c r="T72" s="69"/>
      <c r="U72" s="69"/>
      <c r="V72" s="69"/>
      <c r="W72" s="69"/>
    </row>
    <row r="73" spans="1:23">
      <c r="A73" s="69" t="s">
        <v>156</v>
      </c>
      <c r="B73" s="18"/>
      <c r="C73" s="18"/>
      <c r="D73" s="18"/>
      <c r="E73" s="583" t="e">
        <f>-E89</f>
        <v>#DIV/0!</v>
      </c>
      <c r="F73" s="583" t="e">
        <f>-F89</f>
        <v>#DIV/0!</v>
      </c>
      <c r="G73" s="583" t="e">
        <f>-G89</f>
        <v>#DIV/0!</v>
      </c>
      <c r="H73" s="583" t="e">
        <f>-H89</f>
        <v>#DIV/0!</v>
      </c>
      <c r="I73" s="583" t="e">
        <f>-I89</f>
        <v>#DIV/0!</v>
      </c>
      <c r="J73" s="264"/>
      <c r="K73" s="265"/>
      <c r="L73" s="265"/>
      <c r="M73" s="265"/>
      <c r="N73" s="265"/>
      <c r="O73" s="265"/>
      <c r="P73" s="265"/>
      <c r="Q73" s="69"/>
      <c r="R73" s="69"/>
      <c r="S73" s="69"/>
      <c r="T73" s="69"/>
      <c r="U73" s="69"/>
      <c r="V73" s="69"/>
      <c r="W73" s="69"/>
    </row>
    <row r="74" spans="1:23">
      <c r="A74" s="69" t="s">
        <v>155</v>
      </c>
      <c r="B74" s="504">
        <f>Data!E28</f>
        <v>0</v>
      </c>
      <c r="C74" s="504">
        <f>Data!F28</f>
        <v>0</v>
      </c>
      <c r="D74" s="504">
        <f>Data!G28</f>
        <v>0</v>
      </c>
      <c r="E74" s="505" t="e">
        <f>E72+E73</f>
        <v>#DIV/0!</v>
      </c>
      <c r="F74" s="505" t="e">
        <f>F72+F73</f>
        <v>#DIV/0!</v>
      </c>
      <c r="G74" s="505" t="e">
        <f>G72+G73</f>
        <v>#DIV/0!</v>
      </c>
      <c r="H74" s="505" t="e">
        <f>H72+H73</f>
        <v>#DIV/0!</v>
      </c>
      <c r="I74" s="505" t="e">
        <f>I72+I73</f>
        <v>#DIV/0!</v>
      </c>
      <c r="J74" s="265"/>
      <c r="K74" s="265"/>
      <c r="L74" s="265"/>
      <c r="M74" s="265"/>
      <c r="N74" s="265"/>
      <c r="O74" s="265"/>
      <c r="P74" s="265"/>
      <c r="Q74" s="69"/>
      <c r="R74" s="69"/>
      <c r="S74" s="69"/>
      <c r="T74" s="69"/>
      <c r="U74" s="69"/>
      <c r="V74" s="69"/>
      <c r="W74" s="69"/>
    </row>
    <row r="75" spans="1:23">
      <c r="A75" s="69"/>
      <c r="B75" s="18"/>
      <c r="C75" s="18"/>
      <c r="D75" s="18"/>
      <c r="E75" s="266"/>
      <c r="F75" s="266"/>
      <c r="G75" s="266"/>
      <c r="H75" s="266"/>
      <c r="I75" s="266"/>
      <c r="J75" s="265"/>
      <c r="K75" s="265"/>
      <c r="L75" s="265"/>
      <c r="M75" s="265"/>
      <c r="N75" s="265"/>
      <c r="O75" s="265"/>
      <c r="P75" s="265"/>
      <c r="Q75" s="69"/>
      <c r="R75" s="69"/>
      <c r="S75" s="69"/>
      <c r="T75" s="69"/>
      <c r="U75" s="69"/>
      <c r="V75" s="69"/>
      <c r="W75" s="69"/>
    </row>
    <row r="76" spans="1:23">
      <c r="A76" s="69" t="s">
        <v>124</v>
      </c>
      <c r="B76" s="504">
        <f t="shared" ref="B76:I76" si="22">B69+B74</f>
        <v>0</v>
      </c>
      <c r="C76" s="504">
        <f t="shared" si="22"/>
        <v>0</v>
      </c>
      <c r="D76" s="504">
        <f t="shared" si="22"/>
        <v>0</v>
      </c>
      <c r="E76" s="505" t="e">
        <f t="shared" si="22"/>
        <v>#DIV/0!</v>
      </c>
      <c r="F76" s="505" t="e">
        <f t="shared" si="22"/>
        <v>#DIV/0!</v>
      </c>
      <c r="G76" s="505" t="e">
        <f t="shared" si="22"/>
        <v>#DIV/0!</v>
      </c>
      <c r="H76" s="505" t="e">
        <f t="shared" si="22"/>
        <v>#DIV/0!</v>
      </c>
      <c r="I76" s="505" t="e">
        <f t="shared" si="22"/>
        <v>#DIV/0!</v>
      </c>
      <c r="J76" s="265"/>
      <c r="K76" s="265"/>
      <c r="L76" s="265"/>
      <c r="M76" s="265"/>
      <c r="N76" s="265"/>
      <c r="O76" s="265"/>
      <c r="P76" s="265"/>
      <c r="Q76" s="69"/>
      <c r="R76" s="69"/>
      <c r="S76" s="69"/>
      <c r="T76" s="69"/>
      <c r="U76" s="69"/>
      <c r="V76" s="69"/>
      <c r="W76" s="69"/>
    </row>
    <row r="77" spans="1:23">
      <c r="A77" s="69"/>
      <c r="B77" s="69"/>
      <c r="C77" s="69"/>
      <c r="D77" s="69"/>
      <c r="E77" s="69"/>
      <c r="F77" s="69"/>
      <c r="G77" s="265"/>
      <c r="H77" s="265"/>
      <c r="I77" s="265"/>
      <c r="J77" s="265"/>
      <c r="K77" s="265"/>
      <c r="L77" s="265"/>
      <c r="M77" s="265"/>
      <c r="N77" s="265"/>
      <c r="O77" s="265"/>
      <c r="P77" s="69"/>
      <c r="Q77" s="69"/>
      <c r="R77" s="69"/>
      <c r="S77" s="69"/>
      <c r="T77" s="69"/>
      <c r="U77" s="69"/>
      <c r="V77" s="69"/>
      <c r="W77" s="69"/>
    </row>
    <row r="78" spans="1:23">
      <c r="A78" s="69"/>
      <c r="B78" s="264"/>
      <c r="C78" s="264"/>
      <c r="D78" s="264"/>
      <c r="E78" s="220"/>
      <c r="F78" s="220"/>
      <c r="G78" s="69"/>
      <c r="H78" s="265"/>
      <c r="I78" s="265"/>
      <c r="J78" s="265"/>
      <c r="K78" s="69"/>
      <c r="L78" s="69"/>
      <c r="M78" s="69"/>
      <c r="N78" s="69"/>
      <c r="O78" s="69"/>
      <c r="P78" s="69"/>
      <c r="Q78" s="69"/>
      <c r="R78" s="69"/>
      <c r="S78" s="69"/>
      <c r="T78" s="69"/>
      <c r="U78" s="69"/>
      <c r="V78" s="69"/>
      <c r="W78" s="69"/>
    </row>
    <row r="79" spans="1:23">
      <c r="A79" s="69" t="s">
        <v>140</v>
      </c>
      <c r="B79" s="264"/>
      <c r="C79" s="264"/>
      <c r="D79" s="264"/>
      <c r="E79" s="220" t="s">
        <v>142</v>
      </c>
      <c r="F79" s="220"/>
      <c r="G79" s="69"/>
      <c r="H79" s="265"/>
      <c r="I79" s="265"/>
      <c r="J79" s="265"/>
      <c r="K79" s="69"/>
      <c r="L79" s="69"/>
      <c r="M79" s="69"/>
      <c r="N79" s="69"/>
      <c r="O79" s="69"/>
      <c r="P79" s="69"/>
      <c r="Q79" s="69"/>
      <c r="R79" s="69"/>
      <c r="S79" s="69"/>
      <c r="T79" s="69"/>
      <c r="U79" s="69"/>
      <c r="V79" s="69"/>
      <c r="W79" s="69"/>
    </row>
    <row r="80" spans="1:23">
      <c r="B80" s="69"/>
      <c r="C80" s="177" t="s">
        <v>141</v>
      </c>
      <c r="D80" s="493">
        <f>D69</f>
        <v>0</v>
      </c>
      <c r="E80" s="495" t="e">
        <f>$D$80/$D$101</f>
        <v>#DIV/0!</v>
      </c>
      <c r="F80" s="495" t="e">
        <f>$D$80/$D$101</f>
        <v>#DIV/0!</v>
      </c>
      <c r="G80" s="495" t="e">
        <f>$D$80/$D$101</f>
        <v>#DIV/0!</v>
      </c>
      <c r="H80" s="495" t="e">
        <f>$D$80/$D$101</f>
        <v>#DIV/0!</v>
      </c>
      <c r="I80" s="495" t="e">
        <f>H81</f>
        <v>#DIV/0!</v>
      </c>
      <c r="J80" s="201"/>
      <c r="K80" s="267" t="s">
        <v>206</v>
      </c>
      <c r="L80" s="220"/>
      <c r="M80" s="220"/>
      <c r="N80" s="220"/>
      <c r="O80" s="220"/>
      <c r="P80" s="220"/>
      <c r="Q80" s="220"/>
      <c r="R80" s="220"/>
      <c r="S80" s="69"/>
      <c r="T80" s="69"/>
      <c r="U80" s="69"/>
      <c r="V80" s="69"/>
      <c r="W80" s="69"/>
    </row>
    <row r="81" spans="1:23">
      <c r="B81" s="69"/>
      <c r="C81" s="177" t="s">
        <v>125</v>
      </c>
      <c r="D81" s="493">
        <f>D76</f>
        <v>0</v>
      </c>
      <c r="E81" s="495" t="e">
        <f>$D$76-E80</f>
        <v>#DIV/0!</v>
      </c>
      <c r="F81" s="495" t="e">
        <f>E81-F80</f>
        <v>#DIV/0!</v>
      </c>
      <c r="G81" s="495" t="e">
        <f>F81-G80</f>
        <v>#DIV/0!</v>
      </c>
      <c r="H81" s="495" t="e">
        <f>G81-H80</f>
        <v>#DIV/0!</v>
      </c>
      <c r="I81" s="495" t="e">
        <f>H81-I80</f>
        <v>#DIV/0!</v>
      </c>
      <c r="J81" s="268"/>
      <c r="K81" s="17" t="s">
        <v>394</v>
      </c>
      <c r="L81" s="269"/>
      <c r="M81" s="269"/>
      <c r="N81" s="269"/>
      <c r="O81" s="269"/>
      <c r="P81" s="269"/>
      <c r="Q81" s="269"/>
      <c r="R81" s="269"/>
      <c r="S81" s="69"/>
      <c r="T81" s="69"/>
      <c r="U81" s="69"/>
      <c r="V81" s="69"/>
      <c r="W81" s="69"/>
    </row>
    <row r="82" spans="1:23">
      <c r="A82" s="270"/>
      <c r="B82" s="69"/>
      <c r="C82" s="69"/>
      <c r="D82" s="18"/>
      <c r="E82" s="18"/>
      <c r="F82" s="18"/>
      <c r="G82" s="18"/>
      <c r="H82" s="18"/>
      <c r="I82" s="18"/>
      <c r="J82" s="69"/>
      <c r="K82" s="69"/>
      <c r="L82" s="69"/>
      <c r="M82" s="69"/>
      <c r="N82" s="69"/>
      <c r="O82" s="69"/>
      <c r="P82" s="69"/>
      <c r="Q82" s="69"/>
      <c r="R82" s="69"/>
      <c r="S82" s="69"/>
      <c r="T82" s="69"/>
      <c r="U82" s="69"/>
      <c r="V82" s="69"/>
      <c r="W82" s="69"/>
    </row>
    <row r="83" spans="1:23">
      <c r="A83" s="69" t="s">
        <v>126</v>
      </c>
      <c r="B83" s="69"/>
      <c r="C83" s="69"/>
      <c r="D83" s="18"/>
      <c r="E83" s="18" t="s">
        <v>148</v>
      </c>
      <c r="F83" s="18"/>
      <c r="G83" s="18"/>
      <c r="H83" s="18"/>
      <c r="I83" s="18"/>
      <c r="J83" s="69"/>
      <c r="K83" s="69"/>
      <c r="L83" s="69"/>
      <c r="M83" s="69"/>
      <c r="N83" s="69"/>
      <c r="O83" s="69"/>
      <c r="P83" s="69"/>
      <c r="Q83" s="69"/>
      <c r="R83" s="69"/>
      <c r="S83" s="69"/>
      <c r="T83" s="69"/>
      <c r="U83" s="69"/>
      <c r="V83" s="69"/>
      <c r="W83" s="69"/>
    </row>
    <row r="84" spans="1:23">
      <c r="A84" s="69"/>
      <c r="C84" s="177" t="s">
        <v>143</v>
      </c>
      <c r="D84" s="493">
        <f>E57</f>
        <v>0</v>
      </c>
      <c r="E84" s="493" t="e">
        <f>$D$84/$D$101</f>
        <v>#DIV/0!</v>
      </c>
      <c r="F84" s="493" t="e">
        <f>$D$84/$D$101</f>
        <v>#DIV/0!</v>
      </c>
      <c r="G84" s="493" t="e">
        <f>$D$84/$D$101</f>
        <v>#DIV/0!</v>
      </c>
      <c r="H84" s="493" t="e">
        <f>$D$84/$D$101</f>
        <v>#DIV/0!</v>
      </c>
      <c r="I84" s="493" t="e">
        <f>$D$84/$D$101</f>
        <v>#DIV/0!</v>
      </c>
      <c r="J84" s="203"/>
      <c r="K84" s="84" t="s">
        <v>205</v>
      </c>
      <c r="N84" s="220"/>
      <c r="O84" s="220"/>
      <c r="P84" s="220"/>
      <c r="Q84" s="220"/>
      <c r="R84" s="220"/>
      <c r="S84" s="69"/>
      <c r="T84" s="69"/>
      <c r="U84" s="69"/>
      <c r="V84" s="69"/>
      <c r="W84" s="69"/>
    </row>
    <row r="85" spans="1:23">
      <c r="A85" s="69"/>
      <c r="C85" s="177" t="s">
        <v>144</v>
      </c>
      <c r="D85" s="493">
        <f>F57</f>
        <v>0</v>
      </c>
      <c r="E85" s="493"/>
      <c r="F85" s="493" t="e">
        <f>$D$85/$D$101</f>
        <v>#DIV/0!</v>
      </c>
      <c r="G85" s="493" t="e">
        <f>$D$85/$D$101</f>
        <v>#DIV/0!</v>
      </c>
      <c r="H85" s="493" t="e">
        <f>$D$85/$D$101</f>
        <v>#DIV/0!</v>
      </c>
      <c r="I85" s="493" t="e">
        <f>$D$85/$D$101</f>
        <v>#DIV/0!</v>
      </c>
      <c r="J85" s="203"/>
      <c r="K85" s="220"/>
      <c r="N85" s="220"/>
      <c r="O85" s="220"/>
      <c r="P85" s="220"/>
      <c r="Q85" s="220"/>
      <c r="R85" s="220"/>
      <c r="S85" s="69"/>
      <c r="T85" s="69"/>
      <c r="U85" s="69"/>
      <c r="V85" s="69"/>
      <c r="W85" s="69"/>
    </row>
    <row r="86" spans="1:23">
      <c r="A86" s="69"/>
      <c r="C86" s="177" t="s">
        <v>145</v>
      </c>
      <c r="D86" s="493">
        <f>G57</f>
        <v>0</v>
      </c>
      <c r="E86" s="493"/>
      <c r="F86" s="493"/>
      <c r="G86" s="493" t="e">
        <f>$D$86/$D$101</f>
        <v>#DIV/0!</v>
      </c>
      <c r="H86" s="493" t="e">
        <f>$D$86/$D$101</f>
        <v>#DIV/0!</v>
      </c>
      <c r="I86" s="493" t="e">
        <f>$D$86/$D$101</f>
        <v>#DIV/0!</v>
      </c>
      <c r="J86" s="203"/>
      <c r="K86" s="220"/>
      <c r="N86" s="220"/>
      <c r="O86" s="220"/>
      <c r="P86" s="220"/>
      <c r="Q86" s="220"/>
      <c r="R86" s="220"/>
      <c r="S86" s="220"/>
      <c r="T86" s="69"/>
      <c r="U86" s="69"/>
      <c r="V86" s="69"/>
      <c r="W86" s="69"/>
    </row>
    <row r="87" spans="1:23">
      <c r="A87" s="69"/>
      <c r="C87" s="177" t="s">
        <v>146</v>
      </c>
      <c r="D87" s="493">
        <f>H57</f>
        <v>0</v>
      </c>
      <c r="E87" s="493"/>
      <c r="F87" s="493"/>
      <c r="G87" s="493"/>
      <c r="H87" s="493" t="e">
        <f>$D$87/$D$101</f>
        <v>#DIV/0!</v>
      </c>
      <c r="I87" s="493" t="e">
        <f>$D$87/$D$101</f>
        <v>#DIV/0!</v>
      </c>
      <c r="J87" s="203"/>
      <c r="K87" s="220"/>
      <c r="N87" s="220"/>
      <c r="O87" s="220"/>
      <c r="P87" s="220"/>
      <c r="Q87" s="220"/>
      <c r="R87" s="220"/>
      <c r="S87" s="220"/>
      <c r="T87" s="69"/>
      <c r="U87" s="69"/>
      <c r="V87" s="69"/>
      <c r="W87" s="69"/>
    </row>
    <row r="88" spans="1:23">
      <c r="A88" s="69"/>
      <c r="C88" s="177" t="s">
        <v>147</v>
      </c>
      <c r="D88" s="493">
        <f>I57</f>
        <v>0</v>
      </c>
      <c r="E88" s="493"/>
      <c r="F88" s="493"/>
      <c r="G88" s="493"/>
      <c r="H88" s="493"/>
      <c r="I88" s="493" t="e">
        <f>$D$88/$D$101</f>
        <v>#DIV/0!</v>
      </c>
      <c r="J88" s="203"/>
      <c r="K88" s="220"/>
      <c r="N88" s="220"/>
      <c r="O88" s="220"/>
      <c r="P88" s="220"/>
      <c r="Q88" s="220"/>
      <c r="R88" s="220"/>
      <c r="S88" s="220"/>
      <c r="T88" s="69"/>
      <c r="U88" s="69"/>
      <c r="V88" s="69"/>
      <c r="W88" s="69"/>
    </row>
    <row r="89" spans="1:23">
      <c r="A89" s="69" t="s">
        <v>127</v>
      </c>
      <c r="B89" s="69"/>
      <c r="C89" s="69"/>
      <c r="D89" s="493"/>
      <c r="E89" s="499" t="e">
        <f>E80+SUM(E84:E88)</f>
        <v>#DIV/0!</v>
      </c>
      <c r="F89" s="499" t="e">
        <f>F80+SUM(F84:F88)</f>
        <v>#DIV/0!</v>
      </c>
      <c r="G89" s="499" t="e">
        <f>G80+SUM(G84:G88)</f>
        <v>#DIV/0!</v>
      </c>
      <c r="H89" s="499" t="e">
        <f>H80+SUM(H84:H88)</f>
        <v>#DIV/0!</v>
      </c>
      <c r="I89" s="499" t="e">
        <f>I80+SUM(I84:I88)</f>
        <v>#DIV/0!</v>
      </c>
      <c r="J89" s="203"/>
      <c r="K89" s="220"/>
      <c r="N89" s="220"/>
      <c r="O89" s="220"/>
      <c r="P89" s="220"/>
      <c r="Q89" s="220"/>
      <c r="R89" s="220"/>
      <c r="S89" s="69"/>
      <c r="T89" s="69"/>
      <c r="U89" s="69"/>
      <c r="V89" s="69"/>
      <c r="W89" s="69"/>
    </row>
    <row r="90" spans="1:23">
      <c r="A90" s="69"/>
      <c r="B90" s="69"/>
      <c r="C90" s="69"/>
      <c r="D90" s="69"/>
      <c r="E90" s="69"/>
      <c r="F90" s="69"/>
      <c r="G90" s="69"/>
      <c r="H90" s="69"/>
      <c r="I90" s="69"/>
      <c r="J90" s="69"/>
      <c r="K90" s="69"/>
      <c r="N90" s="69"/>
      <c r="O90" s="69"/>
      <c r="P90" s="69"/>
      <c r="Q90" s="69"/>
      <c r="R90" s="69"/>
      <c r="S90" s="69"/>
      <c r="T90" s="69"/>
      <c r="U90" s="69"/>
      <c r="V90" s="69"/>
      <c r="W90" s="69"/>
    </row>
    <row r="91" spans="1:23">
      <c r="A91" s="69"/>
      <c r="B91" s="69"/>
      <c r="C91" s="69"/>
      <c r="D91" s="177" t="s">
        <v>733</v>
      </c>
      <c r="E91" s="554" t="e">
        <f>E89*0.95</f>
        <v>#DIV/0!</v>
      </c>
      <c r="F91" s="554" t="e">
        <f>F89*0.95</f>
        <v>#DIV/0!</v>
      </c>
      <c r="G91" s="554" t="e">
        <f>G89*0.95</f>
        <v>#DIV/0!</v>
      </c>
      <c r="H91" s="554" t="e">
        <f>H89*0.95</f>
        <v>#DIV/0!</v>
      </c>
      <c r="I91" s="554" t="e">
        <f>I89*0.95</f>
        <v>#DIV/0!</v>
      </c>
      <c r="J91" s="69"/>
      <c r="K91" s="69"/>
      <c r="N91" s="69"/>
      <c r="O91" s="69"/>
      <c r="P91" s="69"/>
      <c r="Q91" s="69"/>
      <c r="R91" s="69"/>
      <c r="S91" s="69"/>
      <c r="T91" s="69"/>
      <c r="U91" s="69"/>
      <c r="V91" s="69"/>
      <c r="W91" s="69"/>
    </row>
    <row r="92" spans="1:23">
      <c r="A92" s="69"/>
      <c r="B92" s="69"/>
      <c r="C92" s="69"/>
      <c r="D92" s="177" t="s">
        <v>734</v>
      </c>
      <c r="E92" s="554" t="e">
        <f>E89*0.05</f>
        <v>#DIV/0!</v>
      </c>
      <c r="F92" s="554" t="e">
        <f>F89*0.05</f>
        <v>#DIV/0!</v>
      </c>
      <c r="G92" s="554" t="e">
        <f>G89*0.05</f>
        <v>#DIV/0!</v>
      </c>
      <c r="H92" s="554" t="e">
        <f>H89*0.05</f>
        <v>#DIV/0!</v>
      </c>
      <c r="I92" s="554" t="e">
        <f>I89*0.05</f>
        <v>#DIV/0!</v>
      </c>
      <c r="J92" s="69"/>
      <c r="K92" s="69"/>
      <c r="N92" s="69"/>
      <c r="O92" s="69"/>
      <c r="P92" s="69"/>
      <c r="Q92" s="69"/>
      <c r="R92" s="69"/>
      <c r="S92" s="69"/>
      <c r="T92" s="69"/>
      <c r="U92" s="69"/>
      <c r="V92" s="69"/>
      <c r="W92" s="69"/>
    </row>
    <row r="93" spans="1:23">
      <c r="A93" s="69"/>
      <c r="B93" s="69"/>
      <c r="C93" s="69"/>
      <c r="D93" s="69"/>
      <c r="E93" s="69"/>
      <c r="F93" s="69"/>
      <c r="G93" s="69"/>
      <c r="H93" s="69"/>
      <c r="I93" s="69"/>
      <c r="J93" s="69"/>
      <c r="K93" s="69"/>
      <c r="N93" s="69"/>
      <c r="O93" s="69"/>
      <c r="P93" s="69"/>
      <c r="Q93" s="69"/>
      <c r="R93" s="69"/>
      <c r="S93" s="69"/>
      <c r="T93" s="69"/>
      <c r="U93" s="69"/>
      <c r="V93" s="69"/>
      <c r="W93" s="69"/>
    </row>
    <row r="94" spans="1:23">
      <c r="A94" s="69"/>
      <c r="B94" s="69"/>
      <c r="C94" s="69"/>
      <c r="D94" s="69"/>
      <c r="E94" s="69"/>
      <c r="F94" s="69"/>
      <c r="G94" s="69"/>
      <c r="H94" s="69"/>
      <c r="I94" s="69"/>
      <c r="J94" s="69"/>
      <c r="K94" s="69"/>
      <c r="N94" s="69"/>
      <c r="O94" s="69"/>
      <c r="P94" s="69"/>
      <c r="Q94" s="69"/>
      <c r="R94" s="69"/>
      <c r="S94" s="69"/>
      <c r="T94" s="69"/>
      <c r="U94" s="69"/>
      <c r="V94" s="69"/>
      <c r="W94" s="69"/>
    </row>
    <row r="95" spans="1:23">
      <c r="A95" s="69" t="s">
        <v>128</v>
      </c>
      <c r="B95" s="263">
        <f>B66</f>
        <v>2021</v>
      </c>
      <c r="C95" s="263">
        <f>C66</f>
        <v>2022</v>
      </c>
      <c r="D95" s="263">
        <f>D66</f>
        <v>2023</v>
      </c>
      <c r="G95" s="69"/>
      <c r="H95" s="69"/>
      <c r="I95" s="69"/>
      <c r="J95" s="69"/>
      <c r="K95" s="69"/>
      <c r="L95" s="69"/>
      <c r="M95" s="69"/>
      <c r="N95" s="69"/>
      <c r="O95" s="220"/>
      <c r="P95" s="69"/>
      <c r="Q95" s="69"/>
      <c r="R95" s="69"/>
      <c r="S95" s="69"/>
      <c r="T95" s="69"/>
      <c r="U95" s="69"/>
      <c r="V95" s="69"/>
      <c r="W95" s="69"/>
    </row>
    <row r="96" spans="1:23">
      <c r="B96" s="69"/>
      <c r="C96" s="69"/>
      <c r="D96" s="69"/>
      <c r="G96" s="69"/>
      <c r="H96" s="69"/>
      <c r="I96" s="69"/>
      <c r="J96" s="69"/>
      <c r="K96" s="69"/>
      <c r="L96" s="69"/>
      <c r="M96" s="69"/>
      <c r="N96" s="69"/>
      <c r="O96" s="261"/>
      <c r="P96" s="69"/>
      <c r="Q96" s="69"/>
      <c r="R96" s="69"/>
      <c r="S96" s="69"/>
      <c r="T96" s="69"/>
      <c r="U96" s="69"/>
      <c r="V96" s="69"/>
      <c r="W96" s="69"/>
    </row>
    <row r="97" spans="1:23">
      <c r="A97" s="69" t="s">
        <v>234</v>
      </c>
      <c r="B97" s="492">
        <f>B69</f>
        <v>0</v>
      </c>
      <c r="C97" s="492">
        <f>C69</f>
        <v>0</v>
      </c>
      <c r="D97" s="492">
        <f>D69</f>
        <v>0</v>
      </c>
      <c r="G97" s="69"/>
      <c r="H97" s="69"/>
      <c r="I97" s="69"/>
      <c r="J97" s="69"/>
      <c r="K97" s="17" t="s">
        <v>204</v>
      </c>
      <c r="L97" s="69"/>
      <c r="M97" s="69"/>
      <c r="N97" s="69"/>
      <c r="O97" s="69"/>
      <c r="P97" s="69"/>
      <c r="Q97" s="69"/>
      <c r="R97" s="69"/>
      <c r="S97" s="69"/>
      <c r="T97" s="69"/>
      <c r="U97" s="69"/>
      <c r="V97" s="69"/>
      <c r="W97" s="69"/>
    </row>
    <row r="98" spans="1:23">
      <c r="A98" s="69" t="s">
        <v>137</v>
      </c>
      <c r="B98" s="493"/>
      <c r="C98" s="493">
        <f>(B97+C97)/2</f>
        <v>0</v>
      </c>
      <c r="D98" s="493">
        <f>(C97+D97)/2</f>
        <v>0</v>
      </c>
      <c r="G98" s="271"/>
      <c r="H98" s="69"/>
      <c r="I98" s="69"/>
      <c r="J98" s="69"/>
      <c r="K98" s="69"/>
      <c r="L98" s="69"/>
      <c r="M98" s="69"/>
      <c r="N98" s="69"/>
      <c r="O98" s="69"/>
      <c r="P98" s="69"/>
      <c r="Q98" s="69"/>
      <c r="R98" s="69"/>
      <c r="S98" s="69"/>
      <c r="T98" s="69"/>
      <c r="U98" s="69"/>
      <c r="V98" s="69"/>
      <c r="W98" s="69"/>
    </row>
    <row r="99" spans="1:23">
      <c r="A99" s="69" t="s">
        <v>129</v>
      </c>
      <c r="B99" s="493">
        <f>Data!E145</f>
        <v>0</v>
      </c>
      <c r="C99" s="493">
        <f>Data!F145</f>
        <v>0</v>
      </c>
      <c r="D99" s="493">
        <f>Data!G145</f>
        <v>0</v>
      </c>
      <c r="G99" s="69"/>
      <c r="H99" s="69"/>
      <c r="I99" s="69"/>
      <c r="J99" s="69"/>
      <c r="K99" s="69"/>
      <c r="L99" s="69"/>
      <c r="M99" s="69"/>
      <c r="N99" s="69"/>
      <c r="O99" s="69"/>
      <c r="P99" s="69"/>
      <c r="Q99" s="69"/>
      <c r="R99" s="69"/>
      <c r="S99" s="69"/>
      <c r="T99" s="69"/>
      <c r="U99" s="69"/>
      <c r="V99" s="69"/>
      <c r="W99" s="253"/>
    </row>
    <row r="100" spans="1:23">
      <c r="A100" s="69" t="s">
        <v>235</v>
      </c>
      <c r="B100" s="272"/>
      <c r="C100" s="272" t="e">
        <f>C98/C99</f>
        <v>#DIV/0!</v>
      </c>
      <c r="D100" s="272" t="e">
        <f>D98/D99</f>
        <v>#DIV/0!</v>
      </c>
      <c r="G100" s="69"/>
      <c r="H100" s="69"/>
      <c r="I100" s="69"/>
      <c r="J100" s="69"/>
      <c r="K100" s="69"/>
      <c r="L100" s="69"/>
      <c r="M100" s="69"/>
      <c r="N100" s="69"/>
      <c r="O100" s="69"/>
      <c r="P100" s="69"/>
      <c r="Q100" s="69"/>
      <c r="R100" s="69"/>
      <c r="S100" s="69"/>
      <c r="T100" s="69"/>
      <c r="U100" s="69"/>
      <c r="V100" s="69"/>
      <c r="W100" s="69"/>
    </row>
    <row r="101" spans="1:23">
      <c r="A101" s="69" t="s">
        <v>139</v>
      </c>
      <c r="B101" s="69"/>
      <c r="C101" s="69" t="s">
        <v>138</v>
      </c>
      <c r="D101" s="273" t="e">
        <f>D100</f>
        <v>#DIV/0!</v>
      </c>
      <c r="E101" s="69"/>
      <c r="F101" s="69"/>
      <c r="G101" s="69"/>
      <c r="H101" s="69"/>
      <c r="I101" s="69"/>
      <c r="J101" s="69"/>
      <c r="K101" s="69"/>
      <c r="L101" s="69"/>
      <c r="M101" s="69"/>
      <c r="N101" s="69"/>
      <c r="O101" s="69"/>
      <c r="P101" s="69"/>
      <c r="Q101" s="69"/>
      <c r="R101" s="69"/>
      <c r="S101" s="69"/>
      <c r="T101" s="69"/>
      <c r="U101" s="69"/>
      <c r="V101" s="69"/>
      <c r="W101" s="69"/>
    </row>
    <row r="102" spans="1:23">
      <c r="B102" s="69"/>
      <c r="C102" s="69"/>
      <c r="E102" s="69"/>
      <c r="F102" s="69"/>
      <c r="G102" s="69"/>
      <c r="H102" s="69"/>
      <c r="I102" s="69"/>
      <c r="J102" s="69"/>
      <c r="K102" s="69"/>
      <c r="L102" s="69"/>
      <c r="M102" s="69"/>
      <c r="N102" s="69"/>
      <c r="O102" s="69"/>
      <c r="P102" s="69"/>
      <c r="Q102" s="69"/>
      <c r="R102" s="69"/>
      <c r="S102" s="69"/>
      <c r="T102" s="69"/>
      <c r="U102" s="69"/>
      <c r="V102" s="69"/>
      <c r="W102" s="69"/>
    </row>
    <row r="103" spans="1:23">
      <c r="E103" s="69"/>
      <c r="F103" s="69"/>
      <c r="G103" s="69"/>
      <c r="H103" s="69"/>
      <c r="I103" s="69"/>
      <c r="J103" s="69"/>
      <c r="K103" s="69"/>
      <c r="L103" s="69"/>
      <c r="M103" s="69"/>
      <c r="N103" s="69"/>
      <c r="O103" s="69"/>
      <c r="P103" s="69"/>
      <c r="Q103" s="69"/>
      <c r="R103" s="69"/>
      <c r="S103" s="69"/>
      <c r="T103" s="69"/>
      <c r="U103" s="69"/>
      <c r="V103" s="69"/>
      <c r="W103" s="69"/>
    </row>
    <row r="106" spans="1:23">
      <c r="A106" s="242" t="s">
        <v>776</v>
      </c>
      <c r="B106" s="156"/>
      <c r="C106" s="156"/>
      <c r="D106" s="248"/>
      <c r="E106" s="515"/>
      <c r="F106" s="258"/>
      <c r="G106" s="69"/>
      <c r="H106" s="69"/>
      <c r="I106" s="69"/>
    </row>
    <row r="108" spans="1:23" ht="56">
      <c r="A108" s="512" t="s">
        <v>771</v>
      </c>
      <c r="B108" s="512" t="s">
        <v>770</v>
      </c>
      <c r="C108" s="512" t="s">
        <v>773</v>
      </c>
      <c r="D108" s="512" t="s">
        <v>774</v>
      </c>
      <c r="E108" s="512" t="s">
        <v>775</v>
      </c>
      <c r="F108" s="512"/>
      <c r="H108" s="512"/>
    </row>
    <row r="109" spans="1:23">
      <c r="A109" s="510" t="s">
        <v>819</v>
      </c>
      <c r="B109" s="511">
        <v>0</v>
      </c>
      <c r="C109" s="509" t="e">
        <f t="shared" ref="C109:C116" si="23">B109/$B$116</f>
        <v>#DIV/0!</v>
      </c>
      <c r="D109" s="516">
        <v>0</v>
      </c>
      <c r="E109" s="517" t="e">
        <f t="shared" ref="E109:E115" si="24">C109*D109</f>
        <v>#DIV/0!</v>
      </c>
      <c r="F109"/>
    </row>
    <row r="110" spans="1:23">
      <c r="A110" s="510" t="s">
        <v>820</v>
      </c>
      <c r="B110" s="511">
        <v>0</v>
      </c>
      <c r="C110" s="509" t="e">
        <f t="shared" si="23"/>
        <v>#DIV/0!</v>
      </c>
      <c r="D110" s="516">
        <v>0</v>
      </c>
      <c r="E110" s="517" t="e">
        <f t="shared" si="24"/>
        <v>#DIV/0!</v>
      </c>
      <c r="F110"/>
    </row>
    <row r="111" spans="1:23">
      <c r="A111" s="510" t="s">
        <v>821</v>
      </c>
      <c r="B111" s="511">
        <v>0</v>
      </c>
      <c r="C111" s="509" t="e">
        <f t="shared" si="23"/>
        <v>#DIV/0!</v>
      </c>
      <c r="D111" s="516">
        <v>0</v>
      </c>
      <c r="E111" s="517" t="e">
        <f t="shared" si="24"/>
        <v>#DIV/0!</v>
      </c>
      <c r="F111"/>
    </row>
    <row r="112" spans="1:23">
      <c r="A112" s="510" t="s">
        <v>822</v>
      </c>
      <c r="B112" s="511">
        <v>0</v>
      </c>
      <c r="C112" s="509" t="e">
        <f t="shared" si="23"/>
        <v>#DIV/0!</v>
      </c>
      <c r="D112" s="516">
        <v>0</v>
      </c>
      <c r="E112" s="517" t="e">
        <f t="shared" si="24"/>
        <v>#DIV/0!</v>
      </c>
      <c r="F112"/>
    </row>
    <row r="113" spans="1:1021 1025:2045 2049:3069 3073:4093 4097:5117 5121:6141 6145:7165 7169:8189 8193:9213 9217:10237 10241:11261 11265:12285 12289:13309 13313:14333 14337:15357 15361:16381">
      <c r="A113" s="510" t="s">
        <v>823</v>
      </c>
      <c r="B113" s="511">
        <v>0</v>
      </c>
      <c r="C113" s="509" t="e">
        <f t="shared" si="23"/>
        <v>#DIV/0!</v>
      </c>
      <c r="D113" s="516">
        <v>0</v>
      </c>
      <c r="E113" s="517" t="e">
        <f t="shared" si="24"/>
        <v>#DIV/0!</v>
      </c>
      <c r="F113"/>
    </row>
    <row r="114" spans="1:1021 1025:2045 2049:3069 3073:4093 4097:5117 5121:6141 6145:7165 7169:8189 8193:9213 9217:10237 10241:11261 11265:12285 12289:13309 13313:14333 14337:15357 15361:16381">
      <c r="A114" s="510" t="s">
        <v>824</v>
      </c>
      <c r="B114" s="511">
        <v>0</v>
      </c>
      <c r="C114" s="509" t="e">
        <f t="shared" si="23"/>
        <v>#DIV/0!</v>
      </c>
      <c r="D114" s="516">
        <v>0</v>
      </c>
      <c r="E114" s="517" t="e">
        <f t="shared" si="24"/>
        <v>#DIV/0!</v>
      </c>
      <c r="F114"/>
    </row>
    <row r="115" spans="1:1021 1025:2045 2049:3069 3073:4093 4097:5117 5121:6141 6145:7165 7169:8189 8193:9213 9217:10237 10241:11261 11265:12285 12289:13309 13313:14333 14337:15357 15361:16381">
      <c r="A115" s="510" t="s">
        <v>825</v>
      </c>
      <c r="B115" s="511">
        <v>0</v>
      </c>
      <c r="C115" s="509" t="e">
        <f t="shared" si="23"/>
        <v>#DIV/0!</v>
      </c>
      <c r="D115" s="516">
        <v>0</v>
      </c>
      <c r="E115" s="517" t="e">
        <f t="shared" si="24"/>
        <v>#DIV/0!</v>
      </c>
      <c r="F115"/>
    </row>
    <row r="116" spans="1:1021 1025:2045 2049:3069 3073:4093 4097:5117 5121:6141 6145:7165 7169:8189 8193:9213 9217:10237 10241:11261 11265:12285 12289:13309 13313:14333 14337:15357 15361:16381">
      <c r="A116" s="177" t="s">
        <v>772</v>
      </c>
      <c r="B116" s="513">
        <f>SUM(B109:B115)</f>
        <v>0</v>
      </c>
      <c r="C116" s="514" t="e">
        <f t="shared" si="23"/>
        <v>#DIV/0!</v>
      </c>
      <c r="D116"/>
      <c r="E116" s="518" t="e">
        <f>SUM(E109:E115)</f>
        <v>#DIV/0!</v>
      </c>
      <c r="F116"/>
    </row>
    <row r="118" spans="1:1021 1025:2045 2049:3069 3073:4093 4097:5117 5121:6141 6145:7165 7169:8189 8193:9213 9217:10237 10241:11261 11265:12285 12289:13309 13313:14333 14337:15357 15361:16381">
      <c r="D118" s="510" t="s">
        <v>777</v>
      </c>
      <c r="E118" s="519" t="e">
        <f>E116</f>
        <v>#DIV/0!</v>
      </c>
    </row>
    <row r="122" spans="1:1021 1025:2045 2049:3069 3073:4093 4097:5117 5121:6141 6145:7165 7169:8189 8193:9213 9217:10237 10241:11261 11265:12285 12289:13309 13313:14333 14337:15357 15361:16381">
      <c r="A122" s="242" t="s">
        <v>778</v>
      </c>
      <c r="B122" s="156"/>
      <c r="C122" s="156"/>
      <c r="D122" s="248"/>
      <c r="E122" s="262" t="s">
        <v>779</v>
      </c>
      <c r="F122" s="250"/>
      <c r="G122" s="251"/>
      <c r="H122" s="251"/>
      <c r="I122" s="251"/>
    </row>
    <row r="124" spans="1:1021 1025:2045 2049:3069 3073:4093 4097:5117 5121:6141 6145:7165 7169:8189 8193:9213 9217:10237 10241:11261 11265:12285 12289:13309 13313:14333 14337:15357 15361:16381" s="18" customFormat="1">
      <c r="A124" s="252"/>
      <c r="B124" s="252">
        <f t="shared" ref="B124:I124" si="25">B66</f>
        <v>2021</v>
      </c>
      <c r="C124" s="252">
        <f t="shared" si="25"/>
        <v>2022</v>
      </c>
      <c r="D124" s="406">
        <f t="shared" si="25"/>
        <v>2023</v>
      </c>
      <c r="E124" s="406" t="str">
        <f t="shared" si="25"/>
        <v>Year +1</v>
      </c>
      <c r="F124" s="406" t="str">
        <f t="shared" si="25"/>
        <v>Year +2</v>
      </c>
      <c r="G124" s="406" t="str">
        <f t="shared" si="25"/>
        <v>Year +3</v>
      </c>
      <c r="H124" s="406" t="str">
        <f t="shared" si="25"/>
        <v>Year +4</v>
      </c>
      <c r="I124" s="406" t="str">
        <f t="shared" si="25"/>
        <v>Year +5</v>
      </c>
      <c r="M124" s="177"/>
      <c r="Q124" s="177"/>
      <c r="U124" s="177"/>
      <c r="Y124" s="177"/>
      <c r="AC124" s="177"/>
      <c r="AG124" s="177"/>
      <c r="AK124" s="177"/>
      <c r="AO124" s="177"/>
      <c r="AS124" s="177"/>
      <c r="AW124" s="177"/>
      <c r="BA124" s="177"/>
      <c r="BE124" s="177"/>
      <c r="BI124" s="177"/>
      <c r="BM124" s="177"/>
      <c r="BQ124" s="177"/>
      <c r="BU124" s="177"/>
      <c r="BY124" s="177"/>
      <c r="CC124" s="177"/>
      <c r="CG124" s="177"/>
      <c r="CK124" s="177"/>
      <c r="CO124" s="177"/>
      <c r="CS124" s="177"/>
      <c r="CW124" s="177"/>
      <c r="DA124" s="177"/>
      <c r="DE124" s="177"/>
      <c r="DI124" s="177"/>
      <c r="DM124" s="177"/>
      <c r="DQ124" s="177"/>
      <c r="DU124" s="177"/>
      <c r="DY124" s="177"/>
      <c r="EC124" s="177"/>
      <c r="EG124" s="177"/>
      <c r="EK124" s="177"/>
      <c r="EO124" s="177"/>
      <c r="ES124" s="177"/>
      <c r="EW124" s="177"/>
      <c r="FA124" s="177"/>
      <c r="FE124" s="177"/>
      <c r="FI124" s="177"/>
      <c r="FM124" s="177"/>
      <c r="FQ124" s="177"/>
      <c r="FU124" s="177"/>
      <c r="FY124" s="177"/>
      <c r="GC124" s="177"/>
      <c r="GG124" s="177"/>
      <c r="GK124" s="177"/>
      <c r="GO124" s="177"/>
      <c r="GS124" s="177"/>
      <c r="GW124" s="177"/>
      <c r="HA124" s="177"/>
      <c r="HE124" s="177"/>
      <c r="HI124" s="177"/>
      <c r="HM124" s="177"/>
      <c r="HQ124" s="177"/>
      <c r="HU124" s="177"/>
      <c r="HY124" s="177"/>
      <c r="IC124" s="177"/>
      <c r="IG124" s="177"/>
      <c r="IK124" s="177"/>
      <c r="IO124" s="177"/>
      <c r="IS124" s="177"/>
      <c r="IW124" s="177"/>
      <c r="JA124" s="177"/>
      <c r="JE124" s="177"/>
      <c r="JI124" s="177"/>
      <c r="JM124" s="177"/>
      <c r="JQ124" s="177"/>
      <c r="JU124" s="177"/>
      <c r="JY124" s="177"/>
      <c r="KC124" s="177"/>
      <c r="KG124" s="177"/>
      <c r="KK124" s="177"/>
      <c r="KO124" s="177"/>
      <c r="KS124" s="177"/>
      <c r="KW124" s="177"/>
      <c r="LA124" s="177"/>
      <c r="LE124" s="177"/>
      <c r="LI124" s="177"/>
      <c r="LM124" s="177"/>
      <c r="LQ124" s="177"/>
      <c r="LU124" s="177"/>
      <c r="LY124" s="177"/>
      <c r="MC124" s="177"/>
      <c r="MG124" s="177"/>
      <c r="MK124" s="177"/>
      <c r="MO124" s="177"/>
      <c r="MS124" s="177"/>
      <c r="MW124" s="177"/>
      <c r="NA124" s="177"/>
      <c r="NE124" s="177"/>
      <c r="NI124" s="177"/>
      <c r="NM124" s="177"/>
      <c r="NQ124" s="177"/>
      <c r="NU124" s="177"/>
      <c r="NY124" s="177"/>
      <c r="OC124" s="177"/>
      <c r="OG124" s="177"/>
      <c r="OK124" s="177"/>
      <c r="OO124" s="177"/>
      <c r="OS124" s="177"/>
      <c r="OW124" s="177"/>
      <c r="PA124" s="177"/>
      <c r="PE124" s="177"/>
      <c r="PI124" s="177"/>
      <c r="PM124" s="177"/>
      <c r="PQ124" s="177"/>
      <c r="PU124" s="177"/>
      <c r="PY124" s="177"/>
      <c r="QC124" s="177"/>
      <c r="QG124" s="177"/>
      <c r="QK124" s="177"/>
      <c r="QO124" s="177"/>
      <c r="QS124" s="177"/>
      <c r="QW124" s="177"/>
      <c r="RA124" s="177"/>
      <c r="RE124" s="177"/>
      <c r="RI124" s="177"/>
      <c r="RM124" s="177"/>
      <c r="RQ124" s="177"/>
      <c r="RU124" s="177"/>
      <c r="RY124" s="177"/>
      <c r="SC124" s="177"/>
      <c r="SG124" s="177"/>
      <c r="SK124" s="177"/>
      <c r="SO124" s="177"/>
      <c r="SS124" s="177"/>
      <c r="SW124" s="177"/>
      <c r="TA124" s="177"/>
      <c r="TE124" s="177"/>
      <c r="TI124" s="177"/>
      <c r="TM124" s="177"/>
      <c r="TQ124" s="177"/>
      <c r="TU124" s="177"/>
      <c r="TY124" s="177"/>
      <c r="UC124" s="177"/>
      <c r="UG124" s="177"/>
      <c r="UK124" s="177"/>
      <c r="UO124" s="177"/>
      <c r="US124" s="177"/>
      <c r="UW124" s="177"/>
      <c r="VA124" s="177"/>
      <c r="VE124" s="177"/>
      <c r="VI124" s="177"/>
      <c r="VM124" s="177"/>
      <c r="VQ124" s="177"/>
      <c r="VU124" s="177"/>
      <c r="VY124" s="177"/>
      <c r="WC124" s="177"/>
      <c r="WG124" s="177"/>
      <c r="WK124" s="177"/>
      <c r="WO124" s="177"/>
      <c r="WS124" s="177"/>
      <c r="WW124" s="177"/>
      <c r="XA124" s="177"/>
      <c r="XE124" s="177"/>
      <c r="XI124" s="177"/>
      <c r="XM124" s="177"/>
      <c r="XQ124" s="177"/>
      <c r="XU124" s="177"/>
      <c r="XY124" s="177"/>
      <c r="YC124" s="177"/>
      <c r="YG124" s="177"/>
      <c r="YK124" s="177"/>
      <c r="YO124" s="177"/>
      <c r="YS124" s="177"/>
      <c r="YW124" s="177"/>
      <c r="ZA124" s="177"/>
      <c r="ZE124" s="177"/>
      <c r="ZI124" s="177"/>
      <c r="ZM124" s="177"/>
      <c r="ZQ124" s="177"/>
      <c r="ZU124" s="177"/>
      <c r="ZY124" s="177"/>
      <c r="AAC124" s="177"/>
      <c r="AAG124" s="177"/>
      <c r="AAK124" s="177"/>
      <c r="AAO124" s="177"/>
      <c r="AAS124" s="177"/>
      <c r="AAW124" s="177"/>
      <c r="ABA124" s="177"/>
      <c r="ABE124" s="177"/>
      <c r="ABI124" s="177"/>
      <c r="ABM124" s="177"/>
      <c r="ABQ124" s="177"/>
      <c r="ABU124" s="177"/>
      <c r="ABY124" s="177"/>
      <c r="ACC124" s="177"/>
      <c r="ACG124" s="177"/>
      <c r="ACK124" s="177"/>
      <c r="ACO124" s="177"/>
      <c r="ACS124" s="177"/>
      <c r="ACW124" s="177"/>
      <c r="ADA124" s="177"/>
      <c r="ADE124" s="177"/>
      <c r="ADI124" s="177"/>
      <c r="ADM124" s="177"/>
      <c r="ADQ124" s="177"/>
      <c r="ADU124" s="177"/>
      <c r="ADY124" s="177"/>
      <c r="AEC124" s="177"/>
      <c r="AEG124" s="177"/>
      <c r="AEK124" s="177"/>
      <c r="AEO124" s="177"/>
      <c r="AES124" s="177"/>
      <c r="AEW124" s="177"/>
      <c r="AFA124" s="177"/>
      <c r="AFE124" s="177"/>
      <c r="AFI124" s="177"/>
      <c r="AFM124" s="177"/>
      <c r="AFQ124" s="177"/>
      <c r="AFU124" s="177"/>
      <c r="AFY124" s="177"/>
      <c r="AGC124" s="177"/>
      <c r="AGG124" s="177"/>
      <c r="AGK124" s="177"/>
      <c r="AGO124" s="177"/>
      <c r="AGS124" s="177"/>
      <c r="AGW124" s="177"/>
      <c r="AHA124" s="177"/>
      <c r="AHE124" s="177"/>
      <c r="AHI124" s="177"/>
      <c r="AHM124" s="177"/>
      <c r="AHQ124" s="177"/>
      <c r="AHU124" s="177"/>
      <c r="AHY124" s="177"/>
      <c r="AIC124" s="177"/>
      <c r="AIG124" s="177"/>
      <c r="AIK124" s="177"/>
      <c r="AIO124" s="177"/>
      <c r="AIS124" s="177"/>
      <c r="AIW124" s="177"/>
      <c r="AJA124" s="177"/>
      <c r="AJE124" s="177"/>
      <c r="AJI124" s="177"/>
      <c r="AJM124" s="177"/>
      <c r="AJQ124" s="177"/>
      <c r="AJU124" s="177"/>
      <c r="AJY124" s="177"/>
      <c r="AKC124" s="177"/>
      <c r="AKG124" s="177"/>
      <c r="AKK124" s="177"/>
      <c r="AKO124" s="177"/>
      <c r="AKS124" s="177"/>
      <c r="AKW124" s="177"/>
      <c r="ALA124" s="177"/>
      <c r="ALE124" s="177"/>
      <c r="ALI124" s="177"/>
      <c r="ALM124" s="177"/>
      <c r="ALQ124" s="177"/>
      <c r="ALU124" s="177"/>
      <c r="ALY124" s="177"/>
      <c r="AMC124" s="177"/>
      <c r="AMG124" s="177"/>
      <c r="AMK124" s="177"/>
      <c r="AMO124" s="177"/>
      <c r="AMS124" s="177"/>
      <c r="AMW124" s="177"/>
      <c r="ANA124" s="177"/>
      <c r="ANE124" s="177"/>
      <c r="ANI124" s="177"/>
      <c r="ANM124" s="177"/>
      <c r="ANQ124" s="177"/>
      <c r="ANU124" s="177"/>
      <c r="ANY124" s="177"/>
      <c r="AOC124" s="177"/>
      <c r="AOG124" s="177"/>
      <c r="AOK124" s="177"/>
      <c r="AOO124" s="177"/>
      <c r="AOS124" s="177"/>
      <c r="AOW124" s="177"/>
      <c r="APA124" s="177"/>
      <c r="APE124" s="177"/>
      <c r="API124" s="177"/>
      <c r="APM124" s="177"/>
      <c r="APQ124" s="177"/>
      <c r="APU124" s="177"/>
      <c r="APY124" s="177"/>
      <c r="AQC124" s="177"/>
      <c r="AQG124" s="177"/>
      <c r="AQK124" s="177"/>
      <c r="AQO124" s="177"/>
      <c r="AQS124" s="177"/>
      <c r="AQW124" s="177"/>
      <c r="ARA124" s="177"/>
      <c r="ARE124" s="177"/>
      <c r="ARI124" s="177"/>
      <c r="ARM124" s="177"/>
      <c r="ARQ124" s="177"/>
      <c r="ARU124" s="177"/>
      <c r="ARY124" s="177"/>
      <c r="ASC124" s="177"/>
      <c r="ASG124" s="177"/>
      <c r="ASK124" s="177"/>
      <c r="ASO124" s="177"/>
      <c r="ASS124" s="177"/>
      <c r="ASW124" s="177"/>
      <c r="ATA124" s="177"/>
      <c r="ATE124" s="177"/>
      <c r="ATI124" s="177"/>
      <c r="ATM124" s="177"/>
      <c r="ATQ124" s="177"/>
      <c r="ATU124" s="177"/>
      <c r="ATY124" s="177"/>
      <c r="AUC124" s="177"/>
      <c r="AUG124" s="177"/>
      <c r="AUK124" s="177"/>
      <c r="AUO124" s="177"/>
      <c r="AUS124" s="177"/>
      <c r="AUW124" s="177"/>
      <c r="AVA124" s="177"/>
      <c r="AVE124" s="177"/>
      <c r="AVI124" s="177"/>
      <c r="AVM124" s="177"/>
      <c r="AVQ124" s="177"/>
      <c r="AVU124" s="177"/>
      <c r="AVY124" s="177"/>
      <c r="AWC124" s="177"/>
      <c r="AWG124" s="177"/>
      <c r="AWK124" s="177"/>
      <c r="AWO124" s="177"/>
      <c r="AWS124" s="177"/>
      <c r="AWW124" s="177"/>
      <c r="AXA124" s="177"/>
      <c r="AXE124" s="177"/>
      <c r="AXI124" s="177"/>
      <c r="AXM124" s="177"/>
      <c r="AXQ124" s="177"/>
      <c r="AXU124" s="177"/>
      <c r="AXY124" s="177"/>
      <c r="AYC124" s="177"/>
      <c r="AYG124" s="177"/>
      <c r="AYK124" s="177"/>
      <c r="AYO124" s="177"/>
      <c r="AYS124" s="177"/>
      <c r="AYW124" s="177"/>
      <c r="AZA124" s="177"/>
      <c r="AZE124" s="177"/>
      <c r="AZI124" s="177"/>
      <c r="AZM124" s="177"/>
      <c r="AZQ124" s="177"/>
      <c r="AZU124" s="177"/>
      <c r="AZY124" s="177"/>
      <c r="BAC124" s="177"/>
      <c r="BAG124" s="177"/>
      <c r="BAK124" s="177"/>
      <c r="BAO124" s="177"/>
      <c r="BAS124" s="177"/>
      <c r="BAW124" s="177"/>
      <c r="BBA124" s="177"/>
      <c r="BBE124" s="177"/>
      <c r="BBI124" s="177"/>
      <c r="BBM124" s="177"/>
      <c r="BBQ124" s="177"/>
      <c r="BBU124" s="177"/>
      <c r="BBY124" s="177"/>
      <c r="BCC124" s="177"/>
      <c r="BCG124" s="177"/>
      <c r="BCK124" s="177"/>
      <c r="BCO124" s="177"/>
      <c r="BCS124" s="177"/>
      <c r="BCW124" s="177"/>
      <c r="BDA124" s="177"/>
      <c r="BDE124" s="177"/>
      <c r="BDI124" s="177"/>
      <c r="BDM124" s="177"/>
      <c r="BDQ124" s="177"/>
      <c r="BDU124" s="177"/>
      <c r="BDY124" s="177"/>
      <c r="BEC124" s="177"/>
      <c r="BEG124" s="177"/>
      <c r="BEK124" s="177"/>
      <c r="BEO124" s="177"/>
      <c r="BES124" s="177"/>
      <c r="BEW124" s="177"/>
      <c r="BFA124" s="177"/>
      <c r="BFE124" s="177"/>
      <c r="BFI124" s="177"/>
      <c r="BFM124" s="177"/>
      <c r="BFQ124" s="177"/>
      <c r="BFU124" s="177"/>
      <c r="BFY124" s="177"/>
      <c r="BGC124" s="177"/>
      <c r="BGG124" s="177"/>
      <c r="BGK124" s="177"/>
      <c r="BGO124" s="177"/>
      <c r="BGS124" s="177"/>
      <c r="BGW124" s="177"/>
      <c r="BHA124" s="177"/>
      <c r="BHE124" s="177"/>
      <c r="BHI124" s="177"/>
      <c r="BHM124" s="177"/>
      <c r="BHQ124" s="177"/>
      <c r="BHU124" s="177"/>
      <c r="BHY124" s="177"/>
      <c r="BIC124" s="177"/>
      <c r="BIG124" s="177"/>
      <c r="BIK124" s="177"/>
      <c r="BIO124" s="177"/>
      <c r="BIS124" s="177"/>
      <c r="BIW124" s="177"/>
      <c r="BJA124" s="177"/>
      <c r="BJE124" s="177"/>
      <c r="BJI124" s="177"/>
      <c r="BJM124" s="177"/>
      <c r="BJQ124" s="177"/>
      <c r="BJU124" s="177"/>
      <c r="BJY124" s="177"/>
      <c r="BKC124" s="177"/>
      <c r="BKG124" s="177"/>
      <c r="BKK124" s="177"/>
      <c r="BKO124" s="177"/>
      <c r="BKS124" s="177"/>
      <c r="BKW124" s="177"/>
      <c r="BLA124" s="177"/>
      <c r="BLE124" s="177"/>
      <c r="BLI124" s="177"/>
      <c r="BLM124" s="177"/>
      <c r="BLQ124" s="177"/>
      <c r="BLU124" s="177"/>
      <c r="BLY124" s="177"/>
      <c r="BMC124" s="177"/>
      <c r="BMG124" s="177"/>
      <c r="BMK124" s="177"/>
      <c r="BMO124" s="177"/>
      <c r="BMS124" s="177"/>
      <c r="BMW124" s="177"/>
      <c r="BNA124" s="177"/>
      <c r="BNE124" s="177"/>
      <c r="BNI124" s="177"/>
      <c r="BNM124" s="177"/>
      <c r="BNQ124" s="177"/>
      <c r="BNU124" s="177"/>
      <c r="BNY124" s="177"/>
      <c r="BOC124" s="177"/>
      <c r="BOG124" s="177"/>
      <c r="BOK124" s="177"/>
      <c r="BOO124" s="177"/>
      <c r="BOS124" s="177"/>
      <c r="BOW124" s="177"/>
      <c r="BPA124" s="177"/>
      <c r="BPE124" s="177"/>
      <c r="BPI124" s="177"/>
      <c r="BPM124" s="177"/>
      <c r="BPQ124" s="177"/>
      <c r="BPU124" s="177"/>
      <c r="BPY124" s="177"/>
      <c r="BQC124" s="177"/>
      <c r="BQG124" s="177"/>
      <c r="BQK124" s="177"/>
      <c r="BQO124" s="177"/>
      <c r="BQS124" s="177"/>
      <c r="BQW124" s="177"/>
      <c r="BRA124" s="177"/>
      <c r="BRE124" s="177"/>
      <c r="BRI124" s="177"/>
      <c r="BRM124" s="177"/>
      <c r="BRQ124" s="177"/>
      <c r="BRU124" s="177"/>
      <c r="BRY124" s="177"/>
      <c r="BSC124" s="177"/>
      <c r="BSG124" s="177"/>
      <c r="BSK124" s="177"/>
      <c r="BSO124" s="177"/>
      <c r="BSS124" s="177"/>
      <c r="BSW124" s="177"/>
      <c r="BTA124" s="177"/>
      <c r="BTE124" s="177"/>
      <c r="BTI124" s="177"/>
      <c r="BTM124" s="177"/>
      <c r="BTQ124" s="177"/>
      <c r="BTU124" s="177"/>
      <c r="BTY124" s="177"/>
      <c r="BUC124" s="177"/>
      <c r="BUG124" s="177"/>
      <c r="BUK124" s="177"/>
      <c r="BUO124" s="177"/>
      <c r="BUS124" s="177"/>
      <c r="BUW124" s="177"/>
      <c r="BVA124" s="177"/>
      <c r="BVE124" s="177"/>
      <c r="BVI124" s="177"/>
      <c r="BVM124" s="177"/>
      <c r="BVQ124" s="177"/>
      <c r="BVU124" s="177"/>
      <c r="BVY124" s="177"/>
      <c r="BWC124" s="177"/>
      <c r="BWG124" s="177"/>
      <c r="BWK124" s="177"/>
      <c r="BWO124" s="177"/>
      <c r="BWS124" s="177"/>
      <c r="BWW124" s="177"/>
      <c r="BXA124" s="177"/>
      <c r="BXE124" s="177"/>
      <c r="BXI124" s="177"/>
      <c r="BXM124" s="177"/>
      <c r="BXQ124" s="177"/>
      <c r="BXU124" s="177"/>
      <c r="BXY124" s="177"/>
      <c r="BYC124" s="177"/>
      <c r="BYG124" s="177"/>
      <c r="BYK124" s="177"/>
      <c r="BYO124" s="177"/>
      <c r="BYS124" s="177"/>
      <c r="BYW124" s="177"/>
      <c r="BZA124" s="177"/>
      <c r="BZE124" s="177"/>
      <c r="BZI124" s="177"/>
      <c r="BZM124" s="177"/>
      <c r="BZQ124" s="177"/>
      <c r="BZU124" s="177"/>
      <c r="BZY124" s="177"/>
      <c r="CAC124" s="177"/>
      <c r="CAG124" s="177"/>
      <c r="CAK124" s="177"/>
      <c r="CAO124" s="177"/>
      <c r="CAS124" s="177"/>
      <c r="CAW124" s="177"/>
      <c r="CBA124" s="177"/>
      <c r="CBE124" s="177"/>
      <c r="CBI124" s="177"/>
      <c r="CBM124" s="177"/>
      <c r="CBQ124" s="177"/>
      <c r="CBU124" s="177"/>
      <c r="CBY124" s="177"/>
      <c r="CCC124" s="177"/>
      <c r="CCG124" s="177"/>
      <c r="CCK124" s="177"/>
      <c r="CCO124" s="177"/>
      <c r="CCS124" s="177"/>
      <c r="CCW124" s="177"/>
      <c r="CDA124" s="177"/>
      <c r="CDE124" s="177"/>
      <c r="CDI124" s="177"/>
      <c r="CDM124" s="177"/>
      <c r="CDQ124" s="177"/>
      <c r="CDU124" s="177"/>
      <c r="CDY124" s="177"/>
      <c r="CEC124" s="177"/>
      <c r="CEG124" s="177"/>
      <c r="CEK124" s="177"/>
      <c r="CEO124" s="177"/>
      <c r="CES124" s="177"/>
      <c r="CEW124" s="177"/>
      <c r="CFA124" s="177"/>
      <c r="CFE124" s="177"/>
      <c r="CFI124" s="177"/>
      <c r="CFM124" s="177"/>
      <c r="CFQ124" s="177"/>
      <c r="CFU124" s="177"/>
      <c r="CFY124" s="177"/>
      <c r="CGC124" s="177"/>
      <c r="CGG124" s="177"/>
      <c r="CGK124" s="177"/>
      <c r="CGO124" s="177"/>
      <c r="CGS124" s="177"/>
      <c r="CGW124" s="177"/>
      <c r="CHA124" s="177"/>
      <c r="CHE124" s="177"/>
      <c r="CHI124" s="177"/>
      <c r="CHM124" s="177"/>
      <c r="CHQ124" s="177"/>
      <c r="CHU124" s="177"/>
      <c r="CHY124" s="177"/>
      <c r="CIC124" s="177"/>
      <c r="CIG124" s="177"/>
      <c r="CIK124" s="177"/>
      <c r="CIO124" s="177"/>
      <c r="CIS124" s="177"/>
      <c r="CIW124" s="177"/>
      <c r="CJA124" s="177"/>
      <c r="CJE124" s="177"/>
      <c r="CJI124" s="177"/>
      <c r="CJM124" s="177"/>
      <c r="CJQ124" s="177"/>
      <c r="CJU124" s="177"/>
      <c r="CJY124" s="177"/>
      <c r="CKC124" s="177"/>
      <c r="CKG124" s="177"/>
      <c r="CKK124" s="177"/>
      <c r="CKO124" s="177"/>
      <c r="CKS124" s="177"/>
      <c r="CKW124" s="177"/>
      <c r="CLA124" s="177"/>
      <c r="CLE124" s="177"/>
      <c r="CLI124" s="177"/>
      <c r="CLM124" s="177"/>
      <c r="CLQ124" s="177"/>
      <c r="CLU124" s="177"/>
      <c r="CLY124" s="177"/>
      <c r="CMC124" s="177"/>
      <c r="CMG124" s="177"/>
      <c r="CMK124" s="177"/>
      <c r="CMO124" s="177"/>
      <c r="CMS124" s="177"/>
      <c r="CMW124" s="177"/>
      <c r="CNA124" s="177"/>
      <c r="CNE124" s="177"/>
      <c r="CNI124" s="177"/>
      <c r="CNM124" s="177"/>
      <c r="CNQ124" s="177"/>
      <c r="CNU124" s="177"/>
      <c r="CNY124" s="177"/>
      <c r="COC124" s="177"/>
      <c r="COG124" s="177"/>
      <c r="COK124" s="177"/>
      <c r="COO124" s="177"/>
      <c r="COS124" s="177"/>
      <c r="COW124" s="177"/>
      <c r="CPA124" s="177"/>
      <c r="CPE124" s="177"/>
      <c r="CPI124" s="177"/>
      <c r="CPM124" s="177"/>
      <c r="CPQ124" s="177"/>
      <c r="CPU124" s="177"/>
      <c r="CPY124" s="177"/>
      <c r="CQC124" s="177"/>
      <c r="CQG124" s="177"/>
      <c r="CQK124" s="177"/>
      <c r="CQO124" s="177"/>
      <c r="CQS124" s="177"/>
      <c r="CQW124" s="177"/>
      <c r="CRA124" s="177"/>
      <c r="CRE124" s="177"/>
      <c r="CRI124" s="177"/>
      <c r="CRM124" s="177"/>
      <c r="CRQ124" s="177"/>
      <c r="CRU124" s="177"/>
      <c r="CRY124" s="177"/>
      <c r="CSC124" s="177"/>
      <c r="CSG124" s="177"/>
      <c r="CSK124" s="177"/>
      <c r="CSO124" s="177"/>
      <c r="CSS124" s="177"/>
      <c r="CSW124" s="177"/>
      <c r="CTA124" s="177"/>
      <c r="CTE124" s="177"/>
      <c r="CTI124" s="177"/>
      <c r="CTM124" s="177"/>
      <c r="CTQ124" s="177"/>
      <c r="CTU124" s="177"/>
      <c r="CTY124" s="177"/>
      <c r="CUC124" s="177"/>
      <c r="CUG124" s="177"/>
      <c r="CUK124" s="177"/>
      <c r="CUO124" s="177"/>
      <c r="CUS124" s="177"/>
      <c r="CUW124" s="177"/>
      <c r="CVA124" s="177"/>
      <c r="CVE124" s="177"/>
      <c r="CVI124" s="177"/>
      <c r="CVM124" s="177"/>
      <c r="CVQ124" s="177"/>
      <c r="CVU124" s="177"/>
      <c r="CVY124" s="177"/>
      <c r="CWC124" s="177"/>
      <c r="CWG124" s="177"/>
      <c r="CWK124" s="177"/>
      <c r="CWO124" s="177"/>
      <c r="CWS124" s="177"/>
      <c r="CWW124" s="177"/>
      <c r="CXA124" s="177"/>
      <c r="CXE124" s="177"/>
      <c r="CXI124" s="177"/>
      <c r="CXM124" s="177"/>
      <c r="CXQ124" s="177"/>
      <c r="CXU124" s="177"/>
      <c r="CXY124" s="177"/>
      <c r="CYC124" s="177"/>
      <c r="CYG124" s="177"/>
      <c r="CYK124" s="177"/>
      <c r="CYO124" s="177"/>
      <c r="CYS124" s="177"/>
      <c r="CYW124" s="177"/>
      <c r="CZA124" s="177"/>
      <c r="CZE124" s="177"/>
      <c r="CZI124" s="177"/>
      <c r="CZM124" s="177"/>
      <c r="CZQ124" s="177"/>
      <c r="CZU124" s="177"/>
      <c r="CZY124" s="177"/>
      <c r="DAC124" s="177"/>
      <c r="DAG124" s="177"/>
      <c r="DAK124" s="177"/>
      <c r="DAO124" s="177"/>
      <c r="DAS124" s="177"/>
      <c r="DAW124" s="177"/>
      <c r="DBA124" s="177"/>
      <c r="DBE124" s="177"/>
      <c r="DBI124" s="177"/>
      <c r="DBM124" s="177"/>
      <c r="DBQ124" s="177"/>
      <c r="DBU124" s="177"/>
      <c r="DBY124" s="177"/>
      <c r="DCC124" s="177"/>
      <c r="DCG124" s="177"/>
      <c r="DCK124" s="177"/>
      <c r="DCO124" s="177"/>
      <c r="DCS124" s="177"/>
      <c r="DCW124" s="177"/>
      <c r="DDA124" s="177"/>
      <c r="DDE124" s="177"/>
      <c r="DDI124" s="177"/>
      <c r="DDM124" s="177"/>
      <c r="DDQ124" s="177"/>
      <c r="DDU124" s="177"/>
      <c r="DDY124" s="177"/>
      <c r="DEC124" s="177"/>
      <c r="DEG124" s="177"/>
      <c r="DEK124" s="177"/>
      <c r="DEO124" s="177"/>
      <c r="DES124" s="177"/>
      <c r="DEW124" s="177"/>
      <c r="DFA124" s="177"/>
      <c r="DFE124" s="177"/>
      <c r="DFI124" s="177"/>
      <c r="DFM124" s="177"/>
      <c r="DFQ124" s="177"/>
      <c r="DFU124" s="177"/>
      <c r="DFY124" s="177"/>
      <c r="DGC124" s="177"/>
      <c r="DGG124" s="177"/>
      <c r="DGK124" s="177"/>
      <c r="DGO124" s="177"/>
      <c r="DGS124" s="177"/>
      <c r="DGW124" s="177"/>
      <c r="DHA124" s="177"/>
      <c r="DHE124" s="177"/>
      <c r="DHI124" s="177"/>
      <c r="DHM124" s="177"/>
      <c r="DHQ124" s="177"/>
      <c r="DHU124" s="177"/>
      <c r="DHY124" s="177"/>
      <c r="DIC124" s="177"/>
      <c r="DIG124" s="177"/>
      <c r="DIK124" s="177"/>
      <c r="DIO124" s="177"/>
      <c r="DIS124" s="177"/>
      <c r="DIW124" s="177"/>
      <c r="DJA124" s="177"/>
      <c r="DJE124" s="177"/>
      <c r="DJI124" s="177"/>
      <c r="DJM124" s="177"/>
      <c r="DJQ124" s="177"/>
      <c r="DJU124" s="177"/>
      <c r="DJY124" s="177"/>
      <c r="DKC124" s="177"/>
      <c r="DKG124" s="177"/>
      <c r="DKK124" s="177"/>
      <c r="DKO124" s="177"/>
      <c r="DKS124" s="177"/>
      <c r="DKW124" s="177"/>
      <c r="DLA124" s="177"/>
      <c r="DLE124" s="177"/>
      <c r="DLI124" s="177"/>
      <c r="DLM124" s="177"/>
      <c r="DLQ124" s="177"/>
      <c r="DLU124" s="177"/>
      <c r="DLY124" s="177"/>
      <c r="DMC124" s="177"/>
      <c r="DMG124" s="177"/>
      <c r="DMK124" s="177"/>
      <c r="DMO124" s="177"/>
      <c r="DMS124" s="177"/>
      <c r="DMW124" s="177"/>
      <c r="DNA124" s="177"/>
      <c r="DNE124" s="177"/>
      <c r="DNI124" s="177"/>
      <c r="DNM124" s="177"/>
      <c r="DNQ124" s="177"/>
      <c r="DNU124" s="177"/>
      <c r="DNY124" s="177"/>
      <c r="DOC124" s="177"/>
      <c r="DOG124" s="177"/>
      <c r="DOK124" s="177"/>
      <c r="DOO124" s="177"/>
      <c r="DOS124" s="177"/>
      <c r="DOW124" s="177"/>
      <c r="DPA124" s="177"/>
      <c r="DPE124" s="177"/>
      <c r="DPI124" s="177"/>
      <c r="DPM124" s="177"/>
      <c r="DPQ124" s="177"/>
      <c r="DPU124" s="177"/>
      <c r="DPY124" s="177"/>
      <c r="DQC124" s="177"/>
      <c r="DQG124" s="177"/>
      <c r="DQK124" s="177"/>
      <c r="DQO124" s="177"/>
      <c r="DQS124" s="177"/>
      <c r="DQW124" s="177"/>
      <c r="DRA124" s="177"/>
      <c r="DRE124" s="177"/>
      <c r="DRI124" s="177"/>
      <c r="DRM124" s="177"/>
      <c r="DRQ124" s="177"/>
      <c r="DRU124" s="177"/>
      <c r="DRY124" s="177"/>
      <c r="DSC124" s="177"/>
      <c r="DSG124" s="177"/>
      <c r="DSK124" s="177"/>
      <c r="DSO124" s="177"/>
      <c r="DSS124" s="177"/>
      <c r="DSW124" s="177"/>
      <c r="DTA124" s="177"/>
      <c r="DTE124" s="177"/>
      <c r="DTI124" s="177"/>
      <c r="DTM124" s="177"/>
      <c r="DTQ124" s="177"/>
      <c r="DTU124" s="177"/>
      <c r="DTY124" s="177"/>
      <c r="DUC124" s="177"/>
      <c r="DUG124" s="177"/>
      <c r="DUK124" s="177"/>
      <c r="DUO124" s="177"/>
      <c r="DUS124" s="177"/>
      <c r="DUW124" s="177"/>
      <c r="DVA124" s="177"/>
      <c r="DVE124" s="177"/>
      <c r="DVI124" s="177"/>
      <c r="DVM124" s="177"/>
      <c r="DVQ124" s="177"/>
      <c r="DVU124" s="177"/>
      <c r="DVY124" s="177"/>
      <c r="DWC124" s="177"/>
      <c r="DWG124" s="177"/>
      <c r="DWK124" s="177"/>
      <c r="DWO124" s="177"/>
      <c r="DWS124" s="177"/>
      <c r="DWW124" s="177"/>
      <c r="DXA124" s="177"/>
      <c r="DXE124" s="177"/>
      <c r="DXI124" s="177"/>
      <c r="DXM124" s="177"/>
      <c r="DXQ124" s="177"/>
      <c r="DXU124" s="177"/>
      <c r="DXY124" s="177"/>
      <c r="DYC124" s="177"/>
      <c r="DYG124" s="177"/>
      <c r="DYK124" s="177"/>
      <c r="DYO124" s="177"/>
      <c r="DYS124" s="177"/>
      <c r="DYW124" s="177"/>
      <c r="DZA124" s="177"/>
      <c r="DZE124" s="177"/>
      <c r="DZI124" s="177"/>
      <c r="DZM124" s="177"/>
      <c r="DZQ124" s="177"/>
      <c r="DZU124" s="177"/>
      <c r="DZY124" s="177"/>
      <c r="EAC124" s="177"/>
      <c r="EAG124" s="177"/>
      <c r="EAK124" s="177"/>
      <c r="EAO124" s="177"/>
      <c r="EAS124" s="177"/>
      <c r="EAW124" s="177"/>
      <c r="EBA124" s="177"/>
      <c r="EBE124" s="177"/>
      <c r="EBI124" s="177"/>
      <c r="EBM124" s="177"/>
      <c r="EBQ124" s="177"/>
      <c r="EBU124" s="177"/>
      <c r="EBY124" s="177"/>
      <c r="ECC124" s="177"/>
      <c r="ECG124" s="177"/>
      <c r="ECK124" s="177"/>
      <c r="ECO124" s="177"/>
      <c r="ECS124" s="177"/>
      <c r="ECW124" s="177"/>
      <c r="EDA124" s="177"/>
      <c r="EDE124" s="177"/>
      <c r="EDI124" s="177"/>
      <c r="EDM124" s="177"/>
      <c r="EDQ124" s="177"/>
      <c r="EDU124" s="177"/>
      <c r="EDY124" s="177"/>
      <c r="EEC124" s="177"/>
      <c r="EEG124" s="177"/>
      <c r="EEK124" s="177"/>
      <c r="EEO124" s="177"/>
      <c r="EES124" s="177"/>
      <c r="EEW124" s="177"/>
      <c r="EFA124" s="177"/>
      <c r="EFE124" s="177"/>
      <c r="EFI124" s="177"/>
      <c r="EFM124" s="177"/>
      <c r="EFQ124" s="177"/>
      <c r="EFU124" s="177"/>
      <c r="EFY124" s="177"/>
      <c r="EGC124" s="177"/>
      <c r="EGG124" s="177"/>
      <c r="EGK124" s="177"/>
      <c r="EGO124" s="177"/>
      <c r="EGS124" s="177"/>
      <c r="EGW124" s="177"/>
      <c r="EHA124" s="177"/>
      <c r="EHE124" s="177"/>
      <c r="EHI124" s="177"/>
      <c r="EHM124" s="177"/>
      <c r="EHQ124" s="177"/>
      <c r="EHU124" s="177"/>
      <c r="EHY124" s="177"/>
      <c r="EIC124" s="177"/>
      <c r="EIG124" s="177"/>
      <c r="EIK124" s="177"/>
      <c r="EIO124" s="177"/>
      <c r="EIS124" s="177"/>
      <c r="EIW124" s="177"/>
      <c r="EJA124" s="177"/>
      <c r="EJE124" s="177"/>
      <c r="EJI124" s="177"/>
      <c r="EJM124" s="177"/>
      <c r="EJQ124" s="177"/>
      <c r="EJU124" s="177"/>
      <c r="EJY124" s="177"/>
      <c r="EKC124" s="177"/>
      <c r="EKG124" s="177"/>
      <c r="EKK124" s="177"/>
      <c r="EKO124" s="177"/>
      <c r="EKS124" s="177"/>
      <c r="EKW124" s="177"/>
      <c r="ELA124" s="177"/>
      <c r="ELE124" s="177"/>
      <c r="ELI124" s="177"/>
      <c r="ELM124" s="177"/>
      <c r="ELQ124" s="177"/>
      <c r="ELU124" s="177"/>
      <c r="ELY124" s="177"/>
      <c r="EMC124" s="177"/>
      <c r="EMG124" s="177"/>
      <c r="EMK124" s="177"/>
      <c r="EMO124" s="177"/>
      <c r="EMS124" s="177"/>
      <c r="EMW124" s="177"/>
      <c r="ENA124" s="177"/>
      <c r="ENE124" s="177"/>
      <c r="ENI124" s="177"/>
      <c r="ENM124" s="177"/>
      <c r="ENQ124" s="177"/>
      <c r="ENU124" s="177"/>
      <c r="ENY124" s="177"/>
      <c r="EOC124" s="177"/>
      <c r="EOG124" s="177"/>
      <c r="EOK124" s="177"/>
      <c r="EOO124" s="177"/>
      <c r="EOS124" s="177"/>
      <c r="EOW124" s="177"/>
      <c r="EPA124" s="177"/>
      <c r="EPE124" s="177"/>
      <c r="EPI124" s="177"/>
      <c r="EPM124" s="177"/>
      <c r="EPQ124" s="177"/>
      <c r="EPU124" s="177"/>
      <c r="EPY124" s="177"/>
      <c r="EQC124" s="177"/>
      <c r="EQG124" s="177"/>
      <c r="EQK124" s="177"/>
      <c r="EQO124" s="177"/>
      <c r="EQS124" s="177"/>
      <c r="EQW124" s="177"/>
      <c r="ERA124" s="177"/>
      <c r="ERE124" s="177"/>
      <c r="ERI124" s="177"/>
      <c r="ERM124" s="177"/>
      <c r="ERQ124" s="177"/>
      <c r="ERU124" s="177"/>
      <c r="ERY124" s="177"/>
      <c r="ESC124" s="177"/>
      <c r="ESG124" s="177"/>
      <c r="ESK124" s="177"/>
      <c r="ESO124" s="177"/>
      <c r="ESS124" s="177"/>
      <c r="ESW124" s="177"/>
      <c r="ETA124" s="177"/>
      <c r="ETE124" s="177"/>
      <c r="ETI124" s="177"/>
      <c r="ETM124" s="177"/>
      <c r="ETQ124" s="177"/>
      <c r="ETU124" s="177"/>
      <c r="ETY124" s="177"/>
      <c r="EUC124" s="177"/>
      <c r="EUG124" s="177"/>
      <c r="EUK124" s="177"/>
      <c r="EUO124" s="177"/>
      <c r="EUS124" s="177"/>
      <c r="EUW124" s="177"/>
      <c r="EVA124" s="177"/>
      <c r="EVE124" s="177"/>
      <c r="EVI124" s="177"/>
      <c r="EVM124" s="177"/>
      <c r="EVQ124" s="177"/>
      <c r="EVU124" s="177"/>
      <c r="EVY124" s="177"/>
      <c r="EWC124" s="177"/>
      <c r="EWG124" s="177"/>
      <c r="EWK124" s="177"/>
      <c r="EWO124" s="177"/>
      <c r="EWS124" s="177"/>
      <c r="EWW124" s="177"/>
      <c r="EXA124" s="177"/>
      <c r="EXE124" s="177"/>
      <c r="EXI124" s="177"/>
      <c r="EXM124" s="177"/>
      <c r="EXQ124" s="177"/>
      <c r="EXU124" s="177"/>
      <c r="EXY124" s="177"/>
      <c r="EYC124" s="177"/>
      <c r="EYG124" s="177"/>
      <c r="EYK124" s="177"/>
      <c r="EYO124" s="177"/>
      <c r="EYS124" s="177"/>
      <c r="EYW124" s="177"/>
      <c r="EZA124" s="177"/>
      <c r="EZE124" s="177"/>
      <c r="EZI124" s="177"/>
      <c r="EZM124" s="177"/>
      <c r="EZQ124" s="177"/>
      <c r="EZU124" s="177"/>
      <c r="EZY124" s="177"/>
      <c r="FAC124" s="177"/>
      <c r="FAG124" s="177"/>
      <c r="FAK124" s="177"/>
      <c r="FAO124" s="177"/>
      <c r="FAS124" s="177"/>
      <c r="FAW124" s="177"/>
      <c r="FBA124" s="177"/>
      <c r="FBE124" s="177"/>
      <c r="FBI124" s="177"/>
      <c r="FBM124" s="177"/>
      <c r="FBQ124" s="177"/>
      <c r="FBU124" s="177"/>
      <c r="FBY124" s="177"/>
      <c r="FCC124" s="177"/>
      <c r="FCG124" s="177"/>
      <c r="FCK124" s="177"/>
      <c r="FCO124" s="177"/>
      <c r="FCS124" s="177"/>
      <c r="FCW124" s="177"/>
      <c r="FDA124" s="177"/>
      <c r="FDE124" s="177"/>
      <c r="FDI124" s="177"/>
      <c r="FDM124" s="177"/>
      <c r="FDQ124" s="177"/>
      <c r="FDU124" s="177"/>
      <c r="FDY124" s="177"/>
      <c r="FEC124" s="177"/>
      <c r="FEG124" s="177"/>
      <c r="FEK124" s="177"/>
      <c r="FEO124" s="177"/>
      <c r="FES124" s="177"/>
      <c r="FEW124" s="177"/>
      <c r="FFA124" s="177"/>
      <c r="FFE124" s="177"/>
      <c r="FFI124" s="177"/>
      <c r="FFM124" s="177"/>
      <c r="FFQ124" s="177"/>
      <c r="FFU124" s="177"/>
      <c r="FFY124" s="177"/>
      <c r="FGC124" s="177"/>
      <c r="FGG124" s="177"/>
      <c r="FGK124" s="177"/>
      <c r="FGO124" s="177"/>
      <c r="FGS124" s="177"/>
      <c r="FGW124" s="177"/>
      <c r="FHA124" s="177"/>
      <c r="FHE124" s="177"/>
      <c r="FHI124" s="177"/>
      <c r="FHM124" s="177"/>
      <c r="FHQ124" s="177"/>
      <c r="FHU124" s="177"/>
      <c r="FHY124" s="177"/>
      <c r="FIC124" s="177"/>
      <c r="FIG124" s="177"/>
      <c r="FIK124" s="177"/>
      <c r="FIO124" s="177"/>
      <c r="FIS124" s="177"/>
      <c r="FIW124" s="177"/>
      <c r="FJA124" s="177"/>
      <c r="FJE124" s="177"/>
      <c r="FJI124" s="177"/>
      <c r="FJM124" s="177"/>
      <c r="FJQ124" s="177"/>
      <c r="FJU124" s="177"/>
      <c r="FJY124" s="177"/>
      <c r="FKC124" s="177"/>
      <c r="FKG124" s="177"/>
      <c r="FKK124" s="177"/>
      <c r="FKO124" s="177"/>
      <c r="FKS124" s="177"/>
      <c r="FKW124" s="177"/>
      <c r="FLA124" s="177"/>
      <c r="FLE124" s="177"/>
      <c r="FLI124" s="177"/>
      <c r="FLM124" s="177"/>
      <c r="FLQ124" s="177"/>
      <c r="FLU124" s="177"/>
      <c r="FLY124" s="177"/>
      <c r="FMC124" s="177"/>
      <c r="FMG124" s="177"/>
      <c r="FMK124" s="177"/>
      <c r="FMO124" s="177"/>
      <c r="FMS124" s="177"/>
      <c r="FMW124" s="177"/>
      <c r="FNA124" s="177"/>
      <c r="FNE124" s="177"/>
      <c r="FNI124" s="177"/>
      <c r="FNM124" s="177"/>
      <c r="FNQ124" s="177"/>
      <c r="FNU124" s="177"/>
      <c r="FNY124" s="177"/>
      <c r="FOC124" s="177"/>
      <c r="FOG124" s="177"/>
      <c r="FOK124" s="177"/>
      <c r="FOO124" s="177"/>
      <c r="FOS124" s="177"/>
      <c r="FOW124" s="177"/>
      <c r="FPA124" s="177"/>
      <c r="FPE124" s="177"/>
      <c r="FPI124" s="177"/>
      <c r="FPM124" s="177"/>
      <c r="FPQ124" s="177"/>
      <c r="FPU124" s="177"/>
      <c r="FPY124" s="177"/>
      <c r="FQC124" s="177"/>
      <c r="FQG124" s="177"/>
      <c r="FQK124" s="177"/>
      <c r="FQO124" s="177"/>
      <c r="FQS124" s="177"/>
      <c r="FQW124" s="177"/>
      <c r="FRA124" s="177"/>
      <c r="FRE124" s="177"/>
      <c r="FRI124" s="177"/>
      <c r="FRM124" s="177"/>
      <c r="FRQ124" s="177"/>
      <c r="FRU124" s="177"/>
      <c r="FRY124" s="177"/>
      <c r="FSC124" s="177"/>
      <c r="FSG124" s="177"/>
      <c r="FSK124" s="177"/>
      <c r="FSO124" s="177"/>
      <c r="FSS124" s="177"/>
      <c r="FSW124" s="177"/>
      <c r="FTA124" s="177"/>
      <c r="FTE124" s="177"/>
      <c r="FTI124" s="177"/>
      <c r="FTM124" s="177"/>
      <c r="FTQ124" s="177"/>
      <c r="FTU124" s="177"/>
      <c r="FTY124" s="177"/>
      <c r="FUC124" s="177"/>
      <c r="FUG124" s="177"/>
      <c r="FUK124" s="177"/>
      <c r="FUO124" s="177"/>
      <c r="FUS124" s="177"/>
      <c r="FUW124" s="177"/>
      <c r="FVA124" s="177"/>
      <c r="FVE124" s="177"/>
      <c r="FVI124" s="177"/>
      <c r="FVM124" s="177"/>
      <c r="FVQ124" s="177"/>
      <c r="FVU124" s="177"/>
      <c r="FVY124" s="177"/>
      <c r="FWC124" s="177"/>
      <c r="FWG124" s="177"/>
      <c r="FWK124" s="177"/>
      <c r="FWO124" s="177"/>
      <c r="FWS124" s="177"/>
      <c r="FWW124" s="177"/>
      <c r="FXA124" s="177"/>
      <c r="FXE124" s="177"/>
      <c r="FXI124" s="177"/>
      <c r="FXM124" s="177"/>
      <c r="FXQ124" s="177"/>
      <c r="FXU124" s="177"/>
      <c r="FXY124" s="177"/>
      <c r="FYC124" s="177"/>
      <c r="FYG124" s="177"/>
      <c r="FYK124" s="177"/>
      <c r="FYO124" s="177"/>
      <c r="FYS124" s="177"/>
      <c r="FYW124" s="177"/>
      <c r="FZA124" s="177"/>
      <c r="FZE124" s="177"/>
      <c r="FZI124" s="177"/>
      <c r="FZM124" s="177"/>
      <c r="FZQ124" s="177"/>
      <c r="FZU124" s="177"/>
      <c r="FZY124" s="177"/>
      <c r="GAC124" s="177"/>
      <c r="GAG124" s="177"/>
      <c r="GAK124" s="177"/>
      <c r="GAO124" s="177"/>
      <c r="GAS124" s="177"/>
      <c r="GAW124" s="177"/>
      <c r="GBA124" s="177"/>
      <c r="GBE124" s="177"/>
      <c r="GBI124" s="177"/>
      <c r="GBM124" s="177"/>
      <c r="GBQ124" s="177"/>
      <c r="GBU124" s="177"/>
      <c r="GBY124" s="177"/>
      <c r="GCC124" s="177"/>
      <c r="GCG124" s="177"/>
      <c r="GCK124" s="177"/>
      <c r="GCO124" s="177"/>
      <c r="GCS124" s="177"/>
      <c r="GCW124" s="177"/>
      <c r="GDA124" s="177"/>
      <c r="GDE124" s="177"/>
      <c r="GDI124" s="177"/>
      <c r="GDM124" s="177"/>
      <c r="GDQ124" s="177"/>
      <c r="GDU124" s="177"/>
      <c r="GDY124" s="177"/>
      <c r="GEC124" s="177"/>
      <c r="GEG124" s="177"/>
      <c r="GEK124" s="177"/>
      <c r="GEO124" s="177"/>
      <c r="GES124" s="177"/>
      <c r="GEW124" s="177"/>
      <c r="GFA124" s="177"/>
      <c r="GFE124" s="177"/>
      <c r="GFI124" s="177"/>
      <c r="GFM124" s="177"/>
      <c r="GFQ124" s="177"/>
      <c r="GFU124" s="177"/>
      <c r="GFY124" s="177"/>
      <c r="GGC124" s="177"/>
      <c r="GGG124" s="177"/>
      <c r="GGK124" s="177"/>
      <c r="GGO124" s="177"/>
      <c r="GGS124" s="177"/>
      <c r="GGW124" s="177"/>
      <c r="GHA124" s="177"/>
      <c r="GHE124" s="177"/>
      <c r="GHI124" s="177"/>
      <c r="GHM124" s="177"/>
      <c r="GHQ124" s="177"/>
      <c r="GHU124" s="177"/>
      <c r="GHY124" s="177"/>
      <c r="GIC124" s="177"/>
      <c r="GIG124" s="177"/>
      <c r="GIK124" s="177"/>
      <c r="GIO124" s="177"/>
      <c r="GIS124" s="177"/>
      <c r="GIW124" s="177"/>
      <c r="GJA124" s="177"/>
      <c r="GJE124" s="177"/>
      <c r="GJI124" s="177"/>
      <c r="GJM124" s="177"/>
      <c r="GJQ124" s="177"/>
      <c r="GJU124" s="177"/>
      <c r="GJY124" s="177"/>
      <c r="GKC124" s="177"/>
      <c r="GKG124" s="177"/>
      <c r="GKK124" s="177"/>
      <c r="GKO124" s="177"/>
      <c r="GKS124" s="177"/>
      <c r="GKW124" s="177"/>
      <c r="GLA124" s="177"/>
      <c r="GLE124" s="177"/>
      <c r="GLI124" s="177"/>
      <c r="GLM124" s="177"/>
      <c r="GLQ124" s="177"/>
      <c r="GLU124" s="177"/>
      <c r="GLY124" s="177"/>
      <c r="GMC124" s="177"/>
      <c r="GMG124" s="177"/>
      <c r="GMK124" s="177"/>
      <c r="GMO124" s="177"/>
      <c r="GMS124" s="177"/>
      <c r="GMW124" s="177"/>
      <c r="GNA124" s="177"/>
      <c r="GNE124" s="177"/>
      <c r="GNI124" s="177"/>
      <c r="GNM124" s="177"/>
      <c r="GNQ124" s="177"/>
      <c r="GNU124" s="177"/>
      <c r="GNY124" s="177"/>
      <c r="GOC124" s="177"/>
      <c r="GOG124" s="177"/>
      <c r="GOK124" s="177"/>
      <c r="GOO124" s="177"/>
      <c r="GOS124" s="177"/>
      <c r="GOW124" s="177"/>
      <c r="GPA124" s="177"/>
      <c r="GPE124" s="177"/>
      <c r="GPI124" s="177"/>
      <c r="GPM124" s="177"/>
      <c r="GPQ124" s="177"/>
      <c r="GPU124" s="177"/>
      <c r="GPY124" s="177"/>
      <c r="GQC124" s="177"/>
      <c r="GQG124" s="177"/>
      <c r="GQK124" s="177"/>
      <c r="GQO124" s="177"/>
      <c r="GQS124" s="177"/>
      <c r="GQW124" s="177"/>
      <c r="GRA124" s="177"/>
      <c r="GRE124" s="177"/>
      <c r="GRI124" s="177"/>
      <c r="GRM124" s="177"/>
      <c r="GRQ124" s="177"/>
      <c r="GRU124" s="177"/>
      <c r="GRY124" s="177"/>
      <c r="GSC124" s="177"/>
      <c r="GSG124" s="177"/>
      <c r="GSK124" s="177"/>
      <c r="GSO124" s="177"/>
      <c r="GSS124" s="177"/>
      <c r="GSW124" s="177"/>
      <c r="GTA124" s="177"/>
      <c r="GTE124" s="177"/>
      <c r="GTI124" s="177"/>
      <c r="GTM124" s="177"/>
      <c r="GTQ124" s="177"/>
      <c r="GTU124" s="177"/>
      <c r="GTY124" s="177"/>
      <c r="GUC124" s="177"/>
      <c r="GUG124" s="177"/>
      <c r="GUK124" s="177"/>
      <c r="GUO124" s="177"/>
      <c r="GUS124" s="177"/>
      <c r="GUW124" s="177"/>
      <c r="GVA124" s="177"/>
      <c r="GVE124" s="177"/>
      <c r="GVI124" s="177"/>
      <c r="GVM124" s="177"/>
      <c r="GVQ124" s="177"/>
      <c r="GVU124" s="177"/>
      <c r="GVY124" s="177"/>
      <c r="GWC124" s="177"/>
      <c r="GWG124" s="177"/>
      <c r="GWK124" s="177"/>
      <c r="GWO124" s="177"/>
      <c r="GWS124" s="177"/>
      <c r="GWW124" s="177"/>
      <c r="GXA124" s="177"/>
      <c r="GXE124" s="177"/>
      <c r="GXI124" s="177"/>
      <c r="GXM124" s="177"/>
      <c r="GXQ124" s="177"/>
      <c r="GXU124" s="177"/>
      <c r="GXY124" s="177"/>
      <c r="GYC124" s="177"/>
      <c r="GYG124" s="177"/>
      <c r="GYK124" s="177"/>
      <c r="GYO124" s="177"/>
      <c r="GYS124" s="177"/>
      <c r="GYW124" s="177"/>
      <c r="GZA124" s="177"/>
      <c r="GZE124" s="177"/>
      <c r="GZI124" s="177"/>
      <c r="GZM124" s="177"/>
      <c r="GZQ124" s="177"/>
      <c r="GZU124" s="177"/>
      <c r="GZY124" s="177"/>
      <c r="HAC124" s="177"/>
      <c r="HAG124" s="177"/>
      <c r="HAK124" s="177"/>
      <c r="HAO124" s="177"/>
      <c r="HAS124" s="177"/>
      <c r="HAW124" s="177"/>
      <c r="HBA124" s="177"/>
      <c r="HBE124" s="177"/>
      <c r="HBI124" s="177"/>
      <c r="HBM124" s="177"/>
      <c r="HBQ124" s="177"/>
      <c r="HBU124" s="177"/>
      <c r="HBY124" s="177"/>
      <c r="HCC124" s="177"/>
      <c r="HCG124" s="177"/>
      <c r="HCK124" s="177"/>
      <c r="HCO124" s="177"/>
      <c r="HCS124" s="177"/>
      <c r="HCW124" s="177"/>
      <c r="HDA124" s="177"/>
      <c r="HDE124" s="177"/>
      <c r="HDI124" s="177"/>
      <c r="HDM124" s="177"/>
      <c r="HDQ124" s="177"/>
      <c r="HDU124" s="177"/>
      <c r="HDY124" s="177"/>
      <c r="HEC124" s="177"/>
      <c r="HEG124" s="177"/>
      <c r="HEK124" s="177"/>
      <c r="HEO124" s="177"/>
      <c r="HES124" s="177"/>
      <c r="HEW124" s="177"/>
      <c r="HFA124" s="177"/>
      <c r="HFE124" s="177"/>
      <c r="HFI124" s="177"/>
      <c r="HFM124" s="177"/>
      <c r="HFQ124" s="177"/>
      <c r="HFU124" s="177"/>
      <c r="HFY124" s="177"/>
      <c r="HGC124" s="177"/>
      <c r="HGG124" s="177"/>
      <c r="HGK124" s="177"/>
      <c r="HGO124" s="177"/>
      <c r="HGS124" s="177"/>
      <c r="HGW124" s="177"/>
      <c r="HHA124" s="177"/>
      <c r="HHE124" s="177"/>
      <c r="HHI124" s="177"/>
      <c r="HHM124" s="177"/>
      <c r="HHQ124" s="177"/>
      <c r="HHU124" s="177"/>
      <c r="HHY124" s="177"/>
      <c r="HIC124" s="177"/>
      <c r="HIG124" s="177"/>
      <c r="HIK124" s="177"/>
      <c r="HIO124" s="177"/>
      <c r="HIS124" s="177"/>
      <c r="HIW124" s="177"/>
      <c r="HJA124" s="177"/>
      <c r="HJE124" s="177"/>
      <c r="HJI124" s="177"/>
      <c r="HJM124" s="177"/>
      <c r="HJQ124" s="177"/>
      <c r="HJU124" s="177"/>
      <c r="HJY124" s="177"/>
      <c r="HKC124" s="177"/>
      <c r="HKG124" s="177"/>
      <c r="HKK124" s="177"/>
      <c r="HKO124" s="177"/>
      <c r="HKS124" s="177"/>
      <c r="HKW124" s="177"/>
      <c r="HLA124" s="177"/>
      <c r="HLE124" s="177"/>
      <c r="HLI124" s="177"/>
      <c r="HLM124" s="177"/>
      <c r="HLQ124" s="177"/>
      <c r="HLU124" s="177"/>
      <c r="HLY124" s="177"/>
      <c r="HMC124" s="177"/>
      <c r="HMG124" s="177"/>
      <c r="HMK124" s="177"/>
      <c r="HMO124" s="177"/>
      <c r="HMS124" s="177"/>
      <c r="HMW124" s="177"/>
      <c r="HNA124" s="177"/>
      <c r="HNE124" s="177"/>
      <c r="HNI124" s="177"/>
      <c r="HNM124" s="177"/>
      <c r="HNQ124" s="177"/>
      <c r="HNU124" s="177"/>
      <c r="HNY124" s="177"/>
      <c r="HOC124" s="177"/>
      <c r="HOG124" s="177"/>
      <c r="HOK124" s="177"/>
      <c r="HOO124" s="177"/>
      <c r="HOS124" s="177"/>
      <c r="HOW124" s="177"/>
      <c r="HPA124" s="177"/>
      <c r="HPE124" s="177"/>
      <c r="HPI124" s="177"/>
      <c r="HPM124" s="177"/>
      <c r="HPQ124" s="177"/>
      <c r="HPU124" s="177"/>
      <c r="HPY124" s="177"/>
      <c r="HQC124" s="177"/>
      <c r="HQG124" s="177"/>
      <c r="HQK124" s="177"/>
      <c r="HQO124" s="177"/>
      <c r="HQS124" s="177"/>
      <c r="HQW124" s="177"/>
      <c r="HRA124" s="177"/>
      <c r="HRE124" s="177"/>
      <c r="HRI124" s="177"/>
      <c r="HRM124" s="177"/>
      <c r="HRQ124" s="177"/>
      <c r="HRU124" s="177"/>
      <c r="HRY124" s="177"/>
      <c r="HSC124" s="177"/>
      <c r="HSG124" s="177"/>
      <c r="HSK124" s="177"/>
      <c r="HSO124" s="177"/>
      <c r="HSS124" s="177"/>
      <c r="HSW124" s="177"/>
      <c r="HTA124" s="177"/>
      <c r="HTE124" s="177"/>
      <c r="HTI124" s="177"/>
      <c r="HTM124" s="177"/>
      <c r="HTQ124" s="177"/>
      <c r="HTU124" s="177"/>
      <c r="HTY124" s="177"/>
      <c r="HUC124" s="177"/>
      <c r="HUG124" s="177"/>
      <c r="HUK124" s="177"/>
      <c r="HUO124" s="177"/>
      <c r="HUS124" s="177"/>
      <c r="HUW124" s="177"/>
      <c r="HVA124" s="177"/>
      <c r="HVE124" s="177"/>
      <c r="HVI124" s="177"/>
      <c r="HVM124" s="177"/>
      <c r="HVQ124" s="177"/>
      <c r="HVU124" s="177"/>
      <c r="HVY124" s="177"/>
      <c r="HWC124" s="177"/>
      <c r="HWG124" s="177"/>
      <c r="HWK124" s="177"/>
      <c r="HWO124" s="177"/>
      <c r="HWS124" s="177"/>
      <c r="HWW124" s="177"/>
      <c r="HXA124" s="177"/>
      <c r="HXE124" s="177"/>
      <c r="HXI124" s="177"/>
      <c r="HXM124" s="177"/>
      <c r="HXQ124" s="177"/>
      <c r="HXU124" s="177"/>
      <c r="HXY124" s="177"/>
      <c r="HYC124" s="177"/>
      <c r="HYG124" s="177"/>
      <c r="HYK124" s="177"/>
      <c r="HYO124" s="177"/>
      <c r="HYS124" s="177"/>
      <c r="HYW124" s="177"/>
      <c r="HZA124" s="177"/>
      <c r="HZE124" s="177"/>
      <c r="HZI124" s="177"/>
      <c r="HZM124" s="177"/>
      <c r="HZQ124" s="177"/>
      <c r="HZU124" s="177"/>
      <c r="HZY124" s="177"/>
      <c r="IAC124" s="177"/>
      <c r="IAG124" s="177"/>
      <c r="IAK124" s="177"/>
      <c r="IAO124" s="177"/>
      <c r="IAS124" s="177"/>
      <c r="IAW124" s="177"/>
      <c r="IBA124" s="177"/>
      <c r="IBE124" s="177"/>
      <c r="IBI124" s="177"/>
      <c r="IBM124" s="177"/>
      <c r="IBQ124" s="177"/>
      <c r="IBU124" s="177"/>
      <c r="IBY124" s="177"/>
      <c r="ICC124" s="177"/>
      <c r="ICG124" s="177"/>
      <c r="ICK124" s="177"/>
      <c r="ICO124" s="177"/>
      <c r="ICS124" s="177"/>
      <c r="ICW124" s="177"/>
      <c r="IDA124" s="177"/>
      <c r="IDE124" s="177"/>
      <c r="IDI124" s="177"/>
      <c r="IDM124" s="177"/>
      <c r="IDQ124" s="177"/>
      <c r="IDU124" s="177"/>
      <c r="IDY124" s="177"/>
      <c r="IEC124" s="177"/>
      <c r="IEG124" s="177"/>
      <c r="IEK124" s="177"/>
      <c r="IEO124" s="177"/>
      <c r="IES124" s="177"/>
      <c r="IEW124" s="177"/>
      <c r="IFA124" s="177"/>
      <c r="IFE124" s="177"/>
      <c r="IFI124" s="177"/>
      <c r="IFM124" s="177"/>
      <c r="IFQ124" s="177"/>
      <c r="IFU124" s="177"/>
      <c r="IFY124" s="177"/>
      <c r="IGC124" s="177"/>
      <c r="IGG124" s="177"/>
      <c r="IGK124" s="177"/>
      <c r="IGO124" s="177"/>
      <c r="IGS124" s="177"/>
      <c r="IGW124" s="177"/>
      <c r="IHA124" s="177"/>
      <c r="IHE124" s="177"/>
      <c r="IHI124" s="177"/>
      <c r="IHM124" s="177"/>
      <c r="IHQ124" s="177"/>
      <c r="IHU124" s="177"/>
      <c r="IHY124" s="177"/>
      <c r="IIC124" s="177"/>
      <c r="IIG124" s="177"/>
      <c r="IIK124" s="177"/>
      <c r="IIO124" s="177"/>
      <c r="IIS124" s="177"/>
      <c r="IIW124" s="177"/>
      <c r="IJA124" s="177"/>
      <c r="IJE124" s="177"/>
      <c r="IJI124" s="177"/>
      <c r="IJM124" s="177"/>
      <c r="IJQ124" s="177"/>
      <c r="IJU124" s="177"/>
      <c r="IJY124" s="177"/>
      <c r="IKC124" s="177"/>
      <c r="IKG124" s="177"/>
      <c r="IKK124" s="177"/>
      <c r="IKO124" s="177"/>
      <c r="IKS124" s="177"/>
      <c r="IKW124" s="177"/>
      <c r="ILA124" s="177"/>
      <c r="ILE124" s="177"/>
      <c r="ILI124" s="177"/>
      <c r="ILM124" s="177"/>
      <c r="ILQ124" s="177"/>
      <c r="ILU124" s="177"/>
      <c r="ILY124" s="177"/>
      <c r="IMC124" s="177"/>
      <c r="IMG124" s="177"/>
      <c r="IMK124" s="177"/>
      <c r="IMO124" s="177"/>
      <c r="IMS124" s="177"/>
      <c r="IMW124" s="177"/>
      <c r="INA124" s="177"/>
      <c r="INE124" s="177"/>
      <c r="INI124" s="177"/>
      <c r="INM124" s="177"/>
      <c r="INQ124" s="177"/>
      <c r="INU124" s="177"/>
      <c r="INY124" s="177"/>
      <c r="IOC124" s="177"/>
      <c r="IOG124" s="177"/>
      <c r="IOK124" s="177"/>
      <c r="IOO124" s="177"/>
      <c r="IOS124" s="177"/>
      <c r="IOW124" s="177"/>
      <c r="IPA124" s="177"/>
      <c r="IPE124" s="177"/>
      <c r="IPI124" s="177"/>
      <c r="IPM124" s="177"/>
      <c r="IPQ124" s="177"/>
      <c r="IPU124" s="177"/>
      <c r="IPY124" s="177"/>
      <c r="IQC124" s="177"/>
      <c r="IQG124" s="177"/>
      <c r="IQK124" s="177"/>
      <c r="IQO124" s="177"/>
      <c r="IQS124" s="177"/>
      <c r="IQW124" s="177"/>
      <c r="IRA124" s="177"/>
      <c r="IRE124" s="177"/>
      <c r="IRI124" s="177"/>
      <c r="IRM124" s="177"/>
      <c r="IRQ124" s="177"/>
      <c r="IRU124" s="177"/>
      <c r="IRY124" s="177"/>
      <c r="ISC124" s="177"/>
      <c r="ISG124" s="177"/>
      <c r="ISK124" s="177"/>
      <c r="ISO124" s="177"/>
      <c r="ISS124" s="177"/>
      <c r="ISW124" s="177"/>
      <c r="ITA124" s="177"/>
      <c r="ITE124" s="177"/>
      <c r="ITI124" s="177"/>
      <c r="ITM124" s="177"/>
      <c r="ITQ124" s="177"/>
      <c r="ITU124" s="177"/>
      <c r="ITY124" s="177"/>
      <c r="IUC124" s="177"/>
      <c r="IUG124" s="177"/>
      <c r="IUK124" s="177"/>
      <c r="IUO124" s="177"/>
      <c r="IUS124" s="177"/>
      <c r="IUW124" s="177"/>
      <c r="IVA124" s="177"/>
      <c r="IVE124" s="177"/>
      <c r="IVI124" s="177"/>
      <c r="IVM124" s="177"/>
      <c r="IVQ124" s="177"/>
      <c r="IVU124" s="177"/>
      <c r="IVY124" s="177"/>
      <c r="IWC124" s="177"/>
      <c r="IWG124" s="177"/>
      <c r="IWK124" s="177"/>
      <c r="IWO124" s="177"/>
      <c r="IWS124" s="177"/>
      <c r="IWW124" s="177"/>
      <c r="IXA124" s="177"/>
      <c r="IXE124" s="177"/>
      <c r="IXI124" s="177"/>
      <c r="IXM124" s="177"/>
      <c r="IXQ124" s="177"/>
      <c r="IXU124" s="177"/>
      <c r="IXY124" s="177"/>
      <c r="IYC124" s="177"/>
      <c r="IYG124" s="177"/>
      <c r="IYK124" s="177"/>
      <c r="IYO124" s="177"/>
      <c r="IYS124" s="177"/>
      <c r="IYW124" s="177"/>
      <c r="IZA124" s="177"/>
      <c r="IZE124" s="177"/>
      <c r="IZI124" s="177"/>
      <c r="IZM124" s="177"/>
      <c r="IZQ124" s="177"/>
      <c r="IZU124" s="177"/>
      <c r="IZY124" s="177"/>
      <c r="JAC124" s="177"/>
      <c r="JAG124" s="177"/>
      <c r="JAK124" s="177"/>
      <c r="JAO124" s="177"/>
      <c r="JAS124" s="177"/>
      <c r="JAW124" s="177"/>
      <c r="JBA124" s="177"/>
      <c r="JBE124" s="177"/>
      <c r="JBI124" s="177"/>
      <c r="JBM124" s="177"/>
      <c r="JBQ124" s="177"/>
      <c r="JBU124" s="177"/>
      <c r="JBY124" s="177"/>
      <c r="JCC124" s="177"/>
      <c r="JCG124" s="177"/>
      <c r="JCK124" s="177"/>
      <c r="JCO124" s="177"/>
      <c r="JCS124" s="177"/>
      <c r="JCW124" s="177"/>
      <c r="JDA124" s="177"/>
      <c r="JDE124" s="177"/>
      <c r="JDI124" s="177"/>
      <c r="JDM124" s="177"/>
      <c r="JDQ124" s="177"/>
      <c r="JDU124" s="177"/>
      <c r="JDY124" s="177"/>
      <c r="JEC124" s="177"/>
      <c r="JEG124" s="177"/>
      <c r="JEK124" s="177"/>
      <c r="JEO124" s="177"/>
      <c r="JES124" s="177"/>
      <c r="JEW124" s="177"/>
      <c r="JFA124" s="177"/>
      <c r="JFE124" s="177"/>
      <c r="JFI124" s="177"/>
      <c r="JFM124" s="177"/>
      <c r="JFQ124" s="177"/>
      <c r="JFU124" s="177"/>
      <c r="JFY124" s="177"/>
      <c r="JGC124" s="177"/>
      <c r="JGG124" s="177"/>
      <c r="JGK124" s="177"/>
      <c r="JGO124" s="177"/>
      <c r="JGS124" s="177"/>
      <c r="JGW124" s="177"/>
      <c r="JHA124" s="177"/>
      <c r="JHE124" s="177"/>
      <c r="JHI124" s="177"/>
      <c r="JHM124" s="177"/>
      <c r="JHQ124" s="177"/>
      <c r="JHU124" s="177"/>
      <c r="JHY124" s="177"/>
      <c r="JIC124" s="177"/>
      <c r="JIG124" s="177"/>
      <c r="JIK124" s="177"/>
      <c r="JIO124" s="177"/>
      <c r="JIS124" s="177"/>
      <c r="JIW124" s="177"/>
      <c r="JJA124" s="177"/>
      <c r="JJE124" s="177"/>
      <c r="JJI124" s="177"/>
      <c r="JJM124" s="177"/>
      <c r="JJQ124" s="177"/>
      <c r="JJU124" s="177"/>
      <c r="JJY124" s="177"/>
      <c r="JKC124" s="177"/>
      <c r="JKG124" s="177"/>
      <c r="JKK124" s="177"/>
      <c r="JKO124" s="177"/>
      <c r="JKS124" s="177"/>
      <c r="JKW124" s="177"/>
      <c r="JLA124" s="177"/>
      <c r="JLE124" s="177"/>
      <c r="JLI124" s="177"/>
      <c r="JLM124" s="177"/>
      <c r="JLQ124" s="177"/>
      <c r="JLU124" s="177"/>
      <c r="JLY124" s="177"/>
      <c r="JMC124" s="177"/>
      <c r="JMG124" s="177"/>
      <c r="JMK124" s="177"/>
      <c r="JMO124" s="177"/>
      <c r="JMS124" s="177"/>
      <c r="JMW124" s="177"/>
      <c r="JNA124" s="177"/>
      <c r="JNE124" s="177"/>
      <c r="JNI124" s="177"/>
      <c r="JNM124" s="177"/>
      <c r="JNQ124" s="177"/>
      <c r="JNU124" s="177"/>
      <c r="JNY124" s="177"/>
      <c r="JOC124" s="177"/>
      <c r="JOG124" s="177"/>
      <c r="JOK124" s="177"/>
      <c r="JOO124" s="177"/>
      <c r="JOS124" s="177"/>
      <c r="JOW124" s="177"/>
      <c r="JPA124" s="177"/>
      <c r="JPE124" s="177"/>
      <c r="JPI124" s="177"/>
      <c r="JPM124" s="177"/>
      <c r="JPQ124" s="177"/>
      <c r="JPU124" s="177"/>
      <c r="JPY124" s="177"/>
      <c r="JQC124" s="177"/>
      <c r="JQG124" s="177"/>
      <c r="JQK124" s="177"/>
      <c r="JQO124" s="177"/>
      <c r="JQS124" s="177"/>
      <c r="JQW124" s="177"/>
      <c r="JRA124" s="177"/>
      <c r="JRE124" s="177"/>
      <c r="JRI124" s="177"/>
      <c r="JRM124" s="177"/>
      <c r="JRQ124" s="177"/>
      <c r="JRU124" s="177"/>
      <c r="JRY124" s="177"/>
      <c r="JSC124" s="177"/>
      <c r="JSG124" s="177"/>
      <c r="JSK124" s="177"/>
      <c r="JSO124" s="177"/>
      <c r="JSS124" s="177"/>
      <c r="JSW124" s="177"/>
      <c r="JTA124" s="177"/>
      <c r="JTE124" s="177"/>
      <c r="JTI124" s="177"/>
      <c r="JTM124" s="177"/>
      <c r="JTQ124" s="177"/>
      <c r="JTU124" s="177"/>
      <c r="JTY124" s="177"/>
      <c r="JUC124" s="177"/>
      <c r="JUG124" s="177"/>
      <c r="JUK124" s="177"/>
      <c r="JUO124" s="177"/>
      <c r="JUS124" s="177"/>
      <c r="JUW124" s="177"/>
      <c r="JVA124" s="177"/>
      <c r="JVE124" s="177"/>
      <c r="JVI124" s="177"/>
      <c r="JVM124" s="177"/>
      <c r="JVQ124" s="177"/>
      <c r="JVU124" s="177"/>
      <c r="JVY124" s="177"/>
      <c r="JWC124" s="177"/>
      <c r="JWG124" s="177"/>
      <c r="JWK124" s="177"/>
      <c r="JWO124" s="177"/>
      <c r="JWS124" s="177"/>
      <c r="JWW124" s="177"/>
      <c r="JXA124" s="177"/>
      <c r="JXE124" s="177"/>
      <c r="JXI124" s="177"/>
      <c r="JXM124" s="177"/>
      <c r="JXQ124" s="177"/>
      <c r="JXU124" s="177"/>
      <c r="JXY124" s="177"/>
      <c r="JYC124" s="177"/>
      <c r="JYG124" s="177"/>
      <c r="JYK124" s="177"/>
      <c r="JYO124" s="177"/>
      <c r="JYS124" s="177"/>
      <c r="JYW124" s="177"/>
      <c r="JZA124" s="177"/>
      <c r="JZE124" s="177"/>
      <c r="JZI124" s="177"/>
      <c r="JZM124" s="177"/>
      <c r="JZQ124" s="177"/>
      <c r="JZU124" s="177"/>
      <c r="JZY124" s="177"/>
      <c r="KAC124" s="177"/>
      <c r="KAG124" s="177"/>
      <c r="KAK124" s="177"/>
      <c r="KAO124" s="177"/>
      <c r="KAS124" s="177"/>
      <c r="KAW124" s="177"/>
      <c r="KBA124" s="177"/>
      <c r="KBE124" s="177"/>
      <c r="KBI124" s="177"/>
      <c r="KBM124" s="177"/>
      <c r="KBQ124" s="177"/>
      <c r="KBU124" s="177"/>
      <c r="KBY124" s="177"/>
      <c r="KCC124" s="177"/>
      <c r="KCG124" s="177"/>
      <c r="KCK124" s="177"/>
      <c r="KCO124" s="177"/>
      <c r="KCS124" s="177"/>
      <c r="KCW124" s="177"/>
      <c r="KDA124" s="177"/>
      <c r="KDE124" s="177"/>
      <c r="KDI124" s="177"/>
      <c r="KDM124" s="177"/>
      <c r="KDQ124" s="177"/>
      <c r="KDU124" s="177"/>
      <c r="KDY124" s="177"/>
      <c r="KEC124" s="177"/>
      <c r="KEG124" s="177"/>
      <c r="KEK124" s="177"/>
      <c r="KEO124" s="177"/>
      <c r="KES124" s="177"/>
      <c r="KEW124" s="177"/>
      <c r="KFA124" s="177"/>
      <c r="KFE124" s="177"/>
      <c r="KFI124" s="177"/>
      <c r="KFM124" s="177"/>
      <c r="KFQ124" s="177"/>
      <c r="KFU124" s="177"/>
      <c r="KFY124" s="177"/>
      <c r="KGC124" s="177"/>
      <c r="KGG124" s="177"/>
      <c r="KGK124" s="177"/>
      <c r="KGO124" s="177"/>
      <c r="KGS124" s="177"/>
      <c r="KGW124" s="177"/>
      <c r="KHA124" s="177"/>
      <c r="KHE124" s="177"/>
      <c r="KHI124" s="177"/>
      <c r="KHM124" s="177"/>
      <c r="KHQ124" s="177"/>
      <c r="KHU124" s="177"/>
      <c r="KHY124" s="177"/>
      <c r="KIC124" s="177"/>
      <c r="KIG124" s="177"/>
      <c r="KIK124" s="177"/>
      <c r="KIO124" s="177"/>
      <c r="KIS124" s="177"/>
      <c r="KIW124" s="177"/>
      <c r="KJA124" s="177"/>
      <c r="KJE124" s="177"/>
      <c r="KJI124" s="177"/>
      <c r="KJM124" s="177"/>
      <c r="KJQ124" s="177"/>
      <c r="KJU124" s="177"/>
      <c r="KJY124" s="177"/>
      <c r="KKC124" s="177"/>
      <c r="KKG124" s="177"/>
      <c r="KKK124" s="177"/>
      <c r="KKO124" s="177"/>
      <c r="KKS124" s="177"/>
      <c r="KKW124" s="177"/>
      <c r="KLA124" s="177"/>
      <c r="KLE124" s="177"/>
      <c r="KLI124" s="177"/>
      <c r="KLM124" s="177"/>
      <c r="KLQ124" s="177"/>
      <c r="KLU124" s="177"/>
      <c r="KLY124" s="177"/>
      <c r="KMC124" s="177"/>
      <c r="KMG124" s="177"/>
      <c r="KMK124" s="177"/>
      <c r="KMO124" s="177"/>
      <c r="KMS124" s="177"/>
      <c r="KMW124" s="177"/>
      <c r="KNA124" s="177"/>
      <c r="KNE124" s="177"/>
      <c r="KNI124" s="177"/>
      <c r="KNM124" s="177"/>
      <c r="KNQ124" s="177"/>
      <c r="KNU124" s="177"/>
      <c r="KNY124" s="177"/>
      <c r="KOC124" s="177"/>
      <c r="KOG124" s="177"/>
      <c r="KOK124" s="177"/>
      <c r="KOO124" s="177"/>
      <c r="KOS124" s="177"/>
      <c r="KOW124" s="177"/>
      <c r="KPA124" s="177"/>
      <c r="KPE124" s="177"/>
      <c r="KPI124" s="177"/>
      <c r="KPM124" s="177"/>
      <c r="KPQ124" s="177"/>
      <c r="KPU124" s="177"/>
      <c r="KPY124" s="177"/>
      <c r="KQC124" s="177"/>
      <c r="KQG124" s="177"/>
      <c r="KQK124" s="177"/>
      <c r="KQO124" s="177"/>
      <c r="KQS124" s="177"/>
      <c r="KQW124" s="177"/>
      <c r="KRA124" s="177"/>
      <c r="KRE124" s="177"/>
      <c r="KRI124" s="177"/>
      <c r="KRM124" s="177"/>
      <c r="KRQ124" s="177"/>
      <c r="KRU124" s="177"/>
      <c r="KRY124" s="177"/>
      <c r="KSC124" s="177"/>
      <c r="KSG124" s="177"/>
      <c r="KSK124" s="177"/>
      <c r="KSO124" s="177"/>
      <c r="KSS124" s="177"/>
      <c r="KSW124" s="177"/>
      <c r="KTA124" s="177"/>
      <c r="KTE124" s="177"/>
      <c r="KTI124" s="177"/>
      <c r="KTM124" s="177"/>
      <c r="KTQ124" s="177"/>
      <c r="KTU124" s="177"/>
      <c r="KTY124" s="177"/>
      <c r="KUC124" s="177"/>
      <c r="KUG124" s="177"/>
      <c r="KUK124" s="177"/>
      <c r="KUO124" s="177"/>
      <c r="KUS124" s="177"/>
      <c r="KUW124" s="177"/>
      <c r="KVA124" s="177"/>
      <c r="KVE124" s="177"/>
      <c r="KVI124" s="177"/>
      <c r="KVM124" s="177"/>
      <c r="KVQ124" s="177"/>
      <c r="KVU124" s="177"/>
      <c r="KVY124" s="177"/>
      <c r="KWC124" s="177"/>
      <c r="KWG124" s="177"/>
      <c r="KWK124" s="177"/>
      <c r="KWO124" s="177"/>
      <c r="KWS124" s="177"/>
      <c r="KWW124" s="177"/>
      <c r="KXA124" s="177"/>
      <c r="KXE124" s="177"/>
      <c r="KXI124" s="177"/>
      <c r="KXM124" s="177"/>
      <c r="KXQ124" s="177"/>
      <c r="KXU124" s="177"/>
      <c r="KXY124" s="177"/>
      <c r="KYC124" s="177"/>
      <c r="KYG124" s="177"/>
      <c r="KYK124" s="177"/>
      <c r="KYO124" s="177"/>
      <c r="KYS124" s="177"/>
      <c r="KYW124" s="177"/>
      <c r="KZA124" s="177"/>
      <c r="KZE124" s="177"/>
      <c r="KZI124" s="177"/>
      <c r="KZM124" s="177"/>
      <c r="KZQ124" s="177"/>
      <c r="KZU124" s="177"/>
      <c r="KZY124" s="177"/>
      <c r="LAC124" s="177"/>
      <c r="LAG124" s="177"/>
      <c r="LAK124" s="177"/>
      <c r="LAO124" s="177"/>
      <c r="LAS124" s="177"/>
      <c r="LAW124" s="177"/>
      <c r="LBA124" s="177"/>
      <c r="LBE124" s="177"/>
      <c r="LBI124" s="177"/>
      <c r="LBM124" s="177"/>
      <c r="LBQ124" s="177"/>
      <c r="LBU124" s="177"/>
      <c r="LBY124" s="177"/>
      <c r="LCC124" s="177"/>
      <c r="LCG124" s="177"/>
      <c r="LCK124" s="177"/>
      <c r="LCO124" s="177"/>
      <c r="LCS124" s="177"/>
      <c r="LCW124" s="177"/>
      <c r="LDA124" s="177"/>
      <c r="LDE124" s="177"/>
      <c r="LDI124" s="177"/>
      <c r="LDM124" s="177"/>
      <c r="LDQ124" s="177"/>
      <c r="LDU124" s="177"/>
      <c r="LDY124" s="177"/>
      <c r="LEC124" s="177"/>
      <c r="LEG124" s="177"/>
      <c r="LEK124" s="177"/>
      <c r="LEO124" s="177"/>
      <c r="LES124" s="177"/>
      <c r="LEW124" s="177"/>
      <c r="LFA124" s="177"/>
      <c r="LFE124" s="177"/>
      <c r="LFI124" s="177"/>
      <c r="LFM124" s="177"/>
      <c r="LFQ124" s="177"/>
      <c r="LFU124" s="177"/>
      <c r="LFY124" s="177"/>
      <c r="LGC124" s="177"/>
      <c r="LGG124" s="177"/>
      <c r="LGK124" s="177"/>
      <c r="LGO124" s="177"/>
      <c r="LGS124" s="177"/>
      <c r="LGW124" s="177"/>
      <c r="LHA124" s="177"/>
      <c r="LHE124" s="177"/>
      <c r="LHI124" s="177"/>
      <c r="LHM124" s="177"/>
      <c r="LHQ124" s="177"/>
      <c r="LHU124" s="177"/>
      <c r="LHY124" s="177"/>
      <c r="LIC124" s="177"/>
      <c r="LIG124" s="177"/>
      <c r="LIK124" s="177"/>
      <c r="LIO124" s="177"/>
      <c r="LIS124" s="177"/>
      <c r="LIW124" s="177"/>
      <c r="LJA124" s="177"/>
      <c r="LJE124" s="177"/>
      <c r="LJI124" s="177"/>
      <c r="LJM124" s="177"/>
      <c r="LJQ124" s="177"/>
      <c r="LJU124" s="177"/>
      <c r="LJY124" s="177"/>
      <c r="LKC124" s="177"/>
      <c r="LKG124" s="177"/>
      <c r="LKK124" s="177"/>
      <c r="LKO124" s="177"/>
      <c r="LKS124" s="177"/>
      <c r="LKW124" s="177"/>
      <c r="LLA124" s="177"/>
      <c r="LLE124" s="177"/>
      <c r="LLI124" s="177"/>
      <c r="LLM124" s="177"/>
      <c r="LLQ124" s="177"/>
      <c r="LLU124" s="177"/>
      <c r="LLY124" s="177"/>
      <c r="LMC124" s="177"/>
      <c r="LMG124" s="177"/>
      <c r="LMK124" s="177"/>
      <c r="LMO124" s="177"/>
      <c r="LMS124" s="177"/>
      <c r="LMW124" s="177"/>
      <c r="LNA124" s="177"/>
      <c r="LNE124" s="177"/>
      <c r="LNI124" s="177"/>
      <c r="LNM124" s="177"/>
      <c r="LNQ124" s="177"/>
      <c r="LNU124" s="177"/>
      <c r="LNY124" s="177"/>
      <c r="LOC124" s="177"/>
      <c r="LOG124" s="177"/>
      <c r="LOK124" s="177"/>
      <c r="LOO124" s="177"/>
      <c r="LOS124" s="177"/>
      <c r="LOW124" s="177"/>
      <c r="LPA124" s="177"/>
      <c r="LPE124" s="177"/>
      <c r="LPI124" s="177"/>
      <c r="LPM124" s="177"/>
      <c r="LPQ124" s="177"/>
      <c r="LPU124" s="177"/>
      <c r="LPY124" s="177"/>
      <c r="LQC124" s="177"/>
      <c r="LQG124" s="177"/>
      <c r="LQK124" s="177"/>
      <c r="LQO124" s="177"/>
      <c r="LQS124" s="177"/>
      <c r="LQW124" s="177"/>
      <c r="LRA124" s="177"/>
      <c r="LRE124" s="177"/>
      <c r="LRI124" s="177"/>
      <c r="LRM124" s="177"/>
      <c r="LRQ124" s="177"/>
      <c r="LRU124" s="177"/>
      <c r="LRY124" s="177"/>
      <c r="LSC124" s="177"/>
      <c r="LSG124" s="177"/>
      <c r="LSK124" s="177"/>
      <c r="LSO124" s="177"/>
      <c r="LSS124" s="177"/>
      <c r="LSW124" s="177"/>
      <c r="LTA124" s="177"/>
      <c r="LTE124" s="177"/>
      <c r="LTI124" s="177"/>
      <c r="LTM124" s="177"/>
      <c r="LTQ124" s="177"/>
      <c r="LTU124" s="177"/>
      <c r="LTY124" s="177"/>
      <c r="LUC124" s="177"/>
      <c r="LUG124" s="177"/>
      <c r="LUK124" s="177"/>
      <c r="LUO124" s="177"/>
      <c r="LUS124" s="177"/>
      <c r="LUW124" s="177"/>
      <c r="LVA124" s="177"/>
      <c r="LVE124" s="177"/>
      <c r="LVI124" s="177"/>
      <c r="LVM124" s="177"/>
      <c r="LVQ124" s="177"/>
      <c r="LVU124" s="177"/>
      <c r="LVY124" s="177"/>
      <c r="LWC124" s="177"/>
      <c r="LWG124" s="177"/>
      <c r="LWK124" s="177"/>
      <c r="LWO124" s="177"/>
      <c r="LWS124" s="177"/>
      <c r="LWW124" s="177"/>
      <c r="LXA124" s="177"/>
      <c r="LXE124" s="177"/>
      <c r="LXI124" s="177"/>
      <c r="LXM124" s="177"/>
      <c r="LXQ124" s="177"/>
      <c r="LXU124" s="177"/>
      <c r="LXY124" s="177"/>
      <c r="LYC124" s="177"/>
      <c r="LYG124" s="177"/>
      <c r="LYK124" s="177"/>
      <c r="LYO124" s="177"/>
      <c r="LYS124" s="177"/>
      <c r="LYW124" s="177"/>
      <c r="LZA124" s="177"/>
      <c r="LZE124" s="177"/>
      <c r="LZI124" s="177"/>
      <c r="LZM124" s="177"/>
      <c r="LZQ124" s="177"/>
      <c r="LZU124" s="177"/>
      <c r="LZY124" s="177"/>
      <c r="MAC124" s="177"/>
      <c r="MAG124" s="177"/>
      <c r="MAK124" s="177"/>
      <c r="MAO124" s="177"/>
      <c r="MAS124" s="177"/>
      <c r="MAW124" s="177"/>
      <c r="MBA124" s="177"/>
      <c r="MBE124" s="177"/>
      <c r="MBI124" s="177"/>
      <c r="MBM124" s="177"/>
      <c r="MBQ124" s="177"/>
      <c r="MBU124" s="177"/>
      <c r="MBY124" s="177"/>
      <c r="MCC124" s="177"/>
      <c r="MCG124" s="177"/>
      <c r="MCK124" s="177"/>
      <c r="MCO124" s="177"/>
      <c r="MCS124" s="177"/>
      <c r="MCW124" s="177"/>
      <c r="MDA124" s="177"/>
      <c r="MDE124" s="177"/>
      <c r="MDI124" s="177"/>
      <c r="MDM124" s="177"/>
      <c r="MDQ124" s="177"/>
      <c r="MDU124" s="177"/>
      <c r="MDY124" s="177"/>
      <c r="MEC124" s="177"/>
      <c r="MEG124" s="177"/>
      <c r="MEK124" s="177"/>
      <c r="MEO124" s="177"/>
      <c r="MES124" s="177"/>
      <c r="MEW124" s="177"/>
      <c r="MFA124" s="177"/>
      <c r="MFE124" s="177"/>
      <c r="MFI124" s="177"/>
      <c r="MFM124" s="177"/>
      <c r="MFQ124" s="177"/>
      <c r="MFU124" s="177"/>
      <c r="MFY124" s="177"/>
      <c r="MGC124" s="177"/>
      <c r="MGG124" s="177"/>
      <c r="MGK124" s="177"/>
      <c r="MGO124" s="177"/>
      <c r="MGS124" s="177"/>
      <c r="MGW124" s="177"/>
      <c r="MHA124" s="177"/>
      <c r="MHE124" s="177"/>
      <c r="MHI124" s="177"/>
      <c r="MHM124" s="177"/>
      <c r="MHQ124" s="177"/>
      <c r="MHU124" s="177"/>
      <c r="MHY124" s="177"/>
      <c r="MIC124" s="177"/>
      <c r="MIG124" s="177"/>
      <c r="MIK124" s="177"/>
      <c r="MIO124" s="177"/>
      <c r="MIS124" s="177"/>
      <c r="MIW124" s="177"/>
      <c r="MJA124" s="177"/>
      <c r="MJE124" s="177"/>
      <c r="MJI124" s="177"/>
      <c r="MJM124" s="177"/>
      <c r="MJQ124" s="177"/>
      <c r="MJU124" s="177"/>
      <c r="MJY124" s="177"/>
      <c r="MKC124" s="177"/>
      <c r="MKG124" s="177"/>
      <c r="MKK124" s="177"/>
      <c r="MKO124" s="177"/>
      <c r="MKS124" s="177"/>
      <c r="MKW124" s="177"/>
      <c r="MLA124" s="177"/>
      <c r="MLE124" s="177"/>
      <c r="MLI124" s="177"/>
      <c r="MLM124" s="177"/>
      <c r="MLQ124" s="177"/>
      <c r="MLU124" s="177"/>
      <c r="MLY124" s="177"/>
      <c r="MMC124" s="177"/>
      <c r="MMG124" s="177"/>
      <c r="MMK124" s="177"/>
      <c r="MMO124" s="177"/>
      <c r="MMS124" s="177"/>
      <c r="MMW124" s="177"/>
      <c r="MNA124" s="177"/>
      <c r="MNE124" s="177"/>
      <c r="MNI124" s="177"/>
      <c r="MNM124" s="177"/>
      <c r="MNQ124" s="177"/>
      <c r="MNU124" s="177"/>
      <c r="MNY124" s="177"/>
      <c r="MOC124" s="177"/>
      <c r="MOG124" s="177"/>
      <c r="MOK124" s="177"/>
      <c r="MOO124" s="177"/>
      <c r="MOS124" s="177"/>
      <c r="MOW124" s="177"/>
      <c r="MPA124" s="177"/>
      <c r="MPE124" s="177"/>
      <c r="MPI124" s="177"/>
      <c r="MPM124" s="177"/>
      <c r="MPQ124" s="177"/>
      <c r="MPU124" s="177"/>
      <c r="MPY124" s="177"/>
      <c r="MQC124" s="177"/>
      <c r="MQG124" s="177"/>
      <c r="MQK124" s="177"/>
      <c r="MQO124" s="177"/>
      <c r="MQS124" s="177"/>
      <c r="MQW124" s="177"/>
      <c r="MRA124" s="177"/>
      <c r="MRE124" s="177"/>
      <c r="MRI124" s="177"/>
      <c r="MRM124" s="177"/>
      <c r="MRQ124" s="177"/>
      <c r="MRU124" s="177"/>
      <c r="MRY124" s="177"/>
      <c r="MSC124" s="177"/>
      <c r="MSG124" s="177"/>
      <c r="MSK124" s="177"/>
      <c r="MSO124" s="177"/>
      <c r="MSS124" s="177"/>
      <c r="MSW124" s="177"/>
      <c r="MTA124" s="177"/>
      <c r="MTE124" s="177"/>
      <c r="MTI124" s="177"/>
      <c r="MTM124" s="177"/>
      <c r="MTQ124" s="177"/>
      <c r="MTU124" s="177"/>
      <c r="MTY124" s="177"/>
      <c r="MUC124" s="177"/>
      <c r="MUG124" s="177"/>
      <c r="MUK124" s="177"/>
      <c r="MUO124" s="177"/>
      <c r="MUS124" s="177"/>
      <c r="MUW124" s="177"/>
      <c r="MVA124" s="177"/>
      <c r="MVE124" s="177"/>
      <c r="MVI124" s="177"/>
      <c r="MVM124" s="177"/>
      <c r="MVQ124" s="177"/>
      <c r="MVU124" s="177"/>
      <c r="MVY124" s="177"/>
      <c r="MWC124" s="177"/>
      <c r="MWG124" s="177"/>
      <c r="MWK124" s="177"/>
      <c r="MWO124" s="177"/>
      <c r="MWS124" s="177"/>
      <c r="MWW124" s="177"/>
      <c r="MXA124" s="177"/>
      <c r="MXE124" s="177"/>
      <c r="MXI124" s="177"/>
      <c r="MXM124" s="177"/>
      <c r="MXQ124" s="177"/>
      <c r="MXU124" s="177"/>
      <c r="MXY124" s="177"/>
      <c r="MYC124" s="177"/>
      <c r="MYG124" s="177"/>
      <c r="MYK124" s="177"/>
      <c r="MYO124" s="177"/>
      <c r="MYS124" s="177"/>
      <c r="MYW124" s="177"/>
      <c r="MZA124" s="177"/>
      <c r="MZE124" s="177"/>
      <c r="MZI124" s="177"/>
      <c r="MZM124" s="177"/>
      <c r="MZQ124" s="177"/>
      <c r="MZU124" s="177"/>
      <c r="MZY124" s="177"/>
      <c r="NAC124" s="177"/>
      <c r="NAG124" s="177"/>
      <c r="NAK124" s="177"/>
      <c r="NAO124" s="177"/>
      <c r="NAS124" s="177"/>
      <c r="NAW124" s="177"/>
      <c r="NBA124" s="177"/>
      <c r="NBE124" s="177"/>
      <c r="NBI124" s="177"/>
      <c r="NBM124" s="177"/>
      <c r="NBQ124" s="177"/>
      <c r="NBU124" s="177"/>
      <c r="NBY124" s="177"/>
      <c r="NCC124" s="177"/>
      <c r="NCG124" s="177"/>
      <c r="NCK124" s="177"/>
      <c r="NCO124" s="177"/>
      <c r="NCS124" s="177"/>
      <c r="NCW124" s="177"/>
      <c r="NDA124" s="177"/>
      <c r="NDE124" s="177"/>
      <c r="NDI124" s="177"/>
      <c r="NDM124" s="177"/>
      <c r="NDQ124" s="177"/>
      <c r="NDU124" s="177"/>
      <c r="NDY124" s="177"/>
      <c r="NEC124" s="177"/>
      <c r="NEG124" s="177"/>
      <c r="NEK124" s="177"/>
      <c r="NEO124" s="177"/>
      <c r="NES124" s="177"/>
      <c r="NEW124" s="177"/>
      <c r="NFA124" s="177"/>
      <c r="NFE124" s="177"/>
      <c r="NFI124" s="177"/>
      <c r="NFM124" s="177"/>
      <c r="NFQ124" s="177"/>
      <c r="NFU124" s="177"/>
      <c r="NFY124" s="177"/>
      <c r="NGC124" s="177"/>
      <c r="NGG124" s="177"/>
      <c r="NGK124" s="177"/>
      <c r="NGO124" s="177"/>
      <c r="NGS124" s="177"/>
      <c r="NGW124" s="177"/>
      <c r="NHA124" s="177"/>
      <c r="NHE124" s="177"/>
      <c r="NHI124" s="177"/>
      <c r="NHM124" s="177"/>
      <c r="NHQ124" s="177"/>
      <c r="NHU124" s="177"/>
      <c r="NHY124" s="177"/>
      <c r="NIC124" s="177"/>
      <c r="NIG124" s="177"/>
      <c r="NIK124" s="177"/>
      <c r="NIO124" s="177"/>
      <c r="NIS124" s="177"/>
      <c r="NIW124" s="177"/>
      <c r="NJA124" s="177"/>
      <c r="NJE124" s="177"/>
      <c r="NJI124" s="177"/>
      <c r="NJM124" s="177"/>
      <c r="NJQ124" s="177"/>
      <c r="NJU124" s="177"/>
      <c r="NJY124" s="177"/>
      <c r="NKC124" s="177"/>
      <c r="NKG124" s="177"/>
      <c r="NKK124" s="177"/>
      <c r="NKO124" s="177"/>
      <c r="NKS124" s="177"/>
      <c r="NKW124" s="177"/>
      <c r="NLA124" s="177"/>
      <c r="NLE124" s="177"/>
      <c r="NLI124" s="177"/>
      <c r="NLM124" s="177"/>
      <c r="NLQ124" s="177"/>
      <c r="NLU124" s="177"/>
      <c r="NLY124" s="177"/>
      <c r="NMC124" s="177"/>
      <c r="NMG124" s="177"/>
      <c r="NMK124" s="177"/>
      <c r="NMO124" s="177"/>
      <c r="NMS124" s="177"/>
      <c r="NMW124" s="177"/>
      <c r="NNA124" s="177"/>
      <c r="NNE124" s="177"/>
      <c r="NNI124" s="177"/>
      <c r="NNM124" s="177"/>
      <c r="NNQ124" s="177"/>
      <c r="NNU124" s="177"/>
      <c r="NNY124" s="177"/>
      <c r="NOC124" s="177"/>
      <c r="NOG124" s="177"/>
      <c r="NOK124" s="177"/>
      <c r="NOO124" s="177"/>
      <c r="NOS124" s="177"/>
      <c r="NOW124" s="177"/>
      <c r="NPA124" s="177"/>
      <c r="NPE124" s="177"/>
      <c r="NPI124" s="177"/>
      <c r="NPM124" s="177"/>
      <c r="NPQ124" s="177"/>
      <c r="NPU124" s="177"/>
      <c r="NPY124" s="177"/>
      <c r="NQC124" s="177"/>
      <c r="NQG124" s="177"/>
      <c r="NQK124" s="177"/>
      <c r="NQO124" s="177"/>
      <c r="NQS124" s="177"/>
      <c r="NQW124" s="177"/>
      <c r="NRA124" s="177"/>
      <c r="NRE124" s="177"/>
      <c r="NRI124" s="177"/>
      <c r="NRM124" s="177"/>
      <c r="NRQ124" s="177"/>
      <c r="NRU124" s="177"/>
      <c r="NRY124" s="177"/>
      <c r="NSC124" s="177"/>
      <c r="NSG124" s="177"/>
      <c r="NSK124" s="177"/>
      <c r="NSO124" s="177"/>
      <c r="NSS124" s="177"/>
      <c r="NSW124" s="177"/>
      <c r="NTA124" s="177"/>
      <c r="NTE124" s="177"/>
      <c r="NTI124" s="177"/>
      <c r="NTM124" s="177"/>
      <c r="NTQ124" s="177"/>
      <c r="NTU124" s="177"/>
      <c r="NTY124" s="177"/>
      <c r="NUC124" s="177"/>
      <c r="NUG124" s="177"/>
      <c r="NUK124" s="177"/>
      <c r="NUO124" s="177"/>
      <c r="NUS124" s="177"/>
      <c r="NUW124" s="177"/>
      <c r="NVA124" s="177"/>
      <c r="NVE124" s="177"/>
      <c r="NVI124" s="177"/>
      <c r="NVM124" s="177"/>
      <c r="NVQ124" s="177"/>
      <c r="NVU124" s="177"/>
      <c r="NVY124" s="177"/>
      <c r="NWC124" s="177"/>
      <c r="NWG124" s="177"/>
      <c r="NWK124" s="177"/>
      <c r="NWO124" s="177"/>
      <c r="NWS124" s="177"/>
      <c r="NWW124" s="177"/>
      <c r="NXA124" s="177"/>
      <c r="NXE124" s="177"/>
      <c r="NXI124" s="177"/>
      <c r="NXM124" s="177"/>
      <c r="NXQ124" s="177"/>
      <c r="NXU124" s="177"/>
      <c r="NXY124" s="177"/>
      <c r="NYC124" s="177"/>
      <c r="NYG124" s="177"/>
      <c r="NYK124" s="177"/>
      <c r="NYO124" s="177"/>
      <c r="NYS124" s="177"/>
      <c r="NYW124" s="177"/>
      <c r="NZA124" s="177"/>
      <c r="NZE124" s="177"/>
      <c r="NZI124" s="177"/>
      <c r="NZM124" s="177"/>
      <c r="NZQ124" s="177"/>
      <c r="NZU124" s="177"/>
      <c r="NZY124" s="177"/>
      <c r="OAC124" s="177"/>
      <c r="OAG124" s="177"/>
      <c r="OAK124" s="177"/>
      <c r="OAO124" s="177"/>
      <c r="OAS124" s="177"/>
      <c r="OAW124" s="177"/>
      <c r="OBA124" s="177"/>
      <c r="OBE124" s="177"/>
      <c r="OBI124" s="177"/>
      <c r="OBM124" s="177"/>
      <c r="OBQ124" s="177"/>
      <c r="OBU124" s="177"/>
      <c r="OBY124" s="177"/>
      <c r="OCC124" s="177"/>
      <c r="OCG124" s="177"/>
      <c r="OCK124" s="177"/>
      <c r="OCO124" s="177"/>
      <c r="OCS124" s="177"/>
      <c r="OCW124" s="177"/>
      <c r="ODA124" s="177"/>
      <c r="ODE124" s="177"/>
      <c r="ODI124" s="177"/>
      <c r="ODM124" s="177"/>
      <c r="ODQ124" s="177"/>
      <c r="ODU124" s="177"/>
      <c r="ODY124" s="177"/>
      <c r="OEC124" s="177"/>
      <c r="OEG124" s="177"/>
      <c r="OEK124" s="177"/>
      <c r="OEO124" s="177"/>
      <c r="OES124" s="177"/>
      <c r="OEW124" s="177"/>
      <c r="OFA124" s="177"/>
      <c r="OFE124" s="177"/>
      <c r="OFI124" s="177"/>
      <c r="OFM124" s="177"/>
      <c r="OFQ124" s="177"/>
      <c r="OFU124" s="177"/>
      <c r="OFY124" s="177"/>
      <c r="OGC124" s="177"/>
      <c r="OGG124" s="177"/>
      <c r="OGK124" s="177"/>
      <c r="OGO124" s="177"/>
      <c r="OGS124" s="177"/>
      <c r="OGW124" s="177"/>
      <c r="OHA124" s="177"/>
      <c r="OHE124" s="177"/>
      <c r="OHI124" s="177"/>
      <c r="OHM124" s="177"/>
      <c r="OHQ124" s="177"/>
      <c r="OHU124" s="177"/>
      <c r="OHY124" s="177"/>
      <c r="OIC124" s="177"/>
      <c r="OIG124" s="177"/>
      <c r="OIK124" s="177"/>
      <c r="OIO124" s="177"/>
      <c r="OIS124" s="177"/>
      <c r="OIW124" s="177"/>
      <c r="OJA124" s="177"/>
      <c r="OJE124" s="177"/>
      <c r="OJI124" s="177"/>
      <c r="OJM124" s="177"/>
      <c r="OJQ124" s="177"/>
      <c r="OJU124" s="177"/>
      <c r="OJY124" s="177"/>
      <c r="OKC124" s="177"/>
      <c r="OKG124" s="177"/>
      <c r="OKK124" s="177"/>
      <c r="OKO124" s="177"/>
      <c r="OKS124" s="177"/>
      <c r="OKW124" s="177"/>
      <c r="OLA124" s="177"/>
      <c r="OLE124" s="177"/>
      <c r="OLI124" s="177"/>
      <c r="OLM124" s="177"/>
      <c r="OLQ124" s="177"/>
      <c r="OLU124" s="177"/>
      <c r="OLY124" s="177"/>
      <c r="OMC124" s="177"/>
      <c r="OMG124" s="177"/>
      <c r="OMK124" s="177"/>
      <c r="OMO124" s="177"/>
      <c r="OMS124" s="177"/>
      <c r="OMW124" s="177"/>
      <c r="ONA124" s="177"/>
      <c r="ONE124" s="177"/>
      <c r="ONI124" s="177"/>
      <c r="ONM124" s="177"/>
      <c r="ONQ124" s="177"/>
      <c r="ONU124" s="177"/>
      <c r="ONY124" s="177"/>
      <c r="OOC124" s="177"/>
      <c r="OOG124" s="177"/>
      <c r="OOK124" s="177"/>
      <c r="OOO124" s="177"/>
      <c r="OOS124" s="177"/>
      <c r="OOW124" s="177"/>
      <c r="OPA124" s="177"/>
      <c r="OPE124" s="177"/>
      <c r="OPI124" s="177"/>
      <c r="OPM124" s="177"/>
      <c r="OPQ124" s="177"/>
      <c r="OPU124" s="177"/>
      <c r="OPY124" s="177"/>
      <c r="OQC124" s="177"/>
      <c r="OQG124" s="177"/>
      <c r="OQK124" s="177"/>
      <c r="OQO124" s="177"/>
      <c r="OQS124" s="177"/>
      <c r="OQW124" s="177"/>
      <c r="ORA124" s="177"/>
      <c r="ORE124" s="177"/>
      <c r="ORI124" s="177"/>
      <c r="ORM124" s="177"/>
      <c r="ORQ124" s="177"/>
      <c r="ORU124" s="177"/>
      <c r="ORY124" s="177"/>
      <c r="OSC124" s="177"/>
      <c r="OSG124" s="177"/>
      <c r="OSK124" s="177"/>
      <c r="OSO124" s="177"/>
      <c r="OSS124" s="177"/>
      <c r="OSW124" s="177"/>
      <c r="OTA124" s="177"/>
      <c r="OTE124" s="177"/>
      <c r="OTI124" s="177"/>
      <c r="OTM124" s="177"/>
      <c r="OTQ124" s="177"/>
      <c r="OTU124" s="177"/>
      <c r="OTY124" s="177"/>
      <c r="OUC124" s="177"/>
      <c r="OUG124" s="177"/>
      <c r="OUK124" s="177"/>
      <c r="OUO124" s="177"/>
      <c r="OUS124" s="177"/>
      <c r="OUW124" s="177"/>
      <c r="OVA124" s="177"/>
      <c r="OVE124" s="177"/>
      <c r="OVI124" s="177"/>
      <c r="OVM124" s="177"/>
      <c r="OVQ124" s="177"/>
      <c r="OVU124" s="177"/>
      <c r="OVY124" s="177"/>
      <c r="OWC124" s="177"/>
      <c r="OWG124" s="177"/>
      <c r="OWK124" s="177"/>
      <c r="OWO124" s="177"/>
      <c r="OWS124" s="177"/>
      <c r="OWW124" s="177"/>
      <c r="OXA124" s="177"/>
      <c r="OXE124" s="177"/>
      <c r="OXI124" s="177"/>
      <c r="OXM124" s="177"/>
      <c r="OXQ124" s="177"/>
      <c r="OXU124" s="177"/>
      <c r="OXY124" s="177"/>
      <c r="OYC124" s="177"/>
      <c r="OYG124" s="177"/>
      <c r="OYK124" s="177"/>
      <c r="OYO124" s="177"/>
      <c r="OYS124" s="177"/>
      <c r="OYW124" s="177"/>
      <c r="OZA124" s="177"/>
      <c r="OZE124" s="177"/>
      <c r="OZI124" s="177"/>
      <c r="OZM124" s="177"/>
      <c r="OZQ124" s="177"/>
      <c r="OZU124" s="177"/>
      <c r="OZY124" s="177"/>
      <c r="PAC124" s="177"/>
      <c r="PAG124" s="177"/>
      <c r="PAK124" s="177"/>
      <c r="PAO124" s="177"/>
      <c r="PAS124" s="177"/>
      <c r="PAW124" s="177"/>
      <c r="PBA124" s="177"/>
      <c r="PBE124" s="177"/>
      <c r="PBI124" s="177"/>
      <c r="PBM124" s="177"/>
      <c r="PBQ124" s="177"/>
      <c r="PBU124" s="177"/>
      <c r="PBY124" s="177"/>
      <c r="PCC124" s="177"/>
      <c r="PCG124" s="177"/>
      <c r="PCK124" s="177"/>
      <c r="PCO124" s="177"/>
      <c r="PCS124" s="177"/>
      <c r="PCW124" s="177"/>
      <c r="PDA124" s="177"/>
      <c r="PDE124" s="177"/>
      <c r="PDI124" s="177"/>
      <c r="PDM124" s="177"/>
      <c r="PDQ124" s="177"/>
      <c r="PDU124" s="177"/>
      <c r="PDY124" s="177"/>
      <c r="PEC124" s="177"/>
      <c r="PEG124" s="177"/>
      <c r="PEK124" s="177"/>
      <c r="PEO124" s="177"/>
      <c r="PES124" s="177"/>
      <c r="PEW124" s="177"/>
      <c r="PFA124" s="177"/>
      <c r="PFE124" s="177"/>
      <c r="PFI124" s="177"/>
      <c r="PFM124" s="177"/>
      <c r="PFQ124" s="177"/>
      <c r="PFU124" s="177"/>
      <c r="PFY124" s="177"/>
      <c r="PGC124" s="177"/>
      <c r="PGG124" s="177"/>
      <c r="PGK124" s="177"/>
      <c r="PGO124" s="177"/>
      <c r="PGS124" s="177"/>
      <c r="PGW124" s="177"/>
      <c r="PHA124" s="177"/>
      <c r="PHE124" s="177"/>
      <c r="PHI124" s="177"/>
      <c r="PHM124" s="177"/>
      <c r="PHQ124" s="177"/>
      <c r="PHU124" s="177"/>
      <c r="PHY124" s="177"/>
      <c r="PIC124" s="177"/>
      <c r="PIG124" s="177"/>
      <c r="PIK124" s="177"/>
      <c r="PIO124" s="177"/>
      <c r="PIS124" s="177"/>
      <c r="PIW124" s="177"/>
      <c r="PJA124" s="177"/>
      <c r="PJE124" s="177"/>
      <c r="PJI124" s="177"/>
      <c r="PJM124" s="177"/>
      <c r="PJQ124" s="177"/>
      <c r="PJU124" s="177"/>
      <c r="PJY124" s="177"/>
      <c r="PKC124" s="177"/>
      <c r="PKG124" s="177"/>
      <c r="PKK124" s="177"/>
      <c r="PKO124" s="177"/>
      <c r="PKS124" s="177"/>
      <c r="PKW124" s="177"/>
      <c r="PLA124" s="177"/>
      <c r="PLE124" s="177"/>
      <c r="PLI124" s="177"/>
      <c r="PLM124" s="177"/>
      <c r="PLQ124" s="177"/>
      <c r="PLU124" s="177"/>
      <c r="PLY124" s="177"/>
      <c r="PMC124" s="177"/>
      <c r="PMG124" s="177"/>
      <c r="PMK124" s="177"/>
      <c r="PMO124" s="177"/>
      <c r="PMS124" s="177"/>
      <c r="PMW124" s="177"/>
      <c r="PNA124" s="177"/>
      <c r="PNE124" s="177"/>
      <c r="PNI124" s="177"/>
      <c r="PNM124" s="177"/>
      <c r="PNQ124" s="177"/>
      <c r="PNU124" s="177"/>
      <c r="PNY124" s="177"/>
      <c r="POC124" s="177"/>
      <c r="POG124" s="177"/>
      <c r="POK124" s="177"/>
      <c r="POO124" s="177"/>
      <c r="POS124" s="177"/>
      <c r="POW124" s="177"/>
      <c r="PPA124" s="177"/>
      <c r="PPE124" s="177"/>
      <c r="PPI124" s="177"/>
      <c r="PPM124" s="177"/>
      <c r="PPQ124" s="177"/>
      <c r="PPU124" s="177"/>
      <c r="PPY124" s="177"/>
      <c r="PQC124" s="177"/>
      <c r="PQG124" s="177"/>
      <c r="PQK124" s="177"/>
      <c r="PQO124" s="177"/>
      <c r="PQS124" s="177"/>
      <c r="PQW124" s="177"/>
      <c r="PRA124" s="177"/>
      <c r="PRE124" s="177"/>
      <c r="PRI124" s="177"/>
      <c r="PRM124" s="177"/>
      <c r="PRQ124" s="177"/>
      <c r="PRU124" s="177"/>
      <c r="PRY124" s="177"/>
      <c r="PSC124" s="177"/>
      <c r="PSG124" s="177"/>
      <c r="PSK124" s="177"/>
      <c r="PSO124" s="177"/>
      <c r="PSS124" s="177"/>
      <c r="PSW124" s="177"/>
      <c r="PTA124" s="177"/>
      <c r="PTE124" s="177"/>
      <c r="PTI124" s="177"/>
      <c r="PTM124" s="177"/>
      <c r="PTQ124" s="177"/>
      <c r="PTU124" s="177"/>
      <c r="PTY124" s="177"/>
      <c r="PUC124" s="177"/>
      <c r="PUG124" s="177"/>
      <c r="PUK124" s="177"/>
      <c r="PUO124" s="177"/>
      <c r="PUS124" s="177"/>
      <c r="PUW124" s="177"/>
      <c r="PVA124" s="177"/>
      <c r="PVE124" s="177"/>
      <c r="PVI124" s="177"/>
      <c r="PVM124" s="177"/>
      <c r="PVQ124" s="177"/>
      <c r="PVU124" s="177"/>
      <c r="PVY124" s="177"/>
      <c r="PWC124" s="177"/>
      <c r="PWG124" s="177"/>
      <c r="PWK124" s="177"/>
      <c r="PWO124" s="177"/>
      <c r="PWS124" s="177"/>
      <c r="PWW124" s="177"/>
      <c r="PXA124" s="177"/>
      <c r="PXE124" s="177"/>
      <c r="PXI124" s="177"/>
      <c r="PXM124" s="177"/>
      <c r="PXQ124" s="177"/>
      <c r="PXU124" s="177"/>
      <c r="PXY124" s="177"/>
      <c r="PYC124" s="177"/>
      <c r="PYG124" s="177"/>
      <c r="PYK124" s="177"/>
      <c r="PYO124" s="177"/>
      <c r="PYS124" s="177"/>
      <c r="PYW124" s="177"/>
      <c r="PZA124" s="177"/>
      <c r="PZE124" s="177"/>
      <c r="PZI124" s="177"/>
      <c r="PZM124" s="177"/>
      <c r="PZQ124" s="177"/>
      <c r="PZU124" s="177"/>
      <c r="PZY124" s="177"/>
      <c r="QAC124" s="177"/>
      <c r="QAG124" s="177"/>
      <c r="QAK124" s="177"/>
      <c r="QAO124" s="177"/>
      <c r="QAS124" s="177"/>
      <c r="QAW124" s="177"/>
      <c r="QBA124" s="177"/>
      <c r="QBE124" s="177"/>
      <c r="QBI124" s="177"/>
      <c r="QBM124" s="177"/>
      <c r="QBQ124" s="177"/>
      <c r="QBU124" s="177"/>
      <c r="QBY124" s="177"/>
      <c r="QCC124" s="177"/>
      <c r="QCG124" s="177"/>
      <c r="QCK124" s="177"/>
      <c r="QCO124" s="177"/>
      <c r="QCS124" s="177"/>
      <c r="QCW124" s="177"/>
      <c r="QDA124" s="177"/>
      <c r="QDE124" s="177"/>
      <c r="QDI124" s="177"/>
      <c r="QDM124" s="177"/>
      <c r="QDQ124" s="177"/>
      <c r="QDU124" s="177"/>
      <c r="QDY124" s="177"/>
      <c r="QEC124" s="177"/>
      <c r="QEG124" s="177"/>
      <c r="QEK124" s="177"/>
      <c r="QEO124" s="177"/>
      <c r="QES124" s="177"/>
      <c r="QEW124" s="177"/>
      <c r="QFA124" s="177"/>
      <c r="QFE124" s="177"/>
      <c r="QFI124" s="177"/>
      <c r="QFM124" s="177"/>
      <c r="QFQ124" s="177"/>
      <c r="QFU124" s="177"/>
      <c r="QFY124" s="177"/>
      <c r="QGC124" s="177"/>
      <c r="QGG124" s="177"/>
      <c r="QGK124" s="177"/>
      <c r="QGO124" s="177"/>
      <c r="QGS124" s="177"/>
      <c r="QGW124" s="177"/>
      <c r="QHA124" s="177"/>
      <c r="QHE124" s="177"/>
      <c r="QHI124" s="177"/>
      <c r="QHM124" s="177"/>
      <c r="QHQ124" s="177"/>
      <c r="QHU124" s="177"/>
      <c r="QHY124" s="177"/>
      <c r="QIC124" s="177"/>
      <c r="QIG124" s="177"/>
      <c r="QIK124" s="177"/>
      <c r="QIO124" s="177"/>
      <c r="QIS124" s="177"/>
      <c r="QIW124" s="177"/>
      <c r="QJA124" s="177"/>
      <c r="QJE124" s="177"/>
      <c r="QJI124" s="177"/>
      <c r="QJM124" s="177"/>
      <c r="QJQ124" s="177"/>
      <c r="QJU124" s="177"/>
      <c r="QJY124" s="177"/>
      <c r="QKC124" s="177"/>
      <c r="QKG124" s="177"/>
      <c r="QKK124" s="177"/>
      <c r="QKO124" s="177"/>
      <c r="QKS124" s="177"/>
      <c r="QKW124" s="177"/>
      <c r="QLA124" s="177"/>
      <c r="QLE124" s="177"/>
      <c r="QLI124" s="177"/>
      <c r="QLM124" s="177"/>
      <c r="QLQ124" s="177"/>
      <c r="QLU124" s="177"/>
      <c r="QLY124" s="177"/>
      <c r="QMC124" s="177"/>
      <c r="QMG124" s="177"/>
      <c r="QMK124" s="177"/>
      <c r="QMO124" s="177"/>
      <c r="QMS124" s="177"/>
      <c r="QMW124" s="177"/>
      <c r="QNA124" s="177"/>
      <c r="QNE124" s="177"/>
      <c r="QNI124" s="177"/>
      <c r="QNM124" s="177"/>
      <c r="QNQ124" s="177"/>
      <c r="QNU124" s="177"/>
      <c r="QNY124" s="177"/>
      <c r="QOC124" s="177"/>
      <c r="QOG124" s="177"/>
      <c r="QOK124" s="177"/>
      <c r="QOO124" s="177"/>
      <c r="QOS124" s="177"/>
      <c r="QOW124" s="177"/>
      <c r="QPA124" s="177"/>
      <c r="QPE124" s="177"/>
      <c r="QPI124" s="177"/>
      <c r="QPM124" s="177"/>
      <c r="QPQ124" s="177"/>
      <c r="QPU124" s="177"/>
      <c r="QPY124" s="177"/>
      <c r="QQC124" s="177"/>
      <c r="QQG124" s="177"/>
      <c r="QQK124" s="177"/>
      <c r="QQO124" s="177"/>
      <c r="QQS124" s="177"/>
      <c r="QQW124" s="177"/>
      <c r="QRA124" s="177"/>
      <c r="QRE124" s="177"/>
      <c r="QRI124" s="177"/>
      <c r="QRM124" s="177"/>
      <c r="QRQ124" s="177"/>
      <c r="QRU124" s="177"/>
      <c r="QRY124" s="177"/>
      <c r="QSC124" s="177"/>
      <c r="QSG124" s="177"/>
      <c r="QSK124" s="177"/>
      <c r="QSO124" s="177"/>
      <c r="QSS124" s="177"/>
      <c r="QSW124" s="177"/>
      <c r="QTA124" s="177"/>
      <c r="QTE124" s="177"/>
      <c r="QTI124" s="177"/>
      <c r="QTM124" s="177"/>
      <c r="QTQ124" s="177"/>
      <c r="QTU124" s="177"/>
      <c r="QTY124" s="177"/>
      <c r="QUC124" s="177"/>
      <c r="QUG124" s="177"/>
      <c r="QUK124" s="177"/>
      <c r="QUO124" s="177"/>
      <c r="QUS124" s="177"/>
      <c r="QUW124" s="177"/>
      <c r="QVA124" s="177"/>
      <c r="QVE124" s="177"/>
      <c r="QVI124" s="177"/>
      <c r="QVM124" s="177"/>
      <c r="QVQ124" s="177"/>
      <c r="QVU124" s="177"/>
      <c r="QVY124" s="177"/>
      <c r="QWC124" s="177"/>
      <c r="QWG124" s="177"/>
      <c r="QWK124" s="177"/>
      <c r="QWO124" s="177"/>
      <c r="QWS124" s="177"/>
      <c r="QWW124" s="177"/>
      <c r="QXA124" s="177"/>
      <c r="QXE124" s="177"/>
      <c r="QXI124" s="177"/>
      <c r="QXM124" s="177"/>
      <c r="QXQ124" s="177"/>
      <c r="QXU124" s="177"/>
      <c r="QXY124" s="177"/>
      <c r="QYC124" s="177"/>
      <c r="QYG124" s="177"/>
      <c r="QYK124" s="177"/>
      <c r="QYO124" s="177"/>
      <c r="QYS124" s="177"/>
      <c r="QYW124" s="177"/>
      <c r="QZA124" s="177"/>
      <c r="QZE124" s="177"/>
      <c r="QZI124" s="177"/>
      <c r="QZM124" s="177"/>
      <c r="QZQ124" s="177"/>
      <c r="QZU124" s="177"/>
      <c r="QZY124" s="177"/>
      <c r="RAC124" s="177"/>
      <c r="RAG124" s="177"/>
      <c r="RAK124" s="177"/>
      <c r="RAO124" s="177"/>
      <c r="RAS124" s="177"/>
      <c r="RAW124" s="177"/>
      <c r="RBA124" s="177"/>
      <c r="RBE124" s="177"/>
      <c r="RBI124" s="177"/>
      <c r="RBM124" s="177"/>
      <c r="RBQ124" s="177"/>
      <c r="RBU124" s="177"/>
      <c r="RBY124" s="177"/>
      <c r="RCC124" s="177"/>
      <c r="RCG124" s="177"/>
      <c r="RCK124" s="177"/>
      <c r="RCO124" s="177"/>
      <c r="RCS124" s="177"/>
      <c r="RCW124" s="177"/>
      <c r="RDA124" s="177"/>
      <c r="RDE124" s="177"/>
      <c r="RDI124" s="177"/>
      <c r="RDM124" s="177"/>
      <c r="RDQ124" s="177"/>
      <c r="RDU124" s="177"/>
      <c r="RDY124" s="177"/>
      <c r="REC124" s="177"/>
      <c r="REG124" s="177"/>
      <c r="REK124" s="177"/>
      <c r="REO124" s="177"/>
      <c r="RES124" s="177"/>
      <c r="REW124" s="177"/>
      <c r="RFA124" s="177"/>
      <c r="RFE124" s="177"/>
      <c r="RFI124" s="177"/>
      <c r="RFM124" s="177"/>
      <c r="RFQ124" s="177"/>
      <c r="RFU124" s="177"/>
      <c r="RFY124" s="177"/>
      <c r="RGC124" s="177"/>
      <c r="RGG124" s="177"/>
      <c r="RGK124" s="177"/>
      <c r="RGO124" s="177"/>
      <c r="RGS124" s="177"/>
      <c r="RGW124" s="177"/>
      <c r="RHA124" s="177"/>
      <c r="RHE124" s="177"/>
      <c r="RHI124" s="177"/>
      <c r="RHM124" s="177"/>
      <c r="RHQ124" s="177"/>
      <c r="RHU124" s="177"/>
      <c r="RHY124" s="177"/>
      <c r="RIC124" s="177"/>
      <c r="RIG124" s="177"/>
      <c r="RIK124" s="177"/>
      <c r="RIO124" s="177"/>
      <c r="RIS124" s="177"/>
      <c r="RIW124" s="177"/>
      <c r="RJA124" s="177"/>
      <c r="RJE124" s="177"/>
      <c r="RJI124" s="177"/>
      <c r="RJM124" s="177"/>
      <c r="RJQ124" s="177"/>
      <c r="RJU124" s="177"/>
      <c r="RJY124" s="177"/>
      <c r="RKC124" s="177"/>
      <c r="RKG124" s="177"/>
      <c r="RKK124" s="177"/>
      <c r="RKO124" s="177"/>
      <c r="RKS124" s="177"/>
      <c r="RKW124" s="177"/>
      <c r="RLA124" s="177"/>
      <c r="RLE124" s="177"/>
      <c r="RLI124" s="177"/>
      <c r="RLM124" s="177"/>
      <c r="RLQ124" s="177"/>
      <c r="RLU124" s="177"/>
      <c r="RLY124" s="177"/>
      <c r="RMC124" s="177"/>
      <c r="RMG124" s="177"/>
      <c r="RMK124" s="177"/>
      <c r="RMO124" s="177"/>
      <c r="RMS124" s="177"/>
      <c r="RMW124" s="177"/>
      <c r="RNA124" s="177"/>
      <c r="RNE124" s="177"/>
      <c r="RNI124" s="177"/>
      <c r="RNM124" s="177"/>
      <c r="RNQ124" s="177"/>
      <c r="RNU124" s="177"/>
      <c r="RNY124" s="177"/>
      <c r="ROC124" s="177"/>
      <c r="ROG124" s="177"/>
      <c r="ROK124" s="177"/>
      <c r="ROO124" s="177"/>
      <c r="ROS124" s="177"/>
      <c r="ROW124" s="177"/>
      <c r="RPA124" s="177"/>
      <c r="RPE124" s="177"/>
      <c r="RPI124" s="177"/>
      <c r="RPM124" s="177"/>
      <c r="RPQ124" s="177"/>
      <c r="RPU124" s="177"/>
      <c r="RPY124" s="177"/>
      <c r="RQC124" s="177"/>
      <c r="RQG124" s="177"/>
      <c r="RQK124" s="177"/>
      <c r="RQO124" s="177"/>
      <c r="RQS124" s="177"/>
      <c r="RQW124" s="177"/>
      <c r="RRA124" s="177"/>
      <c r="RRE124" s="177"/>
      <c r="RRI124" s="177"/>
      <c r="RRM124" s="177"/>
      <c r="RRQ124" s="177"/>
      <c r="RRU124" s="177"/>
      <c r="RRY124" s="177"/>
      <c r="RSC124" s="177"/>
      <c r="RSG124" s="177"/>
      <c r="RSK124" s="177"/>
      <c r="RSO124" s="177"/>
      <c r="RSS124" s="177"/>
      <c r="RSW124" s="177"/>
      <c r="RTA124" s="177"/>
      <c r="RTE124" s="177"/>
      <c r="RTI124" s="177"/>
      <c r="RTM124" s="177"/>
      <c r="RTQ124" s="177"/>
      <c r="RTU124" s="177"/>
      <c r="RTY124" s="177"/>
      <c r="RUC124" s="177"/>
      <c r="RUG124" s="177"/>
      <c r="RUK124" s="177"/>
      <c r="RUO124" s="177"/>
      <c r="RUS124" s="177"/>
      <c r="RUW124" s="177"/>
      <c r="RVA124" s="177"/>
      <c r="RVE124" s="177"/>
      <c r="RVI124" s="177"/>
      <c r="RVM124" s="177"/>
      <c r="RVQ124" s="177"/>
      <c r="RVU124" s="177"/>
      <c r="RVY124" s="177"/>
      <c r="RWC124" s="177"/>
      <c r="RWG124" s="177"/>
      <c r="RWK124" s="177"/>
      <c r="RWO124" s="177"/>
      <c r="RWS124" s="177"/>
      <c r="RWW124" s="177"/>
      <c r="RXA124" s="177"/>
      <c r="RXE124" s="177"/>
      <c r="RXI124" s="177"/>
      <c r="RXM124" s="177"/>
      <c r="RXQ124" s="177"/>
      <c r="RXU124" s="177"/>
      <c r="RXY124" s="177"/>
      <c r="RYC124" s="177"/>
      <c r="RYG124" s="177"/>
      <c r="RYK124" s="177"/>
      <c r="RYO124" s="177"/>
      <c r="RYS124" s="177"/>
      <c r="RYW124" s="177"/>
      <c r="RZA124" s="177"/>
      <c r="RZE124" s="177"/>
      <c r="RZI124" s="177"/>
      <c r="RZM124" s="177"/>
      <c r="RZQ124" s="177"/>
      <c r="RZU124" s="177"/>
      <c r="RZY124" s="177"/>
      <c r="SAC124" s="177"/>
      <c r="SAG124" s="177"/>
      <c r="SAK124" s="177"/>
      <c r="SAO124" s="177"/>
      <c r="SAS124" s="177"/>
      <c r="SAW124" s="177"/>
      <c r="SBA124" s="177"/>
      <c r="SBE124" s="177"/>
      <c r="SBI124" s="177"/>
      <c r="SBM124" s="177"/>
      <c r="SBQ124" s="177"/>
      <c r="SBU124" s="177"/>
      <c r="SBY124" s="177"/>
      <c r="SCC124" s="177"/>
      <c r="SCG124" s="177"/>
      <c r="SCK124" s="177"/>
      <c r="SCO124" s="177"/>
      <c r="SCS124" s="177"/>
      <c r="SCW124" s="177"/>
      <c r="SDA124" s="177"/>
      <c r="SDE124" s="177"/>
      <c r="SDI124" s="177"/>
      <c r="SDM124" s="177"/>
      <c r="SDQ124" s="177"/>
      <c r="SDU124" s="177"/>
      <c r="SDY124" s="177"/>
      <c r="SEC124" s="177"/>
      <c r="SEG124" s="177"/>
      <c r="SEK124" s="177"/>
      <c r="SEO124" s="177"/>
      <c r="SES124" s="177"/>
      <c r="SEW124" s="177"/>
      <c r="SFA124" s="177"/>
      <c r="SFE124" s="177"/>
      <c r="SFI124" s="177"/>
      <c r="SFM124" s="177"/>
      <c r="SFQ124" s="177"/>
      <c r="SFU124" s="177"/>
      <c r="SFY124" s="177"/>
      <c r="SGC124" s="177"/>
      <c r="SGG124" s="177"/>
      <c r="SGK124" s="177"/>
      <c r="SGO124" s="177"/>
      <c r="SGS124" s="177"/>
      <c r="SGW124" s="177"/>
      <c r="SHA124" s="177"/>
      <c r="SHE124" s="177"/>
      <c r="SHI124" s="177"/>
      <c r="SHM124" s="177"/>
      <c r="SHQ124" s="177"/>
      <c r="SHU124" s="177"/>
      <c r="SHY124" s="177"/>
      <c r="SIC124" s="177"/>
      <c r="SIG124" s="177"/>
      <c r="SIK124" s="177"/>
      <c r="SIO124" s="177"/>
      <c r="SIS124" s="177"/>
      <c r="SIW124" s="177"/>
      <c r="SJA124" s="177"/>
      <c r="SJE124" s="177"/>
      <c r="SJI124" s="177"/>
      <c r="SJM124" s="177"/>
      <c r="SJQ124" s="177"/>
      <c r="SJU124" s="177"/>
      <c r="SJY124" s="177"/>
      <c r="SKC124" s="177"/>
      <c r="SKG124" s="177"/>
      <c r="SKK124" s="177"/>
      <c r="SKO124" s="177"/>
      <c r="SKS124" s="177"/>
      <c r="SKW124" s="177"/>
      <c r="SLA124" s="177"/>
      <c r="SLE124" s="177"/>
      <c r="SLI124" s="177"/>
      <c r="SLM124" s="177"/>
      <c r="SLQ124" s="177"/>
      <c r="SLU124" s="177"/>
      <c r="SLY124" s="177"/>
      <c r="SMC124" s="177"/>
      <c r="SMG124" s="177"/>
      <c r="SMK124" s="177"/>
      <c r="SMO124" s="177"/>
      <c r="SMS124" s="177"/>
      <c r="SMW124" s="177"/>
      <c r="SNA124" s="177"/>
      <c r="SNE124" s="177"/>
      <c r="SNI124" s="177"/>
      <c r="SNM124" s="177"/>
      <c r="SNQ124" s="177"/>
      <c r="SNU124" s="177"/>
      <c r="SNY124" s="177"/>
      <c r="SOC124" s="177"/>
      <c r="SOG124" s="177"/>
      <c r="SOK124" s="177"/>
      <c r="SOO124" s="177"/>
      <c r="SOS124" s="177"/>
      <c r="SOW124" s="177"/>
      <c r="SPA124" s="177"/>
      <c r="SPE124" s="177"/>
      <c r="SPI124" s="177"/>
      <c r="SPM124" s="177"/>
      <c r="SPQ124" s="177"/>
      <c r="SPU124" s="177"/>
      <c r="SPY124" s="177"/>
      <c r="SQC124" s="177"/>
      <c r="SQG124" s="177"/>
      <c r="SQK124" s="177"/>
      <c r="SQO124" s="177"/>
      <c r="SQS124" s="177"/>
      <c r="SQW124" s="177"/>
      <c r="SRA124" s="177"/>
      <c r="SRE124" s="177"/>
      <c r="SRI124" s="177"/>
      <c r="SRM124" s="177"/>
      <c r="SRQ124" s="177"/>
      <c r="SRU124" s="177"/>
      <c r="SRY124" s="177"/>
      <c r="SSC124" s="177"/>
      <c r="SSG124" s="177"/>
      <c r="SSK124" s="177"/>
      <c r="SSO124" s="177"/>
      <c r="SSS124" s="177"/>
      <c r="SSW124" s="177"/>
      <c r="STA124" s="177"/>
      <c r="STE124" s="177"/>
      <c r="STI124" s="177"/>
      <c r="STM124" s="177"/>
      <c r="STQ124" s="177"/>
      <c r="STU124" s="177"/>
      <c r="STY124" s="177"/>
      <c r="SUC124" s="177"/>
      <c r="SUG124" s="177"/>
      <c r="SUK124" s="177"/>
      <c r="SUO124" s="177"/>
      <c r="SUS124" s="177"/>
      <c r="SUW124" s="177"/>
      <c r="SVA124" s="177"/>
      <c r="SVE124" s="177"/>
      <c r="SVI124" s="177"/>
      <c r="SVM124" s="177"/>
      <c r="SVQ124" s="177"/>
      <c r="SVU124" s="177"/>
      <c r="SVY124" s="177"/>
      <c r="SWC124" s="177"/>
      <c r="SWG124" s="177"/>
      <c r="SWK124" s="177"/>
      <c r="SWO124" s="177"/>
      <c r="SWS124" s="177"/>
      <c r="SWW124" s="177"/>
      <c r="SXA124" s="177"/>
      <c r="SXE124" s="177"/>
      <c r="SXI124" s="177"/>
      <c r="SXM124" s="177"/>
      <c r="SXQ124" s="177"/>
      <c r="SXU124" s="177"/>
      <c r="SXY124" s="177"/>
      <c r="SYC124" s="177"/>
      <c r="SYG124" s="177"/>
      <c r="SYK124" s="177"/>
      <c r="SYO124" s="177"/>
      <c r="SYS124" s="177"/>
      <c r="SYW124" s="177"/>
      <c r="SZA124" s="177"/>
      <c r="SZE124" s="177"/>
      <c r="SZI124" s="177"/>
      <c r="SZM124" s="177"/>
      <c r="SZQ124" s="177"/>
      <c r="SZU124" s="177"/>
      <c r="SZY124" s="177"/>
      <c r="TAC124" s="177"/>
      <c r="TAG124" s="177"/>
      <c r="TAK124" s="177"/>
      <c r="TAO124" s="177"/>
      <c r="TAS124" s="177"/>
      <c r="TAW124" s="177"/>
      <c r="TBA124" s="177"/>
      <c r="TBE124" s="177"/>
      <c r="TBI124" s="177"/>
      <c r="TBM124" s="177"/>
      <c r="TBQ124" s="177"/>
      <c r="TBU124" s="177"/>
      <c r="TBY124" s="177"/>
      <c r="TCC124" s="177"/>
      <c r="TCG124" s="177"/>
      <c r="TCK124" s="177"/>
      <c r="TCO124" s="177"/>
      <c r="TCS124" s="177"/>
      <c r="TCW124" s="177"/>
      <c r="TDA124" s="177"/>
      <c r="TDE124" s="177"/>
      <c r="TDI124" s="177"/>
      <c r="TDM124" s="177"/>
      <c r="TDQ124" s="177"/>
      <c r="TDU124" s="177"/>
      <c r="TDY124" s="177"/>
      <c r="TEC124" s="177"/>
      <c r="TEG124" s="177"/>
      <c r="TEK124" s="177"/>
      <c r="TEO124" s="177"/>
      <c r="TES124" s="177"/>
      <c r="TEW124" s="177"/>
      <c r="TFA124" s="177"/>
      <c r="TFE124" s="177"/>
      <c r="TFI124" s="177"/>
      <c r="TFM124" s="177"/>
      <c r="TFQ124" s="177"/>
      <c r="TFU124" s="177"/>
      <c r="TFY124" s="177"/>
      <c r="TGC124" s="177"/>
      <c r="TGG124" s="177"/>
      <c r="TGK124" s="177"/>
      <c r="TGO124" s="177"/>
      <c r="TGS124" s="177"/>
      <c r="TGW124" s="177"/>
      <c r="THA124" s="177"/>
      <c r="THE124" s="177"/>
      <c r="THI124" s="177"/>
      <c r="THM124" s="177"/>
      <c r="THQ124" s="177"/>
      <c r="THU124" s="177"/>
      <c r="THY124" s="177"/>
      <c r="TIC124" s="177"/>
      <c r="TIG124" s="177"/>
      <c r="TIK124" s="177"/>
      <c r="TIO124" s="177"/>
      <c r="TIS124" s="177"/>
      <c r="TIW124" s="177"/>
      <c r="TJA124" s="177"/>
      <c r="TJE124" s="177"/>
      <c r="TJI124" s="177"/>
      <c r="TJM124" s="177"/>
      <c r="TJQ124" s="177"/>
      <c r="TJU124" s="177"/>
      <c r="TJY124" s="177"/>
      <c r="TKC124" s="177"/>
      <c r="TKG124" s="177"/>
      <c r="TKK124" s="177"/>
      <c r="TKO124" s="177"/>
      <c r="TKS124" s="177"/>
      <c r="TKW124" s="177"/>
      <c r="TLA124" s="177"/>
      <c r="TLE124" s="177"/>
      <c r="TLI124" s="177"/>
      <c r="TLM124" s="177"/>
      <c r="TLQ124" s="177"/>
      <c r="TLU124" s="177"/>
      <c r="TLY124" s="177"/>
      <c r="TMC124" s="177"/>
      <c r="TMG124" s="177"/>
      <c r="TMK124" s="177"/>
      <c r="TMO124" s="177"/>
      <c r="TMS124" s="177"/>
      <c r="TMW124" s="177"/>
      <c r="TNA124" s="177"/>
      <c r="TNE124" s="177"/>
      <c r="TNI124" s="177"/>
      <c r="TNM124" s="177"/>
      <c r="TNQ124" s="177"/>
      <c r="TNU124" s="177"/>
      <c r="TNY124" s="177"/>
      <c r="TOC124" s="177"/>
      <c r="TOG124" s="177"/>
      <c r="TOK124" s="177"/>
      <c r="TOO124" s="177"/>
      <c r="TOS124" s="177"/>
      <c r="TOW124" s="177"/>
      <c r="TPA124" s="177"/>
      <c r="TPE124" s="177"/>
      <c r="TPI124" s="177"/>
      <c r="TPM124" s="177"/>
      <c r="TPQ124" s="177"/>
      <c r="TPU124" s="177"/>
      <c r="TPY124" s="177"/>
      <c r="TQC124" s="177"/>
      <c r="TQG124" s="177"/>
      <c r="TQK124" s="177"/>
      <c r="TQO124" s="177"/>
      <c r="TQS124" s="177"/>
      <c r="TQW124" s="177"/>
      <c r="TRA124" s="177"/>
      <c r="TRE124" s="177"/>
      <c r="TRI124" s="177"/>
      <c r="TRM124" s="177"/>
      <c r="TRQ124" s="177"/>
      <c r="TRU124" s="177"/>
      <c r="TRY124" s="177"/>
      <c r="TSC124" s="177"/>
      <c r="TSG124" s="177"/>
      <c r="TSK124" s="177"/>
      <c r="TSO124" s="177"/>
      <c r="TSS124" s="177"/>
      <c r="TSW124" s="177"/>
      <c r="TTA124" s="177"/>
      <c r="TTE124" s="177"/>
      <c r="TTI124" s="177"/>
      <c r="TTM124" s="177"/>
      <c r="TTQ124" s="177"/>
      <c r="TTU124" s="177"/>
      <c r="TTY124" s="177"/>
      <c r="TUC124" s="177"/>
      <c r="TUG124" s="177"/>
      <c r="TUK124" s="177"/>
      <c r="TUO124" s="177"/>
      <c r="TUS124" s="177"/>
      <c r="TUW124" s="177"/>
      <c r="TVA124" s="177"/>
      <c r="TVE124" s="177"/>
      <c r="TVI124" s="177"/>
      <c r="TVM124" s="177"/>
      <c r="TVQ124" s="177"/>
      <c r="TVU124" s="177"/>
      <c r="TVY124" s="177"/>
      <c r="TWC124" s="177"/>
      <c r="TWG124" s="177"/>
      <c r="TWK124" s="177"/>
      <c r="TWO124" s="177"/>
      <c r="TWS124" s="177"/>
      <c r="TWW124" s="177"/>
      <c r="TXA124" s="177"/>
      <c r="TXE124" s="177"/>
      <c r="TXI124" s="177"/>
      <c r="TXM124" s="177"/>
      <c r="TXQ124" s="177"/>
      <c r="TXU124" s="177"/>
      <c r="TXY124" s="177"/>
      <c r="TYC124" s="177"/>
      <c r="TYG124" s="177"/>
      <c r="TYK124" s="177"/>
      <c r="TYO124" s="177"/>
      <c r="TYS124" s="177"/>
      <c r="TYW124" s="177"/>
      <c r="TZA124" s="177"/>
      <c r="TZE124" s="177"/>
      <c r="TZI124" s="177"/>
      <c r="TZM124" s="177"/>
      <c r="TZQ124" s="177"/>
      <c r="TZU124" s="177"/>
      <c r="TZY124" s="177"/>
      <c r="UAC124" s="177"/>
      <c r="UAG124" s="177"/>
      <c r="UAK124" s="177"/>
      <c r="UAO124" s="177"/>
      <c r="UAS124" s="177"/>
      <c r="UAW124" s="177"/>
      <c r="UBA124" s="177"/>
      <c r="UBE124" s="177"/>
      <c r="UBI124" s="177"/>
      <c r="UBM124" s="177"/>
      <c r="UBQ124" s="177"/>
      <c r="UBU124" s="177"/>
      <c r="UBY124" s="177"/>
      <c r="UCC124" s="177"/>
      <c r="UCG124" s="177"/>
      <c r="UCK124" s="177"/>
      <c r="UCO124" s="177"/>
      <c r="UCS124" s="177"/>
      <c r="UCW124" s="177"/>
      <c r="UDA124" s="177"/>
      <c r="UDE124" s="177"/>
      <c r="UDI124" s="177"/>
      <c r="UDM124" s="177"/>
      <c r="UDQ124" s="177"/>
      <c r="UDU124" s="177"/>
      <c r="UDY124" s="177"/>
      <c r="UEC124" s="177"/>
      <c r="UEG124" s="177"/>
      <c r="UEK124" s="177"/>
      <c r="UEO124" s="177"/>
      <c r="UES124" s="177"/>
      <c r="UEW124" s="177"/>
      <c r="UFA124" s="177"/>
      <c r="UFE124" s="177"/>
      <c r="UFI124" s="177"/>
      <c r="UFM124" s="177"/>
      <c r="UFQ124" s="177"/>
      <c r="UFU124" s="177"/>
      <c r="UFY124" s="177"/>
      <c r="UGC124" s="177"/>
      <c r="UGG124" s="177"/>
      <c r="UGK124" s="177"/>
      <c r="UGO124" s="177"/>
      <c r="UGS124" s="177"/>
      <c r="UGW124" s="177"/>
      <c r="UHA124" s="177"/>
      <c r="UHE124" s="177"/>
      <c r="UHI124" s="177"/>
      <c r="UHM124" s="177"/>
      <c r="UHQ124" s="177"/>
      <c r="UHU124" s="177"/>
      <c r="UHY124" s="177"/>
      <c r="UIC124" s="177"/>
      <c r="UIG124" s="177"/>
      <c r="UIK124" s="177"/>
      <c r="UIO124" s="177"/>
      <c r="UIS124" s="177"/>
      <c r="UIW124" s="177"/>
      <c r="UJA124" s="177"/>
      <c r="UJE124" s="177"/>
      <c r="UJI124" s="177"/>
      <c r="UJM124" s="177"/>
      <c r="UJQ124" s="177"/>
      <c r="UJU124" s="177"/>
      <c r="UJY124" s="177"/>
      <c r="UKC124" s="177"/>
      <c r="UKG124" s="177"/>
      <c r="UKK124" s="177"/>
      <c r="UKO124" s="177"/>
      <c r="UKS124" s="177"/>
      <c r="UKW124" s="177"/>
      <c r="ULA124" s="177"/>
      <c r="ULE124" s="177"/>
      <c r="ULI124" s="177"/>
      <c r="ULM124" s="177"/>
      <c r="ULQ124" s="177"/>
      <c r="ULU124" s="177"/>
      <c r="ULY124" s="177"/>
      <c r="UMC124" s="177"/>
      <c r="UMG124" s="177"/>
      <c r="UMK124" s="177"/>
      <c r="UMO124" s="177"/>
      <c r="UMS124" s="177"/>
      <c r="UMW124" s="177"/>
      <c r="UNA124" s="177"/>
      <c r="UNE124" s="177"/>
      <c r="UNI124" s="177"/>
      <c r="UNM124" s="177"/>
      <c r="UNQ124" s="177"/>
      <c r="UNU124" s="177"/>
      <c r="UNY124" s="177"/>
      <c r="UOC124" s="177"/>
      <c r="UOG124" s="177"/>
      <c r="UOK124" s="177"/>
      <c r="UOO124" s="177"/>
      <c r="UOS124" s="177"/>
      <c r="UOW124" s="177"/>
      <c r="UPA124" s="177"/>
      <c r="UPE124" s="177"/>
      <c r="UPI124" s="177"/>
      <c r="UPM124" s="177"/>
      <c r="UPQ124" s="177"/>
      <c r="UPU124" s="177"/>
      <c r="UPY124" s="177"/>
      <c r="UQC124" s="177"/>
      <c r="UQG124" s="177"/>
      <c r="UQK124" s="177"/>
      <c r="UQO124" s="177"/>
      <c r="UQS124" s="177"/>
      <c r="UQW124" s="177"/>
      <c r="URA124" s="177"/>
      <c r="URE124" s="177"/>
      <c r="URI124" s="177"/>
      <c r="URM124" s="177"/>
      <c r="URQ124" s="177"/>
      <c r="URU124" s="177"/>
      <c r="URY124" s="177"/>
      <c r="USC124" s="177"/>
      <c r="USG124" s="177"/>
      <c r="USK124" s="177"/>
      <c r="USO124" s="177"/>
      <c r="USS124" s="177"/>
      <c r="USW124" s="177"/>
      <c r="UTA124" s="177"/>
      <c r="UTE124" s="177"/>
      <c r="UTI124" s="177"/>
      <c r="UTM124" s="177"/>
      <c r="UTQ124" s="177"/>
      <c r="UTU124" s="177"/>
      <c r="UTY124" s="177"/>
      <c r="UUC124" s="177"/>
      <c r="UUG124" s="177"/>
      <c r="UUK124" s="177"/>
      <c r="UUO124" s="177"/>
      <c r="UUS124" s="177"/>
      <c r="UUW124" s="177"/>
      <c r="UVA124" s="177"/>
      <c r="UVE124" s="177"/>
      <c r="UVI124" s="177"/>
      <c r="UVM124" s="177"/>
      <c r="UVQ124" s="177"/>
      <c r="UVU124" s="177"/>
      <c r="UVY124" s="177"/>
      <c r="UWC124" s="177"/>
      <c r="UWG124" s="177"/>
      <c r="UWK124" s="177"/>
      <c r="UWO124" s="177"/>
      <c r="UWS124" s="177"/>
      <c r="UWW124" s="177"/>
      <c r="UXA124" s="177"/>
      <c r="UXE124" s="177"/>
      <c r="UXI124" s="177"/>
      <c r="UXM124" s="177"/>
      <c r="UXQ124" s="177"/>
      <c r="UXU124" s="177"/>
      <c r="UXY124" s="177"/>
      <c r="UYC124" s="177"/>
      <c r="UYG124" s="177"/>
      <c r="UYK124" s="177"/>
      <c r="UYO124" s="177"/>
      <c r="UYS124" s="177"/>
      <c r="UYW124" s="177"/>
      <c r="UZA124" s="177"/>
      <c r="UZE124" s="177"/>
      <c r="UZI124" s="177"/>
      <c r="UZM124" s="177"/>
      <c r="UZQ124" s="177"/>
      <c r="UZU124" s="177"/>
      <c r="UZY124" s="177"/>
      <c r="VAC124" s="177"/>
      <c r="VAG124" s="177"/>
      <c r="VAK124" s="177"/>
      <c r="VAO124" s="177"/>
      <c r="VAS124" s="177"/>
      <c r="VAW124" s="177"/>
      <c r="VBA124" s="177"/>
      <c r="VBE124" s="177"/>
      <c r="VBI124" s="177"/>
      <c r="VBM124" s="177"/>
      <c r="VBQ124" s="177"/>
      <c r="VBU124" s="177"/>
      <c r="VBY124" s="177"/>
      <c r="VCC124" s="177"/>
      <c r="VCG124" s="177"/>
      <c r="VCK124" s="177"/>
      <c r="VCO124" s="177"/>
      <c r="VCS124" s="177"/>
      <c r="VCW124" s="177"/>
      <c r="VDA124" s="177"/>
      <c r="VDE124" s="177"/>
      <c r="VDI124" s="177"/>
      <c r="VDM124" s="177"/>
      <c r="VDQ124" s="177"/>
      <c r="VDU124" s="177"/>
      <c r="VDY124" s="177"/>
      <c r="VEC124" s="177"/>
      <c r="VEG124" s="177"/>
      <c r="VEK124" s="177"/>
      <c r="VEO124" s="177"/>
      <c r="VES124" s="177"/>
      <c r="VEW124" s="177"/>
      <c r="VFA124" s="177"/>
      <c r="VFE124" s="177"/>
      <c r="VFI124" s="177"/>
      <c r="VFM124" s="177"/>
      <c r="VFQ124" s="177"/>
      <c r="VFU124" s="177"/>
      <c r="VFY124" s="177"/>
      <c r="VGC124" s="177"/>
      <c r="VGG124" s="177"/>
      <c r="VGK124" s="177"/>
      <c r="VGO124" s="177"/>
      <c r="VGS124" s="177"/>
      <c r="VGW124" s="177"/>
      <c r="VHA124" s="177"/>
      <c r="VHE124" s="177"/>
      <c r="VHI124" s="177"/>
      <c r="VHM124" s="177"/>
      <c r="VHQ124" s="177"/>
      <c r="VHU124" s="177"/>
      <c r="VHY124" s="177"/>
      <c r="VIC124" s="177"/>
      <c r="VIG124" s="177"/>
      <c r="VIK124" s="177"/>
      <c r="VIO124" s="177"/>
      <c r="VIS124" s="177"/>
      <c r="VIW124" s="177"/>
      <c r="VJA124" s="177"/>
      <c r="VJE124" s="177"/>
      <c r="VJI124" s="177"/>
      <c r="VJM124" s="177"/>
      <c r="VJQ124" s="177"/>
      <c r="VJU124" s="177"/>
      <c r="VJY124" s="177"/>
      <c r="VKC124" s="177"/>
      <c r="VKG124" s="177"/>
      <c r="VKK124" s="177"/>
      <c r="VKO124" s="177"/>
      <c r="VKS124" s="177"/>
      <c r="VKW124" s="177"/>
      <c r="VLA124" s="177"/>
      <c r="VLE124" s="177"/>
      <c r="VLI124" s="177"/>
      <c r="VLM124" s="177"/>
      <c r="VLQ124" s="177"/>
      <c r="VLU124" s="177"/>
      <c r="VLY124" s="177"/>
      <c r="VMC124" s="177"/>
      <c r="VMG124" s="177"/>
      <c r="VMK124" s="177"/>
      <c r="VMO124" s="177"/>
      <c r="VMS124" s="177"/>
      <c r="VMW124" s="177"/>
      <c r="VNA124" s="177"/>
      <c r="VNE124" s="177"/>
      <c r="VNI124" s="177"/>
      <c r="VNM124" s="177"/>
      <c r="VNQ124" s="177"/>
      <c r="VNU124" s="177"/>
      <c r="VNY124" s="177"/>
      <c r="VOC124" s="177"/>
      <c r="VOG124" s="177"/>
      <c r="VOK124" s="177"/>
      <c r="VOO124" s="177"/>
      <c r="VOS124" s="177"/>
      <c r="VOW124" s="177"/>
      <c r="VPA124" s="177"/>
      <c r="VPE124" s="177"/>
      <c r="VPI124" s="177"/>
      <c r="VPM124" s="177"/>
      <c r="VPQ124" s="177"/>
      <c r="VPU124" s="177"/>
      <c r="VPY124" s="177"/>
      <c r="VQC124" s="177"/>
      <c r="VQG124" s="177"/>
      <c r="VQK124" s="177"/>
      <c r="VQO124" s="177"/>
      <c r="VQS124" s="177"/>
      <c r="VQW124" s="177"/>
      <c r="VRA124" s="177"/>
      <c r="VRE124" s="177"/>
      <c r="VRI124" s="177"/>
      <c r="VRM124" s="177"/>
      <c r="VRQ124" s="177"/>
      <c r="VRU124" s="177"/>
      <c r="VRY124" s="177"/>
      <c r="VSC124" s="177"/>
      <c r="VSG124" s="177"/>
      <c r="VSK124" s="177"/>
      <c r="VSO124" s="177"/>
      <c r="VSS124" s="177"/>
      <c r="VSW124" s="177"/>
      <c r="VTA124" s="177"/>
      <c r="VTE124" s="177"/>
      <c r="VTI124" s="177"/>
      <c r="VTM124" s="177"/>
      <c r="VTQ124" s="177"/>
      <c r="VTU124" s="177"/>
      <c r="VTY124" s="177"/>
      <c r="VUC124" s="177"/>
      <c r="VUG124" s="177"/>
      <c r="VUK124" s="177"/>
      <c r="VUO124" s="177"/>
      <c r="VUS124" s="177"/>
      <c r="VUW124" s="177"/>
      <c r="VVA124" s="177"/>
      <c r="VVE124" s="177"/>
      <c r="VVI124" s="177"/>
      <c r="VVM124" s="177"/>
      <c r="VVQ124" s="177"/>
      <c r="VVU124" s="177"/>
      <c r="VVY124" s="177"/>
      <c r="VWC124" s="177"/>
      <c r="VWG124" s="177"/>
      <c r="VWK124" s="177"/>
      <c r="VWO124" s="177"/>
      <c r="VWS124" s="177"/>
      <c r="VWW124" s="177"/>
      <c r="VXA124" s="177"/>
      <c r="VXE124" s="177"/>
      <c r="VXI124" s="177"/>
      <c r="VXM124" s="177"/>
      <c r="VXQ124" s="177"/>
      <c r="VXU124" s="177"/>
      <c r="VXY124" s="177"/>
      <c r="VYC124" s="177"/>
      <c r="VYG124" s="177"/>
      <c r="VYK124" s="177"/>
      <c r="VYO124" s="177"/>
      <c r="VYS124" s="177"/>
      <c r="VYW124" s="177"/>
      <c r="VZA124" s="177"/>
      <c r="VZE124" s="177"/>
      <c r="VZI124" s="177"/>
      <c r="VZM124" s="177"/>
      <c r="VZQ124" s="177"/>
      <c r="VZU124" s="177"/>
      <c r="VZY124" s="177"/>
      <c r="WAC124" s="177"/>
      <c r="WAG124" s="177"/>
      <c r="WAK124" s="177"/>
      <c r="WAO124" s="177"/>
      <c r="WAS124" s="177"/>
      <c r="WAW124" s="177"/>
      <c r="WBA124" s="177"/>
      <c r="WBE124" s="177"/>
      <c r="WBI124" s="177"/>
      <c r="WBM124" s="177"/>
      <c r="WBQ124" s="177"/>
      <c r="WBU124" s="177"/>
      <c r="WBY124" s="177"/>
      <c r="WCC124" s="177"/>
      <c r="WCG124" s="177"/>
      <c r="WCK124" s="177"/>
      <c r="WCO124" s="177"/>
      <c r="WCS124" s="177"/>
      <c r="WCW124" s="177"/>
      <c r="WDA124" s="177"/>
      <c r="WDE124" s="177"/>
      <c r="WDI124" s="177"/>
      <c r="WDM124" s="177"/>
      <c r="WDQ124" s="177"/>
      <c r="WDU124" s="177"/>
      <c r="WDY124" s="177"/>
      <c r="WEC124" s="177"/>
      <c r="WEG124" s="177"/>
      <c r="WEK124" s="177"/>
      <c r="WEO124" s="177"/>
      <c r="WES124" s="177"/>
      <c r="WEW124" s="177"/>
      <c r="WFA124" s="177"/>
      <c r="WFE124" s="177"/>
      <c r="WFI124" s="177"/>
      <c r="WFM124" s="177"/>
      <c r="WFQ124" s="177"/>
      <c r="WFU124" s="177"/>
      <c r="WFY124" s="177"/>
      <c r="WGC124" s="177"/>
      <c r="WGG124" s="177"/>
      <c r="WGK124" s="177"/>
      <c r="WGO124" s="177"/>
      <c r="WGS124" s="177"/>
      <c r="WGW124" s="177"/>
      <c r="WHA124" s="177"/>
      <c r="WHE124" s="177"/>
      <c r="WHI124" s="177"/>
      <c r="WHM124" s="177"/>
      <c r="WHQ124" s="177"/>
      <c r="WHU124" s="177"/>
      <c r="WHY124" s="177"/>
      <c r="WIC124" s="177"/>
      <c r="WIG124" s="177"/>
      <c r="WIK124" s="177"/>
      <c r="WIO124" s="177"/>
      <c r="WIS124" s="177"/>
      <c r="WIW124" s="177"/>
      <c r="WJA124" s="177"/>
      <c r="WJE124" s="177"/>
      <c r="WJI124" s="177"/>
      <c r="WJM124" s="177"/>
      <c r="WJQ124" s="177"/>
      <c r="WJU124" s="177"/>
      <c r="WJY124" s="177"/>
      <c r="WKC124" s="177"/>
      <c r="WKG124" s="177"/>
      <c r="WKK124" s="177"/>
      <c r="WKO124" s="177"/>
      <c r="WKS124" s="177"/>
      <c r="WKW124" s="177"/>
      <c r="WLA124" s="177"/>
      <c r="WLE124" s="177"/>
      <c r="WLI124" s="177"/>
      <c r="WLM124" s="177"/>
      <c r="WLQ124" s="177"/>
      <c r="WLU124" s="177"/>
      <c r="WLY124" s="177"/>
      <c r="WMC124" s="177"/>
      <c r="WMG124" s="177"/>
      <c r="WMK124" s="177"/>
      <c r="WMO124" s="177"/>
      <c r="WMS124" s="177"/>
      <c r="WMW124" s="177"/>
      <c r="WNA124" s="177"/>
      <c r="WNE124" s="177"/>
      <c r="WNI124" s="177"/>
      <c r="WNM124" s="177"/>
      <c r="WNQ124" s="177"/>
      <c r="WNU124" s="177"/>
      <c r="WNY124" s="177"/>
      <c r="WOC124" s="177"/>
      <c r="WOG124" s="177"/>
      <c r="WOK124" s="177"/>
      <c r="WOO124" s="177"/>
      <c r="WOS124" s="177"/>
      <c r="WOW124" s="177"/>
      <c r="WPA124" s="177"/>
      <c r="WPE124" s="177"/>
      <c r="WPI124" s="177"/>
      <c r="WPM124" s="177"/>
      <c r="WPQ124" s="177"/>
      <c r="WPU124" s="177"/>
      <c r="WPY124" s="177"/>
      <c r="WQC124" s="177"/>
      <c r="WQG124" s="177"/>
      <c r="WQK124" s="177"/>
      <c r="WQO124" s="177"/>
      <c r="WQS124" s="177"/>
      <c r="WQW124" s="177"/>
      <c r="WRA124" s="177"/>
      <c r="WRE124" s="177"/>
      <c r="WRI124" s="177"/>
      <c r="WRM124" s="177"/>
      <c r="WRQ124" s="177"/>
      <c r="WRU124" s="177"/>
      <c r="WRY124" s="177"/>
      <c r="WSC124" s="177"/>
      <c r="WSG124" s="177"/>
      <c r="WSK124" s="177"/>
      <c r="WSO124" s="177"/>
      <c r="WSS124" s="177"/>
      <c r="WSW124" s="177"/>
      <c r="WTA124" s="177"/>
      <c r="WTE124" s="177"/>
      <c r="WTI124" s="177"/>
      <c r="WTM124" s="177"/>
      <c r="WTQ124" s="177"/>
      <c r="WTU124" s="177"/>
      <c r="WTY124" s="177"/>
      <c r="WUC124" s="177"/>
      <c r="WUG124" s="177"/>
      <c r="WUK124" s="177"/>
      <c r="WUO124" s="177"/>
      <c r="WUS124" s="177"/>
      <c r="WUW124" s="177"/>
      <c r="WVA124" s="177"/>
      <c r="WVE124" s="177"/>
      <c r="WVI124" s="177"/>
      <c r="WVM124" s="177"/>
      <c r="WVQ124" s="177"/>
      <c r="WVU124" s="177"/>
      <c r="WVY124" s="177"/>
      <c r="WWC124" s="177"/>
      <c r="WWG124" s="177"/>
      <c r="WWK124" s="177"/>
      <c r="WWO124" s="177"/>
      <c r="WWS124" s="177"/>
      <c r="WWW124" s="177"/>
      <c r="WXA124" s="177"/>
      <c r="WXE124" s="177"/>
      <c r="WXI124" s="177"/>
      <c r="WXM124" s="177"/>
      <c r="WXQ124" s="177"/>
      <c r="WXU124" s="177"/>
      <c r="WXY124" s="177"/>
      <c r="WYC124" s="177"/>
      <c r="WYG124" s="177"/>
      <c r="WYK124" s="177"/>
      <c r="WYO124" s="177"/>
      <c r="WYS124" s="177"/>
      <c r="WYW124" s="177"/>
      <c r="WZA124" s="177"/>
      <c r="WZE124" s="177"/>
      <c r="WZI124" s="177"/>
      <c r="WZM124" s="177"/>
      <c r="WZQ124" s="177"/>
      <c r="WZU124" s="177"/>
      <c r="WZY124" s="177"/>
      <c r="XAC124" s="177"/>
      <c r="XAG124" s="177"/>
      <c r="XAK124" s="177"/>
      <c r="XAO124" s="177"/>
      <c r="XAS124" s="177"/>
      <c r="XAW124" s="177"/>
      <c r="XBA124" s="177"/>
      <c r="XBE124" s="177"/>
      <c r="XBI124" s="177"/>
      <c r="XBM124" s="177"/>
      <c r="XBQ124" s="177"/>
      <c r="XBU124" s="177"/>
      <c r="XBY124" s="177"/>
      <c r="XCC124" s="177"/>
      <c r="XCG124" s="177"/>
      <c r="XCK124" s="177"/>
      <c r="XCO124" s="177"/>
      <c r="XCS124" s="177"/>
      <c r="XCW124" s="177"/>
      <c r="XDA124" s="177"/>
      <c r="XDE124" s="177"/>
      <c r="XDI124" s="177"/>
      <c r="XDM124" s="177"/>
      <c r="XDQ124" s="177"/>
      <c r="XDU124" s="177"/>
      <c r="XDY124" s="177"/>
      <c r="XEC124" s="177"/>
      <c r="XEG124" s="177"/>
      <c r="XEK124" s="177"/>
      <c r="XEO124" s="177"/>
      <c r="XES124" s="177"/>
      <c r="XEW124" s="177"/>
      <c r="XFA124" s="177"/>
    </row>
    <row r="125" spans="1:1021 1025:2045 2049:3069 3073:4093 4097:5117 5121:6141 6145:7165 7169:8189 8193:9213 9217:10237 10241:11261 11265:12285 12289:13309 13313:14333 14337:15357 15361:16381" s="18" customFormat="1">
      <c r="A125" s="69" t="s">
        <v>782</v>
      </c>
      <c r="B125" s="522">
        <f>-Data!E66</f>
        <v>0</v>
      </c>
      <c r="C125" s="522">
        <f>-Data!F66</f>
        <v>0</v>
      </c>
      <c r="D125" s="522">
        <f>-Data!G66</f>
        <v>0</v>
      </c>
      <c r="E125" s="523">
        <f>E44*E126</f>
        <v>0</v>
      </c>
      <c r="F125" s="523">
        <f t="shared" ref="F125:I125" si="26">F44*F126</f>
        <v>0</v>
      </c>
      <c r="G125" s="523">
        <f t="shared" si="26"/>
        <v>0</v>
      </c>
      <c r="H125" s="523">
        <f t="shared" si="26"/>
        <v>0</v>
      </c>
      <c r="I125" s="523">
        <f t="shared" si="26"/>
        <v>0</v>
      </c>
      <c r="M125" s="177"/>
      <c r="Q125" s="177"/>
      <c r="U125" s="177"/>
      <c r="Y125" s="177"/>
      <c r="AC125" s="177"/>
      <c r="AG125" s="177"/>
      <c r="AK125" s="177"/>
      <c r="AO125" s="177"/>
      <c r="AS125" s="177"/>
      <c r="AW125" s="177"/>
      <c r="BA125" s="177"/>
      <c r="BE125" s="177"/>
      <c r="BI125" s="177"/>
      <c r="BM125" s="177"/>
      <c r="BQ125" s="177"/>
      <c r="BU125" s="177"/>
      <c r="BY125" s="177"/>
      <c r="CC125" s="177"/>
      <c r="CG125" s="177"/>
      <c r="CK125" s="177"/>
      <c r="CO125" s="177"/>
      <c r="CS125" s="177"/>
      <c r="CW125" s="177"/>
      <c r="DA125" s="177"/>
      <c r="DE125" s="177"/>
      <c r="DI125" s="177"/>
      <c r="DM125" s="177"/>
      <c r="DQ125" s="177"/>
      <c r="DU125" s="177"/>
      <c r="DY125" s="177"/>
      <c r="EC125" s="177"/>
      <c r="EG125" s="177"/>
      <c r="EK125" s="177"/>
      <c r="EO125" s="177"/>
      <c r="ES125" s="177"/>
      <c r="EW125" s="177"/>
      <c r="FA125" s="177"/>
      <c r="FE125" s="177"/>
      <c r="FI125" s="177"/>
      <c r="FM125" s="177"/>
      <c r="FQ125" s="177"/>
      <c r="FU125" s="177"/>
      <c r="FY125" s="177"/>
      <c r="GC125" s="177"/>
      <c r="GG125" s="177"/>
      <c r="GK125" s="177"/>
      <c r="GO125" s="177"/>
      <c r="GS125" s="177"/>
      <c r="GW125" s="177"/>
      <c r="HA125" s="177"/>
      <c r="HE125" s="177"/>
      <c r="HI125" s="177"/>
      <c r="HM125" s="177"/>
      <c r="HQ125" s="177"/>
      <c r="HU125" s="177"/>
      <c r="HY125" s="177"/>
      <c r="IC125" s="177"/>
      <c r="IG125" s="177"/>
      <c r="IK125" s="177"/>
      <c r="IO125" s="177"/>
      <c r="IS125" s="177"/>
      <c r="IW125" s="177"/>
      <c r="JA125" s="177"/>
      <c r="JE125" s="177"/>
      <c r="JI125" s="177"/>
      <c r="JM125" s="177"/>
      <c r="JQ125" s="177"/>
      <c r="JU125" s="177"/>
      <c r="JY125" s="177"/>
      <c r="KC125" s="177"/>
      <c r="KG125" s="177"/>
      <c r="KK125" s="177"/>
      <c r="KO125" s="177"/>
      <c r="KS125" s="177"/>
      <c r="KW125" s="177"/>
      <c r="LA125" s="177"/>
      <c r="LE125" s="177"/>
      <c r="LI125" s="177"/>
      <c r="LM125" s="177"/>
      <c r="LQ125" s="177"/>
      <c r="LU125" s="177"/>
      <c r="LY125" s="177"/>
      <c r="MC125" s="177"/>
      <c r="MG125" s="177"/>
      <c r="MK125" s="177"/>
      <c r="MO125" s="177"/>
      <c r="MS125" s="177"/>
      <c r="MW125" s="177"/>
      <c r="NA125" s="177"/>
      <c r="NE125" s="177"/>
      <c r="NI125" s="177"/>
      <c r="NM125" s="177"/>
      <c r="NQ125" s="177"/>
      <c r="NU125" s="177"/>
      <c r="NY125" s="177"/>
      <c r="OC125" s="177"/>
      <c r="OG125" s="177"/>
      <c r="OK125" s="177"/>
      <c r="OO125" s="177"/>
      <c r="OS125" s="177"/>
      <c r="OW125" s="177"/>
      <c r="PA125" s="177"/>
      <c r="PE125" s="177"/>
      <c r="PI125" s="177"/>
      <c r="PM125" s="177"/>
      <c r="PQ125" s="177"/>
      <c r="PU125" s="177"/>
      <c r="PY125" s="177"/>
      <c r="QC125" s="177"/>
      <c r="QG125" s="177"/>
      <c r="QK125" s="177"/>
      <c r="QO125" s="177"/>
      <c r="QS125" s="177"/>
      <c r="QW125" s="177"/>
      <c r="RA125" s="177"/>
      <c r="RE125" s="177"/>
      <c r="RI125" s="177"/>
      <c r="RM125" s="177"/>
      <c r="RQ125" s="177"/>
      <c r="RU125" s="177"/>
      <c r="RY125" s="177"/>
      <c r="SC125" s="177"/>
      <c r="SG125" s="177"/>
      <c r="SK125" s="177"/>
      <c r="SO125" s="177"/>
      <c r="SS125" s="177"/>
      <c r="SW125" s="177"/>
      <c r="TA125" s="177"/>
      <c r="TE125" s="177"/>
      <c r="TI125" s="177"/>
      <c r="TM125" s="177"/>
      <c r="TQ125" s="177"/>
      <c r="TU125" s="177"/>
      <c r="TY125" s="177"/>
      <c r="UC125" s="177"/>
      <c r="UG125" s="177"/>
      <c r="UK125" s="177"/>
      <c r="UO125" s="177"/>
      <c r="US125" s="177"/>
      <c r="UW125" s="177"/>
      <c r="VA125" s="177"/>
      <c r="VE125" s="177"/>
      <c r="VI125" s="177"/>
      <c r="VM125" s="177"/>
      <c r="VQ125" s="177"/>
      <c r="VU125" s="177"/>
      <c r="VY125" s="177"/>
      <c r="WC125" s="177"/>
      <c r="WG125" s="177"/>
      <c r="WK125" s="177"/>
      <c r="WO125" s="177"/>
      <c r="WS125" s="177"/>
      <c r="WW125" s="177"/>
      <c r="XA125" s="177"/>
      <c r="XE125" s="177"/>
      <c r="XI125" s="177"/>
      <c r="XM125" s="177"/>
      <c r="XQ125" s="177"/>
      <c r="XU125" s="177"/>
      <c r="XY125" s="177"/>
      <c r="YC125" s="177"/>
      <c r="YG125" s="177"/>
      <c r="YK125" s="177"/>
      <c r="YO125" s="177"/>
      <c r="YS125" s="177"/>
      <c r="YW125" s="177"/>
      <c r="ZA125" s="177"/>
      <c r="ZE125" s="177"/>
      <c r="ZI125" s="177"/>
      <c r="ZM125" s="177"/>
      <c r="ZQ125" s="177"/>
      <c r="ZU125" s="177"/>
      <c r="ZY125" s="177"/>
      <c r="AAC125" s="177"/>
      <c r="AAG125" s="177"/>
      <c r="AAK125" s="177"/>
      <c r="AAO125" s="177"/>
      <c r="AAS125" s="177"/>
      <c r="AAW125" s="177"/>
      <c r="ABA125" s="177"/>
      <c r="ABE125" s="177"/>
      <c r="ABI125" s="177"/>
      <c r="ABM125" s="177"/>
      <c r="ABQ125" s="177"/>
      <c r="ABU125" s="177"/>
      <c r="ABY125" s="177"/>
      <c r="ACC125" s="177"/>
      <c r="ACG125" s="177"/>
      <c r="ACK125" s="177"/>
      <c r="ACO125" s="177"/>
      <c r="ACS125" s="177"/>
      <c r="ACW125" s="177"/>
      <c r="ADA125" s="177"/>
      <c r="ADE125" s="177"/>
      <c r="ADI125" s="177"/>
      <c r="ADM125" s="177"/>
      <c r="ADQ125" s="177"/>
      <c r="ADU125" s="177"/>
      <c r="ADY125" s="177"/>
      <c r="AEC125" s="177"/>
      <c r="AEG125" s="177"/>
      <c r="AEK125" s="177"/>
      <c r="AEO125" s="177"/>
      <c r="AES125" s="177"/>
      <c r="AEW125" s="177"/>
      <c r="AFA125" s="177"/>
      <c r="AFE125" s="177"/>
      <c r="AFI125" s="177"/>
      <c r="AFM125" s="177"/>
      <c r="AFQ125" s="177"/>
      <c r="AFU125" s="177"/>
      <c r="AFY125" s="177"/>
      <c r="AGC125" s="177"/>
      <c r="AGG125" s="177"/>
      <c r="AGK125" s="177"/>
      <c r="AGO125" s="177"/>
      <c r="AGS125" s="177"/>
      <c r="AGW125" s="177"/>
      <c r="AHA125" s="177"/>
      <c r="AHE125" s="177"/>
      <c r="AHI125" s="177"/>
      <c r="AHM125" s="177"/>
      <c r="AHQ125" s="177"/>
      <c r="AHU125" s="177"/>
      <c r="AHY125" s="177"/>
      <c r="AIC125" s="177"/>
      <c r="AIG125" s="177"/>
      <c r="AIK125" s="177"/>
      <c r="AIO125" s="177"/>
      <c r="AIS125" s="177"/>
      <c r="AIW125" s="177"/>
      <c r="AJA125" s="177"/>
      <c r="AJE125" s="177"/>
      <c r="AJI125" s="177"/>
      <c r="AJM125" s="177"/>
      <c r="AJQ125" s="177"/>
      <c r="AJU125" s="177"/>
      <c r="AJY125" s="177"/>
      <c r="AKC125" s="177"/>
      <c r="AKG125" s="177"/>
      <c r="AKK125" s="177"/>
      <c r="AKO125" s="177"/>
      <c r="AKS125" s="177"/>
      <c r="AKW125" s="177"/>
      <c r="ALA125" s="177"/>
      <c r="ALE125" s="177"/>
      <c r="ALI125" s="177"/>
      <c r="ALM125" s="177"/>
      <c r="ALQ125" s="177"/>
      <c r="ALU125" s="177"/>
      <c r="ALY125" s="177"/>
      <c r="AMC125" s="177"/>
      <c r="AMG125" s="177"/>
      <c r="AMK125" s="177"/>
      <c r="AMO125" s="177"/>
      <c r="AMS125" s="177"/>
      <c r="AMW125" s="177"/>
      <c r="ANA125" s="177"/>
      <c r="ANE125" s="177"/>
      <c r="ANI125" s="177"/>
      <c r="ANM125" s="177"/>
      <c r="ANQ125" s="177"/>
      <c r="ANU125" s="177"/>
      <c r="ANY125" s="177"/>
      <c r="AOC125" s="177"/>
      <c r="AOG125" s="177"/>
      <c r="AOK125" s="177"/>
      <c r="AOO125" s="177"/>
      <c r="AOS125" s="177"/>
      <c r="AOW125" s="177"/>
      <c r="APA125" s="177"/>
      <c r="APE125" s="177"/>
      <c r="API125" s="177"/>
      <c r="APM125" s="177"/>
      <c r="APQ125" s="177"/>
      <c r="APU125" s="177"/>
      <c r="APY125" s="177"/>
      <c r="AQC125" s="177"/>
      <c r="AQG125" s="177"/>
      <c r="AQK125" s="177"/>
      <c r="AQO125" s="177"/>
      <c r="AQS125" s="177"/>
      <c r="AQW125" s="177"/>
      <c r="ARA125" s="177"/>
      <c r="ARE125" s="177"/>
      <c r="ARI125" s="177"/>
      <c r="ARM125" s="177"/>
      <c r="ARQ125" s="177"/>
      <c r="ARU125" s="177"/>
      <c r="ARY125" s="177"/>
      <c r="ASC125" s="177"/>
      <c r="ASG125" s="177"/>
      <c r="ASK125" s="177"/>
      <c r="ASO125" s="177"/>
      <c r="ASS125" s="177"/>
      <c r="ASW125" s="177"/>
      <c r="ATA125" s="177"/>
      <c r="ATE125" s="177"/>
      <c r="ATI125" s="177"/>
      <c r="ATM125" s="177"/>
      <c r="ATQ125" s="177"/>
      <c r="ATU125" s="177"/>
      <c r="ATY125" s="177"/>
      <c r="AUC125" s="177"/>
      <c r="AUG125" s="177"/>
      <c r="AUK125" s="177"/>
      <c r="AUO125" s="177"/>
      <c r="AUS125" s="177"/>
      <c r="AUW125" s="177"/>
      <c r="AVA125" s="177"/>
      <c r="AVE125" s="177"/>
      <c r="AVI125" s="177"/>
      <c r="AVM125" s="177"/>
      <c r="AVQ125" s="177"/>
      <c r="AVU125" s="177"/>
      <c r="AVY125" s="177"/>
      <c r="AWC125" s="177"/>
      <c r="AWG125" s="177"/>
      <c r="AWK125" s="177"/>
      <c r="AWO125" s="177"/>
      <c r="AWS125" s="177"/>
      <c r="AWW125" s="177"/>
      <c r="AXA125" s="177"/>
      <c r="AXE125" s="177"/>
      <c r="AXI125" s="177"/>
      <c r="AXM125" s="177"/>
      <c r="AXQ125" s="177"/>
      <c r="AXU125" s="177"/>
      <c r="AXY125" s="177"/>
      <c r="AYC125" s="177"/>
      <c r="AYG125" s="177"/>
      <c r="AYK125" s="177"/>
      <c r="AYO125" s="177"/>
      <c r="AYS125" s="177"/>
      <c r="AYW125" s="177"/>
      <c r="AZA125" s="177"/>
      <c r="AZE125" s="177"/>
      <c r="AZI125" s="177"/>
      <c r="AZM125" s="177"/>
      <c r="AZQ125" s="177"/>
      <c r="AZU125" s="177"/>
      <c r="AZY125" s="177"/>
      <c r="BAC125" s="177"/>
      <c r="BAG125" s="177"/>
      <c r="BAK125" s="177"/>
      <c r="BAO125" s="177"/>
      <c r="BAS125" s="177"/>
      <c r="BAW125" s="177"/>
      <c r="BBA125" s="177"/>
      <c r="BBE125" s="177"/>
      <c r="BBI125" s="177"/>
      <c r="BBM125" s="177"/>
      <c r="BBQ125" s="177"/>
      <c r="BBU125" s="177"/>
      <c r="BBY125" s="177"/>
      <c r="BCC125" s="177"/>
      <c r="BCG125" s="177"/>
      <c r="BCK125" s="177"/>
      <c r="BCO125" s="177"/>
      <c r="BCS125" s="177"/>
      <c r="BCW125" s="177"/>
      <c r="BDA125" s="177"/>
      <c r="BDE125" s="177"/>
      <c r="BDI125" s="177"/>
      <c r="BDM125" s="177"/>
      <c r="BDQ125" s="177"/>
      <c r="BDU125" s="177"/>
      <c r="BDY125" s="177"/>
      <c r="BEC125" s="177"/>
      <c r="BEG125" s="177"/>
      <c r="BEK125" s="177"/>
      <c r="BEO125" s="177"/>
      <c r="BES125" s="177"/>
      <c r="BEW125" s="177"/>
      <c r="BFA125" s="177"/>
      <c r="BFE125" s="177"/>
      <c r="BFI125" s="177"/>
      <c r="BFM125" s="177"/>
      <c r="BFQ125" s="177"/>
      <c r="BFU125" s="177"/>
      <c r="BFY125" s="177"/>
      <c r="BGC125" s="177"/>
      <c r="BGG125" s="177"/>
      <c r="BGK125" s="177"/>
      <c r="BGO125" s="177"/>
      <c r="BGS125" s="177"/>
      <c r="BGW125" s="177"/>
      <c r="BHA125" s="177"/>
      <c r="BHE125" s="177"/>
      <c r="BHI125" s="177"/>
      <c r="BHM125" s="177"/>
      <c r="BHQ125" s="177"/>
      <c r="BHU125" s="177"/>
      <c r="BHY125" s="177"/>
      <c r="BIC125" s="177"/>
      <c r="BIG125" s="177"/>
      <c r="BIK125" s="177"/>
      <c r="BIO125" s="177"/>
      <c r="BIS125" s="177"/>
      <c r="BIW125" s="177"/>
      <c r="BJA125" s="177"/>
      <c r="BJE125" s="177"/>
      <c r="BJI125" s="177"/>
      <c r="BJM125" s="177"/>
      <c r="BJQ125" s="177"/>
      <c r="BJU125" s="177"/>
      <c r="BJY125" s="177"/>
      <c r="BKC125" s="177"/>
      <c r="BKG125" s="177"/>
      <c r="BKK125" s="177"/>
      <c r="BKO125" s="177"/>
      <c r="BKS125" s="177"/>
      <c r="BKW125" s="177"/>
      <c r="BLA125" s="177"/>
      <c r="BLE125" s="177"/>
      <c r="BLI125" s="177"/>
      <c r="BLM125" s="177"/>
      <c r="BLQ125" s="177"/>
      <c r="BLU125" s="177"/>
      <c r="BLY125" s="177"/>
      <c r="BMC125" s="177"/>
      <c r="BMG125" s="177"/>
      <c r="BMK125" s="177"/>
      <c r="BMO125" s="177"/>
      <c r="BMS125" s="177"/>
      <c r="BMW125" s="177"/>
      <c r="BNA125" s="177"/>
      <c r="BNE125" s="177"/>
      <c r="BNI125" s="177"/>
      <c r="BNM125" s="177"/>
      <c r="BNQ125" s="177"/>
      <c r="BNU125" s="177"/>
      <c r="BNY125" s="177"/>
      <c r="BOC125" s="177"/>
      <c r="BOG125" s="177"/>
      <c r="BOK125" s="177"/>
      <c r="BOO125" s="177"/>
      <c r="BOS125" s="177"/>
      <c r="BOW125" s="177"/>
      <c r="BPA125" s="177"/>
      <c r="BPE125" s="177"/>
      <c r="BPI125" s="177"/>
      <c r="BPM125" s="177"/>
      <c r="BPQ125" s="177"/>
      <c r="BPU125" s="177"/>
      <c r="BPY125" s="177"/>
      <c r="BQC125" s="177"/>
      <c r="BQG125" s="177"/>
      <c r="BQK125" s="177"/>
      <c r="BQO125" s="177"/>
      <c r="BQS125" s="177"/>
      <c r="BQW125" s="177"/>
      <c r="BRA125" s="177"/>
      <c r="BRE125" s="177"/>
      <c r="BRI125" s="177"/>
      <c r="BRM125" s="177"/>
      <c r="BRQ125" s="177"/>
      <c r="BRU125" s="177"/>
      <c r="BRY125" s="177"/>
      <c r="BSC125" s="177"/>
      <c r="BSG125" s="177"/>
      <c r="BSK125" s="177"/>
      <c r="BSO125" s="177"/>
      <c r="BSS125" s="177"/>
      <c r="BSW125" s="177"/>
      <c r="BTA125" s="177"/>
      <c r="BTE125" s="177"/>
      <c r="BTI125" s="177"/>
      <c r="BTM125" s="177"/>
      <c r="BTQ125" s="177"/>
      <c r="BTU125" s="177"/>
      <c r="BTY125" s="177"/>
      <c r="BUC125" s="177"/>
      <c r="BUG125" s="177"/>
      <c r="BUK125" s="177"/>
      <c r="BUO125" s="177"/>
      <c r="BUS125" s="177"/>
      <c r="BUW125" s="177"/>
      <c r="BVA125" s="177"/>
      <c r="BVE125" s="177"/>
      <c r="BVI125" s="177"/>
      <c r="BVM125" s="177"/>
      <c r="BVQ125" s="177"/>
      <c r="BVU125" s="177"/>
      <c r="BVY125" s="177"/>
      <c r="BWC125" s="177"/>
      <c r="BWG125" s="177"/>
      <c r="BWK125" s="177"/>
      <c r="BWO125" s="177"/>
      <c r="BWS125" s="177"/>
      <c r="BWW125" s="177"/>
      <c r="BXA125" s="177"/>
      <c r="BXE125" s="177"/>
      <c r="BXI125" s="177"/>
      <c r="BXM125" s="177"/>
      <c r="BXQ125" s="177"/>
      <c r="BXU125" s="177"/>
      <c r="BXY125" s="177"/>
      <c r="BYC125" s="177"/>
      <c r="BYG125" s="177"/>
      <c r="BYK125" s="177"/>
      <c r="BYO125" s="177"/>
      <c r="BYS125" s="177"/>
      <c r="BYW125" s="177"/>
      <c r="BZA125" s="177"/>
      <c r="BZE125" s="177"/>
      <c r="BZI125" s="177"/>
      <c r="BZM125" s="177"/>
      <c r="BZQ125" s="177"/>
      <c r="BZU125" s="177"/>
      <c r="BZY125" s="177"/>
      <c r="CAC125" s="177"/>
      <c r="CAG125" s="177"/>
      <c r="CAK125" s="177"/>
      <c r="CAO125" s="177"/>
      <c r="CAS125" s="177"/>
      <c r="CAW125" s="177"/>
      <c r="CBA125" s="177"/>
      <c r="CBE125" s="177"/>
      <c r="CBI125" s="177"/>
      <c r="CBM125" s="177"/>
      <c r="CBQ125" s="177"/>
      <c r="CBU125" s="177"/>
      <c r="CBY125" s="177"/>
      <c r="CCC125" s="177"/>
      <c r="CCG125" s="177"/>
      <c r="CCK125" s="177"/>
      <c r="CCO125" s="177"/>
      <c r="CCS125" s="177"/>
      <c r="CCW125" s="177"/>
      <c r="CDA125" s="177"/>
      <c r="CDE125" s="177"/>
      <c r="CDI125" s="177"/>
      <c r="CDM125" s="177"/>
      <c r="CDQ125" s="177"/>
      <c r="CDU125" s="177"/>
      <c r="CDY125" s="177"/>
      <c r="CEC125" s="177"/>
      <c r="CEG125" s="177"/>
      <c r="CEK125" s="177"/>
      <c r="CEO125" s="177"/>
      <c r="CES125" s="177"/>
      <c r="CEW125" s="177"/>
      <c r="CFA125" s="177"/>
      <c r="CFE125" s="177"/>
      <c r="CFI125" s="177"/>
      <c r="CFM125" s="177"/>
      <c r="CFQ125" s="177"/>
      <c r="CFU125" s="177"/>
      <c r="CFY125" s="177"/>
      <c r="CGC125" s="177"/>
      <c r="CGG125" s="177"/>
      <c r="CGK125" s="177"/>
      <c r="CGO125" s="177"/>
      <c r="CGS125" s="177"/>
      <c r="CGW125" s="177"/>
      <c r="CHA125" s="177"/>
      <c r="CHE125" s="177"/>
      <c r="CHI125" s="177"/>
      <c r="CHM125" s="177"/>
      <c r="CHQ125" s="177"/>
      <c r="CHU125" s="177"/>
      <c r="CHY125" s="177"/>
      <c r="CIC125" s="177"/>
      <c r="CIG125" s="177"/>
      <c r="CIK125" s="177"/>
      <c r="CIO125" s="177"/>
      <c r="CIS125" s="177"/>
      <c r="CIW125" s="177"/>
      <c r="CJA125" s="177"/>
      <c r="CJE125" s="177"/>
      <c r="CJI125" s="177"/>
      <c r="CJM125" s="177"/>
      <c r="CJQ125" s="177"/>
      <c r="CJU125" s="177"/>
      <c r="CJY125" s="177"/>
      <c r="CKC125" s="177"/>
      <c r="CKG125" s="177"/>
      <c r="CKK125" s="177"/>
      <c r="CKO125" s="177"/>
      <c r="CKS125" s="177"/>
      <c r="CKW125" s="177"/>
      <c r="CLA125" s="177"/>
      <c r="CLE125" s="177"/>
      <c r="CLI125" s="177"/>
      <c r="CLM125" s="177"/>
      <c r="CLQ125" s="177"/>
      <c r="CLU125" s="177"/>
      <c r="CLY125" s="177"/>
      <c r="CMC125" s="177"/>
      <c r="CMG125" s="177"/>
      <c r="CMK125" s="177"/>
      <c r="CMO125" s="177"/>
      <c r="CMS125" s="177"/>
      <c r="CMW125" s="177"/>
      <c r="CNA125" s="177"/>
      <c r="CNE125" s="177"/>
      <c r="CNI125" s="177"/>
      <c r="CNM125" s="177"/>
      <c r="CNQ125" s="177"/>
      <c r="CNU125" s="177"/>
      <c r="CNY125" s="177"/>
      <c r="COC125" s="177"/>
      <c r="COG125" s="177"/>
      <c r="COK125" s="177"/>
      <c r="COO125" s="177"/>
      <c r="COS125" s="177"/>
      <c r="COW125" s="177"/>
      <c r="CPA125" s="177"/>
      <c r="CPE125" s="177"/>
      <c r="CPI125" s="177"/>
      <c r="CPM125" s="177"/>
      <c r="CPQ125" s="177"/>
      <c r="CPU125" s="177"/>
      <c r="CPY125" s="177"/>
      <c r="CQC125" s="177"/>
      <c r="CQG125" s="177"/>
      <c r="CQK125" s="177"/>
      <c r="CQO125" s="177"/>
      <c r="CQS125" s="177"/>
      <c r="CQW125" s="177"/>
      <c r="CRA125" s="177"/>
      <c r="CRE125" s="177"/>
      <c r="CRI125" s="177"/>
      <c r="CRM125" s="177"/>
      <c r="CRQ125" s="177"/>
      <c r="CRU125" s="177"/>
      <c r="CRY125" s="177"/>
      <c r="CSC125" s="177"/>
      <c r="CSG125" s="177"/>
      <c r="CSK125" s="177"/>
      <c r="CSO125" s="177"/>
      <c r="CSS125" s="177"/>
      <c r="CSW125" s="177"/>
      <c r="CTA125" s="177"/>
      <c r="CTE125" s="177"/>
      <c r="CTI125" s="177"/>
      <c r="CTM125" s="177"/>
      <c r="CTQ125" s="177"/>
      <c r="CTU125" s="177"/>
      <c r="CTY125" s="177"/>
      <c r="CUC125" s="177"/>
      <c r="CUG125" s="177"/>
      <c r="CUK125" s="177"/>
      <c r="CUO125" s="177"/>
      <c r="CUS125" s="177"/>
      <c r="CUW125" s="177"/>
      <c r="CVA125" s="177"/>
      <c r="CVE125" s="177"/>
      <c r="CVI125" s="177"/>
      <c r="CVM125" s="177"/>
      <c r="CVQ125" s="177"/>
      <c r="CVU125" s="177"/>
      <c r="CVY125" s="177"/>
      <c r="CWC125" s="177"/>
      <c r="CWG125" s="177"/>
      <c r="CWK125" s="177"/>
      <c r="CWO125" s="177"/>
      <c r="CWS125" s="177"/>
      <c r="CWW125" s="177"/>
      <c r="CXA125" s="177"/>
      <c r="CXE125" s="177"/>
      <c r="CXI125" s="177"/>
      <c r="CXM125" s="177"/>
      <c r="CXQ125" s="177"/>
      <c r="CXU125" s="177"/>
      <c r="CXY125" s="177"/>
      <c r="CYC125" s="177"/>
      <c r="CYG125" s="177"/>
      <c r="CYK125" s="177"/>
      <c r="CYO125" s="177"/>
      <c r="CYS125" s="177"/>
      <c r="CYW125" s="177"/>
      <c r="CZA125" s="177"/>
      <c r="CZE125" s="177"/>
      <c r="CZI125" s="177"/>
      <c r="CZM125" s="177"/>
      <c r="CZQ125" s="177"/>
      <c r="CZU125" s="177"/>
      <c r="CZY125" s="177"/>
      <c r="DAC125" s="177"/>
      <c r="DAG125" s="177"/>
      <c r="DAK125" s="177"/>
      <c r="DAO125" s="177"/>
      <c r="DAS125" s="177"/>
      <c r="DAW125" s="177"/>
      <c r="DBA125" s="177"/>
      <c r="DBE125" s="177"/>
      <c r="DBI125" s="177"/>
      <c r="DBM125" s="177"/>
      <c r="DBQ125" s="177"/>
      <c r="DBU125" s="177"/>
      <c r="DBY125" s="177"/>
      <c r="DCC125" s="177"/>
      <c r="DCG125" s="177"/>
      <c r="DCK125" s="177"/>
      <c r="DCO125" s="177"/>
      <c r="DCS125" s="177"/>
      <c r="DCW125" s="177"/>
      <c r="DDA125" s="177"/>
      <c r="DDE125" s="177"/>
      <c r="DDI125" s="177"/>
      <c r="DDM125" s="177"/>
      <c r="DDQ125" s="177"/>
      <c r="DDU125" s="177"/>
      <c r="DDY125" s="177"/>
      <c r="DEC125" s="177"/>
      <c r="DEG125" s="177"/>
      <c r="DEK125" s="177"/>
      <c r="DEO125" s="177"/>
      <c r="DES125" s="177"/>
      <c r="DEW125" s="177"/>
      <c r="DFA125" s="177"/>
      <c r="DFE125" s="177"/>
      <c r="DFI125" s="177"/>
      <c r="DFM125" s="177"/>
      <c r="DFQ125" s="177"/>
      <c r="DFU125" s="177"/>
      <c r="DFY125" s="177"/>
      <c r="DGC125" s="177"/>
      <c r="DGG125" s="177"/>
      <c r="DGK125" s="177"/>
      <c r="DGO125" s="177"/>
      <c r="DGS125" s="177"/>
      <c r="DGW125" s="177"/>
      <c r="DHA125" s="177"/>
      <c r="DHE125" s="177"/>
      <c r="DHI125" s="177"/>
      <c r="DHM125" s="177"/>
      <c r="DHQ125" s="177"/>
      <c r="DHU125" s="177"/>
      <c r="DHY125" s="177"/>
      <c r="DIC125" s="177"/>
      <c r="DIG125" s="177"/>
      <c r="DIK125" s="177"/>
      <c r="DIO125" s="177"/>
      <c r="DIS125" s="177"/>
      <c r="DIW125" s="177"/>
      <c r="DJA125" s="177"/>
      <c r="DJE125" s="177"/>
      <c r="DJI125" s="177"/>
      <c r="DJM125" s="177"/>
      <c r="DJQ125" s="177"/>
      <c r="DJU125" s="177"/>
      <c r="DJY125" s="177"/>
      <c r="DKC125" s="177"/>
      <c r="DKG125" s="177"/>
      <c r="DKK125" s="177"/>
      <c r="DKO125" s="177"/>
      <c r="DKS125" s="177"/>
      <c r="DKW125" s="177"/>
      <c r="DLA125" s="177"/>
      <c r="DLE125" s="177"/>
      <c r="DLI125" s="177"/>
      <c r="DLM125" s="177"/>
      <c r="DLQ125" s="177"/>
      <c r="DLU125" s="177"/>
      <c r="DLY125" s="177"/>
      <c r="DMC125" s="177"/>
      <c r="DMG125" s="177"/>
      <c r="DMK125" s="177"/>
      <c r="DMO125" s="177"/>
      <c r="DMS125" s="177"/>
      <c r="DMW125" s="177"/>
      <c r="DNA125" s="177"/>
      <c r="DNE125" s="177"/>
      <c r="DNI125" s="177"/>
      <c r="DNM125" s="177"/>
      <c r="DNQ125" s="177"/>
      <c r="DNU125" s="177"/>
      <c r="DNY125" s="177"/>
      <c r="DOC125" s="177"/>
      <c r="DOG125" s="177"/>
      <c r="DOK125" s="177"/>
      <c r="DOO125" s="177"/>
      <c r="DOS125" s="177"/>
      <c r="DOW125" s="177"/>
      <c r="DPA125" s="177"/>
      <c r="DPE125" s="177"/>
      <c r="DPI125" s="177"/>
      <c r="DPM125" s="177"/>
      <c r="DPQ125" s="177"/>
      <c r="DPU125" s="177"/>
      <c r="DPY125" s="177"/>
      <c r="DQC125" s="177"/>
      <c r="DQG125" s="177"/>
      <c r="DQK125" s="177"/>
      <c r="DQO125" s="177"/>
      <c r="DQS125" s="177"/>
      <c r="DQW125" s="177"/>
      <c r="DRA125" s="177"/>
      <c r="DRE125" s="177"/>
      <c r="DRI125" s="177"/>
      <c r="DRM125" s="177"/>
      <c r="DRQ125" s="177"/>
      <c r="DRU125" s="177"/>
      <c r="DRY125" s="177"/>
      <c r="DSC125" s="177"/>
      <c r="DSG125" s="177"/>
      <c r="DSK125" s="177"/>
      <c r="DSO125" s="177"/>
      <c r="DSS125" s="177"/>
      <c r="DSW125" s="177"/>
      <c r="DTA125" s="177"/>
      <c r="DTE125" s="177"/>
      <c r="DTI125" s="177"/>
      <c r="DTM125" s="177"/>
      <c r="DTQ125" s="177"/>
      <c r="DTU125" s="177"/>
      <c r="DTY125" s="177"/>
      <c r="DUC125" s="177"/>
      <c r="DUG125" s="177"/>
      <c r="DUK125" s="177"/>
      <c r="DUO125" s="177"/>
      <c r="DUS125" s="177"/>
      <c r="DUW125" s="177"/>
      <c r="DVA125" s="177"/>
      <c r="DVE125" s="177"/>
      <c r="DVI125" s="177"/>
      <c r="DVM125" s="177"/>
      <c r="DVQ125" s="177"/>
      <c r="DVU125" s="177"/>
      <c r="DVY125" s="177"/>
      <c r="DWC125" s="177"/>
      <c r="DWG125" s="177"/>
      <c r="DWK125" s="177"/>
      <c r="DWO125" s="177"/>
      <c r="DWS125" s="177"/>
      <c r="DWW125" s="177"/>
      <c r="DXA125" s="177"/>
      <c r="DXE125" s="177"/>
      <c r="DXI125" s="177"/>
      <c r="DXM125" s="177"/>
      <c r="DXQ125" s="177"/>
      <c r="DXU125" s="177"/>
      <c r="DXY125" s="177"/>
      <c r="DYC125" s="177"/>
      <c r="DYG125" s="177"/>
      <c r="DYK125" s="177"/>
      <c r="DYO125" s="177"/>
      <c r="DYS125" s="177"/>
      <c r="DYW125" s="177"/>
      <c r="DZA125" s="177"/>
      <c r="DZE125" s="177"/>
      <c r="DZI125" s="177"/>
      <c r="DZM125" s="177"/>
      <c r="DZQ125" s="177"/>
      <c r="DZU125" s="177"/>
      <c r="DZY125" s="177"/>
      <c r="EAC125" s="177"/>
      <c r="EAG125" s="177"/>
      <c r="EAK125" s="177"/>
      <c r="EAO125" s="177"/>
      <c r="EAS125" s="177"/>
      <c r="EAW125" s="177"/>
      <c r="EBA125" s="177"/>
      <c r="EBE125" s="177"/>
      <c r="EBI125" s="177"/>
      <c r="EBM125" s="177"/>
      <c r="EBQ125" s="177"/>
      <c r="EBU125" s="177"/>
      <c r="EBY125" s="177"/>
      <c r="ECC125" s="177"/>
      <c r="ECG125" s="177"/>
      <c r="ECK125" s="177"/>
      <c r="ECO125" s="177"/>
      <c r="ECS125" s="177"/>
      <c r="ECW125" s="177"/>
      <c r="EDA125" s="177"/>
      <c r="EDE125" s="177"/>
      <c r="EDI125" s="177"/>
      <c r="EDM125" s="177"/>
      <c r="EDQ125" s="177"/>
      <c r="EDU125" s="177"/>
      <c r="EDY125" s="177"/>
      <c r="EEC125" s="177"/>
      <c r="EEG125" s="177"/>
      <c r="EEK125" s="177"/>
      <c r="EEO125" s="177"/>
      <c r="EES125" s="177"/>
      <c r="EEW125" s="177"/>
      <c r="EFA125" s="177"/>
      <c r="EFE125" s="177"/>
      <c r="EFI125" s="177"/>
      <c r="EFM125" s="177"/>
      <c r="EFQ125" s="177"/>
      <c r="EFU125" s="177"/>
      <c r="EFY125" s="177"/>
      <c r="EGC125" s="177"/>
      <c r="EGG125" s="177"/>
      <c r="EGK125" s="177"/>
      <c r="EGO125" s="177"/>
      <c r="EGS125" s="177"/>
      <c r="EGW125" s="177"/>
      <c r="EHA125" s="177"/>
      <c r="EHE125" s="177"/>
      <c r="EHI125" s="177"/>
      <c r="EHM125" s="177"/>
      <c r="EHQ125" s="177"/>
      <c r="EHU125" s="177"/>
      <c r="EHY125" s="177"/>
      <c r="EIC125" s="177"/>
      <c r="EIG125" s="177"/>
      <c r="EIK125" s="177"/>
      <c r="EIO125" s="177"/>
      <c r="EIS125" s="177"/>
      <c r="EIW125" s="177"/>
      <c r="EJA125" s="177"/>
      <c r="EJE125" s="177"/>
      <c r="EJI125" s="177"/>
      <c r="EJM125" s="177"/>
      <c r="EJQ125" s="177"/>
      <c r="EJU125" s="177"/>
      <c r="EJY125" s="177"/>
      <c r="EKC125" s="177"/>
      <c r="EKG125" s="177"/>
      <c r="EKK125" s="177"/>
      <c r="EKO125" s="177"/>
      <c r="EKS125" s="177"/>
      <c r="EKW125" s="177"/>
      <c r="ELA125" s="177"/>
      <c r="ELE125" s="177"/>
      <c r="ELI125" s="177"/>
      <c r="ELM125" s="177"/>
      <c r="ELQ125" s="177"/>
      <c r="ELU125" s="177"/>
      <c r="ELY125" s="177"/>
      <c r="EMC125" s="177"/>
      <c r="EMG125" s="177"/>
      <c r="EMK125" s="177"/>
      <c r="EMO125" s="177"/>
      <c r="EMS125" s="177"/>
      <c r="EMW125" s="177"/>
      <c r="ENA125" s="177"/>
      <c r="ENE125" s="177"/>
      <c r="ENI125" s="177"/>
      <c r="ENM125" s="177"/>
      <c r="ENQ125" s="177"/>
      <c r="ENU125" s="177"/>
      <c r="ENY125" s="177"/>
      <c r="EOC125" s="177"/>
      <c r="EOG125" s="177"/>
      <c r="EOK125" s="177"/>
      <c r="EOO125" s="177"/>
      <c r="EOS125" s="177"/>
      <c r="EOW125" s="177"/>
      <c r="EPA125" s="177"/>
      <c r="EPE125" s="177"/>
      <c r="EPI125" s="177"/>
      <c r="EPM125" s="177"/>
      <c r="EPQ125" s="177"/>
      <c r="EPU125" s="177"/>
      <c r="EPY125" s="177"/>
      <c r="EQC125" s="177"/>
      <c r="EQG125" s="177"/>
      <c r="EQK125" s="177"/>
      <c r="EQO125" s="177"/>
      <c r="EQS125" s="177"/>
      <c r="EQW125" s="177"/>
      <c r="ERA125" s="177"/>
      <c r="ERE125" s="177"/>
      <c r="ERI125" s="177"/>
      <c r="ERM125" s="177"/>
      <c r="ERQ125" s="177"/>
      <c r="ERU125" s="177"/>
      <c r="ERY125" s="177"/>
      <c r="ESC125" s="177"/>
      <c r="ESG125" s="177"/>
      <c r="ESK125" s="177"/>
      <c r="ESO125" s="177"/>
      <c r="ESS125" s="177"/>
      <c r="ESW125" s="177"/>
      <c r="ETA125" s="177"/>
      <c r="ETE125" s="177"/>
      <c r="ETI125" s="177"/>
      <c r="ETM125" s="177"/>
      <c r="ETQ125" s="177"/>
      <c r="ETU125" s="177"/>
      <c r="ETY125" s="177"/>
      <c r="EUC125" s="177"/>
      <c r="EUG125" s="177"/>
      <c r="EUK125" s="177"/>
      <c r="EUO125" s="177"/>
      <c r="EUS125" s="177"/>
      <c r="EUW125" s="177"/>
      <c r="EVA125" s="177"/>
      <c r="EVE125" s="177"/>
      <c r="EVI125" s="177"/>
      <c r="EVM125" s="177"/>
      <c r="EVQ125" s="177"/>
      <c r="EVU125" s="177"/>
      <c r="EVY125" s="177"/>
      <c r="EWC125" s="177"/>
      <c r="EWG125" s="177"/>
      <c r="EWK125" s="177"/>
      <c r="EWO125" s="177"/>
      <c r="EWS125" s="177"/>
      <c r="EWW125" s="177"/>
      <c r="EXA125" s="177"/>
      <c r="EXE125" s="177"/>
      <c r="EXI125" s="177"/>
      <c r="EXM125" s="177"/>
      <c r="EXQ125" s="177"/>
      <c r="EXU125" s="177"/>
      <c r="EXY125" s="177"/>
      <c r="EYC125" s="177"/>
      <c r="EYG125" s="177"/>
      <c r="EYK125" s="177"/>
      <c r="EYO125" s="177"/>
      <c r="EYS125" s="177"/>
      <c r="EYW125" s="177"/>
      <c r="EZA125" s="177"/>
      <c r="EZE125" s="177"/>
      <c r="EZI125" s="177"/>
      <c r="EZM125" s="177"/>
      <c r="EZQ125" s="177"/>
      <c r="EZU125" s="177"/>
      <c r="EZY125" s="177"/>
      <c r="FAC125" s="177"/>
      <c r="FAG125" s="177"/>
      <c r="FAK125" s="177"/>
      <c r="FAO125" s="177"/>
      <c r="FAS125" s="177"/>
      <c r="FAW125" s="177"/>
      <c r="FBA125" s="177"/>
      <c r="FBE125" s="177"/>
      <c r="FBI125" s="177"/>
      <c r="FBM125" s="177"/>
      <c r="FBQ125" s="177"/>
      <c r="FBU125" s="177"/>
      <c r="FBY125" s="177"/>
      <c r="FCC125" s="177"/>
      <c r="FCG125" s="177"/>
      <c r="FCK125" s="177"/>
      <c r="FCO125" s="177"/>
      <c r="FCS125" s="177"/>
      <c r="FCW125" s="177"/>
      <c r="FDA125" s="177"/>
      <c r="FDE125" s="177"/>
      <c r="FDI125" s="177"/>
      <c r="FDM125" s="177"/>
      <c r="FDQ125" s="177"/>
      <c r="FDU125" s="177"/>
      <c r="FDY125" s="177"/>
      <c r="FEC125" s="177"/>
      <c r="FEG125" s="177"/>
      <c r="FEK125" s="177"/>
      <c r="FEO125" s="177"/>
      <c r="FES125" s="177"/>
      <c r="FEW125" s="177"/>
      <c r="FFA125" s="177"/>
      <c r="FFE125" s="177"/>
      <c r="FFI125" s="177"/>
      <c r="FFM125" s="177"/>
      <c r="FFQ125" s="177"/>
      <c r="FFU125" s="177"/>
      <c r="FFY125" s="177"/>
      <c r="FGC125" s="177"/>
      <c r="FGG125" s="177"/>
      <c r="FGK125" s="177"/>
      <c r="FGO125" s="177"/>
      <c r="FGS125" s="177"/>
      <c r="FGW125" s="177"/>
      <c r="FHA125" s="177"/>
      <c r="FHE125" s="177"/>
      <c r="FHI125" s="177"/>
      <c r="FHM125" s="177"/>
      <c r="FHQ125" s="177"/>
      <c r="FHU125" s="177"/>
      <c r="FHY125" s="177"/>
      <c r="FIC125" s="177"/>
      <c r="FIG125" s="177"/>
      <c r="FIK125" s="177"/>
      <c r="FIO125" s="177"/>
      <c r="FIS125" s="177"/>
      <c r="FIW125" s="177"/>
      <c r="FJA125" s="177"/>
      <c r="FJE125" s="177"/>
      <c r="FJI125" s="177"/>
      <c r="FJM125" s="177"/>
      <c r="FJQ125" s="177"/>
      <c r="FJU125" s="177"/>
      <c r="FJY125" s="177"/>
      <c r="FKC125" s="177"/>
      <c r="FKG125" s="177"/>
      <c r="FKK125" s="177"/>
      <c r="FKO125" s="177"/>
      <c r="FKS125" s="177"/>
      <c r="FKW125" s="177"/>
      <c r="FLA125" s="177"/>
      <c r="FLE125" s="177"/>
      <c r="FLI125" s="177"/>
      <c r="FLM125" s="177"/>
      <c r="FLQ125" s="177"/>
      <c r="FLU125" s="177"/>
      <c r="FLY125" s="177"/>
      <c r="FMC125" s="177"/>
      <c r="FMG125" s="177"/>
      <c r="FMK125" s="177"/>
      <c r="FMO125" s="177"/>
      <c r="FMS125" s="177"/>
      <c r="FMW125" s="177"/>
      <c r="FNA125" s="177"/>
      <c r="FNE125" s="177"/>
      <c r="FNI125" s="177"/>
      <c r="FNM125" s="177"/>
      <c r="FNQ125" s="177"/>
      <c r="FNU125" s="177"/>
      <c r="FNY125" s="177"/>
      <c r="FOC125" s="177"/>
      <c r="FOG125" s="177"/>
      <c r="FOK125" s="177"/>
      <c r="FOO125" s="177"/>
      <c r="FOS125" s="177"/>
      <c r="FOW125" s="177"/>
      <c r="FPA125" s="177"/>
      <c r="FPE125" s="177"/>
      <c r="FPI125" s="177"/>
      <c r="FPM125" s="177"/>
      <c r="FPQ125" s="177"/>
      <c r="FPU125" s="177"/>
      <c r="FPY125" s="177"/>
      <c r="FQC125" s="177"/>
      <c r="FQG125" s="177"/>
      <c r="FQK125" s="177"/>
      <c r="FQO125" s="177"/>
      <c r="FQS125" s="177"/>
      <c r="FQW125" s="177"/>
      <c r="FRA125" s="177"/>
      <c r="FRE125" s="177"/>
      <c r="FRI125" s="177"/>
      <c r="FRM125" s="177"/>
      <c r="FRQ125" s="177"/>
      <c r="FRU125" s="177"/>
      <c r="FRY125" s="177"/>
      <c r="FSC125" s="177"/>
      <c r="FSG125" s="177"/>
      <c r="FSK125" s="177"/>
      <c r="FSO125" s="177"/>
      <c r="FSS125" s="177"/>
      <c r="FSW125" s="177"/>
      <c r="FTA125" s="177"/>
      <c r="FTE125" s="177"/>
      <c r="FTI125" s="177"/>
      <c r="FTM125" s="177"/>
      <c r="FTQ125" s="177"/>
      <c r="FTU125" s="177"/>
      <c r="FTY125" s="177"/>
      <c r="FUC125" s="177"/>
      <c r="FUG125" s="177"/>
      <c r="FUK125" s="177"/>
      <c r="FUO125" s="177"/>
      <c r="FUS125" s="177"/>
      <c r="FUW125" s="177"/>
      <c r="FVA125" s="177"/>
      <c r="FVE125" s="177"/>
      <c r="FVI125" s="177"/>
      <c r="FVM125" s="177"/>
      <c r="FVQ125" s="177"/>
      <c r="FVU125" s="177"/>
      <c r="FVY125" s="177"/>
      <c r="FWC125" s="177"/>
      <c r="FWG125" s="177"/>
      <c r="FWK125" s="177"/>
      <c r="FWO125" s="177"/>
      <c r="FWS125" s="177"/>
      <c r="FWW125" s="177"/>
      <c r="FXA125" s="177"/>
      <c r="FXE125" s="177"/>
      <c r="FXI125" s="177"/>
      <c r="FXM125" s="177"/>
      <c r="FXQ125" s="177"/>
      <c r="FXU125" s="177"/>
      <c r="FXY125" s="177"/>
      <c r="FYC125" s="177"/>
      <c r="FYG125" s="177"/>
      <c r="FYK125" s="177"/>
      <c r="FYO125" s="177"/>
      <c r="FYS125" s="177"/>
      <c r="FYW125" s="177"/>
      <c r="FZA125" s="177"/>
      <c r="FZE125" s="177"/>
      <c r="FZI125" s="177"/>
      <c r="FZM125" s="177"/>
      <c r="FZQ125" s="177"/>
      <c r="FZU125" s="177"/>
      <c r="FZY125" s="177"/>
      <c r="GAC125" s="177"/>
      <c r="GAG125" s="177"/>
      <c r="GAK125" s="177"/>
      <c r="GAO125" s="177"/>
      <c r="GAS125" s="177"/>
      <c r="GAW125" s="177"/>
      <c r="GBA125" s="177"/>
      <c r="GBE125" s="177"/>
      <c r="GBI125" s="177"/>
      <c r="GBM125" s="177"/>
      <c r="GBQ125" s="177"/>
      <c r="GBU125" s="177"/>
      <c r="GBY125" s="177"/>
      <c r="GCC125" s="177"/>
      <c r="GCG125" s="177"/>
      <c r="GCK125" s="177"/>
      <c r="GCO125" s="177"/>
      <c r="GCS125" s="177"/>
      <c r="GCW125" s="177"/>
      <c r="GDA125" s="177"/>
      <c r="GDE125" s="177"/>
      <c r="GDI125" s="177"/>
      <c r="GDM125" s="177"/>
      <c r="GDQ125" s="177"/>
      <c r="GDU125" s="177"/>
      <c r="GDY125" s="177"/>
      <c r="GEC125" s="177"/>
      <c r="GEG125" s="177"/>
      <c r="GEK125" s="177"/>
      <c r="GEO125" s="177"/>
      <c r="GES125" s="177"/>
      <c r="GEW125" s="177"/>
      <c r="GFA125" s="177"/>
      <c r="GFE125" s="177"/>
      <c r="GFI125" s="177"/>
      <c r="GFM125" s="177"/>
      <c r="GFQ125" s="177"/>
      <c r="GFU125" s="177"/>
      <c r="GFY125" s="177"/>
      <c r="GGC125" s="177"/>
      <c r="GGG125" s="177"/>
      <c r="GGK125" s="177"/>
      <c r="GGO125" s="177"/>
      <c r="GGS125" s="177"/>
      <c r="GGW125" s="177"/>
      <c r="GHA125" s="177"/>
      <c r="GHE125" s="177"/>
      <c r="GHI125" s="177"/>
      <c r="GHM125" s="177"/>
      <c r="GHQ125" s="177"/>
      <c r="GHU125" s="177"/>
      <c r="GHY125" s="177"/>
      <c r="GIC125" s="177"/>
      <c r="GIG125" s="177"/>
      <c r="GIK125" s="177"/>
      <c r="GIO125" s="177"/>
      <c r="GIS125" s="177"/>
      <c r="GIW125" s="177"/>
      <c r="GJA125" s="177"/>
      <c r="GJE125" s="177"/>
      <c r="GJI125" s="177"/>
      <c r="GJM125" s="177"/>
      <c r="GJQ125" s="177"/>
      <c r="GJU125" s="177"/>
      <c r="GJY125" s="177"/>
      <c r="GKC125" s="177"/>
      <c r="GKG125" s="177"/>
      <c r="GKK125" s="177"/>
      <c r="GKO125" s="177"/>
      <c r="GKS125" s="177"/>
      <c r="GKW125" s="177"/>
      <c r="GLA125" s="177"/>
      <c r="GLE125" s="177"/>
      <c r="GLI125" s="177"/>
      <c r="GLM125" s="177"/>
      <c r="GLQ125" s="177"/>
      <c r="GLU125" s="177"/>
      <c r="GLY125" s="177"/>
      <c r="GMC125" s="177"/>
      <c r="GMG125" s="177"/>
      <c r="GMK125" s="177"/>
      <c r="GMO125" s="177"/>
      <c r="GMS125" s="177"/>
      <c r="GMW125" s="177"/>
      <c r="GNA125" s="177"/>
      <c r="GNE125" s="177"/>
      <c r="GNI125" s="177"/>
      <c r="GNM125" s="177"/>
      <c r="GNQ125" s="177"/>
      <c r="GNU125" s="177"/>
      <c r="GNY125" s="177"/>
      <c r="GOC125" s="177"/>
      <c r="GOG125" s="177"/>
      <c r="GOK125" s="177"/>
      <c r="GOO125" s="177"/>
      <c r="GOS125" s="177"/>
      <c r="GOW125" s="177"/>
      <c r="GPA125" s="177"/>
      <c r="GPE125" s="177"/>
      <c r="GPI125" s="177"/>
      <c r="GPM125" s="177"/>
      <c r="GPQ125" s="177"/>
      <c r="GPU125" s="177"/>
      <c r="GPY125" s="177"/>
      <c r="GQC125" s="177"/>
      <c r="GQG125" s="177"/>
      <c r="GQK125" s="177"/>
      <c r="GQO125" s="177"/>
      <c r="GQS125" s="177"/>
      <c r="GQW125" s="177"/>
      <c r="GRA125" s="177"/>
      <c r="GRE125" s="177"/>
      <c r="GRI125" s="177"/>
      <c r="GRM125" s="177"/>
      <c r="GRQ125" s="177"/>
      <c r="GRU125" s="177"/>
      <c r="GRY125" s="177"/>
      <c r="GSC125" s="177"/>
      <c r="GSG125" s="177"/>
      <c r="GSK125" s="177"/>
      <c r="GSO125" s="177"/>
      <c r="GSS125" s="177"/>
      <c r="GSW125" s="177"/>
      <c r="GTA125" s="177"/>
      <c r="GTE125" s="177"/>
      <c r="GTI125" s="177"/>
      <c r="GTM125" s="177"/>
      <c r="GTQ125" s="177"/>
      <c r="GTU125" s="177"/>
      <c r="GTY125" s="177"/>
      <c r="GUC125" s="177"/>
      <c r="GUG125" s="177"/>
      <c r="GUK125" s="177"/>
      <c r="GUO125" s="177"/>
      <c r="GUS125" s="177"/>
      <c r="GUW125" s="177"/>
      <c r="GVA125" s="177"/>
      <c r="GVE125" s="177"/>
      <c r="GVI125" s="177"/>
      <c r="GVM125" s="177"/>
      <c r="GVQ125" s="177"/>
      <c r="GVU125" s="177"/>
      <c r="GVY125" s="177"/>
      <c r="GWC125" s="177"/>
      <c r="GWG125" s="177"/>
      <c r="GWK125" s="177"/>
      <c r="GWO125" s="177"/>
      <c r="GWS125" s="177"/>
      <c r="GWW125" s="177"/>
      <c r="GXA125" s="177"/>
      <c r="GXE125" s="177"/>
      <c r="GXI125" s="177"/>
      <c r="GXM125" s="177"/>
      <c r="GXQ125" s="177"/>
      <c r="GXU125" s="177"/>
      <c r="GXY125" s="177"/>
      <c r="GYC125" s="177"/>
      <c r="GYG125" s="177"/>
      <c r="GYK125" s="177"/>
      <c r="GYO125" s="177"/>
      <c r="GYS125" s="177"/>
      <c r="GYW125" s="177"/>
      <c r="GZA125" s="177"/>
      <c r="GZE125" s="177"/>
      <c r="GZI125" s="177"/>
      <c r="GZM125" s="177"/>
      <c r="GZQ125" s="177"/>
      <c r="GZU125" s="177"/>
      <c r="GZY125" s="177"/>
      <c r="HAC125" s="177"/>
      <c r="HAG125" s="177"/>
      <c r="HAK125" s="177"/>
      <c r="HAO125" s="177"/>
      <c r="HAS125" s="177"/>
      <c r="HAW125" s="177"/>
      <c r="HBA125" s="177"/>
      <c r="HBE125" s="177"/>
      <c r="HBI125" s="177"/>
      <c r="HBM125" s="177"/>
      <c r="HBQ125" s="177"/>
      <c r="HBU125" s="177"/>
      <c r="HBY125" s="177"/>
      <c r="HCC125" s="177"/>
      <c r="HCG125" s="177"/>
      <c r="HCK125" s="177"/>
      <c r="HCO125" s="177"/>
      <c r="HCS125" s="177"/>
      <c r="HCW125" s="177"/>
      <c r="HDA125" s="177"/>
      <c r="HDE125" s="177"/>
      <c r="HDI125" s="177"/>
      <c r="HDM125" s="177"/>
      <c r="HDQ125" s="177"/>
      <c r="HDU125" s="177"/>
      <c r="HDY125" s="177"/>
      <c r="HEC125" s="177"/>
      <c r="HEG125" s="177"/>
      <c r="HEK125" s="177"/>
      <c r="HEO125" s="177"/>
      <c r="HES125" s="177"/>
      <c r="HEW125" s="177"/>
      <c r="HFA125" s="177"/>
      <c r="HFE125" s="177"/>
      <c r="HFI125" s="177"/>
      <c r="HFM125" s="177"/>
      <c r="HFQ125" s="177"/>
      <c r="HFU125" s="177"/>
      <c r="HFY125" s="177"/>
      <c r="HGC125" s="177"/>
      <c r="HGG125" s="177"/>
      <c r="HGK125" s="177"/>
      <c r="HGO125" s="177"/>
      <c r="HGS125" s="177"/>
      <c r="HGW125" s="177"/>
      <c r="HHA125" s="177"/>
      <c r="HHE125" s="177"/>
      <c r="HHI125" s="177"/>
      <c r="HHM125" s="177"/>
      <c r="HHQ125" s="177"/>
      <c r="HHU125" s="177"/>
      <c r="HHY125" s="177"/>
      <c r="HIC125" s="177"/>
      <c r="HIG125" s="177"/>
      <c r="HIK125" s="177"/>
      <c r="HIO125" s="177"/>
      <c r="HIS125" s="177"/>
      <c r="HIW125" s="177"/>
      <c r="HJA125" s="177"/>
      <c r="HJE125" s="177"/>
      <c r="HJI125" s="177"/>
      <c r="HJM125" s="177"/>
      <c r="HJQ125" s="177"/>
      <c r="HJU125" s="177"/>
      <c r="HJY125" s="177"/>
      <c r="HKC125" s="177"/>
      <c r="HKG125" s="177"/>
      <c r="HKK125" s="177"/>
      <c r="HKO125" s="177"/>
      <c r="HKS125" s="177"/>
      <c r="HKW125" s="177"/>
      <c r="HLA125" s="177"/>
      <c r="HLE125" s="177"/>
      <c r="HLI125" s="177"/>
      <c r="HLM125" s="177"/>
      <c r="HLQ125" s="177"/>
      <c r="HLU125" s="177"/>
      <c r="HLY125" s="177"/>
      <c r="HMC125" s="177"/>
      <c r="HMG125" s="177"/>
      <c r="HMK125" s="177"/>
      <c r="HMO125" s="177"/>
      <c r="HMS125" s="177"/>
      <c r="HMW125" s="177"/>
      <c r="HNA125" s="177"/>
      <c r="HNE125" s="177"/>
      <c r="HNI125" s="177"/>
      <c r="HNM125" s="177"/>
      <c r="HNQ125" s="177"/>
      <c r="HNU125" s="177"/>
      <c r="HNY125" s="177"/>
      <c r="HOC125" s="177"/>
      <c r="HOG125" s="177"/>
      <c r="HOK125" s="177"/>
      <c r="HOO125" s="177"/>
      <c r="HOS125" s="177"/>
      <c r="HOW125" s="177"/>
      <c r="HPA125" s="177"/>
      <c r="HPE125" s="177"/>
      <c r="HPI125" s="177"/>
      <c r="HPM125" s="177"/>
      <c r="HPQ125" s="177"/>
      <c r="HPU125" s="177"/>
      <c r="HPY125" s="177"/>
      <c r="HQC125" s="177"/>
      <c r="HQG125" s="177"/>
      <c r="HQK125" s="177"/>
      <c r="HQO125" s="177"/>
      <c r="HQS125" s="177"/>
      <c r="HQW125" s="177"/>
      <c r="HRA125" s="177"/>
      <c r="HRE125" s="177"/>
      <c r="HRI125" s="177"/>
      <c r="HRM125" s="177"/>
      <c r="HRQ125" s="177"/>
      <c r="HRU125" s="177"/>
      <c r="HRY125" s="177"/>
      <c r="HSC125" s="177"/>
      <c r="HSG125" s="177"/>
      <c r="HSK125" s="177"/>
      <c r="HSO125" s="177"/>
      <c r="HSS125" s="177"/>
      <c r="HSW125" s="177"/>
      <c r="HTA125" s="177"/>
      <c r="HTE125" s="177"/>
      <c r="HTI125" s="177"/>
      <c r="HTM125" s="177"/>
      <c r="HTQ125" s="177"/>
      <c r="HTU125" s="177"/>
      <c r="HTY125" s="177"/>
      <c r="HUC125" s="177"/>
      <c r="HUG125" s="177"/>
      <c r="HUK125" s="177"/>
      <c r="HUO125" s="177"/>
      <c r="HUS125" s="177"/>
      <c r="HUW125" s="177"/>
      <c r="HVA125" s="177"/>
      <c r="HVE125" s="177"/>
      <c r="HVI125" s="177"/>
      <c r="HVM125" s="177"/>
      <c r="HVQ125" s="177"/>
      <c r="HVU125" s="177"/>
      <c r="HVY125" s="177"/>
      <c r="HWC125" s="177"/>
      <c r="HWG125" s="177"/>
      <c r="HWK125" s="177"/>
      <c r="HWO125" s="177"/>
      <c r="HWS125" s="177"/>
      <c r="HWW125" s="177"/>
      <c r="HXA125" s="177"/>
      <c r="HXE125" s="177"/>
      <c r="HXI125" s="177"/>
      <c r="HXM125" s="177"/>
      <c r="HXQ125" s="177"/>
      <c r="HXU125" s="177"/>
      <c r="HXY125" s="177"/>
      <c r="HYC125" s="177"/>
      <c r="HYG125" s="177"/>
      <c r="HYK125" s="177"/>
      <c r="HYO125" s="177"/>
      <c r="HYS125" s="177"/>
      <c r="HYW125" s="177"/>
      <c r="HZA125" s="177"/>
      <c r="HZE125" s="177"/>
      <c r="HZI125" s="177"/>
      <c r="HZM125" s="177"/>
      <c r="HZQ125" s="177"/>
      <c r="HZU125" s="177"/>
      <c r="HZY125" s="177"/>
      <c r="IAC125" s="177"/>
      <c r="IAG125" s="177"/>
      <c r="IAK125" s="177"/>
      <c r="IAO125" s="177"/>
      <c r="IAS125" s="177"/>
      <c r="IAW125" s="177"/>
      <c r="IBA125" s="177"/>
      <c r="IBE125" s="177"/>
      <c r="IBI125" s="177"/>
      <c r="IBM125" s="177"/>
      <c r="IBQ125" s="177"/>
      <c r="IBU125" s="177"/>
      <c r="IBY125" s="177"/>
      <c r="ICC125" s="177"/>
      <c r="ICG125" s="177"/>
      <c r="ICK125" s="177"/>
      <c r="ICO125" s="177"/>
      <c r="ICS125" s="177"/>
      <c r="ICW125" s="177"/>
      <c r="IDA125" s="177"/>
      <c r="IDE125" s="177"/>
      <c r="IDI125" s="177"/>
      <c r="IDM125" s="177"/>
      <c r="IDQ125" s="177"/>
      <c r="IDU125" s="177"/>
      <c r="IDY125" s="177"/>
      <c r="IEC125" s="177"/>
      <c r="IEG125" s="177"/>
      <c r="IEK125" s="177"/>
      <c r="IEO125" s="177"/>
      <c r="IES125" s="177"/>
      <c r="IEW125" s="177"/>
      <c r="IFA125" s="177"/>
      <c r="IFE125" s="177"/>
      <c r="IFI125" s="177"/>
      <c r="IFM125" s="177"/>
      <c r="IFQ125" s="177"/>
      <c r="IFU125" s="177"/>
      <c r="IFY125" s="177"/>
      <c r="IGC125" s="177"/>
      <c r="IGG125" s="177"/>
      <c r="IGK125" s="177"/>
      <c r="IGO125" s="177"/>
      <c r="IGS125" s="177"/>
      <c r="IGW125" s="177"/>
      <c r="IHA125" s="177"/>
      <c r="IHE125" s="177"/>
      <c r="IHI125" s="177"/>
      <c r="IHM125" s="177"/>
      <c r="IHQ125" s="177"/>
      <c r="IHU125" s="177"/>
      <c r="IHY125" s="177"/>
      <c r="IIC125" s="177"/>
      <c r="IIG125" s="177"/>
      <c r="IIK125" s="177"/>
      <c r="IIO125" s="177"/>
      <c r="IIS125" s="177"/>
      <c r="IIW125" s="177"/>
      <c r="IJA125" s="177"/>
      <c r="IJE125" s="177"/>
      <c r="IJI125" s="177"/>
      <c r="IJM125" s="177"/>
      <c r="IJQ125" s="177"/>
      <c r="IJU125" s="177"/>
      <c r="IJY125" s="177"/>
      <c r="IKC125" s="177"/>
      <c r="IKG125" s="177"/>
      <c r="IKK125" s="177"/>
      <c r="IKO125" s="177"/>
      <c r="IKS125" s="177"/>
      <c r="IKW125" s="177"/>
      <c r="ILA125" s="177"/>
      <c r="ILE125" s="177"/>
      <c r="ILI125" s="177"/>
      <c r="ILM125" s="177"/>
      <c r="ILQ125" s="177"/>
      <c r="ILU125" s="177"/>
      <c r="ILY125" s="177"/>
      <c r="IMC125" s="177"/>
      <c r="IMG125" s="177"/>
      <c r="IMK125" s="177"/>
      <c r="IMO125" s="177"/>
      <c r="IMS125" s="177"/>
      <c r="IMW125" s="177"/>
      <c r="INA125" s="177"/>
      <c r="INE125" s="177"/>
      <c r="INI125" s="177"/>
      <c r="INM125" s="177"/>
      <c r="INQ125" s="177"/>
      <c r="INU125" s="177"/>
      <c r="INY125" s="177"/>
      <c r="IOC125" s="177"/>
      <c r="IOG125" s="177"/>
      <c r="IOK125" s="177"/>
      <c r="IOO125" s="177"/>
      <c r="IOS125" s="177"/>
      <c r="IOW125" s="177"/>
      <c r="IPA125" s="177"/>
      <c r="IPE125" s="177"/>
      <c r="IPI125" s="177"/>
      <c r="IPM125" s="177"/>
      <c r="IPQ125" s="177"/>
      <c r="IPU125" s="177"/>
      <c r="IPY125" s="177"/>
      <c r="IQC125" s="177"/>
      <c r="IQG125" s="177"/>
      <c r="IQK125" s="177"/>
      <c r="IQO125" s="177"/>
      <c r="IQS125" s="177"/>
      <c r="IQW125" s="177"/>
      <c r="IRA125" s="177"/>
      <c r="IRE125" s="177"/>
      <c r="IRI125" s="177"/>
      <c r="IRM125" s="177"/>
      <c r="IRQ125" s="177"/>
      <c r="IRU125" s="177"/>
      <c r="IRY125" s="177"/>
      <c r="ISC125" s="177"/>
      <c r="ISG125" s="177"/>
      <c r="ISK125" s="177"/>
      <c r="ISO125" s="177"/>
      <c r="ISS125" s="177"/>
      <c r="ISW125" s="177"/>
      <c r="ITA125" s="177"/>
      <c r="ITE125" s="177"/>
      <c r="ITI125" s="177"/>
      <c r="ITM125" s="177"/>
      <c r="ITQ125" s="177"/>
      <c r="ITU125" s="177"/>
      <c r="ITY125" s="177"/>
      <c r="IUC125" s="177"/>
      <c r="IUG125" s="177"/>
      <c r="IUK125" s="177"/>
      <c r="IUO125" s="177"/>
      <c r="IUS125" s="177"/>
      <c r="IUW125" s="177"/>
      <c r="IVA125" s="177"/>
      <c r="IVE125" s="177"/>
      <c r="IVI125" s="177"/>
      <c r="IVM125" s="177"/>
      <c r="IVQ125" s="177"/>
      <c r="IVU125" s="177"/>
      <c r="IVY125" s="177"/>
      <c r="IWC125" s="177"/>
      <c r="IWG125" s="177"/>
      <c r="IWK125" s="177"/>
      <c r="IWO125" s="177"/>
      <c r="IWS125" s="177"/>
      <c r="IWW125" s="177"/>
      <c r="IXA125" s="177"/>
      <c r="IXE125" s="177"/>
      <c r="IXI125" s="177"/>
      <c r="IXM125" s="177"/>
      <c r="IXQ125" s="177"/>
      <c r="IXU125" s="177"/>
      <c r="IXY125" s="177"/>
      <c r="IYC125" s="177"/>
      <c r="IYG125" s="177"/>
      <c r="IYK125" s="177"/>
      <c r="IYO125" s="177"/>
      <c r="IYS125" s="177"/>
      <c r="IYW125" s="177"/>
      <c r="IZA125" s="177"/>
      <c r="IZE125" s="177"/>
      <c r="IZI125" s="177"/>
      <c r="IZM125" s="177"/>
      <c r="IZQ125" s="177"/>
      <c r="IZU125" s="177"/>
      <c r="IZY125" s="177"/>
      <c r="JAC125" s="177"/>
      <c r="JAG125" s="177"/>
      <c r="JAK125" s="177"/>
      <c r="JAO125" s="177"/>
      <c r="JAS125" s="177"/>
      <c r="JAW125" s="177"/>
      <c r="JBA125" s="177"/>
      <c r="JBE125" s="177"/>
      <c r="JBI125" s="177"/>
      <c r="JBM125" s="177"/>
      <c r="JBQ125" s="177"/>
      <c r="JBU125" s="177"/>
      <c r="JBY125" s="177"/>
      <c r="JCC125" s="177"/>
      <c r="JCG125" s="177"/>
      <c r="JCK125" s="177"/>
      <c r="JCO125" s="177"/>
      <c r="JCS125" s="177"/>
      <c r="JCW125" s="177"/>
      <c r="JDA125" s="177"/>
      <c r="JDE125" s="177"/>
      <c r="JDI125" s="177"/>
      <c r="JDM125" s="177"/>
      <c r="JDQ125" s="177"/>
      <c r="JDU125" s="177"/>
      <c r="JDY125" s="177"/>
      <c r="JEC125" s="177"/>
      <c r="JEG125" s="177"/>
      <c r="JEK125" s="177"/>
      <c r="JEO125" s="177"/>
      <c r="JES125" s="177"/>
      <c r="JEW125" s="177"/>
      <c r="JFA125" s="177"/>
      <c r="JFE125" s="177"/>
      <c r="JFI125" s="177"/>
      <c r="JFM125" s="177"/>
      <c r="JFQ125" s="177"/>
      <c r="JFU125" s="177"/>
      <c r="JFY125" s="177"/>
      <c r="JGC125" s="177"/>
      <c r="JGG125" s="177"/>
      <c r="JGK125" s="177"/>
      <c r="JGO125" s="177"/>
      <c r="JGS125" s="177"/>
      <c r="JGW125" s="177"/>
      <c r="JHA125" s="177"/>
      <c r="JHE125" s="177"/>
      <c r="JHI125" s="177"/>
      <c r="JHM125" s="177"/>
      <c r="JHQ125" s="177"/>
      <c r="JHU125" s="177"/>
      <c r="JHY125" s="177"/>
      <c r="JIC125" s="177"/>
      <c r="JIG125" s="177"/>
      <c r="JIK125" s="177"/>
      <c r="JIO125" s="177"/>
      <c r="JIS125" s="177"/>
      <c r="JIW125" s="177"/>
      <c r="JJA125" s="177"/>
      <c r="JJE125" s="177"/>
      <c r="JJI125" s="177"/>
      <c r="JJM125" s="177"/>
      <c r="JJQ125" s="177"/>
      <c r="JJU125" s="177"/>
      <c r="JJY125" s="177"/>
      <c r="JKC125" s="177"/>
      <c r="JKG125" s="177"/>
      <c r="JKK125" s="177"/>
      <c r="JKO125" s="177"/>
      <c r="JKS125" s="177"/>
      <c r="JKW125" s="177"/>
      <c r="JLA125" s="177"/>
      <c r="JLE125" s="177"/>
      <c r="JLI125" s="177"/>
      <c r="JLM125" s="177"/>
      <c r="JLQ125" s="177"/>
      <c r="JLU125" s="177"/>
      <c r="JLY125" s="177"/>
      <c r="JMC125" s="177"/>
      <c r="JMG125" s="177"/>
      <c r="JMK125" s="177"/>
      <c r="JMO125" s="177"/>
      <c r="JMS125" s="177"/>
      <c r="JMW125" s="177"/>
      <c r="JNA125" s="177"/>
      <c r="JNE125" s="177"/>
      <c r="JNI125" s="177"/>
      <c r="JNM125" s="177"/>
      <c r="JNQ125" s="177"/>
      <c r="JNU125" s="177"/>
      <c r="JNY125" s="177"/>
      <c r="JOC125" s="177"/>
      <c r="JOG125" s="177"/>
      <c r="JOK125" s="177"/>
      <c r="JOO125" s="177"/>
      <c r="JOS125" s="177"/>
      <c r="JOW125" s="177"/>
      <c r="JPA125" s="177"/>
      <c r="JPE125" s="177"/>
      <c r="JPI125" s="177"/>
      <c r="JPM125" s="177"/>
      <c r="JPQ125" s="177"/>
      <c r="JPU125" s="177"/>
      <c r="JPY125" s="177"/>
      <c r="JQC125" s="177"/>
      <c r="JQG125" s="177"/>
      <c r="JQK125" s="177"/>
      <c r="JQO125" s="177"/>
      <c r="JQS125" s="177"/>
      <c r="JQW125" s="177"/>
      <c r="JRA125" s="177"/>
      <c r="JRE125" s="177"/>
      <c r="JRI125" s="177"/>
      <c r="JRM125" s="177"/>
      <c r="JRQ125" s="177"/>
      <c r="JRU125" s="177"/>
      <c r="JRY125" s="177"/>
      <c r="JSC125" s="177"/>
      <c r="JSG125" s="177"/>
      <c r="JSK125" s="177"/>
      <c r="JSO125" s="177"/>
      <c r="JSS125" s="177"/>
      <c r="JSW125" s="177"/>
      <c r="JTA125" s="177"/>
      <c r="JTE125" s="177"/>
      <c r="JTI125" s="177"/>
      <c r="JTM125" s="177"/>
      <c r="JTQ125" s="177"/>
      <c r="JTU125" s="177"/>
      <c r="JTY125" s="177"/>
      <c r="JUC125" s="177"/>
      <c r="JUG125" s="177"/>
      <c r="JUK125" s="177"/>
      <c r="JUO125" s="177"/>
      <c r="JUS125" s="177"/>
      <c r="JUW125" s="177"/>
      <c r="JVA125" s="177"/>
      <c r="JVE125" s="177"/>
      <c r="JVI125" s="177"/>
      <c r="JVM125" s="177"/>
      <c r="JVQ125" s="177"/>
      <c r="JVU125" s="177"/>
      <c r="JVY125" s="177"/>
      <c r="JWC125" s="177"/>
      <c r="JWG125" s="177"/>
      <c r="JWK125" s="177"/>
      <c r="JWO125" s="177"/>
      <c r="JWS125" s="177"/>
      <c r="JWW125" s="177"/>
      <c r="JXA125" s="177"/>
      <c r="JXE125" s="177"/>
      <c r="JXI125" s="177"/>
      <c r="JXM125" s="177"/>
      <c r="JXQ125" s="177"/>
      <c r="JXU125" s="177"/>
      <c r="JXY125" s="177"/>
      <c r="JYC125" s="177"/>
      <c r="JYG125" s="177"/>
      <c r="JYK125" s="177"/>
      <c r="JYO125" s="177"/>
      <c r="JYS125" s="177"/>
      <c r="JYW125" s="177"/>
      <c r="JZA125" s="177"/>
      <c r="JZE125" s="177"/>
      <c r="JZI125" s="177"/>
      <c r="JZM125" s="177"/>
      <c r="JZQ125" s="177"/>
      <c r="JZU125" s="177"/>
      <c r="JZY125" s="177"/>
      <c r="KAC125" s="177"/>
      <c r="KAG125" s="177"/>
      <c r="KAK125" s="177"/>
      <c r="KAO125" s="177"/>
      <c r="KAS125" s="177"/>
      <c r="KAW125" s="177"/>
      <c r="KBA125" s="177"/>
      <c r="KBE125" s="177"/>
      <c r="KBI125" s="177"/>
      <c r="KBM125" s="177"/>
      <c r="KBQ125" s="177"/>
      <c r="KBU125" s="177"/>
      <c r="KBY125" s="177"/>
      <c r="KCC125" s="177"/>
      <c r="KCG125" s="177"/>
      <c r="KCK125" s="177"/>
      <c r="KCO125" s="177"/>
      <c r="KCS125" s="177"/>
      <c r="KCW125" s="177"/>
      <c r="KDA125" s="177"/>
      <c r="KDE125" s="177"/>
      <c r="KDI125" s="177"/>
      <c r="KDM125" s="177"/>
      <c r="KDQ125" s="177"/>
      <c r="KDU125" s="177"/>
      <c r="KDY125" s="177"/>
      <c r="KEC125" s="177"/>
      <c r="KEG125" s="177"/>
      <c r="KEK125" s="177"/>
      <c r="KEO125" s="177"/>
      <c r="KES125" s="177"/>
      <c r="KEW125" s="177"/>
      <c r="KFA125" s="177"/>
      <c r="KFE125" s="177"/>
      <c r="KFI125" s="177"/>
      <c r="KFM125" s="177"/>
      <c r="KFQ125" s="177"/>
      <c r="KFU125" s="177"/>
      <c r="KFY125" s="177"/>
      <c r="KGC125" s="177"/>
      <c r="KGG125" s="177"/>
      <c r="KGK125" s="177"/>
      <c r="KGO125" s="177"/>
      <c r="KGS125" s="177"/>
      <c r="KGW125" s="177"/>
      <c r="KHA125" s="177"/>
      <c r="KHE125" s="177"/>
      <c r="KHI125" s="177"/>
      <c r="KHM125" s="177"/>
      <c r="KHQ125" s="177"/>
      <c r="KHU125" s="177"/>
      <c r="KHY125" s="177"/>
      <c r="KIC125" s="177"/>
      <c r="KIG125" s="177"/>
      <c r="KIK125" s="177"/>
      <c r="KIO125" s="177"/>
      <c r="KIS125" s="177"/>
      <c r="KIW125" s="177"/>
      <c r="KJA125" s="177"/>
      <c r="KJE125" s="177"/>
      <c r="KJI125" s="177"/>
      <c r="KJM125" s="177"/>
      <c r="KJQ125" s="177"/>
      <c r="KJU125" s="177"/>
      <c r="KJY125" s="177"/>
      <c r="KKC125" s="177"/>
      <c r="KKG125" s="177"/>
      <c r="KKK125" s="177"/>
      <c r="KKO125" s="177"/>
      <c r="KKS125" s="177"/>
      <c r="KKW125" s="177"/>
      <c r="KLA125" s="177"/>
      <c r="KLE125" s="177"/>
      <c r="KLI125" s="177"/>
      <c r="KLM125" s="177"/>
      <c r="KLQ125" s="177"/>
      <c r="KLU125" s="177"/>
      <c r="KLY125" s="177"/>
      <c r="KMC125" s="177"/>
      <c r="KMG125" s="177"/>
      <c r="KMK125" s="177"/>
      <c r="KMO125" s="177"/>
      <c r="KMS125" s="177"/>
      <c r="KMW125" s="177"/>
      <c r="KNA125" s="177"/>
      <c r="KNE125" s="177"/>
      <c r="KNI125" s="177"/>
      <c r="KNM125" s="177"/>
      <c r="KNQ125" s="177"/>
      <c r="KNU125" s="177"/>
      <c r="KNY125" s="177"/>
      <c r="KOC125" s="177"/>
      <c r="KOG125" s="177"/>
      <c r="KOK125" s="177"/>
      <c r="KOO125" s="177"/>
      <c r="KOS125" s="177"/>
      <c r="KOW125" s="177"/>
      <c r="KPA125" s="177"/>
      <c r="KPE125" s="177"/>
      <c r="KPI125" s="177"/>
      <c r="KPM125" s="177"/>
      <c r="KPQ125" s="177"/>
      <c r="KPU125" s="177"/>
      <c r="KPY125" s="177"/>
      <c r="KQC125" s="177"/>
      <c r="KQG125" s="177"/>
      <c r="KQK125" s="177"/>
      <c r="KQO125" s="177"/>
      <c r="KQS125" s="177"/>
      <c r="KQW125" s="177"/>
      <c r="KRA125" s="177"/>
      <c r="KRE125" s="177"/>
      <c r="KRI125" s="177"/>
      <c r="KRM125" s="177"/>
      <c r="KRQ125" s="177"/>
      <c r="KRU125" s="177"/>
      <c r="KRY125" s="177"/>
      <c r="KSC125" s="177"/>
      <c r="KSG125" s="177"/>
      <c r="KSK125" s="177"/>
      <c r="KSO125" s="177"/>
      <c r="KSS125" s="177"/>
      <c r="KSW125" s="177"/>
      <c r="KTA125" s="177"/>
      <c r="KTE125" s="177"/>
      <c r="KTI125" s="177"/>
      <c r="KTM125" s="177"/>
      <c r="KTQ125" s="177"/>
      <c r="KTU125" s="177"/>
      <c r="KTY125" s="177"/>
      <c r="KUC125" s="177"/>
      <c r="KUG125" s="177"/>
      <c r="KUK125" s="177"/>
      <c r="KUO125" s="177"/>
      <c r="KUS125" s="177"/>
      <c r="KUW125" s="177"/>
      <c r="KVA125" s="177"/>
      <c r="KVE125" s="177"/>
      <c r="KVI125" s="177"/>
      <c r="KVM125" s="177"/>
      <c r="KVQ125" s="177"/>
      <c r="KVU125" s="177"/>
      <c r="KVY125" s="177"/>
      <c r="KWC125" s="177"/>
      <c r="KWG125" s="177"/>
      <c r="KWK125" s="177"/>
      <c r="KWO125" s="177"/>
      <c r="KWS125" s="177"/>
      <c r="KWW125" s="177"/>
      <c r="KXA125" s="177"/>
      <c r="KXE125" s="177"/>
      <c r="KXI125" s="177"/>
      <c r="KXM125" s="177"/>
      <c r="KXQ125" s="177"/>
      <c r="KXU125" s="177"/>
      <c r="KXY125" s="177"/>
      <c r="KYC125" s="177"/>
      <c r="KYG125" s="177"/>
      <c r="KYK125" s="177"/>
      <c r="KYO125" s="177"/>
      <c r="KYS125" s="177"/>
      <c r="KYW125" s="177"/>
      <c r="KZA125" s="177"/>
      <c r="KZE125" s="177"/>
      <c r="KZI125" s="177"/>
      <c r="KZM125" s="177"/>
      <c r="KZQ125" s="177"/>
      <c r="KZU125" s="177"/>
      <c r="KZY125" s="177"/>
      <c r="LAC125" s="177"/>
      <c r="LAG125" s="177"/>
      <c r="LAK125" s="177"/>
      <c r="LAO125" s="177"/>
      <c r="LAS125" s="177"/>
      <c r="LAW125" s="177"/>
      <c r="LBA125" s="177"/>
      <c r="LBE125" s="177"/>
      <c r="LBI125" s="177"/>
      <c r="LBM125" s="177"/>
      <c r="LBQ125" s="177"/>
      <c r="LBU125" s="177"/>
      <c r="LBY125" s="177"/>
      <c r="LCC125" s="177"/>
      <c r="LCG125" s="177"/>
      <c r="LCK125" s="177"/>
      <c r="LCO125" s="177"/>
      <c r="LCS125" s="177"/>
      <c r="LCW125" s="177"/>
      <c r="LDA125" s="177"/>
      <c r="LDE125" s="177"/>
      <c r="LDI125" s="177"/>
      <c r="LDM125" s="177"/>
      <c r="LDQ125" s="177"/>
      <c r="LDU125" s="177"/>
      <c r="LDY125" s="177"/>
      <c r="LEC125" s="177"/>
      <c r="LEG125" s="177"/>
      <c r="LEK125" s="177"/>
      <c r="LEO125" s="177"/>
      <c r="LES125" s="177"/>
      <c r="LEW125" s="177"/>
      <c r="LFA125" s="177"/>
      <c r="LFE125" s="177"/>
      <c r="LFI125" s="177"/>
      <c r="LFM125" s="177"/>
      <c r="LFQ125" s="177"/>
      <c r="LFU125" s="177"/>
      <c r="LFY125" s="177"/>
      <c r="LGC125" s="177"/>
      <c r="LGG125" s="177"/>
      <c r="LGK125" s="177"/>
      <c r="LGO125" s="177"/>
      <c r="LGS125" s="177"/>
      <c r="LGW125" s="177"/>
      <c r="LHA125" s="177"/>
      <c r="LHE125" s="177"/>
      <c r="LHI125" s="177"/>
      <c r="LHM125" s="177"/>
      <c r="LHQ125" s="177"/>
      <c r="LHU125" s="177"/>
      <c r="LHY125" s="177"/>
      <c r="LIC125" s="177"/>
      <c r="LIG125" s="177"/>
      <c r="LIK125" s="177"/>
      <c r="LIO125" s="177"/>
      <c r="LIS125" s="177"/>
      <c r="LIW125" s="177"/>
      <c r="LJA125" s="177"/>
      <c r="LJE125" s="177"/>
      <c r="LJI125" s="177"/>
      <c r="LJM125" s="177"/>
      <c r="LJQ125" s="177"/>
      <c r="LJU125" s="177"/>
      <c r="LJY125" s="177"/>
      <c r="LKC125" s="177"/>
      <c r="LKG125" s="177"/>
      <c r="LKK125" s="177"/>
      <c r="LKO125" s="177"/>
      <c r="LKS125" s="177"/>
      <c r="LKW125" s="177"/>
      <c r="LLA125" s="177"/>
      <c r="LLE125" s="177"/>
      <c r="LLI125" s="177"/>
      <c r="LLM125" s="177"/>
      <c r="LLQ125" s="177"/>
      <c r="LLU125" s="177"/>
      <c r="LLY125" s="177"/>
      <c r="LMC125" s="177"/>
      <c r="LMG125" s="177"/>
      <c r="LMK125" s="177"/>
      <c r="LMO125" s="177"/>
      <c r="LMS125" s="177"/>
      <c r="LMW125" s="177"/>
      <c r="LNA125" s="177"/>
      <c r="LNE125" s="177"/>
      <c r="LNI125" s="177"/>
      <c r="LNM125" s="177"/>
      <c r="LNQ125" s="177"/>
      <c r="LNU125" s="177"/>
      <c r="LNY125" s="177"/>
      <c r="LOC125" s="177"/>
      <c r="LOG125" s="177"/>
      <c r="LOK125" s="177"/>
      <c r="LOO125" s="177"/>
      <c r="LOS125" s="177"/>
      <c r="LOW125" s="177"/>
      <c r="LPA125" s="177"/>
      <c r="LPE125" s="177"/>
      <c r="LPI125" s="177"/>
      <c r="LPM125" s="177"/>
      <c r="LPQ125" s="177"/>
      <c r="LPU125" s="177"/>
      <c r="LPY125" s="177"/>
      <c r="LQC125" s="177"/>
      <c r="LQG125" s="177"/>
      <c r="LQK125" s="177"/>
      <c r="LQO125" s="177"/>
      <c r="LQS125" s="177"/>
      <c r="LQW125" s="177"/>
      <c r="LRA125" s="177"/>
      <c r="LRE125" s="177"/>
      <c r="LRI125" s="177"/>
      <c r="LRM125" s="177"/>
      <c r="LRQ125" s="177"/>
      <c r="LRU125" s="177"/>
      <c r="LRY125" s="177"/>
      <c r="LSC125" s="177"/>
      <c r="LSG125" s="177"/>
      <c r="LSK125" s="177"/>
      <c r="LSO125" s="177"/>
      <c r="LSS125" s="177"/>
      <c r="LSW125" s="177"/>
      <c r="LTA125" s="177"/>
      <c r="LTE125" s="177"/>
      <c r="LTI125" s="177"/>
      <c r="LTM125" s="177"/>
      <c r="LTQ125" s="177"/>
      <c r="LTU125" s="177"/>
      <c r="LTY125" s="177"/>
      <c r="LUC125" s="177"/>
      <c r="LUG125" s="177"/>
      <c r="LUK125" s="177"/>
      <c r="LUO125" s="177"/>
      <c r="LUS125" s="177"/>
      <c r="LUW125" s="177"/>
      <c r="LVA125" s="177"/>
      <c r="LVE125" s="177"/>
      <c r="LVI125" s="177"/>
      <c r="LVM125" s="177"/>
      <c r="LVQ125" s="177"/>
      <c r="LVU125" s="177"/>
      <c r="LVY125" s="177"/>
      <c r="LWC125" s="177"/>
      <c r="LWG125" s="177"/>
      <c r="LWK125" s="177"/>
      <c r="LWO125" s="177"/>
      <c r="LWS125" s="177"/>
      <c r="LWW125" s="177"/>
      <c r="LXA125" s="177"/>
      <c r="LXE125" s="177"/>
      <c r="LXI125" s="177"/>
      <c r="LXM125" s="177"/>
      <c r="LXQ125" s="177"/>
      <c r="LXU125" s="177"/>
      <c r="LXY125" s="177"/>
      <c r="LYC125" s="177"/>
      <c r="LYG125" s="177"/>
      <c r="LYK125" s="177"/>
      <c r="LYO125" s="177"/>
      <c r="LYS125" s="177"/>
      <c r="LYW125" s="177"/>
      <c r="LZA125" s="177"/>
      <c r="LZE125" s="177"/>
      <c r="LZI125" s="177"/>
      <c r="LZM125" s="177"/>
      <c r="LZQ125" s="177"/>
      <c r="LZU125" s="177"/>
      <c r="LZY125" s="177"/>
      <c r="MAC125" s="177"/>
      <c r="MAG125" s="177"/>
      <c r="MAK125" s="177"/>
      <c r="MAO125" s="177"/>
      <c r="MAS125" s="177"/>
      <c r="MAW125" s="177"/>
      <c r="MBA125" s="177"/>
      <c r="MBE125" s="177"/>
      <c r="MBI125" s="177"/>
      <c r="MBM125" s="177"/>
      <c r="MBQ125" s="177"/>
      <c r="MBU125" s="177"/>
      <c r="MBY125" s="177"/>
      <c r="MCC125" s="177"/>
      <c r="MCG125" s="177"/>
      <c r="MCK125" s="177"/>
      <c r="MCO125" s="177"/>
      <c r="MCS125" s="177"/>
      <c r="MCW125" s="177"/>
      <c r="MDA125" s="177"/>
      <c r="MDE125" s="177"/>
      <c r="MDI125" s="177"/>
      <c r="MDM125" s="177"/>
      <c r="MDQ125" s="177"/>
      <c r="MDU125" s="177"/>
      <c r="MDY125" s="177"/>
      <c r="MEC125" s="177"/>
      <c r="MEG125" s="177"/>
      <c r="MEK125" s="177"/>
      <c r="MEO125" s="177"/>
      <c r="MES125" s="177"/>
      <c r="MEW125" s="177"/>
      <c r="MFA125" s="177"/>
      <c r="MFE125" s="177"/>
      <c r="MFI125" s="177"/>
      <c r="MFM125" s="177"/>
      <c r="MFQ125" s="177"/>
      <c r="MFU125" s="177"/>
      <c r="MFY125" s="177"/>
      <c r="MGC125" s="177"/>
      <c r="MGG125" s="177"/>
      <c r="MGK125" s="177"/>
      <c r="MGO125" s="177"/>
      <c r="MGS125" s="177"/>
      <c r="MGW125" s="177"/>
      <c r="MHA125" s="177"/>
      <c r="MHE125" s="177"/>
      <c r="MHI125" s="177"/>
      <c r="MHM125" s="177"/>
      <c r="MHQ125" s="177"/>
      <c r="MHU125" s="177"/>
      <c r="MHY125" s="177"/>
      <c r="MIC125" s="177"/>
      <c r="MIG125" s="177"/>
      <c r="MIK125" s="177"/>
      <c r="MIO125" s="177"/>
      <c r="MIS125" s="177"/>
      <c r="MIW125" s="177"/>
      <c r="MJA125" s="177"/>
      <c r="MJE125" s="177"/>
      <c r="MJI125" s="177"/>
      <c r="MJM125" s="177"/>
      <c r="MJQ125" s="177"/>
      <c r="MJU125" s="177"/>
      <c r="MJY125" s="177"/>
      <c r="MKC125" s="177"/>
      <c r="MKG125" s="177"/>
      <c r="MKK125" s="177"/>
      <c r="MKO125" s="177"/>
      <c r="MKS125" s="177"/>
      <c r="MKW125" s="177"/>
      <c r="MLA125" s="177"/>
      <c r="MLE125" s="177"/>
      <c r="MLI125" s="177"/>
      <c r="MLM125" s="177"/>
      <c r="MLQ125" s="177"/>
      <c r="MLU125" s="177"/>
      <c r="MLY125" s="177"/>
      <c r="MMC125" s="177"/>
      <c r="MMG125" s="177"/>
      <c r="MMK125" s="177"/>
      <c r="MMO125" s="177"/>
      <c r="MMS125" s="177"/>
      <c r="MMW125" s="177"/>
      <c r="MNA125" s="177"/>
      <c r="MNE125" s="177"/>
      <c r="MNI125" s="177"/>
      <c r="MNM125" s="177"/>
      <c r="MNQ125" s="177"/>
      <c r="MNU125" s="177"/>
      <c r="MNY125" s="177"/>
      <c r="MOC125" s="177"/>
      <c r="MOG125" s="177"/>
      <c r="MOK125" s="177"/>
      <c r="MOO125" s="177"/>
      <c r="MOS125" s="177"/>
      <c r="MOW125" s="177"/>
      <c r="MPA125" s="177"/>
      <c r="MPE125" s="177"/>
      <c r="MPI125" s="177"/>
      <c r="MPM125" s="177"/>
      <c r="MPQ125" s="177"/>
      <c r="MPU125" s="177"/>
      <c r="MPY125" s="177"/>
      <c r="MQC125" s="177"/>
      <c r="MQG125" s="177"/>
      <c r="MQK125" s="177"/>
      <c r="MQO125" s="177"/>
      <c r="MQS125" s="177"/>
      <c r="MQW125" s="177"/>
      <c r="MRA125" s="177"/>
      <c r="MRE125" s="177"/>
      <c r="MRI125" s="177"/>
      <c r="MRM125" s="177"/>
      <c r="MRQ125" s="177"/>
      <c r="MRU125" s="177"/>
      <c r="MRY125" s="177"/>
      <c r="MSC125" s="177"/>
      <c r="MSG125" s="177"/>
      <c r="MSK125" s="177"/>
      <c r="MSO125" s="177"/>
      <c r="MSS125" s="177"/>
      <c r="MSW125" s="177"/>
      <c r="MTA125" s="177"/>
      <c r="MTE125" s="177"/>
      <c r="MTI125" s="177"/>
      <c r="MTM125" s="177"/>
      <c r="MTQ125" s="177"/>
      <c r="MTU125" s="177"/>
      <c r="MTY125" s="177"/>
      <c r="MUC125" s="177"/>
      <c r="MUG125" s="177"/>
      <c r="MUK125" s="177"/>
      <c r="MUO125" s="177"/>
      <c r="MUS125" s="177"/>
      <c r="MUW125" s="177"/>
      <c r="MVA125" s="177"/>
      <c r="MVE125" s="177"/>
      <c r="MVI125" s="177"/>
      <c r="MVM125" s="177"/>
      <c r="MVQ125" s="177"/>
      <c r="MVU125" s="177"/>
      <c r="MVY125" s="177"/>
      <c r="MWC125" s="177"/>
      <c r="MWG125" s="177"/>
      <c r="MWK125" s="177"/>
      <c r="MWO125" s="177"/>
      <c r="MWS125" s="177"/>
      <c r="MWW125" s="177"/>
      <c r="MXA125" s="177"/>
      <c r="MXE125" s="177"/>
      <c r="MXI125" s="177"/>
      <c r="MXM125" s="177"/>
      <c r="MXQ125" s="177"/>
      <c r="MXU125" s="177"/>
      <c r="MXY125" s="177"/>
      <c r="MYC125" s="177"/>
      <c r="MYG125" s="177"/>
      <c r="MYK125" s="177"/>
      <c r="MYO125" s="177"/>
      <c r="MYS125" s="177"/>
      <c r="MYW125" s="177"/>
      <c r="MZA125" s="177"/>
      <c r="MZE125" s="177"/>
      <c r="MZI125" s="177"/>
      <c r="MZM125" s="177"/>
      <c r="MZQ125" s="177"/>
      <c r="MZU125" s="177"/>
      <c r="MZY125" s="177"/>
      <c r="NAC125" s="177"/>
      <c r="NAG125" s="177"/>
      <c r="NAK125" s="177"/>
      <c r="NAO125" s="177"/>
      <c r="NAS125" s="177"/>
      <c r="NAW125" s="177"/>
      <c r="NBA125" s="177"/>
      <c r="NBE125" s="177"/>
      <c r="NBI125" s="177"/>
      <c r="NBM125" s="177"/>
      <c r="NBQ125" s="177"/>
      <c r="NBU125" s="177"/>
      <c r="NBY125" s="177"/>
      <c r="NCC125" s="177"/>
      <c r="NCG125" s="177"/>
      <c r="NCK125" s="177"/>
      <c r="NCO125" s="177"/>
      <c r="NCS125" s="177"/>
      <c r="NCW125" s="177"/>
      <c r="NDA125" s="177"/>
      <c r="NDE125" s="177"/>
      <c r="NDI125" s="177"/>
      <c r="NDM125" s="177"/>
      <c r="NDQ125" s="177"/>
      <c r="NDU125" s="177"/>
      <c r="NDY125" s="177"/>
      <c r="NEC125" s="177"/>
      <c r="NEG125" s="177"/>
      <c r="NEK125" s="177"/>
      <c r="NEO125" s="177"/>
      <c r="NES125" s="177"/>
      <c r="NEW125" s="177"/>
      <c r="NFA125" s="177"/>
      <c r="NFE125" s="177"/>
      <c r="NFI125" s="177"/>
      <c r="NFM125" s="177"/>
      <c r="NFQ125" s="177"/>
      <c r="NFU125" s="177"/>
      <c r="NFY125" s="177"/>
      <c r="NGC125" s="177"/>
      <c r="NGG125" s="177"/>
      <c r="NGK125" s="177"/>
      <c r="NGO125" s="177"/>
      <c r="NGS125" s="177"/>
      <c r="NGW125" s="177"/>
      <c r="NHA125" s="177"/>
      <c r="NHE125" s="177"/>
      <c r="NHI125" s="177"/>
      <c r="NHM125" s="177"/>
      <c r="NHQ125" s="177"/>
      <c r="NHU125" s="177"/>
      <c r="NHY125" s="177"/>
      <c r="NIC125" s="177"/>
      <c r="NIG125" s="177"/>
      <c r="NIK125" s="177"/>
      <c r="NIO125" s="177"/>
      <c r="NIS125" s="177"/>
      <c r="NIW125" s="177"/>
      <c r="NJA125" s="177"/>
      <c r="NJE125" s="177"/>
      <c r="NJI125" s="177"/>
      <c r="NJM125" s="177"/>
      <c r="NJQ125" s="177"/>
      <c r="NJU125" s="177"/>
      <c r="NJY125" s="177"/>
      <c r="NKC125" s="177"/>
      <c r="NKG125" s="177"/>
      <c r="NKK125" s="177"/>
      <c r="NKO125" s="177"/>
      <c r="NKS125" s="177"/>
      <c r="NKW125" s="177"/>
      <c r="NLA125" s="177"/>
      <c r="NLE125" s="177"/>
      <c r="NLI125" s="177"/>
      <c r="NLM125" s="177"/>
      <c r="NLQ125" s="177"/>
      <c r="NLU125" s="177"/>
      <c r="NLY125" s="177"/>
      <c r="NMC125" s="177"/>
      <c r="NMG125" s="177"/>
      <c r="NMK125" s="177"/>
      <c r="NMO125" s="177"/>
      <c r="NMS125" s="177"/>
      <c r="NMW125" s="177"/>
      <c r="NNA125" s="177"/>
      <c r="NNE125" s="177"/>
      <c r="NNI125" s="177"/>
      <c r="NNM125" s="177"/>
      <c r="NNQ125" s="177"/>
      <c r="NNU125" s="177"/>
      <c r="NNY125" s="177"/>
      <c r="NOC125" s="177"/>
      <c r="NOG125" s="177"/>
      <c r="NOK125" s="177"/>
      <c r="NOO125" s="177"/>
      <c r="NOS125" s="177"/>
      <c r="NOW125" s="177"/>
      <c r="NPA125" s="177"/>
      <c r="NPE125" s="177"/>
      <c r="NPI125" s="177"/>
      <c r="NPM125" s="177"/>
      <c r="NPQ125" s="177"/>
      <c r="NPU125" s="177"/>
      <c r="NPY125" s="177"/>
      <c r="NQC125" s="177"/>
      <c r="NQG125" s="177"/>
      <c r="NQK125" s="177"/>
      <c r="NQO125" s="177"/>
      <c r="NQS125" s="177"/>
      <c r="NQW125" s="177"/>
      <c r="NRA125" s="177"/>
      <c r="NRE125" s="177"/>
      <c r="NRI125" s="177"/>
      <c r="NRM125" s="177"/>
      <c r="NRQ125" s="177"/>
      <c r="NRU125" s="177"/>
      <c r="NRY125" s="177"/>
      <c r="NSC125" s="177"/>
      <c r="NSG125" s="177"/>
      <c r="NSK125" s="177"/>
      <c r="NSO125" s="177"/>
      <c r="NSS125" s="177"/>
      <c r="NSW125" s="177"/>
      <c r="NTA125" s="177"/>
      <c r="NTE125" s="177"/>
      <c r="NTI125" s="177"/>
      <c r="NTM125" s="177"/>
      <c r="NTQ125" s="177"/>
      <c r="NTU125" s="177"/>
      <c r="NTY125" s="177"/>
      <c r="NUC125" s="177"/>
      <c r="NUG125" s="177"/>
      <c r="NUK125" s="177"/>
      <c r="NUO125" s="177"/>
      <c r="NUS125" s="177"/>
      <c r="NUW125" s="177"/>
      <c r="NVA125" s="177"/>
      <c r="NVE125" s="177"/>
      <c r="NVI125" s="177"/>
      <c r="NVM125" s="177"/>
      <c r="NVQ125" s="177"/>
      <c r="NVU125" s="177"/>
      <c r="NVY125" s="177"/>
      <c r="NWC125" s="177"/>
      <c r="NWG125" s="177"/>
      <c r="NWK125" s="177"/>
      <c r="NWO125" s="177"/>
      <c r="NWS125" s="177"/>
      <c r="NWW125" s="177"/>
      <c r="NXA125" s="177"/>
      <c r="NXE125" s="177"/>
      <c r="NXI125" s="177"/>
      <c r="NXM125" s="177"/>
      <c r="NXQ125" s="177"/>
      <c r="NXU125" s="177"/>
      <c r="NXY125" s="177"/>
      <c r="NYC125" s="177"/>
      <c r="NYG125" s="177"/>
      <c r="NYK125" s="177"/>
      <c r="NYO125" s="177"/>
      <c r="NYS125" s="177"/>
      <c r="NYW125" s="177"/>
      <c r="NZA125" s="177"/>
      <c r="NZE125" s="177"/>
      <c r="NZI125" s="177"/>
      <c r="NZM125" s="177"/>
      <c r="NZQ125" s="177"/>
      <c r="NZU125" s="177"/>
      <c r="NZY125" s="177"/>
      <c r="OAC125" s="177"/>
      <c r="OAG125" s="177"/>
      <c r="OAK125" s="177"/>
      <c r="OAO125" s="177"/>
      <c r="OAS125" s="177"/>
      <c r="OAW125" s="177"/>
      <c r="OBA125" s="177"/>
      <c r="OBE125" s="177"/>
      <c r="OBI125" s="177"/>
      <c r="OBM125" s="177"/>
      <c r="OBQ125" s="177"/>
      <c r="OBU125" s="177"/>
      <c r="OBY125" s="177"/>
      <c r="OCC125" s="177"/>
      <c r="OCG125" s="177"/>
      <c r="OCK125" s="177"/>
      <c r="OCO125" s="177"/>
      <c r="OCS125" s="177"/>
      <c r="OCW125" s="177"/>
      <c r="ODA125" s="177"/>
      <c r="ODE125" s="177"/>
      <c r="ODI125" s="177"/>
      <c r="ODM125" s="177"/>
      <c r="ODQ125" s="177"/>
      <c r="ODU125" s="177"/>
      <c r="ODY125" s="177"/>
      <c r="OEC125" s="177"/>
      <c r="OEG125" s="177"/>
      <c r="OEK125" s="177"/>
      <c r="OEO125" s="177"/>
      <c r="OES125" s="177"/>
      <c r="OEW125" s="177"/>
      <c r="OFA125" s="177"/>
      <c r="OFE125" s="177"/>
      <c r="OFI125" s="177"/>
      <c r="OFM125" s="177"/>
      <c r="OFQ125" s="177"/>
      <c r="OFU125" s="177"/>
      <c r="OFY125" s="177"/>
      <c r="OGC125" s="177"/>
      <c r="OGG125" s="177"/>
      <c r="OGK125" s="177"/>
      <c r="OGO125" s="177"/>
      <c r="OGS125" s="177"/>
      <c r="OGW125" s="177"/>
      <c r="OHA125" s="177"/>
      <c r="OHE125" s="177"/>
      <c r="OHI125" s="177"/>
      <c r="OHM125" s="177"/>
      <c r="OHQ125" s="177"/>
      <c r="OHU125" s="177"/>
      <c r="OHY125" s="177"/>
      <c r="OIC125" s="177"/>
      <c r="OIG125" s="177"/>
      <c r="OIK125" s="177"/>
      <c r="OIO125" s="177"/>
      <c r="OIS125" s="177"/>
      <c r="OIW125" s="177"/>
      <c r="OJA125" s="177"/>
      <c r="OJE125" s="177"/>
      <c r="OJI125" s="177"/>
      <c r="OJM125" s="177"/>
      <c r="OJQ125" s="177"/>
      <c r="OJU125" s="177"/>
      <c r="OJY125" s="177"/>
      <c r="OKC125" s="177"/>
      <c r="OKG125" s="177"/>
      <c r="OKK125" s="177"/>
      <c r="OKO125" s="177"/>
      <c r="OKS125" s="177"/>
      <c r="OKW125" s="177"/>
      <c r="OLA125" s="177"/>
      <c r="OLE125" s="177"/>
      <c r="OLI125" s="177"/>
      <c r="OLM125" s="177"/>
      <c r="OLQ125" s="177"/>
      <c r="OLU125" s="177"/>
      <c r="OLY125" s="177"/>
      <c r="OMC125" s="177"/>
      <c r="OMG125" s="177"/>
      <c r="OMK125" s="177"/>
      <c r="OMO125" s="177"/>
      <c r="OMS125" s="177"/>
      <c r="OMW125" s="177"/>
      <c r="ONA125" s="177"/>
      <c r="ONE125" s="177"/>
      <c r="ONI125" s="177"/>
      <c r="ONM125" s="177"/>
      <c r="ONQ125" s="177"/>
      <c r="ONU125" s="177"/>
      <c r="ONY125" s="177"/>
      <c r="OOC125" s="177"/>
      <c r="OOG125" s="177"/>
      <c r="OOK125" s="177"/>
      <c r="OOO125" s="177"/>
      <c r="OOS125" s="177"/>
      <c r="OOW125" s="177"/>
      <c r="OPA125" s="177"/>
      <c r="OPE125" s="177"/>
      <c r="OPI125" s="177"/>
      <c r="OPM125" s="177"/>
      <c r="OPQ125" s="177"/>
      <c r="OPU125" s="177"/>
      <c r="OPY125" s="177"/>
      <c r="OQC125" s="177"/>
      <c r="OQG125" s="177"/>
      <c r="OQK125" s="177"/>
      <c r="OQO125" s="177"/>
      <c r="OQS125" s="177"/>
      <c r="OQW125" s="177"/>
      <c r="ORA125" s="177"/>
      <c r="ORE125" s="177"/>
      <c r="ORI125" s="177"/>
      <c r="ORM125" s="177"/>
      <c r="ORQ125" s="177"/>
      <c r="ORU125" s="177"/>
      <c r="ORY125" s="177"/>
      <c r="OSC125" s="177"/>
      <c r="OSG125" s="177"/>
      <c r="OSK125" s="177"/>
      <c r="OSO125" s="177"/>
      <c r="OSS125" s="177"/>
      <c r="OSW125" s="177"/>
      <c r="OTA125" s="177"/>
      <c r="OTE125" s="177"/>
      <c r="OTI125" s="177"/>
      <c r="OTM125" s="177"/>
      <c r="OTQ125" s="177"/>
      <c r="OTU125" s="177"/>
      <c r="OTY125" s="177"/>
      <c r="OUC125" s="177"/>
      <c r="OUG125" s="177"/>
      <c r="OUK125" s="177"/>
      <c r="OUO125" s="177"/>
      <c r="OUS125" s="177"/>
      <c r="OUW125" s="177"/>
      <c r="OVA125" s="177"/>
      <c r="OVE125" s="177"/>
      <c r="OVI125" s="177"/>
      <c r="OVM125" s="177"/>
      <c r="OVQ125" s="177"/>
      <c r="OVU125" s="177"/>
      <c r="OVY125" s="177"/>
      <c r="OWC125" s="177"/>
      <c r="OWG125" s="177"/>
      <c r="OWK125" s="177"/>
      <c r="OWO125" s="177"/>
      <c r="OWS125" s="177"/>
      <c r="OWW125" s="177"/>
      <c r="OXA125" s="177"/>
      <c r="OXE125" s="177"/>
      <c r="OXI125" s="177"/>
      <c r="OXM125" s="177"/>
      <c r="OXQ125" s="177"/>
      <c r="OXU125" s="177"/>
      <c r="OXY125" s="177"/>
      <c r="OYC125" s="177"/>
      <c r="OYG125" s="177"/>
      <c r="OYK125" s="177"/>
      <c r="OYO125" s="177"/>
      <c r="OYS125" s="177"/>
      <c r="OYW125" s="177"/>
      <c r="OZA125" s="177"/>
      <c r="OZE125" s="177"/>
      <c r="OZI125" s="177"/>
      <c r="OZM125" s="177"/>
      <c r="OZQ125" s="177"/>
      <c r="OZU125" s="177"/>
      <c r="OZY125" s="177"/>
      <c r="PAC125" s="177"/>
      <c r="PAG125" s="177"/>
      <c r="PAK125" s="177"/>
      <c r="PAO125" s="177"/>
      <c r="PAS125" s="177"/>
      <c r="PAW125" s="177"/>
      <c r="PBA125" s="177"/>
      <c r="PBE125" s="177"/>
      <c r="PBI125" s="177"/>
      <c r="PBM125" s="177"/>
      <c r="PBQ125" s="177"/>
      <c r="PBU125" s="177"/>
      <c r="PBY125" s="177"/>
      <c r="PCC125" s="177"/>
      <c r="PCG125" s="177"/>
      <c r="PCK125" s="177"/>
      <c r="PCO125" s="177"/>
      <c r="PCS125" s="177"/>
      <c r="PCW125" s="177"/>
      <c r="PDA125" s="177"/>
      <c r="PDE125" s="177"/>
      <c r="PDI125" s="177"/>
      <c r="PDM125" s="177"/>
      <c r="PDQ125" s="177"/>
      <c r="PDU125" s="177"/>
      <c r="PDY125" s="177"/>
      <c r="PEC125" s="177"/>
      <c r="PEG125" s="177"/>
      <c r="PEK125" s="177"/>
      <c r="PEO125" s="177"/>
      <c r="PES125" s="177"/>
      <c r="PEW125" s="177"/>
      <c r="PFA125" s="177"/>
      <c r="PFE125" s="177"/>
      <c r="PFI125" s="177"/>
      <c r="PFM125" s="177"/>
      <c r="PFQ125" s="177"/>
      <c r="PFU125" s="177"/>
      <c r="PFY125" s="177"/>
      <c r="PGC125" s="177"/>
      <c r="PGG125" s="177"/>
      <c r="PGK125" s="177"/>
      <c r="PGO125" s="177"/>
      <c r="PGS125" s="177"/>
      <c r="PGW125" s="177"/>
      <c r="PHA125" s="177"/>
      <c r="PHE125" s="177"/>
      <c r="PHI125" s="177"/>
      <c r="PHM125" s="177"/>
      <c r="PHQ125" s="177"/>
      <c r="PHU125" s="177"/>
      <c r="PHY125" s="177"/>
      <c r="PIC125" s="177"/>
      <c r="PIG125" s="177"/>
      <c r="PIK125" s="177"/>
      <c r="PIO125" s="177"/>
      <c r="PIS125" s="177"/>
      <c r="PIW125" s="177"/>
      <c r="PJA125" s="177"/>
      <c r="PJE125" s="177"/>
      <c r="PJI125" s="177"/>
      <c r="PJM125" s="177"/>
      <c r="PJQ125" s="177"/>
      <c r="PJU125" s="177"/>
      <c r="PJY125" s="177"/>
      <c r="PKC125" s="177"/>
      <c r="PKG125" s="177"/>
      <c r="PKK125" s="177"/>
      <c r="PKO125" s="177"/>
      <c r="PKS125" s="177"/>
      <c r="PKW125" s="177"/>
      <c r="PLA125" s="177"/>
      <c r="PLE125" s="177"/>
      <c r="PLI125" s="177"/>
      <c r="PLM125" s="177"/>
      <c r="PLQ125" s="177"/>
      <c r="PLU125" s="177"/>
      <c r="PLY125" s="177"/>
      <c r="PMC125" s="177"/>
      <c r="PMG125" s="177"/>
      <c r="PMK125" s="177"/>
      <c r="PMO125" s="177"/>
      <c r="PMS125" s="177"/>
      <c r="PMW125" s="177"/>
      <c r="PNA125" s="177"/>
      <c r="PNE125" s="177"/>
      <c r="PNI125" s="177"/>
      <c r="PNM125" s="177"/>
      <c r="PNQ125" s="177"/>
      <c r="PNU125" s="177"/>
      <c r="PNY125" s="177"/>
      <c r="POC125" s="177"/>
      <c r="POG125" s="177"/>
      <c r="POK125" s="177"/>
      <c r="POO125" s="177"/>
      <c r="POS125" s="177"/>
      <c r="POW125" s="177"/>
      <c r="PPA125" s="177"/>
      <c r="PPE125" s="177"/>
      <c r="PPI125" s="177"/>
      <c r="PPM125" s="177"/>
      <c r="PPQ125" s="177"/>
      <c r="PPU125" s="177"/>
      <c r="PPY125" s="177"/>
      <c r="PQC125" s="177"/>
      <c r="PQG125" s="177"/>
      <c r="PQK125" s="177"/>
      <c r="PQO125" s="177"/>
      <c r="PQS125" s="177"/>
      <c r="PQW125" s="177"/>
      <c r="PRA125" s="177"/>
      <c r="PRE125" s="177"/>
      <c r="PRI125" s="177"/>
      <c r="PRM125" s="177"/>
      <c r="PRQ125" s="177"/>
      <c r="PRU125" s="177"/>
      <c r="PRY125" s="177"/>
      <c r="PSC125" s="177"/>
      <c r="PSG125" s="177"/>
      <c r="PSK125" s="177"/>
      <c r="PSO125" s="177"/>
      <c r="PSS125" s="177"/>
      <c r="PSW125" s="177"/>
      <c r="PTA125" s="177"/>
      <c r="PTE125" s="177"/>
      <c r="PTI125" s="177"/>
      <c r="PTM125" s="177"/>
      <c r="PTQ125" s="177"/>
      <c r="PTU125" s="177"/>
      <c r="PTY125" s="177"/>
      <c r="PUC125" s="177"/>
      <c r="PUG125" s="177"/>
      <c r="PUK125" s="177"/>
      <c r="PUO125" s="177"/>
      <c r="PUS125" s="177"/>
      <c r="PUW125" s="177"/>
      <c r="PVA125" s="177"/>
      <c r="PVE125" s="177"/>
      <c r="PVI125" s="177"/>
      <c r="PVM125" s="177"/>
      <c r="PVQ125" s="177"/>
      <c r="PVU125" s="177"/>
      <c r="PVY125" s="177"/>
      <c r="PWC125" s="177"/>
      <c r="PWG125" s="177"/>
      <c r="PWK125" s="177"/>
      <c r="PWO125" s="177"/>
      <c r="PWS125" s="177"/>
      <c r="PWW125" s="177"/>
      <c r="PXA125" s="177"/>
      <c r="PXE125" s="177"/>
      <c r="PXI125" s="177"/>
      <c r="PXM125" s="177"/>
      <c r="PXQ125" s="177"/>
      <c r="PXU125" s="177"/>
      <c r="PXY125" s="177"/>
      <c r="PYC125" s="177"/>
      <c r="PYG125" s="177"/>
      <c r="PYK125" s="177"/>
      <c r="PYO125" s="177"/>
      <c r="PYS125" s="177"/>
      <c r="PYW125" s="177"/>
      <c r="PZA125" s="177"/>
      <c r="PZE125" s="177"/>
      <c r="PZI125" s="177"/>
      <c r="PZM125" s="177"/>
      <c r="PZQ125" s="177"/>
      <c r="PZU125" s="177"/>
      <c r="PZY125" s="177"/>
      <c r="QAC125" s="177"/>
      <c r="QAG125" s="177"/>
      <c r="QAK125" s="177"/>
      <c r="QAO125" s="177"/>
      <c r="QAS125" s="177"/>
      <c r="QAW125" s="177"/>
      <c r="QBA125" s="177"/>
      <c r="QBE125" s="177"/>
      <c r="QBI125" s="177"/>
      <c r="QBM125" s="177"/>
      <c r="QBQ125" s="177"/>
      <c r="QBU125" s="177"/>
      <c r="QBY125" s="177"/>
      <c r="QCC125" s="177"/>
      <c r="QCG125" s="177"/>
      <c r="QCK125" s="177"/>
      <c r="QCO125" s="177"/>
      <c r="QCS125" s="177"/>
      <c r="QCW125" s="177"/>
      <c r="QDA125" s="177"/>
      <c r="QDE125" s="177"/>
      <c r="QDI125" s="177"/>
      <c r="QDM125" s="177"/>
      <c r="QDQ125" s="177"/>
      <c r="QDU125" s="177"/>
      <c r="QDY125" s="177"/>
      <c r="QEC125" s="177"/>
      <c r="QEG125" s="177"/>
      <c r="QEK125" s="177"/>
      <c r="QEO125" s="177"/>
      <c r="QES125" s="177"/>
      <c r="QEW125" s="177"/>
      <c r="QFA125" s="177"/>
      <c r="QFE125" s="177"/>
      <c r="QFI125" s="177"/>
      <c r="QFM125" s="177"/>
      <c r="QFQ125" s="177"/>
      <c r="QFU125" s="177"/>
      <c r="QFY125" s="177"/>
      <c r="QGC125" s="177"/>
      <c r="QGG125" s="177"/>
      <c r="QGK125" s="177"/>
      <c r="QGO125" s="177"/>
      <c r="QGS125" s="177"/>
      <c r="QGW125" s="177"/>
      <c r="QHA125" s="177"/>
      <c r="QHE125" s="177"/>
      <c r="QHI125" s="177"/>
      <c r="QHM125" s="177"/>
      <c r="QHQ125" s="177"/>
      <c r="QHU125" s="177"/>
      <c r="QHY125" s="177"/>
      <c r="QIC125" s="177"/>
      <c r="QIG125" s="177"/>
      <c r="QIK125" s="177"/>
      <c r="QIO125" s="177"/>
      <c r="QIS125" s="177"/>
      <c r="QIW125" s="177"/>
      <c r="QJA125" s="177"/>
      <c r="QJE125" s="177"/>
      <c r="QJI125" s="177"/>
      <c r="QJM125" s="177"/>
      <c r="QJQ125" s="177"/>
      <c r="QJU125" s="177"/>
      <c r="QJY125" s="177"/>
      <c r="QKC125" s="177"/>
      <c r="QKG125" s="177"/>
      <c r="QKK125" s="177"/>
      <c r="QKO125" s="177"/>
      <c r="QKS125" s="177"/>
      <c r="QKW125" s="177"/>
      <c r="QLA125" s="177"/>
      <c r="QLE125" s="177"/>
      <c r="QLI125" s="177"/>
      <c r="QLM125" s="177"/>
      <c r="QLQ125" s="177"/>
      <c r="QLU125" s="177"/>
      <c r="QLY125" s="177"/>
      <c r="QMC125" s="177"/>
      <c r="QMG125" s="177"/>
      <c r="QMK125" s="177"/>
      <c r="QMO125" s="177"/>
      <c r="QMS125" s="177"/>
      <c r="QMW125" s="177"/>
      <c r="QNA125" s="177"/>
      <c r="QNE125" s="177"/>
      <c r="QNI125" s="177"/>
      <c r="QNM125" s="177"/>
      <c r="QNQ125" s="177"/>
      <c r="QNU125" s="177"/>
      <c r="QNY125" s="177"/>
      <c r="QOC125" s="177"/>
      <c r="QOG125" s="177"/>
      <c r="QOK125" s="177"/>
      <c r="QOO125" s="177"/>
      <c r="QOS125" s="177"/>
      <c r="QOW125" s="177"/>
      <c r="QPA125" s="177"/>
      <c r="QPE125" s="177"/>
      <c r="QPI125" s="177"/>
      <c r="QPM125" s="177"/>
      <c r="QPQ125" s="177"/>
      <c r="QPU125" s="177"/>
      <c r="QPY125" s="177"/>
      <c r="QQC125" s="177"/>
      <c r="QQG125" s="177"/>
      <c r="QQK125" s="177"/>
      <c r="QQO125" s="177"/>
      <c r="QQS125" s="177"/>
      <c r="QQW125" s="177"/>
      <c r="QRA125" s="177"/>
      <c r="QRE125" s="177"/>
      <c r="QRI125" s="177"/>
      <c r="QRM125" s="177"/>
      <c r="QRQ125" s="177"/>
      <c r="QRU125" s="177"/>
      <c r="QRY125" s="177"/>
      <c r="QSC125" s="177"/>
      <c r="QSG125" s="177"/>
      <c r="QSK125" s="177"/>
      <c r="QSO125" s="177"/>
      <c r="QSS125" s="177"/>
      <c r="QSW125" s="177"/>
      <c r="QTA125" s="177"/>
      <c r="QTE125" s="177"/>
      <c r="QTI125" s="177"/>
      <c r="QTM125" s="177"/>
      <c r="QTQ125" s="177"/>
      <c r="QTU125" s="177"/>
      <c r="QTY125" s="177"/>
      <c r="QUC125" s="177"/>
      <c r="QUG125" s="177"/>
      <c r="QUK125" s="177"/>
      <c r="QUO125" s="177"/>
      <c r="QUS125" s="177"/>
      <c r="QUW125" s="177"/>
      <c r="QVA125" s="177"/>
      <c r="QVE125" s="177"/>
      <c r="QVI125" s="177"/>
      <c r="QVM125" s="177"/>
      <c r="QVQ125" s="177"/>
      <c r="QVU125" s="177"/>
      <c r="QVY125" s="177"/>
      <c r="QWC125" s="177"/>
      <c r="QWG125" s="177"/>
      <c r="QWK125" s="177"/>
      <c r="QWO125" s="177"/>
      <c r="QWS125" s="177"/>
      <c r="QWW125" s="177"/>
      <c r="QXA125" s="177"/>
      <c r="QXE125" s="177"/>
      <c r="QXI125" s="177"/>
      <c r="QXM125" s="177"/>
      <c r="QXQ125" s="177"/>
      <c r="QXU125" s="177"/>
      <c r="QXY125" s="177"/>
      <c r="QYC125" s="177"/>
      <c r="QYG125" s="177"/>
      <c r="QYK125" s="177"/>
      <c r="QYO125" s="177"/>
      <c r="QYS125" s="177"/>
      <c r="QYW125" s="177"/>
      <c r="QZA125" s="177"/>
      <c r="QZE125" s="177"/>
      <c r="QZI125" s="177"/>
      <c r="QZM125" s="177"/>
      <c r="QZQ125" s="177"/>
      <c r="QZU125" s="177"/>
      <c r="QZY125" s="177"/>
      <c r="RAC125" s="177"/>
      <c r="RAG125" s="177"/>
      <c r="RAK125" s="177"/>
      <c r="RAO125" s="177"/>
      <c r="RAS125" s="177"/>
      <c r="RAW125" s="177"/>
      <c r="RBA125" s="177"/>
      <c r="RBE125" s="177"/>
      <c r="RBI125" s="177"/>
      <c r="RBM125" s="177"/>
      <c r="RBQ125" s="177"/>
      <c r="RBU125" s="177"/>
      <c r="RBY125" s="177"/>
      <c r="RCC125" s="177"/>
      <c r="RCG125" s="177"/>
      <c r="RCK125" s="177"/>
      <c r="RCO125" s="177"/>
      <c r="RCS125" s="177"/>
      <c r="RCW125" s="177"/>
      <c r="RDA125" s="177"/>
      <c r="RDE125" s="177"/>
      <c r="RDI125" s="177"/>
      <c r="RDM125" s="177"/>
      <c r="RDQ125" s="177"/>
      <c r="RDU125" s="177"/>
      <c r="RDY125" s="177"/>
      <c r="REC125" s="177"/>
      <c r="REG125" s="177"/>
      <c r="REK125" s="177"/>
      <c r="REO125" s="177"/>
      <c r="RES125" s="177"/>
      <c r="REW125" s="177"/>
      <c r="RFA125" s="177"/>
      <c r="RFE125" s="177"/>
      <c r="RFI125" s="177"/>
      <c r="RFM125" s="177"/>
      <c r="RFQ125" s="177"/>
      <c r="RFU125" s="177"/>
      <c r="RFY125" s="177"/>
      <c r="RGC125" s="177"/>
      <c r="RGG125" s="177"/>
      <c r="RGK125" s="177"/>
      <c r="RGO125" s="177"/>
      <c r="RGS125" s="177"/>
      <c r="RGW125" s="177"/>
      <c r="RHA125" s="177"/>
      <c r="RHE125" s="177"/>
      <c r="RHI125" s="177"/>
      <c r="RHM125" s="177"/>
      <c r="RHQ125" s="177"/>
      <c r="RHU125" s="177"/>
      <c r="RHY125" s="177"/>
      <c r="RIC125" s="177"/>
      <c r="RIG125" s="177"/>
      <c r="RIK125" s="177"/>
      <c r="RIO125" s="177"/>
      <c r="RIS125" s="177"/>
      <c r="RIW125" s="177"/>
      <c r="RJA125" s="177"/>
      <c r="RJE125" s="177"/>
      <c r="RJI125" s="177"/>
      <c r="RJM125" s="177"/>
      <c r="RJQ125" s="177"/>
      <c r="RJU125" s="177"/>
      <c r="RJY125" s="177"/>
      <c r="RKC125" s="177"/>
      <c r="RKG125" s="177"/>
      <c r="RKK125" s="177"/>
      <c r="RKO125" s="177"/>
      <c r="RKS125" s="177"/>
      <c r="RKW125" s="177"/>
      <c r="RLA125" s="177"/>
      <c r="RLE125" s="177"/>
      <c r="RLI125" s="177"/>
      <c r="RLM125" s="177"/>
      <c r="RLQ125" s="177"/>
      <c r="RLU125" s="177"/>
      <c r="RLY125" s="177"/>
      <c r="RMC125" s="177"/>
      <c r="RMG125" s="177"/>
      <c r="RMK125" s="177"/>
      <c r="RMO125" s="177"/>
      <c r="RMS125" s="177"/>
      <c r="RMW125" s="177"/>
      <c r="RNA125" s="177"/>
      <c r="RNE125" s="177"/>
      <c r="RNI125" s="177"/>
      <c r="RNM125" s="177"/>
      <c r="RNQ125" s="177"/>
      <c r="RNU125" s="177"/>
      <c r="RNY125" s="177"/>
      <c r="ROC125" s="177"/>
      <c r="ROG125" s="177"/>
      <c r="ROK125" s="177"/>
      <c r="ROO125" s="177"/>
      <c r="ROS125" s="177"/>
      <c r="ROW125" s="177"/>
      <c r="RPA125" s="177"/>
      <c r="RPE125" s="177"/>
      <c r="RPI125" s="177"/>
      <c r="RPM125" s="177"/>
      <c r="RPQ125" s="177"/>
      <c r="RPU125" s="177"/>
      <c r="RPY125" s="177"/>
      <c r="RQC125" s="177"/>
      <c r="RQG125" s="177"/>
      <c r="RQK125" s="177"/>
      <c r="RQO125" s="177"/>
      <c r="RQS125" s="177"/>
      <c r="RQW125" s="177"/>
      <c r="RRA125" s="177"/>
      <c r="RRE125" s="177"/>
      <c r="RRI125" s="177"/>
      <c r="RRM125" s="177"/>
      <c r="RRQ125" s="177"/>
      <c r="RRU125" s="177"/>
      <c r="RRY125" s="177"/>
      <c r="RSC125" s="177"/>
      <c r="RSG125" s="177"/>
      <c r="RSK125" s="177"/>
      <c r="RSO125" s="177"/>
      <c r="RSS125" s="177"/>
      <c r="RSW125" s="177"/>
      <c r="RTA125" s="177"/>
      <c r="RTE125" s="177"/>
      <c r="RTI125" s="177"/>
      <c r="RTM125" s="177"/>
      <c r="RTQ125" s="177"/>
      <c r="RTU125" s="177"/>
      <c r="RTY125" s="177"/>
      <c r="RUC125" s="177"/>
      <c r="RUG125" s="177"/>
      <c r="RUK125" s="177"/>
      <c r="RUO125" s="177"/>
      <c r="RUS125" s="177"/>
      <c r="RUW125" s="177"/>
      <c r="RVA125" s="177"/>
      <c r="RVE125" s="177"/>
      <c r="RVI125" s="177"/>
      <c r="RVM125" s="177"/>
      <c r="RVQ125" s="177"/>
      <c r="RVU125" s="177"/>
      <c r="RVY125" s="177"/>
      <c r="RWC125" s="177"/>
      <c r="RWG125" s="177"/>
      <c r="RWK125" s="177"/>
      <c r="RWO125" s="177"/>
      <c r="RWS125" s="177"/>
      <c r="RWW125" s="177"/>
      <c r="RXA125" s="177"/>
      <c r="RXE125" s="177"/>
      <c r="RXI125" s="177"/>
      <c r="RXM125" s="177"/>
      <c r="RXQ125" s="177"/>
      <c r="RXU125" s="177"/>
      <c r="RXY125" s="177"/>
      <c r="RYC125" s="177"/>
      <c r="RYG125" s="177"/>
      <c r="RYK125" s="177"/>
      <c r="RYO125" s="177"/>
      <c r="RYS125" s="177"/>
      <c r="RYW125" s="177"/>
      <c r="RZA125" s="177"/>
      <c r="RZE125" s="177"/>
      <c r="RZI125" s="177"/>
      <c r="RZM125" s="177"/>
      <c r="RZQ125" s="177"/>
      <c r="RZU125" s="177"/>
      <c r="RZY125" s="177"/>
      <c r="SAC125" s="177"/>
      <c r="SAG125" s="177"/>
      <c r="SAK125" s="177"/>
      <c r="SAO125" s="177"/>
      <c r="SAS125" s="177"/>
      <c r="SAW125" s="177"/>
      <c r="SBA125" s="177"/>
      <c r="SBE125" s="177"/>
      <c r="SBI125" s="177"/>
      <c r="SBM125" s="177"/>
      <c r="SBQ125" s="177"/>
      <c r="SBU125" s="177"/>
      <c r="SBY125" s="177"/>
      <c r="SCC125" s="177"/>
      <c r="SCG125" s="177"/>
      <c r="SCK125" s="177"/>
      <c r="SCO125" s="177"/>
      <c r="SCS125" s="177"/>
      <c r="SCW125" s="177"/>
      <c r="SDA125" s="177"/>
      <c r="SDE125" s="177"/>
      <c r="SDI125" s="177"/>
      <c r="SDM125" s="177"/>
      <c r="SDQ125" s="177"/>
      <c r="SDU125" s="177"/>
      <c r="SDY125" s="177"/>
      <c r="SEC125" s="177"/>
      <c r="SEG125" s="177"/>
      <c r="SEK125" s="177"/>
      <c r="SEO125" s="177"/>
      <c r="SES125" s="177"/>
      <c r="SEW125" s="177"/>
      <c r="SFA125" s="177"/>
      <c r="SFE125" s="177"/>
      <c r="SFI125" s="177"/>
      <c r="SFM125" s="177"/>
      <c r="SFQ125" s="177"/>
      <c r="SFU125" s="177"/>
      <c r="SFY125" s="177"/>
      <c r="SGC125" s="177"/>
      <c r="SGG125" s="177"/>
      <c r="SGK125" s="177"/>
      <c r="SGO125" s="177"/>
      <c r="SGS125" s="177"/>
      <c r="SGW125" s="177"/>
      <c r="SHA125" s="177"/>
      <c r="SHE125" s="177"/>
      <c r="SHI125" s="177"/>
      <c r="SHM125" s="177"/>
      <c r="SHQ125" s="177"/>
      <c r="SHU125" s="177"/>
      <c r="SHY125" s="177"/>
      <c r="SIC125" s="177"/>
      <c r="SIG125" s="177"/>
      <c r="SIK125" s="177"/>
      <c r="SIO125" s="177"/>
      <c r="SIS125" s="177"/>
      <c r="SIW125" s="177"/>
      <c r="SJA125" s="177"/>
      <c r="SJE125" s="177"/>
      <c r="SJI125" s="177"/>
      <c r="SJM125" s="177"/>
      <c r="SJQ125" s="177"/>
      <c r="SJU125" s="177"/>
      <c r="SJY125" s="177"/>
      <c r="SKC125" s="177"/>
      <c r="SKG125" s="177"/>
      <c r="SKK125" s="177"/>
      <c r="SKO125" s="177"/>
      <c r="SKS125" s="177"/>
      <c r="SKW125" s="177"/>
      <c r="SLA125" s="177"/>
      <c r="SLE125" s="177"/>
      <c r="SLI125" s="177"/>
      <c r="SLM125" s="177"/>
      <c r="SLQ125" s="177"/>
      <c r="SLU125" s="177"/>
      <c r="SLY125" s="177"/>
      <c r="SMC125" s="177"/>
      <c r="SMG125" s="177"/>
      <c r="SMK125" s="177"/>
      <c r="SMO125" s="177"/>
      <c r="SMS125" s="177"/>
      <c r="SMW125" s="177"/>
      <c r="SNA125" s="177"/>
      <c r="SNE125" s="177"/>
      <c r="SNI125" s="177"/>
      <c r="SNM125" s="177"/>
      <c r="SNQ125" s="177"/>
      <c r="SNU125" s="177"/>
      <c r="SNY125" s="177"/>
      <c r="SOC125" s="177"/>
      <c r="SOG125" s="177"/>
      <c r="SOK125" s="177"/>
      <c r="SOO125" s="177"/>
      <c r="SOS125" s="177"/>
      <c r="SOW125" s="177"/>
      <c r="SPA125" s="177"/>
      <c r="SPE125" s="177"/>
      <c r="SPI125" s="177"/>
      <c r="SPM125" s="177"/>
      <c r="SPQ125" s="177"/>
      <c r="SPU125" s="177"/>
      <c r="SPY125" s="177"/>
      <c r="SQC125" s="177"/>
      <c r="SQG125" s="177"/>
      <c r="SQK125" s="177"/>
      <c r="SQO125" s="177"/>
      <c r="SQS125" s="177"/>
      <c r="SQW125" s="177"/>
      <c r="SRA125" s="177"/>
      <c r="SRE125" s="177"/>
      <c r="SRI125" s="177"/>
      <c r="SRM125" s="177"/>
      <c r="SRQ125" s="177"/>
      <c r="SRU125" s="177"/>
      <c r="SRY125" s="177"/>
      <c r="SSC125" s="177"/>
      <c r="SSG125" s="177"/>
      <c r="SSK125" s="177"/>
      <c r="SSO125" s="177"/>
      <c r="SSS125" s="177"/>
      <c r="SSW125" s="177"/>
      <c r="STA125" s="177"/>
      <c r="STE125" s="177"/>
      <c r="STI125" s="177"/>
      <c r="STM125" s="177"/>
      <c r="STQ125" s="177"/>
      <c r="STU125" s="177"/>
      <c r="STY125" s="177"/>
      <c r="SUC125" s="177"/>
      <c r="SUG125" s="177"/>
      <c r="SUK125" s="177"/>
      <c r="SUO125" s="177"/>
      <c r="SUS125" s="177"/>
      <c r="SUW125" s="177"/>
      <c r="SVA125" s="177"/>
      <c r="SVE125" s="177"/>
      <c r="SVI125" s="177"/>
      <c r="SVM125" s="177"/>
      <c r="SVQ125" s="177"/>
      <c r="SVU125" s="177"/>
      <c r="SVY125" s="177"/>
      <c r="SWC125" s="177"/>
      <c r="SWG125" s="177"/>
      <c r="SWK125" s="177"/>
      <c r="SWO125" s="177"/>
      <c r="SWS125" s="177"/>
      <c r="SWW125" s="177"/>
      <c r="SXA125" s="177"/>
      <c r="SXE125" s="177"/>
      <c r="SXI125" s="177"/>
      <c r="SXM125" s="177"/>
      <c r="SXQ125" s="177"/>
      <c r="SXU125" s="177"/>
      <c r="SXY125" s="177"/>
      <c r="SYC125" s="177"/>
      <c r="SYG125" s="177"/>
      <c r="SYK125" s="177"/>
      <c r="SYO125" s="177"/>
      <c r="SYS125" s="177"/>
      <c r="SYW125" s="177"/>
      <c r="SZA125" s="177"/>
      <c r="SZE125" s="177"/>
      <c r="SZI125" s="177"/>
      <c r="SZM125" s="177"/>
      <c r="SZQ125" s="177"/>
      <c r="SZU125" s="177"/>
      <c r="SZY125" s="177"/>
      <c r="TAC125" s="177"/>
      <c r="TAG125" s="177"/>
      <c r="TAK125" s="177"/>
      <c r="TAO125" s="177"/>
      <c r="TAS125" s="177"/>
      <c r="TAW125" s="177"/>
      <c r="TBA125" s="177"/>
      <c r="TBE125" s="177"/>
      <c r="TBI125" s="177"/>
      <c r="TBM125" s="177"/>
      <c r="TBQ125" s="177"/>
      <c r="TBU125" s="177"/>
      <c r="TBY125" s="177"/>
      <c r="TCC125" s="177"/>
      <c r="TCG125" s="177"/>
      <c r="TCK125" s="177"/>
      <c r="TCO125" s="177"/>
      <c r="TCS125" s="177"/>
      <c r="TCW125" s="177"/>
      <c r="TDA125" s="177"/>
      <c r="TDE125" s="177"/>
      <c r="TDI125" s="177"/>
      <c r="TDM125" s="177"/>
      <c r="TDQ125" s="177"/>
      <c r="TDU125" s="177"/>
      <c r="TDY125" s="177"/>
      <c r="TEC125" s="177"/>
      <c r="TEG125" s="177"/>
      <c r="TEK125" s="177"/>
      <c r="TEO125" s="177"/>
      <c r="TES125" s="177"/>
      <c r="TEW125" s="177"/>
      <c r="TFA125" s="177"/>
      <c r="TFE125" s="177"/>
      <c r="TFI125" s="177"/>
      <c r="TFM125" s="177"/>
      <c r="TFQ125" s="177"/>
      <c r="TFU125" s="177"/>
      <c r="TFY125" s="177"/>
      <c r="TGC125" s="177"/>
      <c r="TGG125" s="177"/>
      <c r="TGK125" s="177"/>
      <c r="TGO125" s="177"/>
      <c r="TGS125" s="177"/>
      <c r="TGW125" s="177"/>
      <c r="THA125" s="177"/>
      <c r="THE125" s="177"/>
      <c r="THI125" s="177"/>
      <c r="THM125" s="177"/>
      <c r="THQ125" s="177"/>
      <c r="THU125" s="177"/>
      <c r="THY125" s="177"/>
      <c r="TIC125" s="177"/>
      <c r="TIG125" s="177"/>
      <c r="TIK125" s="177"/>
      <c r="TIO125" s="177"/>
      <c r="TIS125" s="177"/>
      <c r="TIW125" s="177"/>
      <c r="TJA125" s="177"/>
      <c r="TJE125" s="177"/>
      <c r="TJI125" s="177"/>
      <c r="TJM125" s="177"/>
      <c r="TJQ125" s="177"/>
      <c r="TJU125" s="177"/>
      <c r="TJY125" s="177"/>
      <c r="TKC125" s="177"/>
      <c r="TKG125" s="177"/>
      <c r="TKK125" s="177"/>
      <c r="TKO125" s="177"/>
      <c r="TKS125" s="177"/>
      <c r="TKW125" s="177"/>
      <c r="TLA125" s="177"/>
      <c r="TLE125" s="177"/>
      <c r="TLI125" s="177"/>
      <c r="TLM125" s="177"/>
      <c r="TLQ125" s="177"/>
      <c r="TLU125" s="177"/>
      <c r="TLY125" s="177"/>
      <c r="TMC125" s="177"/>
      <c r="TMG125" s="177"/>
      <c r="TMK125" s="177"/>
      <c r="TMO125" s="177"/>
      <c r="TMS125" s="177"/>
      <c r="TMW125" s="177"/>
      <c r="TNA125" s="177"/>
      <c r="TNE125" s="177"/>
      <c r="TNI125" s="177"/>
      <c r="TNM125" s="177"/>
      <c r="TNQ125" s="177"/>
      <c r="TNU125" s="177"/>
      <c r="TNY125" s="177"/>
      <c r="TOC125" s="177"/>
      <c r="TOG125" s="177"/>
      <c r="TOK125" s="177"/>
      <c r="TOO125" s="177"/>
      <c r="TOS125" s="177"/>
      <c r="TOW125" s="177"/>
      <c r="TPA125" s="177"/>
      <c r="TPE125" s="177"/>
      <c r="TPI125" s="177"/>
      <c r="TPM125" s="177"/>
      <c r="TPQ125" s="177"/>
      <c r="TPU125" s="177"/>
      <c r="TPY125" s="177"/>
      <c r="TQC125" s="177"/>
      <c r="TQG125" s="177"/>
      <c r="TQK125" s="177"/>
      <c r="TQO125" s="177"/>
      <c r="TQS125" s="177"/>
      <c r="TQW125" s="177"/>
      <c r="TRA125" s="177"/>
      <c r="TRE125" s="177"/>
      <c r="TRI125" s="177"/>
      <c r="TRM125" s="177"/>
      <c r="TRQ125" s="177"/>
      <c r="TRU125" s="177"/>
      <c r="TRY125" s="177"/>
      <c r="TSC125" s="177"/>
      <c r="TSG125" s="177"/>
      <c r="TSK125" s="177"/>
      <c r="TSO125" s="177"/>
      <c r="TSS125" s="177"/>
      <c r="TSW125" s="177"/>
      <c r="TTA125" s="177"/>
      <c r="TTE125" s="177"/>
      <c r="TTI125" s="177"/>
      <c r="TTM125" s="177"/>
      <c r="TTQ125" s="177"/>
      <c r="TTU125" s="177"/>
      <c r="TTY125" s="177"/>
      <c r="TUC125" s="177"/>
      <c r="TUG125" s="177"/>
      <c r="TUK125" s="177"/>
      <c r="TUO125" s="177"/>
      <c r="TUS125" s="177"/>
      <c r="TUW125" s="177"/>
      <c r="TVA125" s="177"/>
      <c r="TVE125" s="177"/>
      <c r="TVI125" s="177"/>
      <c r="TVM125" s="177"/>
      <c r="TVQ125" s="177"/>
      <c r="TVU125" s="177"/>
      <c r="TVY125" s="177"/>
      <c r="TWC125" s="177"/>
      <c r="TWG125" s="177"/>
      <c r="TWK125" s="177"/>
      <c r="TWO125" s="177"/>
      <c r="TWS125" s="177"/>
      <c r="TWW125" s="177"/>
      <c r="TXA125" s="177"/>
      <c r="TXE125" s="177"/>
      <c r="TXI125" s="177"/>
      <c r="TXM125" s="177"/>
      <c r="TXQ125" s="177"/>
      <c r="TXU125" s="177"/>
      <c r="TXY125" s="177"/>
      <c r="TYC125" s="177"/>
      <c r="TYG125" s="177"/>
      <c r="TYK125" s="177"/>
      <c r="TYO125" s="177"/>
      <c r="TYS125" s="177"/>
      <c r="TYW125" s="177"/>
      <c r="TZA125" s="177"/>
      <c r="TZE125" s="177"/>
      <c r="TZI125" s="177"/>
      <c r="TZM125" s="177"/>
      <c r="TZQ125" s="177"/>
      <c r="TZU125" s="177"/>
      <c r="TZY125" s="177"/>
      <c r="UAC125" s="177"/>
      <c r="UAG125" s="177"/>
      <c r="UAK125" s="177"/>
      <c r="UAO125" s="177"/>
      <c r="UAS125" s="177"/>
      <c r="UAW125" s="177"/>
      <c r="UBA125" s="177"/>
      <c r="UBE125" s="177"/>
      <c r="UBI125" s="177"/>
      <c r="UBM125" s="177"/>
      <c r="UBQ125" s="177"/>
      <c r="UBU125" s="177"/>
      <c r="UBY125" s="177"/>
      <c r="UCC125" s="177"/>
      <c r="UCG125" s="177"/>
      <c r="UCK125" s="177"/>
      <c r="UCO125" s="177"/>
      <c r="UCS125" s="177"/>
      <c r="UCW125" s="177"/>
      <c r="UDA125" s="177"/>
      <c r="UDE125" s="177"/>
      <c r="UDI125" s="177"/>
      <c r="UDM125" s="177"/>
      <c r="UDQ125" s="177"/>
      <c r="UDU125" s="177"/>
      <c r="UDY125" s="177"/>
      <c r="UEC125" s="177"/>
      <c r="UEG125" s="177"/>
      <c r="UEK125" s="177"/>
      <c r="UEO125" s="177"/>
      <c r="UES125" s="177"/>
      <c r="UEW125" s="177"/>
      <c r="UFA125" s="177"/>
      <c r="UFE125" s="177"/>
      <c r="UFI125" s="177"/>
      <c r="UFM125" s="177"/>
      <c r="UFQ125" s="177"/>
      <c r="UFU125" s="177"/>
      <c r="UFY125" s="177"/>
      <c r="UGC125" s="177"/>
      <c r="UGG125" s="177"/>
      <c r="UGK125" s="177"/>
      <c r="UGO125" s="177"/>
      <c r="UGS125" s="177"/>
      <c r="UGW125" s="177"/>
      <c r="UHA125" s="177"/>
      <c r="UHE125" s="177"/>
      <c r="UHI125" s="177"/>
      <c r="UHM125" s="177"/>
      <c r="UHQ125" s="177"/>
      <c r="UHU125" s="177"/>
      <c r="UHY125" s="177"/>
      <c r="UIC125" s="177"/>
      <c r="UIG125" s="177"/>
      <c r="UIK125" s="177"/>
      <c r="UIO125" s="177"/>
      <c r="UIS125" s="177"/>
      <c r="UIW125" s="177"/>
      <c r="UJA125" s="177"/>
      <c r="UJE125" s="177"/>
      <c r="UJI125" s="177"/>
      <c r="UJM125" s="177"/>
      <c r="UJQ125" s="177"/>
      <c r="UJU125" s="177"/>
      <c r="UJY125" s="177"/>
      <c r="UKC125" s="177"/>
      <c r="UKG125" s="177"/>
      <c r="UKK125" s="177"/>
      <c r="UKO125" s="177"/>
      <c r="UKS125" s="177"/>
      <c r="UKW125" s="177"/>
      <c r="ULA125" s="177"/>
      <c r="ULE125" s="177"/>
      <c r="ULI125" s="177"/>
      <c r="ULM125" s="177"/>
      <c r="ULQ125" s="177"/>
      <c r="ULU125" s="177"/>
      <c r="ULY125" s="177"/>
      <c r="UMC125" s="177"/>
      <c r="UMG125" s="177"/>
      <c r="UMK125" s="177"/>
      <c r="UMO125" s="177"/>
      <c r="UMS125" s="177"/>
      <c r="UMW125" s="177"/>
      <c r="UNA125" s="177"/>
      <c r="UNE125" s="177"/>
      <c r="UNI125" s="177"/>
      <c r="UNM125" s="177"/>
      <c r="UNQ125" s="177"/>
      <c r="UNU125" s="177"/>
      <c r="UNY125" s="177"/>
      <c r="UOC125" s="177"/>
      <c r="UOG125" s="177"/>
      <c r="UOK125" s="177"/>
      <c r="UOO125" s="177"/>
      <c r="UOS125" s="177"/>
      <c r="UOW125" s="177"/>
      <c r="UPA125" s="177"/>
      <c r="UPE125" s="177"/>
      <c r="UPI125" s="177"/>
      <c r="UPM125" s="177"/>
      <c r="UPQ125" s="177"/>
      <c r="UPU125" s="177"/>
      <c r="UPY125" s="177"/>
      <c r="UQC125" s="177"/>
      <c r="UQG125" s="177"/>
      <c r="UQK125" s="177"/>
      <c r="UQO125" s="177"/>
      <c r="UQS125" s="177"/>
      <c r="UQW125" s="177"/>
      <c r="URA125" s="177"/>
      <c r="URE125" s="177"/>
      <c r="URI125" s="177"/>
      <c r="URM125" s="177"/>
      <c r="URQ125" s="177"/>
      <c r="URU125" s="177"/>
      <c r="URY125" s="177"/>
      <c r="USC125" s="177"/>
      <c r="USG125" s="177"/>
      <c r="USK125" s="177"/>
      <c r="USO125" s="177"/>
      <c r="USS125" s="177"/>
      <c r="USW125" s="177"/>
      <c r="UTA125" s="177"/>
      <c r="UTE125" s="177"/>
      <c r="UTI125" s="177"/>
      <c r="UTM125" s="177"/>
      <c r="UTQ125" s="177"/>
      <c r="UTU125" s="177"/>
      <c r="UTY125" s="177"/>
      <c r="UUC125" s="177"/>
      <c r="UUG125" s="177"/>
      <c r="UUK125" s="177"/>
      <c r="UUO125" s="177"/>
      <c r="UUS125" s="177"/>
      <c r="UUW125" s="177"/>
      <c r="UVA125" s="177"/>
      <c r="UVE125" s="177"/>
      <c r="UVI125" s="177"/>
      <c r="UVM125" s="177"/>
      <c r="UVQ125" s="177"/>
      <c r="UVU125" s="177"/>
      <c r="UVY125" s="177"/>
      <c r="UWC125" s="177"/>
      <c r="UWG125" s="177"/>
      <c r="UWK125" s="177"/>
      <c r="UWO125" s="177"/>
      <c r="UWS125" s="177"/>
      <c r="UWW125" s="177"/>
      <c r="UXA125" s="177"/>
      <c r="UXE125" s="177"/>
      <c r="UXI125" s="177"/>
      <c r="UXM125" s="177"/>
      <c r="UXQ125" s="177"/>
      <c r="UXU125" s="177"/>
      <c r="UXY125" s="177"/>
      <c r="UYC125" s="177"/>
      <c r="UYG125" s="177"/>
      <c r="UYK125" s="177"/>
      <c r="UYO125" s="177"/>
      <c r="UYS125" s="177"/>
      <c r="UYW125" s="177"/>
      <c r="UZA125" s="177"/>
      <c r="UZE125" s="177"/>
      <c r="UZI125" s="177"/>
      <c r="UZM125" s="177"/>
      <c r="UZQ125" s="177"/>
      <c r="UZU125" s="177"/>
      <c r="UZY125" s="177"/>
      <c r="VAC125" s="177"/>
      <c r="VAG125" s="177"/>
      <c r="VAK125" s="177"/>
      <c r="VAO125" s="177"/>
      <c r="VAS125" s="177"/>
      <c r="VAW125" s="177"/>
      <c r="VBA125" s="177"/>
      <c r="VBE125" s="177"/>
      <c r="VBI125" s="177"/>
      <c r="VBM125" s="177"/>
      <c r="VBQ125" s="177"/>
      <c r="VBU125" s="177"/>
      <c r="VBY125" s="177"/>
      <c r="VCC125" s="177"/>
      <c r="VCG125" s="177"/>
      <c r="VCK125" s="177"/>
      <c r="VCO125" s="177"/>
      <c r="VCS125" s="177"/>
      <c r="VCW125" s="177"/>
      <c r="VDA125" s="177"/>
      <c r="VDE125" s="177"/>
      <c r="VDI125" s="177"/>
      <c r="VDM125" s="177"/>
      <c r="VDQ125" s="177"/>
      <c r="VDU125" s="177"/>
      <c r="VDY125" s="177"/>
      <c r="VEC125" s="177"/>
      <c r="VEG125" s="177"/>
      <c r="VEK125" s="177"/>
      <c r="VEO125" s="177"/>
      <c r="VES125" s="177"/>
      <c r="VEW125" s="177"/>
      <c r="VFA125" s="177"/>
      <c r="VFE125" s="177"/>
      <c r="VFI125" s="177"/>
      <c r="VFM125" s="177"/>
      <c r="VFQ125" s="177"/>
      <c r="VFU125" s="177"/>
      <c r="VFY125" s="177"/>
      <c r="VGC125" s="177"/>
      <c r="VGG125" s="177"/>
      <c r="VGK125" s="177"/>
      <c r="VGO125" s="177"/>
      <c r="VGS125" s="177"/>
      <c r="VGW125" s="177"/>
      <c r="VHA125" s="177"/>
      <c r="VHE125" s="177"/>
      <c r="VHI125" s="177"/>
      <c r="VHM125" s="177"/>
      <c r="VHQ125" s="177"/>
      <c r="VHU125" s="177"/>
      <c r="VHY125" s="177"/>
      <c r="VIC125" s="177"/>
      <c r="VIG125" s="177"/>
      <c r="VIK125" s="177"/>
      <c r="VIO125" s="177"/>
      <c r="VIS125" s="177"/>
      <c r="VIW125" s="177"/>
      <c r="VJA125" s="177"/>
      <c r="VJE125" s="177"/>
      <c r="VJI125" s="177"/>
      <c r="VJM125" s="177"/>
      <c r="VJQ125" s="177"/>
      <c r="VJU125" s="177"/>
      <c r="VJY125" s="177"/>
      <c r="VKC125" s="177"/>
      <c r="VKG125" s="177"/>
      <c r="VKK125" s="177"/>
      <c r="VKO125" s="177"/>
      <c r="VKS125" s="177"/>
      <c r="VKW125" s="177"/>
      <c r="VLA125" s="177"/>
      <c r="VLE125" s="177"/>
      <c r="VLI125" s="177"/>
      <c r="VLM125" s="177"/>
      <c r="VLQ125" s="177"/>
      <c r="VLU125" s="177"/>
      <c r="VLY125" s="177"/>
      <c r="VMC125" s="177"/>
      <c r="VMG125" s="177"/>
      <c r="VMK125" s="177"/>
      <c r="VMO125" s="177"/>
      <c r="VMS125" s="177"/>
      <c r="VMW125" s="177"/>
      <c r="VNA125" s="177"/>
      <c r="VNE125" s="177"/>
      <c r="VNI125" s="177"/>
      <c r="VNM125" s="177"/>
      <c r="VNQ125" s="177"/>
      <c r="VNU125" s="177"/>
      <c r="VNY125" s="177"/>
      <c r="VOC125" s="177"/>
      <c r="VOG125" s="177"/>
      <c r="VOK125" s="177"/>
      <c r="VOO125" s="177"/>
      <c r="VOS125" s="177"/>
      <c r="VOW125" s="177"/>
      <c r="VPA125" s="177"/>
      <c r="VPE125" s="177"/>
      <c r="VPI125" s="177"/>
      <c r="VPM125" s="177"/>
      <c r="VPQ125" s="177"/>
      <c r="VPU125" s="177"/>
      <c r="VPY125" s="177"/>
      <c r="VQC125" s="177"/>
      <c r="VQG125" s="177"/>
      <c r="VQK125" s="177"/>
      <c r="VQO125" s="177"/>
      <c r="VQS125" s="177"/>
      <c r="VQW125" s="177"/>
      <c r="VRA125" s="177"/>
      <c r="VRE125" s="177"/>
      <c r="VRI125" s="177"/>
      <c r="VRM125" s="177"/>
      <c r="VRQ125" s="177"/>
      <c r="VRU125" s="177"/>
      <c r="VRY125" s="177"/>
      <c r="VSC125" s="177"/>
      <c r="VSG125" s="177"/>
      <c r="VSK125" s="177"/>
      <c r="VSO125" s="177"/>
      <c r="VSS125" s="177"/>
      <c r="VSW125" s="177"/>
      <c r="VTA125" s="177"/>
      <c r="VTE125" s="177"/>
      <c r="VTI125" s="177"/>
      <c r="VTM125" s="177"/>
      <c r="VTQ125" s="177"/>
      <c r="VTU125" s="177"/>
      <c r="VTY125" s="177"/>
      <c r="VUC125" s="177"/>
      <c r="VUG125" s="177"/>
      <c r="VUK125" s="177"/>
      <c r="VUO125" s="177"/>
      <c r="VUS125" s="177"/>
      <c r="VUW125" s="177"/>
      <c r="VVA125" s="177"/>
      <c r="VVE125" s="177"/>
      <c r="VVI125" s="177"/>
      <c r="VVM125" s="177"/>
      <c r="VVQ125" s="177"/>
      <c r="VVU125" s="177"/>
      <c r="VVY125" s="177"/>
      <c r="VWC125" s="177"/>
      <c r="VWG125" s="177"/>
      <c r="VWK125" s="177"/>
      <c r="VWO125" s="177"/>
      <c r="VWS125" s="177"/>
      <c r="VWW125" s="177"/>
      <c r="VXA125" s="177"/>
      <c r="VXE125" s="177"/>
      <c r="VXI125" s="177"/>
      <c r="VXM125" s="177"/>
      <c r="VXQ125" s="177"/>
      <c r="VXU125" s="177"/>
      <c r="VXY125" s="177"/>
      <c r="VYC125" s="177"/>
      <c r="VYG125" s="177"/>
      <c r="VYK125" s="177"/>
      <c r="VYO125" s="177"/>
      <c r="VYS125" s="177"/>
      <c r="VYW125" s="177"/>
      <c r="VZA125" s="177"/>
      <c r="VZE125" s="177"/>
      <c r="VZI125" s="177"/>
      <c r="VZM125" s="177"/>
      <c r="VZQ125" s="177"/>
      <c r="VZU125" s="177"/>
      <c r="VZY125" s="177"/>
      <c r="WAC125" s="177"/>
      <c r="WAG125" s="177"/>
      <c r="WAK125" s="177"/>
      <c r="WAO125" s="177"/>
      <c r="WAS125" s="177"/>
      <c r="WAW125" s="177"/>
      <c r="WBA125" s="177"/>
      <c r="WBE125" s="177"/>
      <c r="WBI125" s="177"/>
      <c r="WBM125" s="177"/>
      <c r="WBQ125" s="177"/>
      <c r="WBU125" s="177"/>
      <c r="WBY125" s="177"/>
      <c r="WCC125" s="177"/>
      <c r="WCG125" s="177"/>
      <c r="WCK125" s="177"/>
      <c r="WCO125" s="177"/>
      <c r="WCS125" s="177"/>
      <c r="WCW125" s="177"/>
      <c r="WDA125" s="177"/>
      <c r="WDE125" s="177"/>
      <c r="WDI125" s="177"/>
      <c r="WDM125" s="177"/>
      <c r="WDQ125" s="177"/>
      <c r="WDU125" s="177"/>
      <c r="WDY125" s="177"/>
      <c r="WEC125" s="177"/>
      <c r="WEG125" s="177"/>
      <c r="WEK125" s="177"/>
      <c r="WEO125" s="177"/>
      <c r="WES125" s="177"/>
      <c r="WEW125" s="177"/>
      <c r="WFA125" s="177"/>
      <c r="WFE125" s="177"/>
      <c r="WFI125" s="177"/>
      <c r="WFM125" s="177"/>
      <c r="WFQ125" s="177"/>
      <c r="WFU125" s="177"/>
      <c r="WFY125" s="177"/>
      <c r="WGC125" s="177"/>
      <c r="WGG125" s="177"/>
      <c r="WGK125" s="177"/>
      <c r="WGO125" s="177"/>
      <c r="WGS125" s="177"/>
      <c r="WGW125" s="177"/>
      <c r="WHA125" s="177"/>
      <c r="WHE125" s="177"/>
      <c r="WHI125" s="177"/>
      <c r="WHM125" s="177"/>
      <c r="WHQ125" s="177"/>
      <c r="WHU125" s="177"/>
      <c r="WHY125" s="177"/>
      <c r="WIC125" s="177"/>
      <c r="WIG125" s="177"/>
      <c r="WIK125" s="177"/>
      <c r="WIO125" s="177"/>
      <c r="WIS125" s="177"/>
      <c r="WIW125" s="177"/>
      <c r="WJA125" s="177"/>
      <c r="WJE125" s="177"/>
      <c r="WJI125" s="177"/>
      <c r="WJM125" s="177"/>
      <c r="WJQ125" s="177"/>
      <c r="WJU125" s="177"/>
      <c r="WJY125" s="177"/>
      <c r="WKC125" s="177"/>
      <c r="WKG125" s="177"/>
      <c r="WKK125" s="177"/>
      <c r="WKO125" s="177"/>
      <c r="WKS125" s="177"/>
      <c r="WKW125" s="177"/>
      <c r="WLA125" s="177"/>
      <c r="WLE125" s="177"/>
      <c r="WLI125" s="177"/>
      <c r="WLM125" s="177"/>
      <c r="WLQ125" s="177"/>
      <c r="WLU125" s="177"/>
      <c r="WLY125" s="177"/>
      <c r="WMC125" s="177"/>
      <c r="WMG125" s="177"/>
      <c r="WMK125" s="177"/>
      <c r="WMO125" s="177"/>
      <c r="WMS125" s="177"/>
      <c r="WMW125" s="177"/>
      <c r="WNA125" s="177"/>
      <c r="WNE125" s="177"/>
      <c r="WNI125" s="177"/>
      <c r="WNM125" s="177"/>
      <c r="WNQ125" s="177"/>
      <c r="WNU125" s="177"/>
      <c r="WNY125" s="177"/>
      <c r="WOC125" s="177"/>
      <c r="WOG125" s="177"/>
      <c r="WOK125" s="177"/>
      <c r="WOO125" s="177"/>
      <c r="WOS125" s="177"/>
      <c r="WOW125" s="177"/>
      <c r="WPA125" s="177"/>
      <c r="WPE125" s="177"/>
      <c r="WPI125" s="177"/>
      <c r="WPM125" s="177"/>
      <c r="WPQ125" s="177"/>
      <c r="WPU125" s="177"/>
      <c r="WPY125" s="177"/>
      <c r="WQC125" s="177"/>
      <c r="WQG125" s="177"/>
      <c r="WQK125" s="177"/>
      <c r="WQO125" s="177"/>
      <c r="WQS125" s="177"/>
      <c r="WQW125" s="177"/>
      <c r="WRA125" s="177"/>
      <c r="WRE125" s="177"/>
      <c r="WRI125" s="177"/>
      <c r="WRM125" s="177"/>
      <c r="WRQ125" s="177"/>
      <c r="WRU125" s="177"/>
      <c r="WRY125" s="177"/>
      <c r="WSC125" s="177"/>
      <c r="WSG125" s="177"/>
      <c r="WSK125" s="177"/>
      <c r="WSO125" s="177"/>
      <c r="WSS125" s="177"/>
      <c r="WSW125" s="177"/>
      <c r="WTA125" s="177"/>
      <c r="WTE125" s="177"/>
      <c r="WTI125" s="177"/>
      <c r="WTM125" s="177"/>
      <c r="WTQ125" s="177"/>
      <c r="WTU125" s="177"/>
      <c r="WTY125" s="177"/>
      <c r="WUC125" s="177"/>
      <c r="WUG125" s="177"/>
      <c r="WUK125" s="177"/>
      <c r="WUO125" s="177"/>
      <c r="WUS125" s="177"/>
      <c r="WUW125" s="177"/>
      <c r="WVA125" s="177"/>
      <c r="WVE125" s="177"/>
      <c r="WVI125" s="177"/>
      <c r="WVM125" s="177"/>
      <c r="WVQ125" s="177"/>
      <c r="WVU125" s="177"/>
      <c r="WVY125" s="177"/>
      <c r="WWC125" s="177"/>
      <c r="WWG125" s="177"/>
      <c r="WWK125" s="177"/>
      <c r="WWO125" s="177"/>
      <c r="WWS125" s="177"/>
      <c r="WWW125" s="177"/>
      <c r="WXA125" s="177"/>
      <c r="WXE125" s="177"/>
      <c r="WXI125" s="177"/>
      <c r="WXM125" s="177"/>
      <c r="WXQ125" s="177"/>
      <c r="WXU125" s="177"/>
      <c r="WXY125" s="177"/>
      <c r="WYC125" s="177"/>
      <c r="WYG125" s="177"/>
      <c r="WYK125" s="177"/>
      <c r="WYO125" s="177"/>
      <c r="WYS125" s="177"/>
      <c r="WYW125" s="177"/>
      <c r="WZA125" s="177"/>
      <c r="WZE125" s="177"/>
      <c r="WZI125" s="177"/>
      <c r="WZM125" s="177"/>
      <c r="WZQ125" s="177"/>
      <c r="WZU125" s="177"/>
      <c r="WZY125" s="177"/>
      <c r="XAC125" s="177"/>
      <c r="XAG125" s="177"/>
      <c r="XAK125" s="177"/>
      <c r="XAO125" s="177"/>
      <c r="XAS125" s="177"/>
      <c r="XAW125" s="177"/>
      <c r="XBA125" s="177"/>
      <c r="XBE125" s="177"/>
      <c r="XBI125" s="177"/>
      <c r="XBM125" s="177"/>
      <c r="XBQ125" s="177"/>
      <c r="XBU125" s="177"/>
      <c r="XBY125" s="177"/>
      <c r="XCC125" s="177"/>
      <c r="XCG125" s="177"/>
      <c r="XCK125" s="177"/>
      <c r="XCO125" s="177"/>
      <c r="XCS125" s="177"/>
      <c r="XCW125" s="177"/>
      <c r="XDA125" s="177"/>
      <c r="XDE125" s="177"/>
      <c r="XDI125" s="177"/>
      <c r="XDM125" s="177"/>
      <c r="XDQ125" s="177"/>
      <c r="XDU125" s="177"/>
      <c r="XDY125" s="177"/>
      <c r="XEC125" s="177"/>
      <c r="XEG125" s="177"/>
      <c r="XEK125" s="177"/>
      <c r="XEO125" s="177"/>
      <c r="XES125" s="177"/>
      <c r="XEW125" s="177"/>
      <c r="XFA125" s="177"/>
    </row>
    <row r="126" spans="1:1021 1025:2045 2049:3069 3073:4093 4097:5117 5121:6141 6145:7165 7169:8189 8193:9213 9217:10237 10241:11261 11265:12285 12289:13309 13313:14333 14337:15357 15361:16381" s="18" customFormat="1">
      <c r="A126" s="520" t="s">
        <v>780</v>
      </c>
      <c r="B126" s="524" t="e">
        <f>B125/B25</f>
        <v>#DIV/0!</v>
      </c>
      <c r="C126" s="524" t="e">
        <f>C125/C25</f>
        <v>#DIV/0!</v>
      </c>
      <c r="D126" s="524" t="e">
        <f>D125/D25</f>
        <v>#DIV/0!</v>
      </c>
      <c r="E126" s="480">
        <v>0</v>
      </c>
      <c r="F126" s="480">
        <v>0</v>
      </c>
      <c r="G126" s="480">
        <v>0</v>
      </c>
      <c r="H126" s="480">
        <v>0</v>
      </c>
      <c r="I126" s="480">
        <v>0</v>
      </c>
      <c r="M126" s="177"/>
      <c r="Q126" s="177"/>
      <c r="U126" s="177"/>
      <c r="Y126" s="177"/>
      <c r="AC126" s="177"/>
      <c r="AG126" s="177"/>
      <c r="AK126" s="177"/>
      <c r="AO126" s="177"/>
      <c r="AS126" s="177"/>
      <c r="AW126" s="177"/>
      <c r="BA126" s="177"/>
      <c r="BE126" s="177"/>
      <c r="BI126" s="177"/>
      <c r="BM126" s="177"/>
      <c r="BQ126" s="177"/>
      <c r="BU126" s="177"/>
      <c r="BY126" s="177"/>
      <c r="CC126" s="177"/>
      <c r="CG126" s="177"/>
      <c r="CK126" s="177"/>
      <c r="CO126" s="177"/>
      <c r="CS126" s="177"/>
      <c r="CW126" s="177"/>
      <c r="DA126" s="177"/>
      <c r="DE126" s="177"/>
      <c r="DI126" s="177"/>
      <c r="DM126" s="177"/>
      <c r="DQ126" s="177"/>
      <c r="DU126" s="177"/>
      <c r="DY126" s="177"/>
      <c r="EC126" s="177"/>
      <c r="EG126" s="177"/>
      <c r="EK126" s="177"/>
      <c r="EO126" s="177"/>
      <c r="ES126" s="177"/>
      <c r="EW126" s="177"/>
      <c r="FA126" s="177"/>
      <c r="FE126" s="177"/>
      <c r="FI126" s="177"/>
      <c r="FM126" s="177"/>
      <c r="FQ126" s="177"/>
      <c r="FU126" s="177"/>
      <c r="FY126" s="177"/>
      <c r="GC126" s="177"/>
      <c r="GG126" s="177"/>
      <c r="GK126" s="177"/>
      <c r="GO126" s="177"/>
      <c r="GS126" s="177"/>
      <c r="GW126" s="177"/>
      <c r="HA126" s="177"/>
      <c r="HE126" s="177"/>
      <c r="HI126" s="177"/>
      <c r="HM126" s="177"/>
      <c r="HQ126" s="177"/>
      <c r="HU126" s="177"/>
      <c r="HY126" s="177"/>
      <c r="IC126" s="177"/>
      <c r="IG126" s="177"/>
      <c r="IK126" s="177"/>
      <c r="IO126" s="177"/>
      <c r="IS126" s="177"/>
      <c r="IW126" s="177"/>
      <c r="JA126" s="177"/>
      <c r="JE126" s="177"/>
      <c r="JI126" s="177"/>
      <c r="JM126" s="177"/>
      <c r="JQ126" s="177"/>
      <c r="JU126" s="177"/>
      <c r="JY126" s="177"/>
      <c r="KC126" s="177"/>
      <c r="KG126" s="177"/>
      <c r="KK126" s="177"/>
      <c r="KO126" s="177"/>
      <c r="KS126" s="177"/>
      <c r="KW126" s="177"/>
      <c r="LA126" s="177"/>
      <c r="LE126" s="177"/>
      <c r="LI126" s="177"/>
      <c r="LM126" s="177"/>
      <c r="LQ126" s="177"/>
      <c r="LU126" s="177"/>
      <c r="LY126" s="177"/>
      <c r="MC126" s="177"/>
      <c r="MG126" s="177"/>
      <c r="MK126" s="177"/>
      <c r="MO126" s="177"/>
      <c r="MS126" s="177"/>
      <c r="MW126" s="177"/>
      <c r="NA126" s="177"/>
      <c r="NE126" s="177"/>
      <c r="NI126" s="177"/>
      <c r="NM126" s="177"/>
      <c r="NQ126" s="177"/>
      <c r="NU126" s="177"/>
      <c r="NY126" s="177"/>
      <c r="OC126" s="177"/>
      <c r="OG126" s="177"/>
      <c r="OK126" s="177"/>
      <c r="OO126" s="177"/>
      <c r="OS126" s="177"/>
      <c r="OW126" s="177"/>
      <c r="PA126" s="177"/>
      <c r="PE126" s="177"/>
      <c r="PI126" s="177"/>
      <c r="PM126" s="177"/>
      <c r="PQ126" s="177"/>
      <c r="PU126" s="177"/>
      <c r="PY126" s="177"/>
      <c r="QC126" s="177"/>
      <c r="QG126" s="177"/>
      <c r="QK126" s="177"/>
      <c r="QO126" s="177"/>
      <c r="QS126" s="177"/>
      <c r="QW126" s="177"/>
      <c r="RA126" s="177"/>
      <c r="RE126" s="177"/>
      <c r="RI126" s="177"/>
      <c r="RM126" s="177"/>
      <c r="RQ126" s="177"/>
      <c r="RU126" s="177"/>
      <c r="RY126" s="177"/>
      <c r="SC126" s="177"/>
      <c r="SG126" s="177"/>
      <c r="SK126" s="177"/>
      <c r="SO126" s="177"/>
      <c r="SS126" s="177"/>
      <c r="SW126" s="177"/>
      <c r="TA126" s="177"/>
      <c r="TE126" s="177"/>
      <c r="TI126" s="177"/>
      <c r="TM126" s="177"/>
      <c r="TQ126" s="177"/>
      <c r="TU126" s="177"/>
      <c r="TY126" s="177"/>
      <c r="UC126" s="177"/>
      <c r="UG126" s="177"/>
      <c r="UK126" s="177"/>
      <c r="UO126" s="177"/>
      <c r="US126" s="177"/>
      <c r="UW126" s="177"/>
      <c r="VA126" s="177"/>
      <c r="VE126" s="177"/>
      <c r="VI126" s="177"/>
      <c r="VM126" s="177"/>
      <c r="VQ126" s="177"/>
      <c r="VU126" s="177"/>
      <c r="VY126" s="177"/>
      <c r="WC126" s="177"/>
      <c r="WG126" s="177"/>
      <c r="WK126" s="177"/>
      <c r="WO126" s="177"/>
      <c r="WS126" s="177"/>
      <c r="WW126" s="177"/>
      <c r="XA126" s="177"/>
      <c r="XE126" s="177"/>
      <c r="XI126" s="177"/>
      <c r="XM126" s="177"/>
      <c r="XQ126" s="177"/>
      <c r="XU126" s="177"/>
      <c r="XY126" s="177"/>
      <c r="YC126" s="177"/>
      <c r="YG126" s="177"/>
      <c r="YK126" s="177"/>
      <c r="YO126" s="177"/>
      <c r="YS126" s="177"/>
      <c r="YW126" s="177"/>
      <c r="ZA126" s="177"/>
      <c r="ZE126" s="177"/>
      <c r="ZI126" s="177"/>
      <c r="ZM126" s="177"/>
      <c r="ZQ126" s="177"/>
      <c r="ZU126" s="177"/>
      <c r="ZY126" s="177"/>
      <c r="AAC126" s="177"/>
      <c r="AAG126" s="177"/>
      <c r="AAK126" s="177"/>
      <c r="AAO126" s="177"/>
      <c r="AAS126" s="177"/>
      <c r="AAW126" s="177"/>
      <c r="ABA126" s="177"/>
      <c r="ABE126" s="177"/>
      <c r="ABI126" s="177"/>
      <c r="ABM126" s="177"/>
      <c r="ABQ126" s="177"/>
      <c r="ABU126" s="177"/>
      <c r="ABY126" s="177"/>
      <c r="ACC126" s="177"/>
      <c r="ACG126" s="177"/>
      <c r="ACK126" s="177"/>
      <c r="ACO126" s="177"/>
      <c r="ACS126" s="177"/>
      <c r="ACW126" s="177"/>
      <c r="ADA126" s="177"/>
      <c r="ADE126" s="177"/>
      <c r="ADI126" s="177"/>
      <c r="ADM126" s="177"/>
      <c r="ADQ126" s="177"/>
      <c r="ADU126" s="177"/>
      <c r="ADY126" s="177"/>
      <c r="AEC126" s="177"/>
      <c r="AEG126" s="177"/>
      <c r="AEK126" s="177"/>
      <c r="AEO126" s="177"/>
      <c r="AES126" s="177"/>
      <c r="AEW126" s="177"/>
      <c r="AFA126" s="177"/>
      <c r="AFE126" s="177"/>
      <c r="AFI126" s="177"/>
      <c r="AFM126" s="177"/>
      <c r="AFQ126" s="177"/>
      <c r="AFU126" s="177"/>
      <c r="AFY126" s="177"/>
      <c r="AGC126" s="177"/>
      <c r="AGG126" s="177"/>
      <c r="AGK126" s="177"/>
      <c r="AGO126" s="177"/>
      <c r="AGS126" s="177"/>
      <c r="AGW126" s="177"/>
      <c r="AHA126" s="177"/>
      <c r="AHE126" s="177"/>
      <c r="AHI126" s="177"/>
      <c r="AHM126" s="177"/>
      <c r="AHQ126" s="177"/>
      <c r="AHU126" s="177"/>
      <c r="AHY126" s="177"/>
      <c r="AIC126" s="177"/>
      <c r="AIG126" s="177"/>
      <c r="AIK126" s="177"/>
      <c r="AIO126" s="177"/>
      <c r="AIS126" s="177"/>
      <c r="AIW126" s="177"/>
      <c r="AJA126" s="177"/>
      <c r="AJE126" s="177"/>
      <c r="AJI126" s="177"/>
      <c r="AJM126" s="177"/>
      <c r="AJQ126" s="177"/>
      <c r="AJU126" s="177"/>
      <c r="AJY126" s="177"/>
      <c r="AKC126" s="177"/>
      <c r="AKG126" s="177"/>
      <c r="AKK126" s="177"/>
      <c r="AKO126" s="177"/>
      <c r="AKS126" s="177"/>
      <c r="AKW126" s="177"/>
      <c r="ALA126" s="177"/>
      <c r="ALE126" s="177"/>
      <c r="ALI126" s="177"/>
      <c r="ALM126" s="177"/>
      <c r="ALQ126" s="177"/>
      <c r="ALU126" s="177"/>
      <c r="ALY126" s="177"/>
      <c r="AMC126" s="177"/>
      <c r="AMG126" s="177"/>
      <c r="AMK126" s="177"/>
      <c r="AMO126" s="177"/>
      <c r="AMS126" s="177"/>
      <c r="AMW126" s="177"/>
      <c r="ANA126" s="177"/>
      <c r="ANE126" s="177"/>
      <c r="ANI126" s="177"/>
      <c r="ANM126" s="177"/>
      <c r="ANQ126" s="177"/>
      <c r="ANU126" s="177"/>
      <c r="ANY126" s="177"/>
      <c r="AOC126" s="177"/>
      <c r="AOG126" s="177"/>
      <c r="AOK126" s="177"/>
      <c r="AOO126" s="177"/>
      <c r="AOS126" s="177"/>
      <c r="AOW126" s="177"/>
      <c r="APA126" s="177"/>
      <c r="APE126" s="177"/>
      <c r="API126" s="177"/>
      <c r="APM126" s="177"/>
      <c r="APQ126" s="177"/>
      <c r="APU126" s="177"/>
      <c r="APY126" s="177"/>
      <c r="AQC126" s="177"/>
      <c r="AQG126" s="177"/>
      <c r="AQK126" s="177"/>
      <c r="AQO126" s="177"/>
      <c r="AQS126" s="177"/>
      <c r="AQW126" s="177"/>
      <c r="ARA126" s="177"/>
      <c r="ARE126" s="177"/>
      <c r="ARI126" s="177"/>
      <c r="ARM126" s="177"/>
      <c r="ARQ126" s="177"/>
      <c r="ARU126" s="177"/>
      <c r="ARY126" s="177"/>
      <c r="ASC126" s="177"/>
      <c r="ASG126" s="177"/>
      <c r="ASK126" s="177"/>
      <c r="ASO126" s="177"/>
      <c r="ASS126" s="177"/>
      <c r="ASW126" s="177"/>
      <c r="ATA126" s="177"/>
      <c r="ATE126" s="177"/>
      <c r="ATI126" s="177"/>
      <c r="ATM126" s="177"/>
      <c r="ATQ126" s="177"/>
      <c r="ATU126" s="177"/>
      <c r="ATY126" s="177"/>
      <c r="AUC126" s="177"/>
      <c r="AUG126" s="177"/>
      <c r="AUK126" s="177"/>
      <c r="AUO126" s="177"/>
      <c r="AUS126" s="177"/>
      <c r="AUW126" s="177"/>
      <c r="AVA126" s="177"/>
      <c r="AVE126" s="177"/>
      <c r="AVI126" s="177"/>
      <c r="AVM126" s="177"/>
      <c r="AVQ126" s="177"/>
      <c r="AVU126" s="177"/>
      <c r="AVY126" s="177"/>
      <c r="AWC126" s="177"/>
      <c r="AWG126" s="177"/>
      <c r="AWK126" s="177"/>
      <c r="AWO126" s="177"/>
      <c r="AWS126" s="177"/>
      <c r="AWW126" s="177"/>
      <c r="AXA126" s="177"/>
      <c r="AXE126" s="177"/>
      <c r="AXI126" s="177"/>
      <c r="AXM126" s="177"/>
      <c r="AXQ126" s="177"/>
      <c r="AXU126" s="177"/>
      <c r="AXY126" s="177"/>
      <c r="AYC126" s="177"/>
      <c r="AYG126" s="177"/>
      <c r="AYK126" s="177"/>
      <c r="AYO126" s="177"/>
      <c r="AYS126" s="177"/>
      <c r="AYW126" s="177"/>
      <c r="AZA126" s="177"/>
      <c r="AZE126" s="177"/>
      <c r="AZI126" s="177"/>
      <c r="AZM126" s="177"/>
      <c r="AZQ126" s="177"/>
      <c r="AZU126" s="177"/>
      <c r="AZY126" s="177"/>
      <c r="BAC126" s="177"/>
      <c r="BAG126" s="177"/>
      <c r="BAK126" s="177"/>
      <c r="BAO126" s="177"/>
      <c r="BAS126" s="177"/>
      <c r="BAW126" s="177"/>
      <c r="BBA126" s="177"/>
      <c r="BBE126" s="177"/>
      <c r="BBI126" s="177"/>
      <c r="BBM126" s="177"/>
      <c r="BBQ126" s="177"/>
      <c r="BBU126" s="177"/>
      <c r="BBY126" s="177"/>
      <c r="BCC126" s="177"/>
      <c r="BCG126" s="177"/>
      <c r="BCK126" s="177"/>
      <c r="BCO126" s="177"/>
      <c r="BCS126" s="177"/>
      <c r="BCW126" s="177"/>
      <c r="BDA126" s="177"/>
      <c r="BDE126" s="177"/>
      <c r="BDI126" s="177"/>
      <c r="BDM126" s="177"/>
      <c r="BDQ126" s="177"/>
      <c r="BDU126" s="177"/>
      <c r="BDY126" s="177"/>
      <c r="BEC126" s="177"/>
      <c r="BEG126" s="177"/>
      <c r="BEK126" s="177"/>
      <c r="BEO126" s="177"/>
      <c r="BES126" s="177"/>
      <c r="BEW126" s="177"/>
      <c r="BFA126" s="177"/>
      <c r="BFE126" s="177"/>
      <c r="BFI126" s="177"/>
      <c r="BFM126" s="177"/>
      <c r="BFQ126" s="177"/>
      <c r="BFU126" s="177"/>
      <c r="BFY126" s="177"/>
      <c r="BGC126" s="177"/>
      <c r="BGG126" s="177"/>
      <c r="BGK126" s="177"/>
      <c r="BGO126" s="177"/>
      <c r="BGS126" s="177"/>
      <c r="BGW126" s="177"/>
      <c r="BHA126" s="177"/>
      <c r="BHE126" s="177"/>
      <c r="BHI126" s="177"/>
      <c r="BHM126" s="177"/>
      <c r="BHQ126" s="177"/>
      <c r="BHU126" s="177"/>
      <c r="BHY126" s="177"/>
      <c r="BIC126" s="177"/>
      <c r="BIG126" s="177"/>
      <c r="BIK126" s="177"/>
      <c r="BIO126" s="177"/>
      <c r="BIS126" s="177"/>
      <c r="BIW126" s="177"/>
      <c r="BJA126" s="177"/>
      <c r="BJE126" s="177"/>
      <c r="BJI126" s="177"/>
      <c r="BJM126" s="177"/>
      <c r="BJQ126" s="177"/>
      <c r="BJU126" s="177"/>
      <c r="BJY126" s="177"/>
      <c r="BKC126" s="177"/>
      <c r="BKG126" s="177"/>
      <c r="BKK126" s="177"/>
      <c r="BKO126" s="177"/>
      <c r="BKS126" s="177"/>
      <c r="BKW126" s="177"/>
      <c r="BLA126" s="177"/>
      <c r="BLE126" s="177"/>
      <c r="BLI126" s="177"/>
      <c r="BLM126" s="177"/>
      <c r="BLQ126" s="177"/>
      <c r="BLU126" s="177"/>
      <c r="BLY126" s="177"/>
      <c r="BMC126" s="177"/>
      <c r="BMG126" s="177"/>
      <c r="BMK126" s="177"/>
      <c r="BMO126" s="177"/>
      <c r="BMS126" s="177"/>
      <c r="BMW126" s="177"/>
      <c r="BNA126" s="177"/>
      <c r="BNE126" s="177"/>
      <c r="BNI126" s="177"/>
      <c r="BNM126" s="177"/>
      <c r="BNQ126" s="177"/>
      <c r="BNU126" s="177"/>
      <c r="BNY126" s="177"/>
      <c r="BOC126" s="177"/>
      <c r="BOG126" s="177"/>
      <c r="BOK126" s="177"/>
      <c r="BOO126" s="177"/>
      <c r="BOS126" s="177"/>
      <c r="BOW126" s="177"/>
      <c r="BPA126" s="177"/>
      <c r="BPE126" s="177"/>
      <c r="BPI126" s="177"/>
      <c r="BPM126" s="177"/>
      <c r="BPQ126" s="177"/>
      <c r="BPU126" s="177"/>
      <c r="BPY126" s="177"/>
      <c r="BQC126" s="177"/>
      <c r="BQG126" s="177"/>
      <c r="BQK126" s="177"/>
      <c r="BQO126" s="177"/>
      <c r="BQS126" s="177"/>
      <c r="BQW126" s="177"/>
      <c r="BRA126" s="177"/>
      <c r="BRE126" s="177"/>
      <c r="BRI126" s="177"/>
      <c r="BRM126" s="177"/>
      <c r="BRQ126" s="177"/>
      <c r="BRU126" s="177"/>
      <c r="BRY126" s="177"/>
      <c r="BSC126" s="177"/>
      <c r="BSG126" s="177"/>
      <c r="BSK126" s="177"/>
      <c r="BSO126" s="177"/>
      <c r="BSS126" s="177"/>
      <c r="BSW126" s="177"/>
      <c r="BTA126" s="177"/>
      <c r="BTE126" s="177"/>
      <c r="BTI126" s="177"/>
      <c r="BTM126" s="177"/>
      <c r="BTQ126" s="177"/>
      <c r="BTU126" s="177"/>
      <c r="BTY126" s="177"/>
      <c r="BUC126" s="177"/>
      <c r="BUG126" s="177"/>
      <c r="BUK126" s="177"/>
      <c r="BUO126" s="177"/>
      <c r="BUS126" s="177"/>
      <c r="BUW126" s="177"/>
      <c r="BVA126" s="177"/>
      <c r="BVE126" s="177"/>
      <c r="BVI126" s="177"/>
      <c r="BVM126" s="177"/>
      <c r="BVQ126" s="177"/>
      <c r="BVU126" s="177"/>
      <c r="BVY126" s="177"/>
      <c r="BWC126" s="177"/>
      <c r="BWG126" s="177"/>
      <c r="BWK126" s="177"/>
      <c r="BWO126" s="177"/>
      <c r="BWS126" s="177"/>
      <c r="BWW126" s="177"/>
      <c r="BXA126" s="177"/>
      <c r="BXE126" s="177"/>
      <c r="BXI126" s="177"/>
      <c r="BXM126" s="177"/>
      <c r="BXQ126" s="177"/>
      <c r="BXU126" s="177"/>
      <c r="BXY126" s="177"/>
      <c r="BYC126" s="177"/>
      <c r="BYG126" s="177"/>
      <c r="BYK126" s="177"/>
      <c r="BYO126" s="177"/>
      <c r="BYS126" s="177"/>
      <c r="BYW126" s="177"/>
      <c r="BZA126" s="177"/>
      <c r="BZE126" s="177"/>
      <c r="BZI126" s="177"/>
      <c r="BZM126" s="177"/>
      <c r="BZQ126" s="177"/>
      <c r="BZU126" s="177"/>
      <c r="BZY126" s="177"/>
      <c r="CAC126" s="177"/>
      <c r="CAG126" s="177"/>
      <c r="CAK126" s="177"/>
      <c r="CAO126" s="177"/>
      <c r="CAS126" s="177"/>
      <c r="CAW126" s="177"/>
      <c r="CBA126" s="177"/>
      <c r="CBE126" s="177"/>
      <c r="CBI126" s="177"/>
      <c r="CBM126" s="177"/>
      <c r="CBQ126" s="177"/>
      <c r="CBU126" s="177"/>
      <c r="CBY126" s="177"/>
      <c r="CCC126" s="177"/>
      <c r="CCG126" s="177"/>
      <c r="CCK126" s="177"/>
      <c r="CCO126" s="177"/>
      <c r="CCS126" s="177"/>
      <c r="CCW126" s="177"/>
      <c r="CDA126" s="177"/>
      <c r="CDE126" s="177"/>
      <c r="CDI126" s="177"/>
      <c r="CDM126" s="177"/>
      <c r="CDQ126" s="177"/>
      <c r="CDU126" s="177"/>
      <c r="CDY126" s="177"/>
      <c r="CEC126" s="177"/>
      <c r="CEG126" s="177"/>
      <c r="CEK126" s="177"/>
      <c r="CEO126" s="177"/>
      <c r="CES126" s="177"/>
      <c r="CEW126" s="177"/>
      <c r="CFA126" s="177"/>
      <c r="CFE126" s="177"/>
      <c r="CFI126" s="177"/>
      <c r="CFM126" s="177"/>
      <c r="CFQ126" s="177"/>
      <c r="CFU126" s="177"/>
      <c r="CFY126" s="177"/>
      <c r="CGC126" s="177"/>
      <c r="CGG126" s="177"/>
      <c r="CGK126" s="177"/>
      <c r="CGO126" s="177"/>
      <c r="CGS126" s="177"/>
      <c r="CGW126" s="177"/>
      <c r="CHA126" s="177"/>
      <c r="CHE126" s="177"/>
      <c r="CHI126" s="177"/>
      <c r="CHM126" s="177"/>
      <c r="CHQ126" s="177"/>
      <c r="CHU126" s="177"/>
      <c r="CHY126" s="177"/>
      <c r="CIC126" s="177"/>
      <c r="CIG126" s="177"/>
      <c r="CIK126" s="177"/>
      <c r="CIO126" s="177"/>
      <c r="CIS126" s="177"/>
      <c r="CIW126" s="177"/>
      <c r="CJA126" s="177"/>
      <c r="CJE126" s="177"/>
      <c r="CJI126" s="177"/>
      <c r="CJM126" s="177"/>
      <c r="CJQ126" s="177"/>
      <c r="CJU126" s="177"/>
      <c r="CJY126" s="177"/>
      <c r="CKC126" s="177"/>
      <c r="CKG126" s="177"/>
      <c r="CKK126" s="177"/>
      <c r="CKO126" s="177"/>
      <c r="CKS126" s="177"/>
      <c r="CKW126" s="177"/>
      <c r="CLA126" s="177"/>
      <c r="CLE126" s="177"/>
      <c r="CLI126" s="177"/>
      <c r="CLM126" s="177"/>
      <c r="CLQ126" s="177"/>
      <c r="CLU126" s="177"/>
      <c r="CLY126" s="177"/>
      <c r="CMC126" s="177"/>
      <c r="CMG126" s="177"/>
      <c r="CMK126" s="177"/>
      <c r="CMO126" s="177"/>
      <c r="CMS126" s="177"/>
      <c r="CMW126" s="177"/>
      <c r="CNA126" s="177"/>
      <c r="CNE126" s="177"/>
      <c r="CNI126" s="177"/>
      <c r="CNM126" s="177"/>
      <c r="CNQ126" s="177"/>
      <c r="CNU126" s="177"/>
      <c r="CNY126" s="177"/>
      <c r="COC126" s="177"/>
      <c r="COG126" s="177"/>
      <c r="COK126" s="177"/>
      <c r="COO126" s="177"/>
      <c r="COS126" s="177"/>
      <c r="COW126" s="177"/>
      <c r="CPA126" s="177"/>
      <c r="CPE126" s="177"/>
      <c r="CPI126" s="177"/>
      <c r="CPM126" s="177"/>
      <c r="CPQ126" s="177"/>
      <c r="CPU126" s="177"/>
      <c r="CPY126" s="177"/>
      <c r="CQC126" s="177"/>
      <c r="CQG126" s="177"/>
      <c r="CQK126" s="177"/>
      <c r="CQO126" s="177"/>
      <c r="CQS126" s="177"/>
      <c r="CQW126" s="177"/>
      <c r="CRA126" s="177"/>
      <c r="CRE126" s="177"/>
      <c r="CRI126" s="177"/>
      <c r="CRM126" s="177"/>
      <c r="CRQ126" s="177"/>
      <c r="CRU126" s="177"/>
      <c r="CRY126" s="177"/>
      <c r="CSC126" s="177"/>
      <c r="CSG126" s="177"/>
      <c r="CSK126" s="177"/>
      <c r="CSO126" s="177"/>
      <c r="CSS126" s="177"/>
      <c r="CSW126" s="177"/>
      <c r="CTA126" s="177"/>
      <c r="CTE126" s="177"/>
      <c r="CTI126" s="177"/>
      <c r="CTM126" s="177"/>
      <c r="CTQ126" s="177"/>
      <c r="CTU126" s="177"/>
      <c r="CTY126" s="177"/>
      <c r="CUC126" s="177"/>
      <c r="CUG126" s="177"/>
      <c r="CUK126" s="177"/>
      <c r="CUO126" s="177"/>
      <c r="CUS126" s="177"/>
      <c r="CUW126" s="177"/>
      <c r="CVA126" s="177"/>
      <c r="CVE126" s="177"/>
      <c r="CVI126" s="177"/>
      <c r="CVM126" s="177"/>
      <c r="CVQ126" s="177"/>
      <c r="CVU126" s="177"/>
      <c r="CVY126" s="177"/>
      <c r="CWC126" s="177"/>
      <c r="CWG126" s="177"/>
      <c r="CWK126" s="177"/>
      <c r="CWO126" s="177"/>
      <c r="CWS126" s="177"/>
      <c r="CWW126" s="177"/>
      <c r="CXA126" s="177"/>
      <c r="CXE126" s="177"/>
      <c r="CXI126" s="177"/>
      <c r="CXM126" s="177"/>
      <c r="CXQ126" s="177"/>
      <c r="CXU126" s="177"/>
      <c r="CXY126" s="177"/>
      <c r="CYC126" s="177"/>
      <c r="CYG126" s="177"/>
      <c r="CYK126" s="177"/>
      <c r="CYO126" s="177"/>
      <c r="CYS126" s="177"/>
      <c r="CYW126" s="177"/>
      <c r="CZA126" s="177"/>
      <c r="CZE126" s="177"/>
      <c r="CZI126" s="177"/>
      <c r="CZM126" s="177"/>
      <c r="CZQ126" s="177"/>
      <c r="CZU126" s="177"/>
      <c r="CZY126" s="177"/>
      <c r="DAC126" s="177"/>
      <c r="DAG126" s="177"/>
      <c r="DAK126" s="177"/>
      <c r="DAO126" s="177"/>
      <c r="DAS126" s="177"/>
      <c r="DAW126" s="177"/>
      <c r="DBA126" s="177"/>
      <c r="DBE126" s="177"/>
      <c r="DBI126" s="177"/>
      <c r="DBM126" s="177"/>
      <c r="DBQ126" s="177"/>
      <c r="DBU126" s="177"/>
      <c r="DBY126" s="177"/>
      <c r="DCC126" s="177"/>
      <c r="DCG126" s="177"/>
      <c r="DCK126" s="177"/>
      <c r="DCO126" s="177"/>
      <c r="DCS126" s="177"/>
      <c r="DCW126" s="177"/>
      <c r="DDA126" s="177"/>
      <c r="DDE126" s="177"/>
      <c r="DDI126" s="177"/>
      <c r="DDM126" s="177"/>
      <c r="DDQ126" s="177"/>
      <c r="DDU126" s="177"/>
      <c r="DDY126" s="177"/>
      <c r="DEC126" s="177"/>
      <c r="DEG126" s="177"/>
      <c r="DEK126" s="177"/>
      <c r="DEO126" s="177"/>
      <c r="DES126" s="177"/>
      <c r="DEW126" s="177"/>
      <c r="DFA126" s="177"/>
      <c r="DFE126" s="177"/>
      <c r="DFI126" s="177"/>
      <c r="DFM126" s="177"/>
      <c r="DFQ126" s="177"/>
      <c r="DFU126" s="177"/>
      <c r="DFY126" s="177"/>
      <c r="DGC126" s="177"/>
      <c r="DGG126" s="177"/>
      <c r="DGK126" s="177"/>
      <c r="DGO126" s="177"/>
      <c r="DGS126" s="177"/>
      <c r="DGW126" s="177"/>
      <c r="DHA126" s="177"/>
      <c r="DHE126" s="177"/>
      <c r="DHI126" s="177"/>
      <c r="DHM126" s="177"/>
      <c r="DHQ126" s="177"/>
      <c r="DHU126" s="177"/>
      <c r="DHY126" s="177"/>
      <c r="DIC126" s="177"/>
      <c r="DIG126" s="177"/>
      <c r="DIK126" s="177"/>
      <c r="DIO126" s="177"/>
      <c r="DIS126" s="177"/>
      <c r="DIW126" s="177"/>
      <c r="DJA126" s="177"/>
      <c r="DJE126" s="177"/>
      <c r="DJI126" s="177"/>
      <c r="DJM126" s="177"/>
      <c r="DJQ126" s="177"/>
      <c r="DJU126" s="177"/>
      <c r="DJY126" s="177"/>
      <c r="DKC126" s="177"/>
      <c r="DKG126" s="177"/>
      <c r="DKK126" s="177"/>
      <c r="DKO126" s="177"/>
      <c r="DKS126" s="177"/>
      <c r="DKW126" s="177"/>
      <c r="DLA126" s="177"/>
      <c r="DLE126" s="177"/>
      <c r="DLI126" s="177"/>
      <c r="DLM126" s="177"/>
      <c r="DLQ126" s="177"/>
      <c r="DLU126" s="177"/>
      <c r="DLY126" s="177"/>
      <c r="DMC126" s="177"/>
      <c r="DMG126" s="177"/>
      <c r="DMK126" s="177"/>
      <c r="DMO126" s="177"/>
      <c r="DMS126" s="177"/>
      <c r="DMW126" s="177"/>
      <c r="DNA126" s="177"/>
      <c r="DNE126" s="177"/>
      <c r="DNI126" s="177"/>
      <c r="DNM126" s="177"/>
      <c r="DNQ126" s="177"/>
      <c r="DNU126" s="177"/>
      <c r="DNY126" s="177"/>
      <c r="DOC126" s="177"/>
      <c r="DOG126" s="177"/>
      <c r="DOK126" s="177"/>
      <c r="DOO126" s="177"/>
      <c r="DOS126" s="177"/>
      <c r="DOW126" s="177"/>
      <c r="DPA126" s="177"/>
      <c r="DPE126" s="177"/>
      <c r="DPI126" s="177"/>
      <c r="DPM126" s="177"/>
      <c r="DPQ126" s="177"/>
      <c r="DPU126" s="177"/>
      <c r="DPY126" s="177"/>
      <c r="DQC126" s="177"/>
      <c r="DQG126" s="177"/>
      <c r="DQK126" s="177"/>
      <c r="DQO126" s="177"/>
      <c r="DQS126" s="177"/>
      <c r="DQW126" s="177"/>
      <c r="DRA126" s="177"/>
      <c r="DRE126" s="177"/>
      <c r="DRI126" s="177"/>
      <c r="DRM126" s="177"/>
      <c r="DRQ126" s="177"/>
      <c r="DRU126" s="177"/>
      <c r="DRY126" s="177"/>
      <c r="DSC126" s="177"/>
      <c r="DSG126" s="177"/>
      <c r="DSK126" s="177"/>
      <c r="DSO126" s="177"/>
      <c r="DSS126" s="177"/>
      <c r="DSW126" s="177"/>
      <c r="DTA126" s="177"/>
      <c r="DTE126" s="177"/>
      <c r="DTI126" s="177"/>
      <c r="DTM126" s="177"/>
      <c r="DTQ126" s="177"/>
      <c r="DTU126" s="177"/>
      <c r="DTY126" s="177"/>
      <c r="DUC126" s="177"/>
      <c r="DUG126" s="177"/>
      <c r="DUK126" s="177"/>
      <c r="DUO126" s="177"/>
      <c r="DUS126" s="177"/>
      <c r="DUW126" s="177"/>
      <c r="DVA126" s="177"/>
      <c r="DVE126" s="177"/>
      <c r="DVI126" s="177"/>
      <c r="DVM126" s="177"/>
      <c r="DVQ126" s="177"/>
      <c r="DVU126" s="177"/>
      <c r="DVY126" s="177"/>
      <c r="DWC126" s="177"/>
      <c r="DWG126" s="177"/>
      <c r="DWK126" s="177"/>
      <c r="DWO126" s="177"/>
      <c r="DWS126" s="177"/>
      <c r="DWW126" s="177"/>
      <c r="DXA126" s="177"/>
      <c r="DXE126" s="177"/>
      <c r="DXI126" s="177"/>
      <c r="DXM126" s="177"/>
      <c r="DXQ126" s="177"/>
      <c r="DXU126" s="177"/>
      <c r="DXY126" s="177"/>
      <c r="DYC126" s="177"/>
      <c r="DYG126" s="177"/>
      <c r="DYK126" s="177"/>
      <c r="DYO126" s="177"/>
      <c r="DYS126" s="177"/>
      <c r="DYW126" s="177"/>
      <c r="DZA126" s="177"/>
      <c r="DZE126" s="177"/>
      <c r="DZI126" s="177"/>
      <c r="DZM126" s="177"/>
      <c r="DZQ126" s="177"/>
      <c r="DZU126" s="177"/>
      <c r="DZY126" s="177"/>
      <c r="EAC126" s="177"/>
      <c r="EAG126" s="177"/>
      <c r="EAK126" s="177"/>
      <c r="EAO126" s="177"/>
      <c r="EAS126" s="177"/>
      <c r="EAW126" s="177"/>
      <c r="EBA126" s="177"/>
      <c r="EBE126" s="177"/>
      <c r="EBI126" s="177"/>
      <c r="EBM126" s="177"/>
      <c r="EBQ126" s="177"/>
      <c r="EBU126" s="177"/>
      <c r="EBY126" s="177"/>
      <c r="ECC126" s="177"/>
      <c r="ECG126" s="177"/>
      <c r="ECK126" s="177"/>
      <c r="ECO126" s="177"/>
      <c r="ECS126" s="177"/>
      <c r="ECW126" s="177"/>
      <c r="EDA126" s="177"/>
      <c r="EDE126" s="177"/>
      <c r="EDI126" s="177"/>
      <c r="EDM126" s="177"/>
      <c r="EDQ126" s="177"/>
      <c r="EDU126" s="177"/>
      <c r="EDY126" s="177"/>
      <c r="EEC126" s="177"/>
      <c r="EEG126" s="177"/>
      <c r="EEK126" s="177"/>
      <c r="EEO126" s="177"/>
      <c r="EES126" s="177"/>
      <c r="EEW126" s="177"/>
      <c r="EFA126" s="177"/>
      <c r="EFE126" s="177"/>
      <c r="EFI126" s="177"/>
      <c r="EFM126" s="177"/>
      <c r="EFQ126" s="177"/>
      <c r="EFU126" s="177"/>
      <c r="EFY126" s="177"/>
      <c r="EGC126" s="177"/>
      <c r="EGG126" s="177"/>
      <c r="EGK126" s="177"/>
      <c r="EGO126" s="177"/>
      <c r="EGS126" s="177"/>
      <c r="EGW126" s="177"/>
      <c r="EHA126" s="177"/>
      <c r="EHE126" s="177"/>
      <c r="EHI126" s="177"/>
      <c r="EHM126" s="177"/>
      <c r="EHQ126" s="177"/>
      <c r="EHU126" s="177"/>
      <c r="EHY126" s="177"/>
      <c r="EIC126" s="177"/>
      <c r="EIG126" s="177"/>
      <c r="EIK126" s="177"/>
      <c r="EIO126" s="177"/>
      <c r="EIS126" s="177"/>
      <c r="EIW126" s="177"/>
      <c r="EJA126" s="177"/>
      <c r="EJE126" s="177"/>
      <c r="EJI126" s="177"/>
      <c r="EJM126" s="177"/>
      <c r="EJQ126" s="177"/>
      <c r="EJU126" s="177"/>
      <c r="EJY126" s="177"/>
      <c r="EKC126" s="177"/>
      <c r="EKG126" s="177"/>
      <c r="EKK126" s="177"/>
      <c r="EKO126" s="177"/>
      <c r="EKS126" s="177"/>
      <c r="EKW126" s="177"/>
      <c r="ELA126" s="177"/>
      <c r="ELE126" s="177"/>
      <c r="ELI126" s="177"/>
      <c r="ELM126" s="177"/>
      <c r="ELQ126" s="177"/>
      <c r="ELU126" s="177"/>
      <c r="ELY126" s="177"/>
      <c r="EMC126" s="177"/>
      <c r="EMG126" s="177"/>
      <c r="EMK126" s="177"/>
      <c r="EMO126" s="177"/>
      <c r="EMS126" s="177"/>
      <c r="EMW126" s="177"/>
      <c r="ENA126" s="177"/>
      <c r="ENE126" s="177"/>
      <c r="ENI126" s="177"/>
      <c r="ENM126" s="177"/>
      <c r="ENQ126" s="177"/>
      <c r="ENU126" s="177"/>
      <c r="ENY126" s="177"/>
      <c r="EOC126" s="177"/>
      <c r="EOG126" s="177"/>
      <c r="EOK126" s="177"/>
      <c r="EOO126" s="177"/>
      <c r="EOS126" s="177"/>
      <c r="EOW126" s="177"/>
      <c r="EPA126" s="177"/>
      <c r="EPE126" s="177"/>
      <c r="EPI126" s="177"/>
      <c r="EPM126" s="177"/>
      <c r="EPQ126" s="177"/>
      <c r="EPU126" s="177"/>
      <c r="EPY126" s="177"/>
      <c r="EQC126" s="177"/>
      <c r="EQG126" s="177"/>
      <c r="EQK126" s="177"/>
      <c r="EQO126" s="177"/>
      <c r="EQS126" s="177"/>
      <c r="EQW126" s="177"/>
      <c r="ERA126" s="177"/>
      <c r="ERE126" s="177"/>
      <c r="ERI126" s="177"/>
      <c r="ERM126" s="177"/>
      <c r="ERQ126" s="177"/>
      <c r="ERU126" s="177"/>
      <c r="ERY126" s="177"/>
      <c r="ESC126" s="177"/>
      <c r="ESG126" s="177"/>
      <c r="ESK126" s="177"/>
      <c r="ESO126" s="177"/>
      <c r="ESS126" s="177"/>
      <c r="ESW126" s="177"/>
      <c r="ETA126" s="177"/>
      <c r="ETE126" s="177"/>
      <c r="ETI126" s="177"/>
      <c r="ETM126" s="177"/>
      <c r="ETQ126" s="177"/>
      <c r="ETU126" s="177"/>
      <c r="ETY126" s="177"/>
      <c r="EUC126" s="177"/>
      <c r="EUG126" s="177"/>
      <c r="EUK126" s="177"/>
      <c r="EUO126" s="177"/>
      <c r="EUS126" s="177"/>
      <c r="EUW126" s="177"/>
      <c r="EVA126" s="177"/>
      <c r="EVE126" s="177"/>
      <c r="EVI126" s="177"/>
      <c r="EVM126" s="177"/>
      <c r="EVQ126" s="177"/>
      <c r="EVU126" s="177"/>
      <c r="EVY126" s="177"/>
      <c r="EWC126" s="177"/>
      <c r="EWG126" s="177"/>
      <c r="EWK126" s="177"/>
      <c r="EWO126" s="177"/>
      <c r="EWS126" s="177"/>
      <c r="EWW126" s="177"/>
      <c r="EXA126" s="177"/>
      <c r="EXE126" s="177"/>
      <c r="EXI126" s="177"/>
      <c r="EXM126" s="177"/>
      <c r="EXQ126" s="177"/>
      <c r="EXU126" s="177"/>
      <c r="EXY126" s="177"/>
      <c r="EYC126" s="177"/>
      <c r="EYG126" s="177"/>
      <c r="EYK126" s="177"/>
      <c r="EYO126" s="177"/>
      <c r="EYS126" s="177"/>
      <c r="EYW126" s="177"/>
      <c r="EZA126" s="177"/>
      <c r="EZE126" s="177"/>
      <c r="EZI126" s="177"/>
      <c r="EZM126" s="177"/>
      <c r="EZQ126" s="177"/>
      <c r="EZU126" s="177"/>
      <c r="EZY126" s="177"/>
      <c r="FAC126" s="177"/>
      <c r="FAG126" s="177"/>
      <c r="FAK126" s="177"/>
      <c r="FAO126" s="177"/>
      <c r="FAS126" s="177"/>
      <c r="FAW126" s="177"/>
      <c r="FBA126" s="177"/>
      <c r="FBE126" s="177"/>
      <c r="FBI126" s="177"/>
      <c r="FBM126" s="177"/>
      <c r="FBQ126" s="177"/>
      <c r="FBU126" s="177"/>
      <c r="FBY126" s="177"/>
      <c r="FCC126" s="177"/>
      <c r="FCG126" s="177"/>
      <c r="FCK126" s="177"/>
      <c r="FCO126" s="177"/>
      <c r="FCS126" s="177"/>
      <c r="FCW126" s="177"/>
      <c r="FDA126" s="177"/>
      <c r="FDE126" s="177"/>
      <c r="FDI126" s="177"/>
      <c r="FDM126" s="177"/>
      <c r="FDQ126" s="177"/>
      <c r="FDU126" s="177"/>
      <c r="FDY126" s="177"/>
      <c r="FEC126" s="177"/>
      <c r="FEG126" s="177"/>
      <c r="FEK126" s="177"/>
      <c r="FEO126" s="177"/>
      <c r="FES126" s="177"/>
      <c r="FEW126" s="177"/>
      <c r="FFA126" s="177"/>
      <c r="FFE126" s="177"/>
      <c r="FFI126" s="177"/>
      <c r="FFM126" s="177"/>
      <c r="FFQ126" s="177"/>
      <c r="FFU126" s="177"/>
      <c r="FFY126" s="177"/>
      <c r="FGC126" s="177"/>
      <c r="FGG126" s="177"/>
      <c r="FGK126" s="177"/>
      <c r="FGO126" s="177"/>
      <c r="FGS126" s="177"/>
      <c r="FGW126" s="177"/>
      <c r="FHA126" s="177"/>
      <c r="FHE126" s="177"/>
      <c r="FHI126" s="177"/>
      <c r="FHM126" s="177"/>
      <c r="FHQ126" s="177"/>
      <c r="FHU126" s="177"/>
      <c r="FHY126" s="177"/>
      <c r="FIC126" s="177"/>
      <c r="FIG126" s="177"/>
      <c r="FIK126" s="177"/>
      <c r="FIO126" s="177"/>
      <c r="FIS126" s="177"/>
      <c r="FIW126" s="177"/>
      <c r="FJA126" s="177"/>
      <c r="FJE126" s="177"/>
      <c r="FJI126" s="177"/>
      <c r="FJM126" s="177"/>
      <c r="FJQ126" s="177"/>
      <c r="FJU126" s="177"/>
      <c r="FJY126" s="177"/>
      <c r="FKC126" s="177"/>
      <c r="FKG126" s="177"/>
      <c r="FKK126" s="177"/>
      <c r="FKO126" s="177"/>
      <c r="FKS126" s="177"/>
      <c r="FKW126" s="177"/>
      <c r="FLA126" s="177"/>
      <c r="FLE126" s="177"/>
      <c r="FLI126" s="177"/>
      <c r="FLM126" s="177"/>
      <c r="FLQ126" s="177"/>
      <c r="FLU126" s="177"/>
      <c r="FLY126" s="177"/>
      <c r="FMC126" s="177"/>
      <c r="FMG126" s="177"/>
      <c r="FMK126" s="177"/>
      <c r="FMO126" s="177"/>
      <c r="FMS126" s="177"/>
      <c r="FMW126" s="177"/>
      <c r="FNA126" s="177"/>
      <c r="FNE126" s="177"/>
      <c r="FNI126" s="177"/>
      <c r="FNM126" s="177"/>
      <c r="FNQ126" s="177"/>
      <c r="FNU126" s="177"/>
      <c r="FNY126" s="177"/>
      <c r="FOC126" s="177"/>
      <c r="FOG126" s="177"/>
      <c r="FOK126" s="177"/>
      <c r="FOO126" s="177"/>
      <c r="FOS126" s="177"/>
      <c r="FOW126" s="177"/>
      <c r="FPA126" s="177"/>
      <c r="FPE126" s="177"/>
      <c r="FPI126" s="177"/>
      <c r="FPM126" s="177"/>
      <c r="FPQ126" s="177"/>
      <c r="FPU126" s="177"/>
      <c r="FPY126" s="177"/>
      <c r="FQC126" s="177"/>
      <c r="FQG126" s="177"/>
      <c r="FQK126" s="177"/>
      <c r="FQO126" s="177"/>
      <c r="FQS126" s="177"/>
      <c r="FQW126" s="177"/>
      <c r="FRA126" s="177"/>
      <c r="FRE126" s="177"/>
      <c r="FRI126" s="177"/>
      <c r="FRM126" s="177"/>
      <c r="FRQ126" s="177"/>
      <c r="FRU126" s="177"/>
      <c r="FRY126" s="177"/>
      <c r="FSC126" s="177"/>
      <c r="FSG126" s="177"/>
      <c r="FSK126" s="177"/>
      <c r="FSO126" s="177"/>
      <c r="FSS126" s="177"/>
      <c r="FSW126" s="177"/>
      <c r="FTA126" s="177"/>
      <c r="FTE126" s="177"/>
      <c r="FTI126" s="177"/>
      <c r="FTM126" s="177"/>
      <c r="FTQ126" s="177"/>
      <c r="FTU126" s="177"/>
      <c r="FTY126" s="177"/>
      <c r="FUC126" s="177"/>
      <c r="FUG126" s="177"/>
      <c r="FUK126" s="177"/>
      <c r="FUO126" s="177"/>
      <c r="FUS126" s="177"/>
      <c r="FUW126" s="177"/>
      <c r="FVA126" s="177"/>
      <c r="FVE126" s="177"/>
      <c r="FVI126" s="177"/>
      <c r="FVM126" s="177"/>
      <c r="FVQ126" s="177"/>
      <c r="FVU126" s="177"/>
      <c r="FVY126" s="177"/>
      <c r="FWC126" s="177"/>
      <c r="FWG126" s="177"/>
      <c r="FWK126" s="177"/>
      <c r="FWO126" s="177"/>
      <c r="FWS126" s="177"/>
      <c r="FWW126" s="177"/>
      <c r="FXA126" s="177"/>
      <c r="FXE126" s="177"/>
      <c r="FXI126" s="177"/>
      <c r="FXM126" s="177"/>
      <c r="FXQ126" s="177"/>
      <c r="FXU126" s="177"/>
      <c r="FXY126" s="177"/>
      <c r="FYC126" s="177"/>
      <c r="FYG126" s="177"/>
      <c r="FYK126" s="177"/>
      <c r="FYO126" s="177"/>
      <c r="FYS126" s="177"/>
      <c r="FYW126" s="177"/>
      <c r="FZA126" s="177"/>
      <c r="FZE126" s="177"/>
      <c r="FZI126" s="177"/>
      <c r="FZM126" s="177"/>
      <c r="FZQ126" s="177"/>
      <c r="FZU126" s="177"/>
      <c r="FZY126" s="177"/>
      <c r="GAC126" s="177"/>
      <c r="GAG126" s="177"/>
      <c r="GAK126" s="177"/>
      <c r="GAO126" s="177"/>
      <c r="GAS126" s="177"/>
      <c r="GAW126" s="177"/>
      <c r="GBA126" s="177"/>
      <c r="GBE126" s="177"/>
      <c r="GBI126" s="177"/>
      <c r="GBM126" s="177"/>
      <c r="GBQ126" s="177"/>
      <c r="GBU126" s="177"/>
      <c r="GBY126" s="177"/>
      <c r="GCC126" s="177"/>
      <c r="GCG126" s="177"/>
      <c r="GCK126" s="177"/>
      <c r="GCO126" s="177"/>
      <c r="GCS126" s="177"/>
      <c r="GCW126" s="177"/>
      <c r="GDA126" s="177"/>
      <c r="GDE126" s="177"/>
      <c r="GDI126" s="177"/>
      <c r="GDM126" s="177"/>
      <c r="GDQ126" s="177"/>
      <c r="GDU126" s="177"/>
      <c r="GDY126" s="177"/>
      <c r="GEC126" s="177"/>
      <c r="GEG126" s="177"/>
      <c r="GEK126" s="177"/>
      <c r="GEO126" s="177"/>
      <c r="GES126" s="177"/>
      <c r="GEW126" s="177"/>
      <c r="GFA126" s="177"/>
      <c r="GFE126" s="177"/>
      <c r="GFI126" s="177"/>
      <c r="GFM126" s="177"/>
      <c r="GFQ126" s="177"/>
      <c r="GFU126" s="177"/>
      <c r="GFY126" s="177"/>
      <c r="GGC126" s="177"/>
      <c r="GGG126" s="177"/>
      <c r="GGK126" s="177"/>
      <c r="GGO126" s="177"/>
      <c r="GGS126" s="177"/>
      <c r="GGW126" s="177"/>
      <c r="GHA126" s="177"/>
      <c r="GHE126" s="177"/>
      <c r="GHI126" s="177"/>
      <c r="GHM126" s="177"/>
      <c r="GHQ126" s="177"/>
      <c r="GHU126" s="177"/>
      <c r="GHY126" s="177"/>
      <c r="GIC126" s="177"/>
      <c r="GIG126" s="177"/>
      <c r="GIK126" s="177"/>
      <c r="GIO126" s="177"/>
      <c r="GIS126" s="177"/>
      <c r="GIW126" s="177"/>
      <c r="GJA126" s="177"/>
      <c r="GJE126" s="177"/>
      <c r="GJI126" s="177"/>
      <c r="GJM126" s="177"/>
      <c r="GJQ126" s="177"/>
      <c r="GJU126" s="177"/>
      <c r="GJY126" s="177"/>
      <c r="GKC126" s="177"/>
      <c r="GKG126" s="177"/>
      <c r="GKK126" s="177"/>
      <c r="GKO126" s="177"/>
      <c r="GKS126" s="177"/>
      <c r="GKW126" s="177"/>
      <c r="GLA126" s="177"/>
      <c r="GLE126" s="177"/>
      <c r="GLI126" s="177"/>
      <c r="GLM126" s="177"/>
      <c r="GLQ126" s="177"/>
      <c r="GLU126" s="177"/>
      <c r="GLY126" s="177"/>
      <c r="GMC126" s="177"/>
      <c r="GMG126" s="177"/>
      <c r="GMK126" s="177"/>
      <c r="GMO126" s="177"/>
      <c r="GMS126" s="177"/>
      <c r="GMW126" s="177"/>
      <c r="GNA126" s="177"/>
      <c r="GNE126" s="177"/>
      <c r="GNI126" s="177"/>
      <c r="GNM126" s="177"/>
      <c r="GNQ126" s="177"/>
      <c r="GNU126" s="177"/>
      <c r="GNY126" s="177"/>
      <c r="GOC126" s="177"/>
      <c r="GOG126" s="177"/>
      <c r="GOK126" s="177"/>
      <c r="GOO126" s="177"/>
      <c r="GOS126" s="177"/>
      <c r="GOW126" s="177"/>
      <c r="GPA126" s="177"/>
      <c r="GPE126" s="177"/>
      <c r="GPI126" s="177"/>
      <c r="GPM126" s="177"/>
      <c r="GPQ126" s="177"/>
      <c r="GPU126" s="177"/>
      <c r="GPY126" s="177"/>
      <c r="GQC126" s="177"/>
      <c r="GQG126" s="177"/>
      <c r="GQK126" s="177"/>
      <c r="GQO126" s="177"/>
      <c r="GQS126" s="177"/>
      <c r="GQW126" s="177"/>
      <c r="GRA126" s="177"/>
      <c r="GRE126" s="177"/>
      <c r="GRI126" s="177"/>
      <c r="GRM126" s="177"/>
      <c r="GRQ126" s="177"/>
      <c r="GRU126" s="177"/>
      <c r="GRY126" s="177"/>
      <c r="GSC126" s="177"/>
      <c r="GSG126" s="177"/>
      <c r="GSK126" s="177"/>
      <c r="GSO126" s="177"/>
      <c r="GSS126" s="177"/>
      <c r="GSW126" s="177"/>
      <c r="GTA126" s="177"/>
      <c r="GTE126" s="177"/>
      <c r="GTI126" s="177"/>
      <c r="GTM126" s="177"/>
      <c r="GTQ126" s="177"/>
      <c r="GTU126" s="177"/>
      <c r="GTY126" s="177"/>
      <c r="GUC126" s="177"/>
      <c r="GUG126" s="177"/>
      <c r="GUK126" s="177"/>
      <c r="GUO126" s="177"/>
      <c r="GUS126" s="177"/>
      <c r="GUW126" s="177"/>
      <c r="GVA126" s="177"/>
      <c r="GVE126" s="177"/>
      <c r="GVI126" s="177"/>
      <c r="GVM126" s="177"/>
      <c r="GVQ126" s="177"/>
      <c r="GVU126" s="177"/>
      <c r="GVY126" s="177"/>
      <c r="GWC126" s="177"/>
      <c r="GWG126" s="177"/>
      <c r="GWK126" s="177"/>
      <c r="GWO126" s="177"/>
      <c r="GWS126" s="177"/>
      <c r="GWW126" s="177"/>
      <c r="GXA126" s="177"/>
      <c r="GXE126" s="177"/>
      <c r="GXI126" s="177"/>
      <c r="GXM126" s="177"/>
      <c r="GXQ126" s="177"/>
      <c r="GXU126" s="177"/>
      <c r="GXY126" s="177"/>
      <c r="GYC126" s="177"/>
      <c r="GYG126" s="177"/>
      <c r="GYK126" s="177"/>
      <c r="GYO126" s="177"/>
      <c r="GYS126" s="177"/>
      <c r="GYW126" s="177"/>
      <c r="GZA126" s="177"/>
      <c r="GZE126" s="177"/>
      <c r="GZI126" s="177"/>
      <c r="GZM126" s="177"/>
      <c r="GZQ126" s="177"/>
      <c r="GZU126" s="177"/>
      <c r="GZY126" s="177"/>
      <c r="HAC126" s="177"/>
      <c r="HAG126" s="177"/>
      <c r="HAK126" s="177"/>
      <c r="HAO126" s="177"/>
      <c r="HAS126" s="177"/>
      <c r="HAW126" s="177"/>
      <c r="HBA126" s="177"/>
      <c r="HBE126" s="177"/>
      <c r="HBI126" s="177"/>
      <c r="HBM126" s="177"/>
      <c r="HBQ126" s="177"/>
      <c r="HBU126" s="177"/>
      <c r="HBY126" s="177"/>
      <c r="HCC126" s="177"/>
      <c r="HCG126" s="177"/>
      <c r="HCK126" s="177"/>
      <c r="HCO126" s="177"/>
      <c r="HCS126" s="177"/>
      <c r="HCW126" s="177"/>
      <c r="HDA126" s="177"/>
      <c r="HDE126" s="177"/>
      <c r="HDI126" s="177"/>
      <c r="HDM126" s="177"/>
      <c r="HDQ126" s="177"/>
      <c r="HDU126" s="177"/>
      <c r="HDY126" s="177"/>
      <c r="HEC126" s="177"/>
      <c r="HEG126" s="177"/>
      <c r="HEK126" s="177"/>
      <c r="HEO126" s="177"/>
      <c r="HES126" s="177"/>
      <c r="HEW126" s="177"/>
      <c r="HFA126" s="177"/>
      <c r="HFE126" s="177"/>
      <c r="HFI126" s="177"/>
      <c r="HFM126" s="177"/>
      <c r="HFQ126" s="177"/>
      <c r="HFU126" s="177"/>
      <c r="HFY126" s="177"/>
      <c r="HGC126" s="177"/>
      <c r="HGG126" s="177"/>
      <c r="HGK126" s="177"/>
      <c r="HGO126" s="177"/>
      <c r="HGS126" s="177"/>
      <c r="HGW126" s="177"/>
      <c r="HHA126" s="177"/>
      <c r="HHE126" s="177"/>
      <c r="HHI126" s="177"/>
      <c r="HHM126" s="177"/>
      <c r="HHQ126" s="177"/>
      <c r="HHU126" s="177"/>
      <c r="HHY126" s="177"/>
      <c r="HIC126" s="177"/>
      <c r="HIG126" s="177"/>
      <c r="HIK126" s="177"/>
      <c r="HIO126" s="177"/>
      <c r="HIS126" s="177"/>
      <c r="HIW126" s="177"/>
      <c r="HJA126" s="177"/>
      <c r="HJE126" s="177"/>
      <c r="HJI126" s="177"/>
      <c r="HJM126" s="177"/>
      <c r="HJQ126" s="177"/>
      <c r="HJU126" s="177"/>
      <c r="HJY126" s="177"/>
      <c r="HKC126" s="177"/>
      <c r="HKG126" s="177"/>
      <c r="HKK126" s="177"/>
      <c r="HKO126" s="177"/>
      <c r="HKS126" s="177"/>
      <c r="HKW126" s="177"/>
      <c r="HLA126" s="177"/>
      <c r="HLE126" s="177"/>
      <c r="HLI126" s="177"/>
      <c r="HLM126" s="177"/>
      <c r="HLQ126" s="177"/>
      <c r="HLU126" s="177"/>
      <c r="HLY126" s="177"/>
      <c r="HMC126" s="177"/>
      <c r="HMG126" s="177"/>
      <c r="HMK126" s="177"/>
      <c r="HMO126" s="177"/>
      <c r="HMS126" s="177"/>
      <c r="HMW126" s="177"/>
      <c r="HNA126" s="177"/>
      <c r="HNE126" s="177"/>
      <c r="HNI126" s="177"/>
      <c r="HNM126" s="177"/>
      <c r="HNQ126" s="177"/>
      <c r="HNU126" s="177"/>
      <c r="HNY126" s="177"/>
      <c r="HOC126" s="177"/>
      <c r="HOG126" s="177"/>
      <c r="HOK126" s="177"/>
      <c r="HOO126" s="177"/>
      <c r="HOS126" s="177"/>
      <c r="HOW126" s="177"/>
      <c r="HPA126" s="177"/>
      <c r="HPE126" s="177"/>
      <c r="HPI126" s="177"/>
      <c r="HPM126" s="177"/>
      <c r="HPQ126" s="177"/>
      <c r="HPU126" s="177"/>
      <c r="HPY126" s="177"/>
      <c r="HQC126" s="177"/>
      <c r="HQG126" s="177"/>
      <c r="HQK126" s="177"/>
      <c r="HQO126" s="177"/>
      <c r="HQS126" s="177"/>
      <c r="HQW126" s="177"/>
      <c r="HRA126" s="177"/>
      <c r="HRE126" s="177"/>
      <c r="HRI126" s="177"/>
      <c r="HRM126" s="177"/>
      <c r="HRQ126" s="177"/>
      <c r="HRU126" s="177"/>
      <c r="HRY126" s="177"/>
      <c r="HSC126" s="177"/>
      <c r="HSG126" s="177"/>
      <c r="HSK126" s="177"/>
      <c r="HSO126" s="177"/>
      <c r="HSS126" s="177"/>
      <c r="HSW126" s="177"/>
      <c r="HTA126" s="177"/>
      <c r="HTE126" s="177"/>
      <c r="HTI126" s="177"/>
      <c r="HTM126" s="177"/>
      <c r="HTQ126" s="177"/>
      <c r="HTU126" s="177"/>
      <c r="HTY126" s="177"/>
      <c r="HUC126" s="177"/>
      <c r="HUG126" s="177"/>
      <c r="HUK126" s="177"/>
      <c r="HUO126" s="177"/>
      <c r="HUS126" s="177"/>
      <c r="HUW126" s="177"/>
      <c r="HVA126" s="177"/>
      <c r="HVE126" s="177"/>
      <c r="HVI126" s="177"/>
      <c r="HVM126" s="177"/>
      <c r="HVQ126" s="177"/>
      <c r="HVU126" s="177"/>
      <c r="HVY126" s="177"/>
      <c r="HWC126" s="177"/>
      <c r="HWG126" s="177"/>
      <c r="HWK126" s="177"/>
      <c r="HWO126" s="177"/>
      <c r="HWS126" s="177"/>
      <c r="HWW126" s="177"/>
      <c r="HXA126" s="177"/>
      <c r="HXE126" s="177"/>
      <c r="HXI126" s="177"/>
      <c r="HXM126" s="177"/>
      <c r="HXQ126" s="177"/>
      <c r="HXU126" s="177"/>
      <c r="HXY126" s="177"/>
      <c r="HYC126" s="177"/>
      <c r="HYG126" s="177"/>
      <c r="HYK126" s="177"/>
      <c r="HYO126" s="177"/>
      <c r="HYS126" s="177"/>
      <c r="HYW126" s="177"/>
      <c r="HZA126" s="177"/>
      <c r="HZE126" s="177"/>
      <c r="HZI126" s="177"/>
      <c r="HZM126" s="177"/>
      <c r="HZQ126" s="177"/>
      <c r="HZU126" s="177"/>
      <c r="HZY126" s="177"/>
      <c r="IAC126" s="177"/>
      <c r="IAG126" s="177"/>
      <c r="IAK126" s="177"/>
      <c r="IAO126" s="177"/>
      <c r="IAS126" s="177"/>
      <c r="IAW126" s="177"/>
      <c r="IBA126" s="177"/>
      <c r="IBE126" s="177"/>
      <c r="IBI126" s="177"/>
      <c r="IBM126" s="177"/>
      <c r="IBQ126" s="177"/>
      <c r="IBU126" s="177"/>
      <c r="IBY126" s="177"/>
      <c r="ICC126" s="177"/>
      <c r="ICG126" s="177"/>
      <c r="ICK126" s="177"/>
      <c r="ICO126" s="177"/>
      <c r="ICS126" s="177"/>
      <c r="ICW126" s="177"/>
      <c r="IDA126" s="177"/>
      <c r="IDE126" s="177"/>
      <c r="IDI126" s="177"/>
      <c r="IDM126" s="177"/>
      <c r="IDQ126" s="177"/>
      <c r="IDU126" s="177"/>
      <c r="IDY126" s="177"/>
      <c r="IEC126" s="177"/>
      <c r="IEG126" s="177"/>
      <c r="IEK126" s="177"/>
      <c r="IEO126" s="177"/>
      <c r="IES126" s="177"/>
      <c r="IEW126" s="177"/>
      <c r="IFA126" s="177"/>
      <c r="IFE126" s="177"/>
      <c r="IFI126" s="177"/>
      <c r="IFM126" s="177"/>
      <c r="IFQ126" s="177"/>
      <c r="IFU126" s="177"/>
      <c r="IFY126" s="177"/>
      <c r="IGC126" s="177"/>
      <c r="IGG126" s="177"/>
      <c r="IGK126" s="177"/>
      <c r="IGO126" s="177"/>
      <c r="IGS126" s="177"/>
      <c r="IGW126" s="177"/>
      <c r="IHA126" s="177"/>
      <c r="IHE126" s="177"/>
      <c r="IHI126" s="177"/>
      <c r="IHM126" s="177"/>
      <c r="IHQ126" s="177"/>
      <c r="IHU126" s="177"/>
      <c r="IHY126" s="177"/>
      <c r="IIC126" s="177"/>
      <c r="IIG126" s="177"/>
      <c r="IIK126" s="177"/>
      <c r="IIO126" s="177"/>
      <c r="IIS126" s="177"/>
      <c r="IIW126" s="177"/>
      <c r="IJA126" s="177"/>
      <c r="IJE126" s="177"/>
      <c r="IJI126" s="177"/>
      <c r="IJM126" s="177"/>
      <c r="IJQ126" s="177"/>
      <c r="IJU126" s="177"/>
      <c r="IJY126" s="177"/>
      <c r="IKC126" s="177"/>
      <c r="IKG126" s="177"/>
      <c r="IKK126" s="177"/>
      <c r="IKO126" s="177"/>
      <c r="IKS126" s="177"/>
      <c r="IKW126" s="177"/>
      <c r="ILA126" s="177"/>
      <c r="ILE126" s="177"/>
      <c r="ILI126" s="177"/>
      <c r="ILM126" s="177"/>
      <c r="ILQ126" s="177"/>
      <c r="ILU126" s="177"/>
      <c r="ILY126" s="177"/>
      <c r="IMC126" s="177"/>
      <c r="IMG126" s="177"/>
      <c r="IMK126" s="177"/>
      <c r="IMO126" s="177"/>
      <c r="IMS126" s="177"/>
      <c r="IMW126" s="177"/>
      <c r="INA126" s="177"/>
      <c r="INE126" s="177"/>
      <c r="INI126" s="177"/>
      <c r="INM126" s="177"/>
      <c r="INQ126" s="177"/>
      <c r="INU126" s="177"/>
      <c r="INY126" s="177"/>
      <c r="IOC126" s="177"/>
      <c r="IOG126" s="177"/>
      <c r="IOK126" s="177"/>
      <c r="IOO126" s="177"/>
      <c r="IOS126" s="177"/>
      <c r="IOW126" s="177"/>
      <c r="IPA126" s="177"/>
      <c r="IPE126" s="177"/>
      <c r="IPI126" s="177"/>
      <c r="IPM126" s="177"/>
      <c r="IPQ126" s="177"/>
      <c r="IPU126" s="177"/>
      <c r="IPY126" s="177"/>
      <c r="IQC126" s="177"/>
      <c r="IQG126" s="177"/>
      <c r="IQK126" s="177"/>
      <c r="IQO126" s="177"/>
      <c r="IQS126" s="177"/>
      <c r="IQW126" s="177"/>
      <c r="IRA126" s="177"/>
      <c r="IRE126" s="177"/>
      <c r="IRI126" s="177"/>
      <c r="IRM126" s="177"/>
      <c r="IRQ126" s="177"/>
      <c r="IRU126" s="177"/>
      <c r="IRY126" s="177"/>
      <c r="ISC126" s="177"/>
      <c r="ISG126" s="177"/>
      <c r="ISK126" s="177"/>
      <c r="ISO126" s="177"/>
      <c r="ISS126" s="177"/>
      <c r="ISW126" s="177"/>
      <c r="ITA126" s="177"/>
      <c r="ITE126" s="177"/>
      <c r="ITI126" s="177"/>
      <c r="ITM126" s="177"/>
      <c r="ITQ126" s="177"/>
      <c r="ITU126" s="177"/>
      <c r="ITY126" s="177"/>
      <c r="IUC126" s="177"/>
      <c r="IUG126" s="177"/>
      <c r="IUK126" s="177"/>
      <c r="IUO126" s="177"/>
      <c r="IUS126" s="177"/>
      <c r="IUW126" s="177"/>
      <c r="IVA126" s="177"/>
      <c r="IVE126" s="177"/>
      <c r="IVI126" s="177"/>
      <c r="IVM126" s="177"/>
      <c r="IVQ126" s="177"/>
      <c r="IVU126" s="177"/>
      <c r="IVY126" s="177"/>
      <c r="IWC126" s="177"/>
      <c r="IWG126" s="177"/>
      <c r="IWK126" s="177"/>
      <c r="IWO126" s="177"/>
      <c r="IWS126" s="177"/>
      <c r="IWW126" s="177"/>
      <c r="IXA126" s="177"/>
      <c r="IXE126" s="177"/>
      <c r="IXI126" s="177"/>
      <c r="IXM126" s="177"/>
      <c r="IXQ126" s="177"/>
      <c r="IXU126" s="177"/>
      <c r="IXY126" s="177"/>
      <c r="IYC126" s="177"/>
      <c r="IYG126" s="177"/>
      <c r="IYK126" s="177"/>
      <c r="IYO126" s="177"/>
      <c r="IYS126" s="177"/>
      <c r="IYW126" s="177"/>
      <c r="IZA126" s="177"/>
      <c r="IZE126" s="177"/>
      <c r="IZI126" s="177"/>
      <c r="IZM126" s="177"/>
      <c r="IZQ126" s="177"/>
      <c r="IZU126" s="177"/>
      <c r="IZY126" s="177"/>
      <c r="JAC126" s="177"/>
      <c r="JAG126" s="177"/>
      <c r="JAK126" s="177"/>
      <c r="JAO126" s="177"/>
      <c r="JAS126" s="177"/>
      <c r="JAW126" s="177"/>
      <c r="JBA126" s="177"/>
      <c r="JBE126" s="177"/>
      <c r="JBI126" s="177"/>
      <c r="JBM126" s="177"/>
      <c r="JBQ126" s="177"/>
      <c r="JBU126" s="177"/>
      <c r="JBY126" s="177"/>
      <c r="JCC126" s="177"/>
      <c r="JCG126" s="177"/>
      <c r="JCK126" s="177"/>
      <c r="JCO126" s="177"/>
      <c r="JCS126" s="177"/>
      <c r="JCW126" s="177"/>
      <c r="JDA126" s="177"/>
      <c r="JDE126" s="177"/>
      <c r="JDI126" s="177"/>
      <c r="JDM126" s="177"/>
      <c r="JDQ126" s="177"/>
      <c r="JDU126" s="177"/>
      <c r="JDY126" s="177"/>
      <c r="JEC126" s="177"/>
      <c r="JEG126" s="177"/>
      <c r="JEK126" s="177"/>
      <c r="JEO126" s="177"/>
      <c r="JES126" s="177"/>
      <c r="JEW126" s="177"/>
      <c r="JFA126" s="177"/>
      <c r="JFE126" s="177"/>
      <c r="JFI126" s="177"/>
      <c r="JFM126" s="177"/>
      <c r="JFQ126" s="177"/>
      <c r="JFU126" s="177"/>
      <c r="JFY126" s="177"/>
      <c r="JGC126" s="177"/>
      <c r="JGG126" s="177"/>
      <c r="JGK126" s="177"/>
      <c r="JGO126" s="177"/>
      <c r="JGS126" s="177"/>
      <c r="JGW126" s="177"/>
      <c r="JHA126" s="177"/>
      <c r="JHE126" s="177"/>
      <c r="JHI126" s="177"/>
      <c r="JHM126" s="177"/>
      <c r="JHQ126" s="177"/>
      <c r="JHU126" s="177"/>
      <c r="JHY126" s="177"/>
      <c r="JIC126" s="177"/>
      <c r="JIG126" s="177"/>
      <c r="JIK126" s="177"/>
      <c r="JIO126" s="177"/>
      <c r="JIS126" s="177"/>
      <c r="JIW126" s="177"/>
      <c r="JJA126" s="177"/>
      <c r="JJE126" s="177"/>
      <c r="JJI126" s="177"/>
      <c r="JJM126" s="177"/>
      <c r="JJQ126" s="177"/>
      <c r="JJU126" s="177"/>
      <c r="JJY126" s="177"/>
      <c r="JKC126" s="177"/>
      <c r="JKG126" s="177"/>
      <c r="JKK126" s="177"/>
      <c r="JKO126" s="177"/>
      <c r="JKS126" s="177"/>
      <c r="JKW126" s="177"/>
      <c r="JLA126" s="177"/>
      <c r="JLE126" s="177"/>
      <c r="JLI126" s="177"/>
      <c r="JLM126" s="177"/>
      <c r="JLQ126" s="177"/>
      <c r="JLU126" s="177"/>
      <c r="JLY126" s="177"/>
      <c r="JMC126" s="177"/>
      <c r="JMG126" s="177"/>
      <c r="JMK126" s="177"/>
      <c r="JMO126" s="177"/>
      <c r="JMS126" s="177"/>
      <c r="JMW126" s="177"/>
      <c r="JNA126" s="177"/>
      <c r="JNE126" s="177"/>
      <c r="JNI126" s="177"/>
      <c r="JNM126" s="177"/>
      <c r="JNQ126" s="177"/>
      <c r="JNU126" s="177"/>
      <c r="JNY126" s="177"/>
      <c r="JOC126" s="177"/>
      <c r="JOG126" s="177"/>
      <c r="JOK126" s="177"/>
      <c r="JOO126" s="177"/>
      <c r="JOS126" s="177"/>
      <c r="JOW126" s="177"/>
      <c r="JPA126" s="177"/>
      <c r="JPE126" s="177"/>
      <c r="JPI126" s="177"/>
      <c r="JPM126" s="177"/>
      <c r="JPQ126" s="177"/>
      <c r="JPU126" s="177"/>
      <c r="JPY126" s="177"/>
      <c r="JQC126" s="177"/>
      <c r="JQG126" s="177"/>
      <c r="JQK126" s="177"/>
      <c r="JQO126" s="177"/>
      <c r="JQS126" s="177"/>
      <c r="JQW126" s="177"/>
      <c r="JRA126" s="177"/>
      <c r="JRE126" s="177"/>
      <c r="JRI126" s="177"/>
      <c r="JRM126" s="177"/>
      <c r="JRQ126" s="177"/>
      <c r="JRU126" s="177"/>
      <c r="JRY126" s="177"/>
      <c r="JSC126" s="177"/>
      <c r="JSG126" s="177"/>
      <c r="JSK126" s="177"/>
      <c r="JSO126" s="177"/>
      <c r="JSS126" s="177"/>
      <c r="JSW126" s="177"/>
      <c r="JTA126" s="177"/>
      <c r="JTE126" s="177"/>
      <c r="JTI126" s="177"/>
      <c r="JTM126" s="177"/>
      <c r="JTQ126" s="177"/>
      <c r="JTU126" s="177"/>
      <c r="JTY126" s="177"/>
      <c r="JUC126" s="177"/>
      <c r="JUG126" s="177"/>
      <c r="JUK126" s="177"/>
      <c r="JUO126" s="177"/>
      <c r="JUS126" s="177"/>
      <c r="JUW126" s="177"/>
      <c r="JVA126" s="177"/>
      <c r="JVE126" s="177"/>
      <c r="JVI126" s="177"/>
      <c r="JVM126" s="177"/>
      <c r="JVQ126" s="177"/>
      <c r="JVU126" s="177"/>
      <c r="JVY126" s="177"/>
      <c r="JWC126" s="177"/>
      <c r="JWG126" s="177"/>
      <c r="JWK126" s="177"/>
      <c r="JWO126" s="177"/>
      <c r="JWS126" s="177"/>
      <c r="JWW126" s="177"/>
      <c r="JXA126" s="177"/>
      <c r="JXE126" s="177"/>
      <c r="JXI126" s="177"/>
      <c r="JXM126" s="177"/>
      <c r="JXQ126" s="177"/>
      <c r="JXU126" s="177"/>
      <c r="JXY126" s="177"/>
      <c r="JYC126" s="177"/>
      <c r="JYG126" s="177"/>
      <c r="JYK126" s="177"/>
      <c r="JYO126" s="177"/>
      <c r="JYS126" s="177"/>
      <c r="JYW126" s="177"/>
      <c r="JZA126" s="177"/>
      <c r="JZE126" s="177"/>
      <c r="JZI126" s="177"/>
      <c r="JZM126" s="177"/>
      <c r="JZQ126" s="177"/>
      <c r="JZU126" s="177"/>
      <c r="JZY126" s="177"/>
      <c r="KAC126" s="177"/>
      <c r="KAG126" s="177"/>
      <c r="KAK126" s="177"/>
      <c r="KAO126" s="177"/>
      <c r="KAS126" s="177"/>
      <c r="KAW126" s="177"/>
      <c r="KBA126" s="177"/>
      <c r="KBE126" s="177"/>
      <c r="KBI126" s="177"/>
      <c r="KBM126" s="177"/>
      <c r="KBQ126" s="177"/>
      <c r="KBU126" s="177"/>
      <c r="KBY126" s="177"/>
      <c r="KCC126" s="177"/>
      <c r="KCG126" s="177"/>
      <c r="KCK126" s="177"/>
      <c r="KCO126" s="177"/>
      <c r="KCS126" s="177"/>
      <c r="KCW126" s="177"/>
      <c r="KDA126" s="177"/>
      <c r="KDE126" s="177"/>
      <c r="KDI126" s="177"/>
      <c r="KDM126" s="177"/>
      <c r="KDQ126" s="177"/>
      <c r="KDU126" s="177"/>
      <c r="KDY126" s="177"/>
      <c r="KEC126" s="177"/>
      <c r="KEG126" s="177"/>
      <c r="KEK126" s="177"/>
      <c r="KEO126" s="177"/>
      <c r="KES126" s="177"/>
      <c r="KEW126" s="177"/>
      <c r="KFA126" s="177"/>
      <c r="KFE126" s="177"/>
      <c r="KFI126" s="177"/>
      <c r="KFM126" s="177"/>
      <c r="KFQ126" s="177"/>
      <c r="KFU126" s="177"/>
      <c r="KFY126" s="177"/>
      <c r="KGC126" s="177"/>
      <c r="KGG126" s="177"/>
      <c r="KGK126" s="177"/>
      <c r="KGO126" s="177"/>
      <c r="KGS126" s="177"/>
      <c r="KGW126" s="177"/>
      <c r="KHA126" s="177"/>
      <c r="KHE126" s="177"/>
      <c r="KHI126" s="177"/>
      <c r="KHM126" s="177"/>
      <c r="KHQ126" s="177"/>
      <c r="KHU126" s="177"/>
      <c r="KHY126" s="177"/>
      <c r="KIC126" s="177"/>
      <c r="KIG126" s="177"/>
      <c r="KIK126" s="177"/>
      <c r="KIO126" s="177"/>
      <c r="KIS126" s="177"/>
      <c r="KIW126" s="177"/>
      <c r="KJA126" s="177"/>
      <c r="KJE126" s="177"/>
      <c r="KJI126" s="177"/>
      <c r="KJM126" s="177"/>
      <c r="KJQ126" s="177"/>
      <c r="KJU126" s="177"/>
      <c r="KJY126" s="177"/>
      <c r="KKC126" s="177"/>
      <c r="KKG126" s="177"/>
      <c r="KKK126" s="177"/>
      <c r="KKO126" s="177"/>
      <c r="KKS126" s="177"/>
      <c r="KKW126" s="177"/>
      <c r="KLA126" s="177"/>
      <c r="KLE126" s="177"/>
      <c r="KLI126" s="177"/>
      <c r="KLM126" s="177"/>
      <c r="KLQ126" s="177"/>
      <c r="KLU126" s="177"/>
      <c r="KLY126" s="177"/>
      <c r="KMC126" s="177"/>
      <c r="KMG126" s="177"/>
      <c r="KMK126" s="177"/>
      <c r="KMO126" s="177"/>
      <c r="KMS126" s="177"/>
      <c r="KMW126" s="177"/>
      <c r="KNA126" s="177"/>
      <c r="KNE126" s="177"/>
      <c r="KNI126" s="177"/>
      <c r="KNM126" s="177"/>
      <c r="KNQ126" s="177"/>
      <c r="KNU126" s="177"/>
      <c r="KNY126" s="177"/>
      <c r="KOC126" s="177"/>
      <c r="KOG126" s="177"/>
      <c r="KOK126" s="177"/>
      <c r="KOO126" s="177"/>
      <c r="KOS126" s="177"/>
      <c r="KOW126" s="177"/>
      <c r="KPA126" s="177"/>
      <c r="KPE126" s="177"/>
      <c r="KPI126" s="177"/>
      <c r="KPM126" s="177"/>
      <c r="KPQ126" s="177"/>
      <c r="KPU126" s="177"/>
      <c r="KPY126" s="177"/>
      <c r="KQC126" s="177"/>
      <c r="KQG126" s="177"/>
      <c r="KQK126" s="177"/>
      <c r="KQO126" s="177"/>
      <c r="KQS126" s="177"/>
      <c r="KQW126" s="177"/>
      <c r="KRA126" s="177"/>
      <c r="KRE126" s="177"/>
      <c r="KRI126" s="177"/>
      <c r="KRM126" s="177"/>
      <c r="KRQ126" s="177"/>
      <c r="KRU126" s="177"/>
      <c r="KRY126" s="177"/>
      <c r="KSC126" s="177"/>
      <c r="KSG126" s="177"/>
      <c r="KSK126" s="177"/>
      <c r="KSO126" s="177"/>
      <c r="KSS126" s="177"/>
      <c r="KSW126" s="177"/>
      <c r="KTA126" s="177"/>
      <c r="KTE126" s="177"/>
      <c r="KTI126" s="177"/>
      <c r="KTM126" s="177"/>
      <c r="KTQ126" s="177"/>
      <c r="KTU126" s="177"/>
      <c r="KTY126" s="177"/>
      <c r="KUC126" s="177"/>
      <c r="KUG126" s="177"/>
      <c r="KUK126" s="177"/>
      <c r="KUO126" s="177"/>
      <c r="KUS126" s="177"/>
      <c r="KUW126" s="177"/>
      <c r="KVA126" s="177"/>
      <c r="KVE126" s="177"/>
      <c r="KVI126" s="177"/>
      <c r="KVM126" s="177"/>
      <c r="KVQ126" s="177"/>
      <c r="KVU126" s="177"/>
      <c r="KVY126" s="177"/>
      <c r="KWC126" s="177"/>
      <c r="KWG126" s="177"/>
      <c r="KWK126" s="177"/>
      <c r="KWO126" s="177"/>
      <c r="KWS126" s="177"/>
      <c r="KWW126" s="177"/>
      <c r="KXA126" s="177"/>
      <c r="KXE126" s="177"/>
      <c r="KXI126" s="177"/>
      <c r="KXM126" s="177"/>
      <c r="KXQ126" s="177"/>
      <c r="KXU126" s="177"/>
      <c r="KXY126" s="177"/>
      <c r="KYC126" s="177"/>
      <c r="KYG126" s="177"/>
      <c r="KYK126" s="177"/>
      <c r="KYO126" s="177"/>
      <c r="KYS126" s="177"/>
      <c r="KYW126" s="177"/>
      <c r="KZA126" s="177"/>
      <c r="KZE126" s="177"/>
      <c r="KZI126" s="177"/>
      <c r="KZM126" s="177"/>
      <c r="KZQ126" s="177"/>
      <c r="KZU126" s="177"/>
      <c r="KZY126" s="177"/>
      <c r="LAC126" s="177"/>
      <c r="LAG126" s="177"/>
      <c r="LAK126" s="177"/>
      <c r="LAO126" s="177"/>
      <c r="LAS126" s="177"/>
      <c r="LAW126" s="177"/>
      <c r="LBA126" s="177"/>
      <c r="LBE126" s="177"/>
      <c r="LBI126" s="177"/>
      <c r="LBM126" s="177"/>
      <c r="LBQ126" s="177"/>
      <c r="LBU126" s="177"/>
      <c r="LBY126" s="177"/>
      <c r="LCC126" s="177"/>
      <c r="LCG126" s="177"/>
      <c r="LCK126" s="177"/>
      <c r="LCO126" s="177"/>
      <c r="LCS126" s="177"/>
      <c r="LCW126" s="177"/>
      <c r="LDA126" s="177"/>
      <c r="LDE126" s="177"/>
      <c r="LDI126" s="177"/>
      <c r="LDM126" s="177"/>
      <c r="LDQ126" s="177"/>
      <c r="LDU126" s="177"/>
      <c r="LDY126" s="177"/>
      <c r="LEC126" s="177"/>
      <c r="LEG126" s="177"/>
      <c r="LEK126" s="177"/>
      <c r="LEO126" s="177"/>
      <c r="LES126" s="177"/>
      <c r="LEW126" s="177"/>
      <c r="LFA126" s="177"/>
      <c r="LFE126" s="177"/>
      <c r="LFI126" s="177"/>
      <c r="LFM126" s="177"/>
      <c r="LFQ126" s="177"/>
      <c r="LFU126" s="177"/>
      <c r="LFY126" s="177"/>
      <c r="LGC126" s="177"/>
      <c r="LGG126" s="177"/>
      <c r="LGK126" s="177"/>
      <c r="LGO126" s="177"/>
      <c r="LGS126" s="177"/>
      <c r="LGW126" s="177"/>
      <c r="LHA126" s="177"/>
      <c r="LHE126" s="177"/>
      <c r="LHI126" s="177"/>
      <c r="LHM126" s="177"/>
      <c r="LHQ126" s="177"/>
      <c r="LHU126" s="177"/>
      <c r="LHY126" s="177"/>
      <c r="LIC126" s="177"/>
      <c r="LIG126" s="177"/>
      <c r="LIK126" s="177"/>
      <c r="LIO126" s="177"/>
      <c r="LIS126" s="177"/>
      <c r="LIW126" s="177"/>
      <c r="LJA126" s="177"/>
      <c r="LJE126" s="177"/>
      <c r="LJI126" s="177"/>
      <c r="LJM126" s="177"/>
      <c r="LJQ126" s="177"/>
      <c r="LJU126" s="177"/>
      <c r="LJY126" s="177"/>
      <c r="LKC126" s="177"/>
      <c r="LKG126" s="177"/>
      <c r="LKK126" s="177"/>
      <c r="LKO126" s="177"/>
      <c r="LKS126" s="177"/>
      <c r="LKW126" s="177"/>
      <c r="LLA126" s="177"/>
      <c r="LLE126" s="177"/>
      <c r="LLI126" s="177"/>
      <c r="LLM126" s="177"/>
      <c r="LLQ126" s="177"/>
      <c r="LLU126" s="177"/>
      <c r="LLY126" s="177"/>
      <c r="LMC126" s="177"/>
      <c r="LMG126" s="177"/>
      <c r="LMK126" s="177"/>
      <c r="LMO126" s="177"/>
      <c r="LMS126" s="177"/>
      <c r="LMW126" s="177"/>
      <c r="LNA126" s="177"/>
      <c r="LNE126" s="177"/>
      <c r="LNI126" s="177"/>
      <c r="LNM126" s="177"/>
      <c r="LNQ126" s="177"/>
      <c r="LNU126" s="177"/>
      <c r="LNY126" s="177"/>
      <c r="LOC126" s="177"/>
      <c r="LOG126" s="177"/>
      <c r="LOK126" s="177"/>
      <c r="LOO126" s="177"/>
      <c r="LOS126" s="177"/>
      <c r="LOW126" s="177"/>
      <c r="LPA126" s="177"/>
      <c r="LPE126" s="177"/>
      <c r="LPI126" s="177"/>
      <c r="LPM126" s="177"/>
      <c r="LPQ126" s="177"/>
      <c r="LPU126" s="177"/>
      <c r="LPY126" s="177"/>
      <c r="LQC126" s="177"/>
      <c r="LQG126" s="177"/>
      <c r="LQK126" s="177"/>
      <c r="LQO126" s="177"/>
      <c r="LQS126" s="177"/>
      <c r="LQW126" s="177"/>
      <c r="LRA126" s="177"/>
      <c r="LRE126" s="177"/>
      <c r="LRI126" s="177"/>
      <c r="LRM126" s="177"/>
      <c r="LRQ126" s="177"/>
      <c r="LRU126" s="177"/>
      <c r="LRY126" s="177"/>
      <c r="LSC126" s="177"/>
      <c r="LSG126" s="177"/>
      <c r="LSK126" s="177"/>
      <c r="LSO126" s="177"/>
      <c r="LSS126" s="177"/>
      <c r="LSW126" s="177"/>
      <c r="LTA126" s="177"/>
      <c r="LTE126" s="177"/>
      <c r="LTI126" s="177"/>
      <c r="LTM126" s="177"/>
      <c r="LTQ126" s="177"/>
      <c r="LTU126" s="177"/>
      <c r="LTY126" s="177"/>
      <c r="LUC126" s="177"/>
      <c r="LUG126" s="177"/>
      <c r="LUK126" s="177"/>
      <c r="LUO126" s="177"/>
      <c r="LUS126" s="177"/>
      <c r="LUW126" s="177"/>
      <c r="LVA126" s="177"/>
      <c r="LVE126" s="177"/>
      <c r="LVI126" s="177"/>
      <c r="LVM126" s="177"/>
      <c r="LVQ126" s="177"/>
      <c r="LVU126" s="177"/>
      <c r="LVY126" s="177"/>
      <c r="LWC126" s="177"/>
      <c r="LWG126" s="177"/>
      <c r="LWK126" s="177"/>
      <c r="LWO126" s="177"/>
      <c r="LWS126" s="177"/>
      <c r="LWW126" s="177"/>
      <c r="LXA126" s="177"/>
      <c r="LXE126" s="177"/>
      <c r="LXI126" s="177"/>
      <c r="LXM126" s="177"/>
      <c r="LXQ126" s="177"/>
      <c r="LXU126" s="177"/>
      <c r="LXY126" s="177"/>
      <c r="LYC126" s="177"/>
      <c r="LYG126" s="177"/>
      <c r="LYK126" s="177"/>
      <c r="LYO126" s="177"/>
      <c r="LYS126" s="177"/>
      <c r="LYW126" s="177"/>
      <c r="LZA126" s="177"/>
      <c r="LZE126" s="177"/>
      <c r="LZI126" s="177"/>
      <c r="LZM126" s="177"/>
      <c r="LZQ126" s="177"/>
      <c r="LZU126" s="177"/>
      <c r="LZY126" s="177"/>
      <c r="MAC126" s="177"/>
      <c r="MAG126" s="177"/>
      <c r="MAK126" s="177"/>
      <c r="MAO126" s="177"/>
      <c r="MAS126" s="177"/>
      <c r="MAW126" s="177"/>
      <c r="MBA126" s="177"/>
      <c r="MBE126" s="177"/>
      <c r="MBI126" s="177"/>
      <c r="MBM126" s="177"/>
      <c r="MBQ126" s="177"/>
      <c r="MBU126" s="177"/>
      <c r="MBY126" s="177"/>
      <c r="MCC126" s="177"/>
      <c r="MCG126" s="177"/>
      <c r="MCK126" s="177"/>
      <c r="MCO126" s="177"/>
      <c r="MCS126" s="177"/>
      <c r="MCW126" s="177"/>
      <c r="MDA126" s="177"/>
      <c r="MDE126" s="177"/>
      <c r="MDI126" s="177"/>
      <c r="MDM126" s="177"/>
      <c r="MDQ126" s="177"/>
      <c r="MDU126" s="177"/>
      <c r="MDY126" s="177"/>
      <c r="MEC126" s="177"/>
      <c r="MEG126" s="177"/>
      <c r="MEK126" s="177"/>
      <c r="MEO126" s="177"/>
      <c r="MES126" s="177"/>
      <c r="MEW126" s="177"/>
      <c r="MFA126" s="177"/>
      <c r="MFE126" s="177"/>
      <c r="MFI126" s="177"/>
      <c r="MFM126" s="177"/>
      <c r="MFQ126" s="177"/>
      <c r="MFU126" s="177"/>
      <c r="MFY126" s="177"/>
      <c r="MGC126" s="177"/>
      <c r="MGG126" s="177"/>
      <c r="MGK126" s="177"/>
      <c r="MGO126" s="177"/>
      <c r="MGS126" s="177"/>
      <c r="MGW126" s="177"/>
      <c r="MHA126" s="177"/>
      <c r="MHE126" s="177"/>
      <c r="MHI126" s="177"/>
      <c r="MHM126" s="177"/>
      <c r="MHQ126" s="177"/>
      <c r="MHU126" s="177"/>
      <c r="MHY126" s="177"/>
      <c r="MIC126" s="177"/>
      <c r="MIG126" s="177"/>
      <c r="MIK126" s="177"/>
      <c r="MIO126" s="177"/>
      <c r="MIS126" s="177"/>
      <c r="MIW126" s="177"/>
      <c r="MJA126" s="177"/>
      <c r="MJE126" s="177"/>
      <c r="MJI126" s="177"/>
      <c r="MJM126" s="177"/>
      <c r="MJQ126" s="177"/>
      <c r="MJU126" s="177"/>
      <c r="MJY126" s="177"/>
      <c r="MKC126" s="177"/>
      <c r="MKG126" s="177"/>
      <c r="MKK126" s="177"/>
      <c r="MKO126" s="177"/>
      <c r="MKS126" s="177"/>
      <c r="MKW126" s="177"/>
      <c r="MLA126" s="177"/>
      <c r="MLE126" s="177"/>
      <c r="MLI126" s="177"/>
      <c r="MLM126" s="177"/>
      <c r="MLQ126" s="177"/>
      <c r="MLU126" s="177"/>
      <c r="MLY126" s="177"/>
      <c r="MMC126" s="177"/>
      <c r="MMG126" s="177"/>
      <c r="MMK126" s="177"/>
      <c r="MMO126" s="177"/>
      <c r="MMS126" s="177"/>
      <c r="MMW126" s="177"/>
      <c r="MNA126" s="177"/>
      <c r="MNE126" s="177"/>
      <c r="MNI126" s="177"/>
      <c r="MNM126" s="177"/>
      <c r="MNQ126" s="177"/>
      <c r="MNU126" s="177"/>
      <c r="MNY126" s="177"/>
      <c r="MOC126" s="177"/>
      <c r="MOG126" s="177"/>
      <c r="MOK126" s="177"/>
      <c r="MOO126" s="177"/>
      <c r="MOS126" s="177"/>
      <c r="MOW126" s="177"/>
      <c r="MPA126" s="177"/>
      <c r="MPE126" s="177"/>
      <c r="MPI126" s="177"/>
      <c r="MPM126" s="177"/>
      <c r="MPQ126" s="177"/>
      <c r="MPU126" s="177"/>
      <c r="MPY126" s="177"/>
      <c r="MQC126" s="177"/>
      <c r="MQG126" s="177"/>
      <c r="MQK126" s="177"/>
      <c r="MQO126" s="177"/>
      <c r="MQS126" s="177"/>
      <c r="MQW126" s="177"/>
      <c r="MRA126" s="177"/>
      <c r="MRE126" s="177"/>
      <c r="MRI126" s="177"/>
      <c r="MRM126" s="177"/>
      <c r="MRQ126" s="177"/>
      <c r="MRU126" s="177"/>
      <c r="MRY126" s="177"/>
      <c r="MSC126" s="177"/>
      <c r="MSG126" s="177"/>
      <c r="MSK126" s="177"/>
      <c r="MSO126" s="177"/>
      <c r="MSS126" s="177"/>
      <c r="MSW126" s="177"/>
      <c r="MTA126" s="177"/>
      <c r="MTE126" s="177"/>
      <c r="MTI126" s="177"/>
      <c r="MTM126" s="177"/>
      <c r="MTQ126" s="177"/>
      <c r="MTU126" s="177"/>
      <c r="MTY126" s="177"/>
      <c r="MUC126" s="177"/>
      <c r="MUG126" s="177"/>
      <c r="MUK126" s="177"/>
      <c r="MUO126" s="177"/>
      <c r="MUS126" s="177"/>
      <c r="MUW126" s="177"/>
      <c r="MVA126" s="177"/>
      <c r="MVE126" s="177"/>
      <c r="MVI126" s="177"/>
      <c r="MVM126" s="177"/>
      <c r="MVQ126" s="177"/>
      <c r="MVU126" s="177"/>
      <c r="MVY126" s="177"/>
      <c r="MWC126" s="177"/>
      <c r="MWG126" s="177"/>
      <c r="MWK126" s="177"/>
      <c r="MWO126" s="177"/>
      <c r="MWS126" s="177"/>
      <c r="MWW126" s="177"/>
      <c r="MXA126" s="177"/>
      <c r="MXE126" s="177"/>
      <c r="MXI126" s="177"/>
      <c r="MXM126" s="177"/>
      <c r="MXQ126" s="177"/>
      <c r="MXU126" s="177"/>
      <c r="MXY126" s="177"/>
      <c r="MYC126" s="177"/>
      <c r="MYG126" s="177"/>
      <c r="MYK126" s="177"/>
      <c r="MYO126" s="177"/>
      <c r="MYS126" s="177"/>
      <c r="MYW126" s="177"/>
      <c r="MZA126" s="177"/>
      <c r="MZE126" s="177"/>
      <c r="MZI126" s="177"/>
      <c r="MZM126" s="177"/>
      <c r="MZQ126" s="177"/>
      <c r="MZU126" s="177"/>
      <c r="MZY126" s="177"/>
      <c r="NAC126" s="177"/>
      <c r="NAG126" s="177"/>
      <c r="NAK126" s="177"/>
      <c r="NAO126" s="177"/>
      <c r="NAS126" s="177"/>
      <c r="NAW126" s="177"/>
      <c r="NBA126" s="177"/>
      <c r="NBE126" s="177"/>
      <c r="NBI126" s="177"/>
      <c r="NBM126" s="177"/>
      <c r="NBQ126" s="177"/>
      <c r="NBU126" s="177"/>
      <c r="NBY126" s="177"/>
      <c r="NCC126" s="177"/>
      <c r="NCG126" s="177"/>
      <c r="NCK126" s="177"/>
      <c r="NCO126" s="177"/>
      <c r="NCS126" s="177"/>
      <c r="NCW126" s="177"/>
      <c r="NDA126" s="177"/>
      <c r="NDE126" s="177"/>
      <c r="NDI126" s="177"/>
      <c r="NDM126" s="177"/>
      <c r="NDQ126" s="177"/>
      <c r="NDU126" s="177"/>
      <c r="NDY126" s="177"/>
      <c r="NEC126" s="177"/>
      <c r="NEG126" s="177"/>
      <c r="NEK126" s="177"/>
      <c r="NEO126" s="177"/>
      <c r="NES126" s="177"/>
      <c r="NEW126" s="177"/>
      <c r="NFA126" s="177"/>
      <c r="NFE126" s="177"/>
      <c r="NFI126" s="177"/>
      <c r="NFM126" s="177"/>
      <c r="NFQ126" s="177"/>
      <c r="NFU126" s="177"/>
      <c r="NFY126" s="177"/>
      <c r="NGC126" s="177"/>
      <c r="NGG126" s="177"/>
      <c r="NGK126" s="177"/>
      <c r="NGO126" s="177"/>
      <c r="NGS126" s="177"/>
      <c r="NGW126" s="177"/>
      <c r="NHA126" s="177"/>
      <c r="NHE126" s="177"/>
      <c r="NHI126" s="177"/>
      <c r="NHM126" s="177"/>
      <c r="NHQ126" s="177"/>
      <c r="NHU126" s="177"/>
      <c r="NHY126" s="177"/>
      <c r="NIC126" s="177"/>
      <c r="NIG126" s="177"/>
      <c r="NIK126" s="177"/>
      <c r="NIO126" s="177"/>
      <c r="NIS126" s="177"/>
      <c r="NIW126" s="177"/>
      <c r="NJA126" s="177"/>
      <c r="NJE126" s="177"/>
      <c r="NJI126" s="177"/>
      <c r="NJM126" s="177"/>
      <c r="NJQ126" s="177"/>
      <c r="NJU126" s="177"/>
      <c r="NJY126" s="177"/>
      <c r="NKC126" s="177"/>
      <c r="NKG126" s="177"/>
      <c r="NKK126" s="177"/>
      <c r="NKO126" s="177"/>
      <c r="NKS126" s="177"/>
      <c r="NKW126" s="177"/>
      <c r="NLA126" s="177"/>
      <c r="NLE126" s="177"/>
      <c r="NLI126" s="177"/>
      <c r="NLM126" s="177"/>
      <c r="NLQ126" s="177"/>
      <c r="NLU126" s="177"/>
      <c r="NLY126" s="177"/>
      <c r="NMC126" s="177"/>
      <c r="NMG126" s="177"/>
      <c r="NMK126" s="177"/>
      <c r="NMO126" s="177"/>
      <c r="NMS126" s="177"/>
      <c r="NMW126" s="177"/>
      <c r="NNA126" s="177"/>
      <c r="NNE126" s="177"/>
      <c r="NNI126" s="177"/>
      <c r="NNM126" s="177"/>
      <c r="NNQ126" s="177"/>
      <c r="NNU126" s="177"/>
      <c r="NNY126" s="177"/>
      <c r="NOC126" s="177"/>
      <c r="NOG126" s="177"/>
      <c r="NOK126" s="177"/>
      <c r="NOO126" s="177"/>
      <c r="NOS126" s="177"/>
      <c r="NOW126" s="177"/>
      <c r="NPA126" s="177"/>
      <c r="NPE126" s="177"/>
      <c r="NPI126" s="177"/>
      <c r="NPM126" s="177"/>
      <c r="NPQ126" s="177"/>
      <c r="NPU126" s="177"/>
      <c r="NPY126" s="177"/>
      <c r="NQC126" s="177"/>
      <c r="NQG126" s="177"/>
      <c r="NQK126" s="177"/>
      <c r="NQO126" s="177"/>
      <c r="NQS126" s="177"/>
      <c r="NQW126" s="177"/>
      <c r="NRA126" s="177"/>
      <c r="NRE126" s="177"/>
      <c r="NRI126" s="177"/>
      <c r="NRM126" s="177"/>
      <c r="NRQ126" s="177"/>
      <c r="NRU126" s="177"/>
      <c r="NRY126" s="177"/>
      <c r="NSC126" s="177"/>
      <c r="NSG126" s="177"/>
      <c r="NSK126" s="177"/>
      <c r="NSO126" s="177"/>
      <c r="NSS126" s="177"/>
      <c r="NSW126" s="177"/>
      <c r="NTA126" s="177"/>
      <c r="NTE126" s="177"/>
      <c r="NTI126" s="177"/>
      <c r="NTM126" s="177"/>
      <c r="NTQ126" s="177"/>
      <c r="NTU126" s="177"/>
      <c r="NTY126" s="177"/>
      <c r="NUC126" s="177"/>
      <c r="NUG126" s="177"/>
      <c r="NUK126" s="177"/>
      <c r="NUO126" s="177"/>
      <c r="NUS126" s="177"/>
      <c r="NUW126" s="177"/>
      <c r="NVA126" s="177"/>
      <c r="NVE126" s="177"/>
      <c r="NVI126" s="177"/>
      <c r="NVM126" s="177"/>
      <c r="NVQ126" s="177"/>
      <c r="NVU126" s="177"/>
      <c r="NVY126" s="177"/>
      <c r="NWC126" s="177"/>
      <c r="NWG126" s="177"/>
      <c r="NWK126" s="177"/>
      <c r="NWO126" s="177"/>
      <c r="NWS126" s="177"/>
      <c r="NWW126" s="177"/>
      <c r="NXA126" s="177"/>
      <c r="NXE126" s="177"/>
      <c r="NXI126" s="177"/>
      <c r="NXM126" s="177"/>
      <c r="NXQ126" s="177"/>
      <c r="NXU126" s="177"/>
      <c r="NXY126" s="177"/>
      <c r="NYC126" s="177"/>
      <c r="NYG126" s="177"/>
      <c r="NYK126" s="177"/>
      <c r="NYO126" s="177"/>
      <c r="NYS126" s="177"/>
      <c r="NYW126" s="177"/>
      <c r="NZA126" s="177"/>
      <c r="NZE126" s="177"/>
      <c r="NZI126" s="177"/>
      <c r="NZM126" s="177"/>
      <c r="NZQ126" s="177"/>
      <c r="NZU126" s="177"/>
      <c r="NZY126" s="177"/>
      <c r="OAC126" s="177"/>
      <c r="OAG126" s="177"/>
      <c r="OAK126" s="177"/>
      <c r="OAO126" s="177"/>
      <c r="OAS126" s="177"/>
      <c r="OAW126" s="177"/>
      <c r="OBA126" s="177"/>
      <c r="OBE126" s="177"/>
      <c r="OBI126" s="177"/>
      <c r="OBM126" s="177"/>
      <c r="OBQ126" s="177"/>
      <c r="OBU126" s="177"/>
      <c r="OBY126" s="177"/>
      <c r="OCC126" s="177"/>
      <c r="OCG126" s="177"/>
      <c r="OCK126" s="177"/>
      <c r="OCO126" s="177"/>
      <c r="OCS126" s="177"/>
      <c r="OCW126" s="177"/>
      <c r="ODA126" s="177"/>
      <c r="ODE126" s="177"/>
      <c r="ODI126" s="177"/>
      <c r="ODM126" s="177"/>
      <c r="ODQ126" s="177"/>
      <c r="ODU126" s="177"/>
      <c r="ODY126" s="177"/>
      <c r="OEC126" s="177"/>
      <c r="OEG126" s="177"/>
      <c r="OEK126" s="177"/>
      <c r="OEO126" s="177"/>
      <c r="OES126" s="177"/>
      <c r="OEW126" s="177"/>
      <c r="OFA126" s="177"/>
      <c r="OFE126" s="177"/>
      <c r="OFI126" s="177"/>
      <c r="OFM126" s="177"/>
      <c r="OFQ126" s="177"/>
      <c r="OFU126" s="177"/>
      <c r="OFY126" s="177"/>
      <c r="OGC126" s="177"/>
      <c r="OGG126" s="177"/>
      <c r="OGK126" s="177"/>
      <c r="OGO126" s="177"/>
      <c r="OGS126" s="177"/>
      <c r="OGW126" s="177"/>
      <c r="OHA126" s="177"/>
      <c r="OHE126" s="177"/>
      <c r="OHI126" s="177"/>
      <c r="OHM126" s="177"/>
      <c r="OHQ126" s="177"/>
      <c r="OHU126" s="177"/>
      <c r="OHY126" s="177"/>
      <c r="OIC126" s="177"/>
      <c r="OIG126" s="177"/>
      <c r="OIK126" s="177"/>
      <c r="OIO126" s="177"/>
      <c r="OIS126" s="177"/>
      <c r="OIW126" s="177"/>
      <c r="OJA126" s="177"/>
      <c r="OJE126" s="177"/>
      <c r="OJI126" s="177"/>
      <c r="OJM126" s="177"/>
      <c r="OJQ126" s="177"/>
      <c r="OJU126" s="177"/>
      <c r="OJY126" s="177"/>
      <c r="OKC126" s="177"/>
      <c r="OKG126" s="177"/>
      <c r="OKK126" s="177"/>
      <c r="OKO126" s="177"/>
      <c r="OKS126" s="177"/>
      <c r="OKW126" s="177"/>
      <c r="OLA126" s="177"/>
      <c r="OLE126" s="177"/>
      <c r="OLI126" s="177"/>
      <c r="OLM126" s="177"/>
      <c r="OLQ126" s="177"/>
      <c r="OLU126" s="177"/>
      <c r="OLY126" s="177"/>
      <c r="OMC126" s="177"/>
      <c r="OMG126" s="177"/>
      <c r="OMK126" s="177"/>
      <c r="OMO126" s="177"/>
      <c r="OMS126" s="177"/>
      <c r="OMW126" s="177"/>
      <c r="ONA126" s="177"/>
      <c r="ONE126" s="177"/>
      <c r="ONI126" s="177"/>
      <c r="ONM126" s="177"/>
      <c r="ONQ126" s="177"/>
      <c r="ONU126" s="177"/>
      <c r="ONY126" s="177"/>
      <c r="OOC126" s="177"/>
      <c r="OOG126" s="177"/>
      <c r="OOK126" s="177"/>
      <c r="OOO126" s="177"/>
      <c r="OOS126" s="177"/>
      <c r="OOW126" s="177"/>
      <c r="OPA126" s="177"/>
      <c r="OPE126" s="177"/>
      <c r="OPI126" s="177"/>
      <c r="OPM126" s="177"/>
      <c r="OPQ126" s="177"/>
      <c r="OPU126" s="177"/>
      <c r="OPY126" s="177"/>
      <c r="OQC126" s="177"/>
      <c r="OQG126" s="177"/>
      <c r="OQK126" s="177"/>
      <c r="OQO126" s="177"/>
      <c r="OQS126" s="177"/>
      <c r="OQW126" s="177"/>
      <c r="ORA126" s="177"/>
      <c r="ORE126" s="177"/>
      <c r="ORI126" s="177"/>
      <c r="ORM126" s="177"/>
      <c r="ORQ126" s="177"/>
      <c r="ORU126" s="177"/>
      <c r="ORY126" s="177"/>
      <c r="OSC126" s="177"/>
      <c r="OSG126" s="177"/>
      <c r="OSK126" s="177"/>
      <c r="OSO126" s="177"/>
      <c r="OSS126" s="177"/>
      <c r="OSW126" s="177"/>
      <c r="OTA126" s="177"/>
      <c r="OTE126" s="177"/>
      <c r="OTI126" s="177"/>
      <c r="OTM126" s="177"/>
      <c r="OTQ126" s="177"/>
      <c r="OTU126" s="177"/>
      <c r="OTY126" s="177"/>
      <c r="OUC126" s="177"/>
      <c r="OUG126" s="177"/>
      <c r="OUK126" s="177"/>
      <c r="OUO126" s="177"/>
      <c r="OUS126" s="177"/>
      <c r="OUW126" s="177"/>
      <c r="OVA126" s="177"/>
      <c r="OVE126" s="177"/>
      <c r="OVI126" s="177"/>
      <c r="OVM126" s="177"/>
      <c r="OVQ126" s="177"/>
      <c r="OVU126" s="177"/>
      <c r="OVY126" s="177"/>
      <c r="OWC126" s="177"/>
      <c r="OWG126" s="177"/>
      <c r="OWK126" s="177"/>
      <c r="OWO126" s="177"/>
      <c r="OWS126" s="177"/>
      <c r="OWW126" s="177"/>
      <c r="OXA126" s="177"/>
      <c r="OXE126" s="177"/>
      <c r="OXI126" s="177"/>
      <c r="OXM126" s="177"/>
      <c r="OXQ126" s="177"/>
      <c r="OXU126" s="177"/>
      <c r="OXY126" s="177"/>
      <c r="OYC126" s="177"/>
      <c r="OYG126" s="177"/>
      <c r="OYK126" s="177"/>
      <c r="OYO126" s="177"/>
      <c r="OYS126" s="177"/>
      <c r="OYW126" s="177"/>
      <c r="OZA126" s="177"/>
      <c r="OZE126" s="177"/>
      <c r="OZI126" s="177"/>
      <c r="OZM126" s="177"/>
      <c r="OZQ126" s="177"/>
      <c r="OZU126" s="177"/>
      <c r="OZY126" s="177"/>
      <c r="PAC126" s="177"/>
      <c r="PAG126" s="177"/>
      <c r="PAK126" s="177"/>
      <c r="PAO126" s="177"/>
      <c r="PAS126" s="177"/>
      <c r="PAW126" s="177"/>
      <c r="PBA126" s="177"/>
      <c r="PBE126" s="177"/>
      <c r="PBI126" s="177"/>
      <c r="PBM126" s="177"/>
      <c r="PBQ126" s="177"/>
      <c r="PBU126" s="177"/>
      <c r="PBY126" s="177"/>
      <c r="PCC126" s="177"/>
      <c r="PCG126" s="177"/>
      <c r="PCK126" s="177"/>
      <c r="PCO126" s="177"/>
      <c r="PCS126" s="177"/>
      <c r="PCW126" s="177"/>
      <c r="PDA126" s="177"/>
      <c r="PDE126" s="177"/>
      <c r="PDI126" s="177"/>
      <c r="PDM126" s="177"/>
      <c r="PDQ126" s="177"/>
      <c r="PDU126" s="177"/>
      <c r="PDY126" s="177"/>
      <c r="PEC126" s="177"/>
      <c r="PEG126" s="177"/>
      <c r="PEK126" s="177"/>
      <c r="PEO126" s="177"/>
      <c r="PES126" s="177"/>
      <c r="PEW126" s="177"/>
      <c r="PFA126" s="177"/>
      <c r="PFE126" s="177"/>
      <c r="PFI126" s="177"/>
      <c r="PFM126" s="177"/>
      <c r="PFQ126" s="177"/>
      <c r="PFU126" s="177"/>
      <c r="PFY126" s="177"/>
      <c r="PGC126" s="177"/>
      <c r="PGG126" s="177"/>
      <c r="PGK126" s="177"/>
      <c r="PGO126" s="177"/>
      <c r="PGS126" s="177"/>
      <c r="PGW126" s="177"/>
      <c r="PHA126" s="177"/>
      <c r="PHE126" s="177"/>
      <c r="PHI126" s="177"/>
      <c r="PHM126" s="177"/>
      <c r="PHQ126" s="177"/>
      <c r="PHU126" s="177"/>
      <c r="PHY126" s="177"/>
      <c r="PIC126" s="177"/>
      <c r="PIG126" s="177"/>
      <c r="PIK126" s="177"/>
      <c r="PIO126" s="177"/>
      <c r="PIS126" s="177"/>
      <c r="PIW126" s="177"/>
      <c r="PJA126" s="177"/>
      <c r="PJE126" s="177"/>
      <c r="PJI126" s="177"/>
      <c r="PJM126" s="177"/>
      <c r="PJQ126" s="177"/>
      <c r="PJU126" s="177"/>
      <c r="PJY126" s="177"/>
      <c r="PKC126" s="177"/>
      <c r="PKG126" s="177"/>
      <c r="PKK126" s="177"/>
      <c r="PKO126" s="177"/>
      <c r="PKS126" s="177"/>
      <c r="PKW126" s="177"/>
      <c r="PLA126" s="177"/>
      <c r="PLE126" s="177"/>
      <c r="PLI126" s="177"/>
      <c r="PLM126" s="177"/>
      <c r="PLQ126" s="177"/>
      <c r="PLU126" s="177"/>
      <c r="PLY126" s="177"/>
      <c r="PMC126" s="177"/>
      <c r="PMG126" s="177"/>
      <c r="PMK126" s="177"/>
      <c r="PMO126" s="177"/>
      <c r="PMS126" s="177"/>
      <c r="PMW126" s="177"/>
      <c r="PNA126" s="177"/>
      <c r="PNE126" s="177"/>
      <c r="PNI126" s="177"/>
      <c r="PNM126" s="177"/>
      <c r="PNQ126" s="177"/>
      <c r="PNU126" s="177"/>
      <c r="PNY126" s="177"/>
      <c r="POC126" s="177"/>
      <c r="POG126" s="177"/>
      <c r="POK126" s="177"/>
      <c r="POO126" s="177"/>
      <c r="POS126" s="177"/>
      <c r="POW126" s="177"/>
      <c r="PPA126" s="177"/>
      <c r="PPE126" s="177"/>
      <c r="PPI126" s="177"/>
      <c r="PPM126" s="177"/>
      <c r="PPQ126" s="177"/>
      <c r="PPU126" s="177"/>
      <c r="PPY126" s="177"/>
      <c r="PQC126" s="177"/>
      <c r="PQG126" s="177"/>
      <c r="PQK126" s="177"/>
      <c r="PQO126" s="177"/>
      <c r="PQS126" s="177"/>
      <c r="PQW126" s="177"/>
      <c r="PRA126" s="177"/>
      <c r="PRE126" s="177"/>
      <c r="PRI126" s="177"/>
      <c r="PRM126" s="177"/>
      <c r="PRQ126" s="177"/>
      <c r="PRU126" s="177"/>
      <c r="PRY126" s="177"/>
      <c r="PSC126" s="177"/>
      <c r="PSG126" s="177"/>
      <c r="PSK126" s="177"/>
      <c r="PSO126" s="177"/>
      <c r="PSS126" s="177"/>
      <c r="PSW126" s="177"/>
      <c r="PTA126" s="177"/>
      <c r="PTE126" s="177"/>
      <c r="PTI126" s="177"/>
      <c r="PTM126" s="177"/>
      <c r="PTQ126" s="177"/>
      <c r="PTU126" s="177"/>
      <c r="PTY126" s="177"/>
      <c r="PUC126" s="177"/>
      <c r="PUG126" s="177"/>
      <c r="PUK126" s="177"/>
      <c r="PUO126" s="177"/>
      <c r="PUS126" s="177"/>
      <c r="PUW126" s="177"/>
      <c r="PVA126" s="177"/>
      <c r="PVE126" s="177"/>
      <c r="PVI126" s="177"/>
      <c r="PVM126" s="177"/>
      <c r="PVQ126" s="177"/>
      <c r="PVU126" s="177"/>
      <c r="PVY126" s="177"/>
      <c r="PWC126" s="177"/>
      <c r="PWG126" s="177"/>
      <c r="PWK126" s="177"/>
      <c r="PWO126" s="177"/>
      <c r="PWS126" s="177"/>
      <c r="PWW126" s="177"/>
      <c r="PXA126" s="177"/>
      <c r="PXE126" s="177"/>
      <c r="PXI126" s="177"/>
      <c r="PXM126" s="177"/>
      <c r="PXQ126" s="177"/>
      <c r="PXU126" s="177"/>
      <c r="PXY126" s="177"/>
      <c r="PYC126" s="177"/>
      <c r="PYG126" s="177"/>
      <c r="PYK126" s="177"/>
      <c r="PYO126" s="177"/>
      <c r="PYS126" s="177"/>
      <c r="PYW126" s="177"/>
      <c r="PZA126" s="177"/>
      <c r="PZE126" s="177"/>
      <c r="PZI126" s="177"/>
      <c r="PZM126" s="177"/>
      <c r="PZQ126" s="177"/>
      <c r="PZU126" s="177"/>
      <c r="PZY126" s="177"/>
      <c r="QAC126" s="177"/>
      <c r="QAG126" s="177"/>
      <c r="QAK126" s="177"/>
      <c r="QAO126" s="177"/>
      <c r="QAS126" s="177"/>
      <c r="QAW126" s="177"/>
      <c r="QBA126" s="177"/>
      <c r="QBE126" s="177"/>
      <c r="QBI126" s="177"/>
      <c r="QBM126" s="177"/>
      <c r="QBQ126" s="177"/>
      <c r="QBU126" s="177"/>
      <c r="QBY126" s="177"/>
      <c r="QCC126" s="177"/>
      <c r="QCG126" s="177"/>
      <c r="QCK126" s="177"/>
      <c r="QCO126" s="177"/>
      <c r="QCS126" s="177"/>
      <c r="QCW126" s="177"/>
      <c r="QDA126" s="177"/>
      <c r="QDE126" s="177"/>
      <c r="QDI126" s="177"/>
      <c r="QDM126" s="177"/>
      <c r="QDQ126" s="177"/>
      <c r="QDU126" s="177"/>
      <c r="QDY126" s="177"/>
      <c r="QEC126" s="177"/>
      <c r="QEG126" s="177"/>
      <c r="QEK126" s="177"/>
      <c r="QEO126" s="177"/>
      <c r="QES126" s="177"/>
      <c r="QEW126" s="177"/>
      <c r="QFA126" s="177"/>
      <c r="QFE126" s="177"/>
      <c r="QFI126" s="177"/>
      <c r="QFM126" s="177"/>
      <c r="QFQ126" s="177"/>
      <c r="QFU126" s="177"/>
      <c r="QFY126" s="177"/>
      <c r="QGC126" s="177"/>
      <c r="QGG126" s="177"/>
      <c r="QGK126" s="177"/>
      <c r="QGO126" s="177"/>
      <c r="QGS126" s="177"/>
      <c r="QGW126" s="177"/>
      <c r="QHA126" s="177"/>
      <c r="QHE126" s="177"/>
      <c r="QHI126" s="177"/>
      <c r="QHM126" s="177"/>
      <c r="QHQ126" s="177"/>
      <c r="QHU126" s="177"/>
      <c r="QHY126" s="177"/>
      <c r="QIC126" s="177"/>
      <c r="QIG126" s="177"/>
      <c r="QIK126" s="177"/>
      <c r="QIO126" s="177"/>
      <c r="QIS126" s="177"/>
      <c r="QIW126" s="177"/>
      <c r="QJA126" s="177"/>
      <c r="QJE126" s="177"/>
      <c r="QJI126" s="177"/>
      <c r="QJM126" s="177"/>
      <c r="QJQ126" s="177"/>
      <c r="QJU126" s="177"/>
      <c r="QJY126" s="177"/>
      <c r="QKC126" s="177"/>
      <c r="QKG126" s="177"/>
      <c r="QKK126" s="177"/>
      <c r="QKO126" s="177"/>
      <c r="QKS126" s="177"/>
      <c r="QKW126" s="177"/>
      <c r="QLA126" s="177"/>
      <c r="QLE126" s="177"/>
      <c r="QLI126" s="177"/>
      <c r="QLM126" s="177"/>
      <c r="QLQ126" s="177"/>
      <c r="QLU126" s="177"/>
      <c r="QLY126" s="177"/>
      <c r="QMC126" s="177"/>
      <c r="QMG126" s="177"/>
      <c r="QMK126" s="177"/>
      <c r="QMO126" s="177"/>
      <c r="QMS126" s="177"/>
      <c r="QMW126" s="177"/>
      <c r="QNA126" s="177"/>
      <c r="QNE126" s="177"/>
      <c r="QNI126" s="177"/>
      <c r="QNM126" s="177"/>
      <c r="QNQ126" s="177"/>
      <c r="QNU126" s="177"/>
      <c r="QNY126" s="177"/>
      <c r="QOC126" s="177"/>
      <c r="QOG126" s="177"/>
      <c r="QOK126" s="177"/>
      <c r="QOO126" s="177"/>
      <c r="QOS126" s="177"/>
      <c r="QOW126" s="177"/>
      <c r="QPA126" s="177"/>
      <c r="QPE126" s="177"/>
      <c r="QPI126" s="177"/>
      <c r="QPM126" s="177"/>
      <c r="QPQ126" s="177"/>
      <c r="QPU126" s="177"/>
      <c r="QPY126" s="177"/>
      <c r="QQC126" s="177"/>
      <c r="QQG126" s="177"/>
      <c r="QQK126" s="177"/>
      <c r="QQO126" s="177"/>
      <c r="QQS126" s="177"/>
      <c r="QQW126" s="177"/>
      <c r="QRA126" s="177"/>
      <c r="QRE126" s="177"/>
      <c r="QRI126" s="177"/>
      <c r="QRM126" s="177"/>
      <c r="QRQ126" s="177"/>
      <c r="QRU126" s="177"/>
      <c r="QRY126" s="177"/>
      <c r="QSC126" s="177"/>
      <c r="QSG126" s="177"/>
      <c r="QSK126" s="177"/>
      <c r="QSO126" s="177"/>
      <c r="QSS126" s="177"/>
      <c r="QSW126" s="177"/>
      <c r="QTA126" s="177"/>
      <c r="QTE126" s="177"/>
      <c r="QTI126" s="177"/>
      <c r="QTM126" s="177"/>
      <c r="QTQ126" s="177"/>
      <c r="QTU126" s="177"/>
      <c r="QTY126" s="177"/>
      <c r="QUC126" s="177"/>
      <c r="QUG126" s="177"/>
      <c r="QUK126" s="177"/>
      <c r="QUO126" s="177"/>
      <c r="QUS126" s="177"/>
      <c r="QUW126" s="177"/>
      <c r="QVA126" s="177"/>
      <c r="QVE126" s="177"/>
      <c r="QVI126" s="177"/>
      <c r="QVM126" s="177"/>
      <c r="QVQ126" s="177"/>
      <c r="QVU126" s="177"/>
      <c r="QVY126" s="177"/>
      <c r="QWC126" s="177"/>
      <c r="QWG126" s="177"/>
      <c r="QWK126" s="177"/>
      <c r="QWO126" s="177"/>
      <c r="QWS126" s="177"/>
      <c r="QWW126" s="177"/>
      <c r="QXA126" s="177"/>
      <c r="QXE126" s="177"/>
      <c r="QXI126" s="177"/>
      <c r="QXM126" s="177"/>
      <c r="QXQ126" s="177"/>
      <c r="QXU126" s="177"/>
      <c r="QXY126" s="177"/>
      <c r="QYC126" s="177"/>
      <c r="QYG126" s="177"/>
      <c r="QYK126" s="177"/>
      <c r="QYO126" s="177"/>
      <c r="QYS126" s="177"/>
      <c r="QYW126" s="177"/>
      <c r="QZA126" s="177"/>
      <c r="QZE126" s="177"/>
      <c r="QZI126" s="177"/>
      <c r="QZM126" s="177"/>
      <c r="QZQ126" s="177"/>
      <c r="QZU126" s="177"/>
      <c r="QZY126" s="177"/>
      <c r="RAC126" s="177"/>
      <c r="RAG126" s="177"/>
      <c r="RAK126" s="177"/>
      <c r="RAO126" s="177"/>
      <c r="RAS126" s="177"/>
      <c r="RAW126" s="177"/>
      <c r="RBA126" s="177"/>
      <c r="RBE126" s="177"/>
      <c r="RBI126" s="177"/>
      <c r="RBM126" s="177"/>
      <c r="RBQ126" s="177"/>
      <c r="RBU126" s="177"/>
      <c r="RBY126" s="177"/>
      <c r="RCC126" s="177"/>
      <c r="RCG126" s="177"/>
      <c r="RCK126" s="177"/>
      <c r="RCO126" s="177"/>
      <c r="RCS126" s="177"/>
      <c r="RCW126" s="177"/>
      <c r="RDA126" s="177"/>
      <c r="RDE126" s="177"/>
      <c r="RDI126" s="177"/>
      <c r="RDM126" s="177"/>
      <c r="RDQ126" s="177"/>
      <c r="RDU126" s="177"/>
      <c r="RDY126" s="177"/>
      <c r="REC126" s="177"/>
      <c r="REG126" s="177"/>
      <c r="REK126" s="177"/>
      <c r="REO126" s="177"/>
      <c r="RES126" s="177"/>
      <c r="REW126" s="177"/>
      <c r="RFA126" s="177"/>
      <c r="RFE126" s="177"/>
      <c r="RFI126" s="177"/>
      <c r="RFM126" s="177"/>
      <c r="RFQ126" s="177"/>
      <c r="RFU126" s="177"/>
      <c r="RFY126" s="177"/>
      <c r="RGC126" s="177"/>
      <c r="RGG126" s="177"/>
      <c r="RGK126" s="177"/>
      <c r="RGO126" s="177"/>
      <c r="RGS126" s="177"/>
      <c r="RGW126" s="177"/>
      <c r="RHA126" s="177"/>
      <c r="RHE126" s="177"/>
      <c r="RHI126" s="177"/>
      <c r="RHM126" s="177"/>
      <c r="RHQ126" s="177"/>
      <c r="RHU126" s="177"/>
      <c r="RHY126" s="177"/>
      <c r="RIC126" s="177"/>
      <c r="RIG126" s="177"/>
      <c r="RIK126" s="177"/>
      <c r="RIO126" s="177"/>
      <c r="RIS126" s="177"/>
      <c r="RIW126" s="177"/>
      <c r="RJA126" s="177"/>
      <c r="RJE126" s="177"/>
      <c r="RJI126" s="177"/>
      <c r="RJM126" s="177"/>
      <c r="RJQ126" s="177"/>
      <c r="RJU126" s="177"/>
      <c r="RJY126" s="177"/>
      <c r="RKC126" s="177"/>
      <c r="RKG126" s="177"/>
      <c r="RKK126" s="177"/>
      <c r="RKO126" s="177"/>
      <c r="RKS126" s="177"/>
      <c r="RKW126" s="177"/>
      <c r="RLA126" s="177"/>
      <c r="RLE126" s="177"/>
      <c r="RLI126" s="177"/>
      <c r="RLM126" s="177"/>
      <c r="RLQ126" s="177"/>
      <c r="RLU126" s="177"/>
      <c r="RLY126" s="177"/>
      <c r="RMC126" s="177"/>
      <c r="RMG126" s="177"/>
      <c r="RMK126" s="177"/>
      <c r="RMO126" s="177"/>
      <c r="RMS126" s="177"/>
      <c r="RMW126" s="177"/>
      <c r="RNA126" s="177"/>
      <c r="RNE126" s="177"/>
      <c r="RNI126" s="177"/>
      <c r="RNM126" s="177"/>
      <c r="RNQ126" s="177"/>
      <c r="RNU126" s="177"/>
      <c r="RNY126" s="177"/>
      <c r="ROC126" s="177"/>
      <c r="ROG126" s="177"/>
      <c r="ROK126" s="177"/>
      <c r="ROO126" s="177"/>
      <c r="ROS126" s="177"/>
      <c r="ROW126" s="177"/>
      <c r="RPA126" s="177"/>
      <c r="RPE126" s="177"/>
      <c r="RPI126" s="177"/>
      <c r="RPM126" s="177"/>
      <c r="RPQ126" s="177"/>
      <c r="RPU126" s="177"/>
      <c r="RPY126" s="177"/>
      <c r="RQC126" s="177"/>
      <c r="RQG126" s="177"/>
      <c r="RQK126" s="177"/>
      <c r="RQO126" s="177"/>
      <c r="RQS126" s="177"/>
      <c r="RQW126" s="177"/>
      <c r="RRA126" s="177"/>
      <c r="RRE126" s="177"/>
      <c r="RRI126" s="177"/>
      <c r="RRM126" s="177"/>
      <c r="RRQ126" s="177"/>
      <c r="RRU126" s="177"/>
      <c r="RRY126" s="177"/>
      <c r="RSC126" s="177"/>
      <c r="RSG126" s="177"/>
      <c r="RSK126" s="177"/>
      <c r="RSO126" s="177"/>
      <c r="RSS126" s="177"/>
      <c r="RSW126" s="177"/>
      <c r="RTA126" s="177"/>
      <c r="RTE126" s="177"/>
      <c r="RTI126" s="177"/>
      <c r="RTM126" s="177"/>
      <c r="RTQ126" s="177"/>
      <c r="RTU126" s="177"/>
      <c r="RTY126" s="177"/>
      <c r="RUC126" s="177"/>
      <c r="RUG126" s="177"/>
      <c r="RUK126" s="177"/>
      <c r="RUO126" s="177"/>
      <c r="RUS126" s="177"/>
      <c r="RUW126" s="177"/>
      <c r="RVA126" s="177"/>
      <c r="RVE126" s="177"/>
      <c r="RVI126" s="177"/>
      <c r="RVM126" s="177"/>
      <c r="RVQ126" s="177"/>
      <c r="RVU126" s="177"/>
      <c r="RVY126" s="177"/>
      <c r="RWC126" s="177"/>
      <c r="RWG126" s="177"/>
      <c r="RWK126" s="177"/>
      <c r="RWO126" s="177"/>
      <c r="RWS126" s="177"/>
      <c r="RWW126" s="177"/>
      <c r="RXA126" s="177"/>
      <c r="RXE126" s="177"/>
      <c r="RXI126" s="177"/>
      <c r="RXM126" s="177"/>
      <c r="RXQ126" s="177"/>
      <c r="RXU126" s="177"/>
      <c r="RXY126" s="177"/>
      <c r="RYC126" s="177"/>
      <c r="RYG126" s="177"/>
      <c r="RYK126" s="177"/>
      <c r="RYO126" s="177"/>
      <c r="RYS126" s="177"/>
      <c r="RYW126" s="177"/>
      <c r="RZA126" s="177"/>
      <c r="RZE126" s="177"/>
      <c r="RZI126" s="177"/>
      <c r="RZM126" s="177"/>
      <c r="RZQ126" s="177"/>
      <c r="RZU126" s="177"/>
      <c r="RZY126" s="177"/>
      <c r="SAC126" s="177"/>
      <c r="SAG126" s="177"/>
      <c r="SAK126" s="177"/>
      <c r="SAO126" s="177"/>
      <c r="SAS126" s="177"/>
      <c r="SAW126" s="177"/>
      <c r="SBA126" s="177"/>
      <c r="SBE126" s="177"/>
      <c r="SBI126" s="177"/>
      <c r="SBM126" s="177"/>
      <c r="SBQ126" s="177"/>
      <c r="SBU126" s="177"/>
      <c r="SBY126" s="177"/>
      <c r="SCC126" s="177"/>
      <c r="SCG126" s="177"/>
      <c r="SCK126" s="177"/>
      <c r="SCO126" s="177"/>
      <c r="SCS126" s="177"/>
      <c r="SCW126" s="177"/>
      <c r="SDA126" s="177"/>
      <c r="SDE126" s="177"/>
      <c r="SDI126" s="177"/>
      <c r="SDM126" s="177"/>
      <c r="SDQ126" s="177"/>
      <c r="SDU126" s="177"/>
      <c r="SDY126" s="177"/>
      <c r="SEC126" s="177"/>
      <c r="SEG126" s="177"/>
      <c r="SEK126" s="177"/>
      <c r="SEO126" s="177"/>
      <c r="SES126" s="177"/>
      <c r="SEW126" s="177"/>
      <c r="SFA126" s="177"/>
      <c r="SFE126" s="177"/>
      <c r="SFI126" s="177"/>
      <c r="SFM126" s="177"/>
      <c r="SFQ126" s="177"/>
      <c r="SFU126" s="177"/>
      <c r="SFY126" s="177"/>
      <c r="SGC126" s="177"/>
      <c r="SGG126" s="177"/>
      <c r="SGK126" s="177"/>
      <c r="SGO126" s="177"/>
      <c r="SGS126" s="177"/>
      <c r="SGW126" s="177"/>
      <c r="SHA126" s="177"/>
      <c r="SHE126" s="177"/>
      <c r="SHI126" s="177"/>
      <c r="SHM126" s="177"/>
      <c r="SHQ126" s="177"/>
      <c r="SHU126" s="177"/>
      <c r="SHY126" s="177"/>
      <c r="SIC126" s="177"/>
      <c r="SIG126" s="177"/>
      <c r="SIK126" s="177"/>
      <c r="SIO126" s="177"/>
      <c r="SIS126" s="177"/>
      <c r="SIW126" s="177"/>
      <c r="SJA126" s="177"/>
      <c r="SJE126" s="177"/>
      <c r="SJI126" s="177"/>
      <c r="SJM126" s="177"/>
      <c r="SJQ126" s="177"/>
      <c r="SJU126" s="177"/>
      <c r="SJY126" s="177"/>
      <c r="SKC126" s="177"/>
      <c r="SKG126" s="177"/>
      <c r="SKK126" s="177"/>
      <c r="SKO126" s="177"/>
      <c r="SKS126" s="177"/>
      <c r="SKW126" s="177"/>
      <c r="SLA126" s="177"/>
      <c r="SLE126" s="177"/>
      <c r="SLI126" s="177"/>
      <c r="SLM126" s="177"/>
      <c r="SLQ126" s="177"/>
      <c r="SLU126" s="177"/>
      <c r="SLY126" s="177"/>
      <c r="SMC126" s="177"/>
      <c r="SMG126" s="177"/>
      <c r="SMK126" s="177"/>
      <c r="SMO126" s="177"/>
      <c r="SMS126" s="177"/>
      <c r="SMW126" s="177"/>
      <c r="SNA126" s="177"/>
      <c r="SNE126" s="177"/>
      <c r="SNI126" s="177"/>
      <c r="SNM126" s="177"/>
      <c r="SNQ126" s="177"/>
      <c r="SNU126" s="177"/>
      <c r="SNY126" s="177"/>
      <c r="SOC126" s="177"/>
      <c r="SOG126" s="177"/>
      <c r="SOK126" s="177"/>
      <c r="SOO126" s="177"/>
      <c r="SOS126" s="177"/>
      <c r="SOW126" s="177"/>
      <c r="SPA126" s="177"/>
      <c r="SPE126" s="177"/>
      <c r="SPI126" s="177"/>
      <c r="SPM126" s="177"/>
      <c r="SPQ126" s="177"/>
      <c r="SPU126" s="177"/>
      <c r="SPY126" s="177"/>
      <c r="SQC126" s="177"/>
      <c r="SQG126" s="177"/>
      <c r="SQK126" s="177"/>
      <c r="SQO126" s="177"/>
      <c r="SQS126" s="177"/>
      <c r="SQW126" s="177"/>
      <c r="SRA126" s="177"/>
      <c r="SRE126" s="177"/>
      <c r="SRI126" s="177"/>
      <c r="SRM126" s="177"/>
      <c r="SRQ126" s="177"/>
      <c r="SRU126" s="177"/>
      <c r="SRY126" s="177"/>
      <c r="SSC126" s="177"/>
      <c r="SSG126" s="177"/>
      <c r="SSK126" s="177"/>
      <c r="SSO126" s="177"/>
      <c r="SSS126" s="177"/>
      <c r="SSW126" s="177"/>
      <c r="STA126" s="177"/>
      <c r="STE126" s="177"/>
      <c r="STI126" s="177"/>
      <c r="STM126" s="177"/>
      <c r="STQ126" s="177"/>
      <c r="STU126" s="177"/>
      <c r="STY126" s="177"/>
      <c r="SUC126" s="177"/>
      <c r="SUG126" s="177"/>
      <c r="SUK126" s="177"/>
      <c r="SUO126" s="177"/>
      <c r="SUS126" s="177"/>
      <c r="SUW126" s="177"/>
      <c r="SVA126" s="177"/>
      <c r="SVE126" s="177"/>
      <c r="SVI126" s="177"/>
      <c r="SVM126" s="177"/>
      <c r="SVQ126" s="177"/>
      <c r="SVU126" s="177"/>
      <c r="SVY126" s="177"/>
      <c r="SWC126" s="177"/>
      <c r="SWG126" s="177"/>
      <c r="SWK126" s="177"/>
      <c r="SWO126" s="177"/>
      <c r="SWS126" s="177"/>
      <c r="SWW126" s="177"/>
      <c r="SXA126" s="177"/>
      <c r="SXE126" s="177"/>
      <c r="SXI126" s="177"/>
      <c r="SXM126" s="177"/>
      <c r="SXQ126" s="177"/>
      <c r="SXU126" s="177"/>
      <c r="SXY126" s="177"/>
      <c r="SYC126" s="177"/>
      <c r="SYG126" s="177"/>
      <c r="SYK126" s="177"/>
      <c r="SYO126" s="177"/>
      <c r="SYS126" s="177"/>
      <c r="SYW126" s="177"/>
      <c r="SZA126" s="177"/>
      <c r="SZE126" s="177"/>
      <c r="SZI126" s="177"/>
      <c r="SZM126" s="177"/>
      <c r="SZQ126" s="177"/>
      <c r="SZU126" s="177"/>
      <c r="SZY126" s="177"/>
      <c r="TAC126" s="177"/>
      <c r="TAG126" s="177"/>
      <c r="TAK126" s="177"/>
      <c r="TAO126" s="177"/>
      <c r="TAS126" s="177"/>
      <c r="TAW126" s="177"/>
      <c r="TBA126" s="177"/>
      <c r="TBE126" s="177"/>
      <c r="TBI126" s="177"/>
      <c r="TBM126" s="177"/>
      <c r="TBQ126" s="177"/>
      <c r="TBU126" s="177"/>
      <c r="TBY126" s="177"/>
      <c r="TCC126" s="177"/>
      <c r="TCG126" s="177"/>
      <c r="TCK126" s="177"/>
      <c r="TCO126" s="177"/>
      <c r="TCS126" s="177"/>
      <c r="TCW126" s="177"/>
      <c r="TDA126" s="177"/>
      <c r="TDE126" s="177"/>
      <c r="TDI126" s="177"/>
      <c r="TDM126" s="177"/>
      <c r="TDQ126" s="177"/>
      <c r="TDU126" s="177"/>
      <c r="TDY126" s="177"/>
      <c r="TEC126" s="177"/>
      <c r="TEG126" s="177"/>
      <c r="TEK126" s="177"/>
      <c r="TEO126" s="177"/>
      <c r="TES126" s="177"/>
      <c r="TEW126" s="177"/>
      <c r="TFA126" s="177"/>
      <c r="TFE126" s="177"/>
      <c r="TFI126" s="177"/>
      <c r="TFM126" s="177"/>
      <c r="TFQ126" s="177"/>
      <c r="TFU126" s="177"/>
      <c r="TFY126" s="177"/>
      <c r="TGC126" s="177"/>
      <c r="TGG126" s="177"/>
      <c r="TGK126" s="177"/>
      <c r="TGO126" s="177"/>
      <c r="TGS126" s="177"/>
      <c r="TGW126" s="177"/>
      <c r="THA126" s="177"/>
      <c r="THE126" s="177"/>
      <c r="THI126" s="177"/>
      <c r="THM126" s="177"/>
      <c r="THQ126" s="177"/>
      <c r="THU126" s="177"/>
      <c r="THY126" s="177"/>
      <c r="TIC126" s="177"/>
      <c r="TIG126" s="177"/>
      <c r="TIK126" s="177"/>
      <c r="TIO126" s="177"/>
      <c r="TIS126" s="177"/>
      <c r="TIW126" s="177"/>
      <c r="TJA126" s="177"/>
      <c r="TJE126" s="177"/>
      <c r="TJI126" s="177"/>
      <c r="TJM126" s="177"/>
      <c r="TJQ126" s="177"/>
      <c r="TJU126" s="177"/>
      <c r="TJY126" s="177"/>
      <c r="TKC126" s="177"/>
      <c r="TKG126" s="177"/>
      <c r="TKK126" s="177"/>
      <c r="TKO126" s="177"/>
      <c r="TKS126" s="177"/>
      <c r="TKW126" s="177"/>
      <c r="TLA126" s="177"/>
      <c r="TLE126" s="177"/>
      <c r="TLI126" s="177"/>
      <c r="TLM126" s="177"/>
      <c r="TLQ126" s="177"/>
      <c r="TLU126" s="177"/>
      <c r="TLY126" s="177"/>
      <c r="TMC126" s="177"/>
      <c r="TMG126" s="177"/>
      <c r="TMK126" s="177"/>
      <c r="TMO126" s="177"/>
      <c r="TMS126" s="177"/>
      <c r="TMW126" s="177"/>
      <c r="TNA126" s="177"/>
      <c r="TNE126" s="177"/>
      <c r="TNI126" s="177"/>
      <c r="TNM126" s="177"/>
      <c r="TNQ126" s="177"/>
      <c r="TNU126" s="177"/>
      <c r="TNY126" s="177"/>
      <c r="TOC126" s="177"/>
      <c r="TOG126" s="177"/>
      <c r="TOK126" s="177"/>
      <c r="TOO126" s="177"/>
      <c r="TOS126" s="177"/>
      <c r="TOW126" s="177"/>
      <c r="TPA126" s="177"/>
      <c r="TPE126" s="177"/>
      <c r="TPI126" s="177"/>
      <c r="TPM126" s="177"/>
      <c r="TPQ126" s="177"/>
      <c r="TPU126" s="177"/>
      <c r="TPY126" s="177"/>
      <c r="TQC126" s="177"/>
      <c r="TQG126" s="177"/>
      <c r="TQK126" s="177"/>
      <c r="TQO126" s="177"/>
      <c r="TQS126" s="177"/>
      <c r="TQW126" s="177"/>
      <c r="TRA126" s="177"/>
      <c r="TRE126" s="177"/>
      <c r="TRI126" s="177"/>
      <c r="TRM126" s="177"/>
      <c r="TRQ126" s="177"/>
      <c r="TRU126" s="177"/>
      <c r="TRY126" s="177"/>
      <c r="TSC126" s="177"/>
      <c r="TSG126" s="177"/>
      <c r="TSK126" s="177"/>
      <c r="TSO126" s="177"/>
      <c r="TSS126" s="177"/>
      <c r="TSW126" s="177"/>
      <c r="TTA126" s="177"/>
      <c r="TTE126" s="177"/>
      <c r="TTI126" s="177"/>
      <c r="TTM126" s="177"/>
      <c r="TTQ126" s="177"/>
      <c r="TTU126" s="177"/>
      <c r="TTY126" s="177"/>
      <c r="TUC126" s="177"/>
      <c r="TUG126" s="177"/>
      <c r="TUK126" s="177"/>
      <c r="TUO126" s="177"/>
      <c r="TUS126" s="177"/>
      <c r="TUW126" s="177"/>
      <c r="TVA126" s="177"/>
      <c r="TVE126" s="177"/>
      <c r="TVI126" s="177"/>
      <c r="TVM126" s="177"/>
      <c r="TVQ126" s="177"/>
      <c r="TVU126" s="177"/>
      <c r="TVY126" s="177"/>
      <c r="TWC126" s="177"/>
      <c r="TWG126" s="177"/>
      <c r="TWK126" s="177"/>
      <c r="TWO126" s="177"/>
      <c r="TWS126" s="177"/>
      <c r="TWW126" s="177"/>
      <c r="TXA126" s="177"/>
      <c r="TXE126" s="177"/>
      <c r="TXI126" s="177"/>
      <c r="TXM126" s="177"/>
      <c r="TXQ126" s="177"/>
      <c r="TXU126" s="177"/>
      <c r="TXY126" s="177"/>
      <c r="TYC126" s="177"/>
      <c r="TYG126" s="177"/>
      <c r="TYK126" s="177"/>
      <c r="TYO126" s="177"/>
      <c r="TYS126" s="177"/>
      <c r="TYW126" s="177"/>
      <c r="TZA126" s="177"/>
      <c r="TZE126" s="177"/>
      <c r="TZI126" s="177"/>
      <c r="TZM126" s="177"/>
      <c r="TZQ126" s="177"/>
      <c r="TZU126" s="177"/>
      <c r="TZY126" s="177"/>
      <c r="UAC126" s="177"/>
      <c r="UAG126" s="177"/>
      <c r="UAK126" s="177"/>
      <c r="UAO126" s="177"/>
      <c r="UAS126" s="177"/>
      <c r="UAW126" s="177"/>
      <c r="UBA126" s="177"/>
      <c r="UBE126" s="177"/>
      <c r="UBI126" s="177"/>
      <c r="UBM126" s="177"/>
      <c r="UBQ126" s="177"/>
      <c r="UBU126" s="177"/>
      <c r="UBY126" s="177"/>
      <c r="UCC126" s="177"/>
      <c r="UCG126" s="177"/>
      <c r="UCK126" s="177"/>
      <c r="UCO126" s="177"/>
      <c r="UCS126" s="177"/>
      <c r="UCW126" s="177"/>
      <c r="UDA126" s="177"/>
      <c r="UDE126" s="177"/>
      <c r="UDI126" s="177"/>
      <c r="UDM126" s="177"/>
      <c r="UDQ126" s="177"/>
      <c r="UDU126" s="177"/>
      <c r="UDY126" s="177"/>
      <c r="UEC126" s="177"/>
      <c r="UEG126" s="177"/>
      <c r="UEK126" s="177"/>
      <c r="UEO126" s="177"/>
      <c r="UES126" s="177"/>
      <c r="UEW126" s="177"/>
      <c r="UFA126" s="177"/>
      <c r="UFE126" s="177"/>
      <c r="UFI126" s="177"/>
      <c r="UFM126" s="177"/>
      <c r="UFQ126" s="177"/>
      <c r="UFU126" s="177"/>
      <c r="UFY126" s="177"/>
      <c r="UGC126" s="177"/>
      <c r="UGG126" s="177"/>
      <c r="UGK126" s="177"/>
      <c r="UGO126" s="177"/>
      <c r="UGS126" s="177"/>
      <c r="UGW126" s="177"/>
      <c r="UHA126" s="177"/>
      <c r="UHE126" s="177"/>
      <c r="UHI126" s="177"/>
      <c r="UHM126" s="177"/>
      <c r="UHQ126" s="177"/>
      <c r="UHU126" s="177"/>
      <c r="UHY126" s="177"/>
      <c r="UIC126" s="177"/>
      <c r="UIG126" s="177"/>
      <c r="UIK126" s="177"/>
      <c r="UIO126" s="177"/>
      <c r="UIS126" s="177"/>
      <c r="UIW126" s="177"/>
      <c r="UJA126" s="177"/>
      <c r="UJE126" s="177"/>
      <c r="UJI126" s="177"/>
      <c r="UJM126" s="177"/>
      <c r="UJQ126" s="177"/>
      <c r="UJU126" s="177"/>
      <c r="UJY126" s="177"/>
      <c r="UKC126" s="177"/>
      <c r="UKG126" s="177"/>
      <c r="UKK126" s="177"/>
      <c r="UKO126" s="177"/>
      <c r="UKS126" s="177"/>
      <c r="UKW126" s="177"/>
      <c r="ULA126" s="177"/>
      <c r="ULE126" s="177"/>
      <c r="ULI126" s="177"/>
      <c r="ULM126" s="177"/>
      <c r="ULQ126" s="177"/>
      <c r="ULU126" s="177"/>
      <c r="ULY126" s="177"/>
      <c r="UMC126" s="177"/>
      <c r="UMG126" s="177"/>
      <c r="UMK126" s="177"/>
      <c r="UMO126" s="177"/>
      <c r="UMS126" s="177"/>
      <c r="UMW126" s="177"/>
      <c r="UNA126" s="177"/>
      <c r="UNE126" s="177"/>
      <c r="UNI126" s="177"/>
      <c r="UNM126" s="177"/>
      <c r="UNQ126" s="177"/>
      <c r="UNU126" s="177"/>
      <c r="UNY126" s="177"/>
      <c r="UOC126" s="177"/>
      <c r="UOG126" s="177"/>
      <c r="UOK126" s="177"/>
      <c r="UOO126" s="177"/>
      <c r="UOS126" s="177"/>
      <c r="UOW126" s="177"/>
      <c r="UPA126" s="177"/>
      <c r="UPE126" s="177"/>
      <c r="UPI126" s="177"/>
      <c r="UPM126" s="177"/>
      <c r="UPQ126" s="177"/>
      <c r="UPU126" s="177"/>
      <c r="UPY126" s="177"/>
      <c r="UQC126" s="177"/>
      <c r="UQG126" s="177"/>
      <c r="UQK126" s="177"/>
      <c r="UQO126" s="177"/>
      <c r="UQS126" s="177"/>
      <c r="UQW126" s="177"/>
      <c r="URA126" s="177"/>
      <c r="URE126" s="177"/>
      <c r="URI126" s="177"/>
      <c r="URM126" s="177"/>
      <c r="URQ126" s="177"/>
      <c r="URU126" s="177"/>
      <c r="URY126" s="177"/>
      <c r="USC126" s="177"/>
      <c r="USG126" s="177"/>
      <c r="USK126" s="177"/>
      <c r="USO126" s="177"/>
      <c r="USS126" s="177"/>
      <c r="USW126" s="177"/>
      <c r="UTA126" s="177"/>
      <c r="UTE126" s="177"/>
      <c r="UTI126" s="177"/>
      <c r="UTM126" s="177"/>
      <c r="UTQ126" s="177"/>
      <c r="UTU126" s="177"/>
      <c r="UTY126" s="177"/>
      <c r="UUC126" s="177"/>
      <c r="UUG126" s="177"/>
      <c r="UUK126" s="177"/>
      <c r="UUO126" s="177"/>
      <c r="UUS126" s="177"/>
      <c r="UUW126" s="177"/>
      <c r="UVA126" s="177"/>
      <c r="UVE126" s="177"/>
      <c r="UVI126" s="177"/>
      <c r="UVM126" s="177"/>
      <c r="UVQ126" s="177"/>
      <c r="UVU126" s="177"/>
      <c r="UVY126" s="177"/>
      <c r="UWC126" s="177"/>
      <c r="UWG126" s="177"/>
      <c r="UWK126" s="177"/>
      <c r="UWO126" s="177"/>
      <c r="UWS126" s="177"/>
      <c r="UWW126" s="177"/>
      <c r="UXA126" s="177"/>
      <c r="UXE126" s="177"/>
      <c r="UXI126" s="177"/>
      <c r="UXM126" s="177"/>
      <c r="UXQ126" s="177"/>
      <c r="UXU126" s="177"/>
      <c r="UXY126" s="177"/>
      <c r="UYC126" s="177"/>
      <c r="UYG126" s="177"/>
      <c r="UYK126" s="177"/>
      <c r="UYO126" s="177"/>
      <c r="UYS126" s="177"/>
      <c r="UYW126" s="177"/>
      <c r="UZA126" s="177"/>
      <c r="UZE126" s="177"/>
      <c r="UZI126" s="177"/>
      <c r="UZM126" s="177"/>
      <c r="UZQ126" s="177"/>
      <c r="UZU126" s="177"/>
      <c r="UZY126" s="177"/>
      <c r="VAC126" s="177"/>
      <c r="VAG126" s="177"/>
      <c r="VAK126" s="177"/>
      <c r="VAO126" s="177"/>
      <c r="VAS126" s="177"/>
      <c r="VAW126" s="177"/>
      <c r="VBA126" s="177"/>
      <c r="VBE126" s="177"/>
      <c r="VBI126" s="177"/>
      <c r="VBM126" s="177"/>
      <c r="VBQ126" s="177"/>
      <c r="VBU126" s="177"/>
      <c r="VBY126" s="177"/>
      <c r="VCC126" s="177"/>
      <c r="VCG126" s="177"/>
      <c r="VCK126" s="177"/>
      <c r="VCO126" s="177"/>
      <c r="VCS126" s="177"/>
      <c r="VCW126" s="177"/>
      <c r="VDA126" s="177"/>
      <c r="VDE126" s="177"/>
      <c r="VDI126" s="177"/>
      <c r="VDM126" s="177"/>
      <c r="VDQ126" s="177"/>
      <c r="VDU126" s="177"/>
      <c r="VDY126" s="177"/>
      <c r="VEC126" s="177"/>
      <c r="VEG126" s="177"/>
      <c r="VEK126" s="177"/>
      <c r="VEO126" s="177"/>
      <c r="VES126" s="177"/>
      <c r="VEW126" s="177"/>
      <c r="VFA126" s="177"/>
      <c r="VFE126" s="177"/>
      <c r="VFI126" s="177"/>
      <c r="VFM126" s="177"/>
      <c r="VFQ126" s="177"/>
      <c r="VFU126" s="177"/>
      <c r="VFY126" s="177"/>
      <c r="VGC126" s="177"/>
      <c r="VGG126" s="177"/>
      <c r="VGK126" s="177"/>
      <c r="VGO126" s="177"/>
      <c r="VGS126" s="177"/>
      <c r="VGW126" s="177"/>
      <c r="VHA126" s="177"/>
      <c r="VHE126" s="177"/>
      <c r="VHI126" s="177"/>
      <c r="VHM126" s="177"/>
      <c r="VHQ126" s="177"/>
      <c r="VHU126" s="177"/>
      <c r="VHY126" s="177"/>
      <c r="VIC126" s="177"/>
      <c r="VIG126" s="177"/>
      <c r="VIK126" s="177"/>
      <c r="VIO126" s="177"/>
      <c r="VIS126" s="177"/>
      <c r="VIW126" s="177"/>
      <c r="VJA126" s="177"/>
      <c r="VJE126" s="177"/>
      <c r="VJI126" s="177"/>
      <c r="VJM126" s="177"/>
      <c r="VJQ126" s="177"/>
      <c r="VJU126" s="177"/>
      <c r="VJY126" s="177"/>
      <c r="VKC126" s="177"/>
      <c r="VKG126" s="177"/>
      <c r="VKK126" s="177"/>
      <c r="VKO126" s="177"/>
      <c r="VKS126" s="177"/>
      <c r="VKW126" s="177"/>
      <c r="VLA126" s="177"/>
      <c r="VLE126" s="177"/>
      <c r="VLI126" s="177"/>
      <c r="VLM126" s="177"/>
      <c r="VLQ126" s="177"/>
      <c r="VLU126" s="177"/>
      <c r="VLY126" s="177"/>
      <c r="VMC126" s="177"/>
      <c r="VMG126" s="177"/>
      <c r="VMK126" s="177"/>
      <c r="VMO126" s="177"/>
      <c r="VMS126" s="177"/>
      <c r="VMW126" s="177"/>
      <c r="VNA126" s="177"/>
      <c r="VNE126" s="177"/>
      <c r="VNI126" s="177"/>
      <c r="VNM126" s="177"/>
      <c r="VNQ126" s="177"/>
      <c r="VNU126" s="177"/>
      <c r="VNY126" s="177"/>
      <c r="VOC126" s="177"/>
      <c r="VOG126" s="177"/>
      <c r="VOK126" s="177"/>
      <c r="VOO126" s="177"/>
      <c r="VOS126" s="177"/>
      <c r="VOW126" s="177"/>
      <c r="VPA126" s="177"/>
      <c r="VPE126" s="177"/>
      <c r="VPI126" s="177"/>
      <c r="VPM126" s="177"/>
      <c r="VPQ126" s="177"/>
      <c r="VPU126" s="177"/>
      <c r="VPY126" s="177"/>
      <c r="VQC126" s="177"/>
      <c r="VQG126" s="177"/>
      <c r="VQK126" s="177"/>
      <c r="VQO126" s="177"/>
      <c r="VQS126" s="177"/>
      <c r="VQW126" s="177"/>
      <c r="VRA126" s="177"/>
      <c r="VRE126" s="177"/>
      <c r="VRI126" s="177"/>
      <c r="VRM126" s="177"/>
      <c r="VRQ126" s="177"/>
      <c r="VRU126" s="177"/>
      <c r="VRY126" s="177"/>
      <c r="VSC126" s="177"/>
      <c r="VSG126" s="177"/>
      <c r="VSK126" s="177"/>
      <c r="VSO126" s="177"/>
      <c r="VSS126" s="177"/>
      <c r="VSW126" s="177"/>
      <c r="VTA126" s="177"/>
      <c r="VTE126" s="177"/>
      <c r="VTI126" s="177"/>
      <c r="VTM126" s="177"/>
      <c r="VTQ126" s="177"/>
      <c r="VTU126" s="177"/>
      <c r="VTY126" s="177"/>
      <c r="VUC126" s="177"/>
      <c r="VUG126" s="177"/>
      <c r="VUK126" s="177"/>
      <c r="VUO126" s="177"/>
      <c r="VUS126" s="177"/>
      <c r="VUW126" s="177"/>
      <c r="VVA126" s="177"/>
      <c r="VVE126" s="177"/>
      <c r="VVI126" s="177"/>
      <c r="VVM126" s="177"/>
      <c r="VVQ126" s="177"/>
      <c r="VVU126" s="177"/>
      <c r="VVY126" s="177"/>
      <c r="VWC126" s="177"/>
      <c r="VWG126" s="177"/>
      <c r="VWK126" s="177"/>
      <c r="VWO126" s="177"/>
      <c r="VWS126" s="177"/>
      <c r="VWW126" s="177"/>
      <c r="VXA126" s="177"/>
      <c r="VXE126" s="177"/>
      <c r="VXI126" s="177"/>
      <c r="VXM126" s="177"/>
      <c r="VXQ126" s="177"/>
      <c r="VXU126" s="177"/>
      <c r="VXY126" s="177"/>
      <c r="VYC126" s="177"/>
      <c r="VYG126" s="177"/>
      <c r="VYK126" s="177"/>
      <c r="VYO126" s="177"/>
      <c r="VYS126" s="177"/>
      <c r="VYW126" s="177"/>
      <c r="VZA126" s="177"/>
      <c r="VZE126" s="177"/>
      <c r="VZI126" s="177"/>
      <c r="VZM126" s="177"/>
      <c r="VZQ126" s="177"/>
      <c r="VZU126" s="177"/>
      <c r="VZY126" s="177"/>
      <c r="WAC126" s="177"/>
      <c r="WAG126" s="177"/>
      <c r="WAK126" s="177"/>
      <c r="WAO126" s="177"/>
      <c r="WAS126" s="177"/>
      <c r="WAW126" s="177"/>
      <c r="WBA126" s="177"/>
      <c r="WBE126" s="177"/>
      <c r="WBI126" s="177"/>
      <c r="WBM126" s="177"/>
      <c r="WBQ126" s="177"/>
      <c r="WBU126" s="177"/>
      <c r="WBY126" s="177"/>
      <c r="WCC126" s="177"/>
      <c r="WCG126" s="177"/>
      <c r="WCK126" s="177"/>
      <c r="WCO126" s="177"/>
      <c r="WCS126" s="177"/>
      <c r="WCW126" s="177"/>
      <c r="WDA126" s="177"/>
      <c r="WDE126" s="177"/>
      <c r="WDI126" s="177"/>
      <c r="WDM126" s="177"/>
      <c r="WDQ126" s="177"/>
      <c r="WDU126" s="177"/>
      <c r="WDY126" s="177"/>
      <c r="WEC126" s="177"/>
      <c r="WEG126" s="177"/>
      <c r="WEK126" s="177"/>
      <c r="WEO126" s="177"/>
      <c r="WES126" s="177"/>
      <c r="WEW126" s="177"/>
      <c r="WFA126" s="177"/>
      <c r="WFE126" s="177"/>
      <c r="WFI126" s="177"/>
      <c r="WFM126" s="177"/>
      <c r="WFQ126" s="177"/>
      <c r="WFU126" s="177"/>
      <c r="WFY126" s="177"/>
      <c r="WGC126" s="177"/>
      <c r="WGG126" s="177"/>
      <c r="WGK126" s="177"/>
      <c r="WGO126" s="177"/>
      <c r="WGS126" s="177"/>
      <c r="WGW126" s="177"/>
      <c r="WHA126" s="177"/>
      <c r="WHE126" s="177"/>
      <c r="WHI126" s="177"/>
      <c r="WHM126" s="177"/>
      <c r="WHQ126" s="177"/>
      <c r="WHU126" s="177"/>
      <c r="WHY126" s="177"/>
      <c r="WIC126" s="177"/>
      <c r="WIG126" s="177"/>
      <c r="WIK126" s="177"/>
      <c r="WIO126" s="177"/>
      <c r="WIS126" s="177"/>
      <c r="WIW126" s="177"/>
      <c r="WJA126" s="177"/>
      <c r="WJE126" s="177"/>
      <c r="WJI126" s="177"/>
      <c r="WJM126" s="177"/>
      <c r="WJQ126" s="177"/>
      <c r="WJU126" s="177"/>
      <c r="WJY126" s="177"/>
      <c r="WKC126" s="177"/>
      <c r="WKG126" s="177"/>
      <c r="WKK126" s="177"/>
      <c r="WKO126" s="177"/>
      <c r="WKS126" s="177"/>
      <c r="WKW126" s="177"/>
      <c r="WLA126" s="177"/>
      <c r="WLE126" s="177"/>
      <c r="WLI126" s="177"/>
      <c r="WLM126" s="177"/>
      <c r="WLQ126" s="177"/>
      <c r="WLU126" s="177"/>
      <c r="WLY126" s="177"/>
      <c r="WMC126" s="177"/>
      <c r="WMG126" s="177"/>
      <c r="WMK126" s="177"/>
      <c r="WMO126" s="177"/>
      <c r="WMS126" s="177"/>
      <c r="WMW126" s="177"/>
      <c r="WNA126" s="177"/>
      <c r="WNE126" s="177"/>
      <c r="WNI126" s="177"/>
      <c r="WNM126" s="177"/>
      <c r="WNQ126" s="177"/>
      <c r="WNU126" s="177"/>
      <c r="WNY126" s="177"/>
      <c r="WOC126" s="177"/>
      <c r="WOG126" s="177"/>
      <c r="WOK126" s="177"/>
      <c r="WOO126" s="177"/>
      <c r="WOS126" s="177"/>
      <c r="WOW126" s="177"/>
      <c r="WPA126" s="177"/>
      <c r="WPE126" s="177"/>
      <c r="WPI126" s="177"/>
      <c r="WPM126" s="177"/>
      <c r="WPQ126" s="177"/>
      <c r="WPU126" s="177"/>
      <c r="WPY126" s="177"/>
      <c r="WQC126" s="177"/>
      <c r="WQG126" s="177"/>
      <c r="WQK126" s="177"/>
      <c r="WQO126" s="177"/>
      <c r="WQS126" s="177"/>
      <c r="WQW126" s="177"/>
      <c r="WRA126" s="177"/>
      <c r="WRE126" s="177"/>
      <c r="WRI126" s="177"/>
      <c r="WRM126" s="177"/>
      <c r="WRQ126" s="177"/>
      <c r="WRU126" s="177"/>
      <c r="WRY126" s="177"/>
      <c r="WSC126" s="177"/>
      <c r="WSG126" s="177"/>
      <c r="WSK126" s="177"/>
      <c r="WSO126" s="177"/>
      <c r="WSS126" s="177"/>
      <c r="WSW126" s="177"/>
      <c r="WTA126" s="177"/>
      <c r="WTE126" s="177"/>
      <c r="WTI126" s="177"/>
      <c r="WTM126" s="177"/>
      <c r="WTQ126" s="177"/>
      <c r="WTU126" s="177"/>
      <c r="WTY126" s="177"/>
      <c r="WUC126" s="177"/>
      <c r="WUG126" s="177"/>
      <c r="WUK126" s="177"/>
      <c r="WUO126" s="177"/>
      <c r="WUS126" s="177"/>
      <c r="WUW126" s="177"/>
      <c r="WVA126" s="177"/>
      <c r="WVE126" s="177"/>
      <c r="WVI126" s="177"/>
      <c r="WVM126" s="177"/>
      <c r="WVQ126" s="177"/>
      <c r="WVU126" s="177"/>
      <c r="WVY126" s="177"/>
      <c r="WWC126" s="177"/>
      <c r="WWG126" s="177"/>
      <c r="WWK126" s="177"/>
      <c r="WWO126" s="177"/>
      <c r="WWS126" s="177"/>
      <c r="WWW126" s="177"/>
      <c r="WXA126" s="177"/>
      <c r="WXE126" s="177"/>
      <c r="WXI126" s="177"/>
      <c r="WXM126" s="177"/>
      <c r="WXQ126" s="177"/>
      <c r="WXU126" s="177"/>
      <c r="WXY126" s="177"/>
      <c r="WYC126" s="177"/>
      <c r="WYG126" s="177"/>
      <c r="WYK126" s="177"/>
      <c r="WYO126" s="177"/>
      <c r="WYS126" s="177"/>
      <c r="WYW126" s="177"/>
      <c r="WZA126" s="177"/>
      <c r="WZE126" s="177"/>
      <c r="WZI126" s="177"/>
      <c r="WZM126" s="177"/>
      <c r="WZQ126" s="177"/>
      <c r="WZU126" s="177"/>
      <c r="WZY126" s="177"/>
      <c r="XAC126" s="177"/>
      <c r="XAG126" s="177"/>
      <c r="XAK126" s="177"/>
      <c r="XAO126" s="177"/>
      <c r="XAS126" s="177"/>
      <c r="XAW126" s="177"/>
      <c r="XBA126" s="177"/>
      <c r="XBE126" s="177"/>
      <c r="XBI126" s="177"/>
      <c r="XBM126" s="177"/>
      <c r="XBQ126" s="177"/>
      <c r="XBU126" s="177"/>
      <c r="XBY126" s="177"/>
      <c r="XCC126" s="177"/>
      <c r="XCG126" s="177"/>
      <c r="XCK126" s="177"/>
      <c r="XCO126" s="177"/>
      <c r="XCS126" s="177"/>
      <c r="XCW126" s="177"/>
      <c r="XDA126" s="177"/>
      <c r="XDE126" s="177"/>
      <c r="XDI126" s="177"/>
      <c r="XDM126" s="177"/>
      <c r="XDQ126" s="177"/>
      <c r="XDU126" s="177"/>
      <c r="XDY126" s="177"/>
      <c r="XEC126" s="177"/>
      <c r="XEG126" s="177"/>
      <c r="XEK126" s="177"/>
      <c r="XEO126" s="177"/>
      <c r="XES126" s="177"/>
      <c r="XEW126" s="177"/>
      <c r="XFA126" s="177"/>
    </row>
    <row r="127" spans="1:1021 1025:2045 2049:3069 3073:4093 4097:5117 5121:6141 6145:7165 7169:8189 8193:9213 9217:10237 10241:11261 11265:12285 12289:13309 13313:14333 14337:15357 15361:16381">
      <c r="B127" s="525"/>
      <c r="C127" s="525"/>
      <c r="D127" s="525"/>
      <c r="E127" s="145"/>
      <c r="F127" s="145"/>
      <c r="G127" s="145"/>
      <c r="H127" s="145"/>
      <c r="I127" s="145"/>
    </row>
  </sheetData>
  <phoneticPr fontId="0" type="noConversion"/>
  <pageMargins left="0.75" right="0.75" top="1" bottom="1" header="0.5" footer="0.5"/>
  <pageSetup scale="73" orientation="portrait" r:id="rId1"/>
  <headerFooter alignWithMargins="0"/>
  <colBreaks count="1" manualBreakCount="1">
    <brk id="9"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72"/>
  <sheetViews>
    <sheetView topLeftCell="A89" zoomScale="214" zoomScaleNormal="100" workbookViewId="0">
      <selection activeCell="E97" sqref="E97"/>
    </sheetView>
  </sheetViews>
  <sheetFormatPr baseColWidth="10" defaultColWidth="9.1640625" defaultRowHeight="13"/>
  <cols>
    <col min="1" max="3" width="11.6640625" style="17" customWidth="1"/>
    <col min="4" max="4" width="13" style="17" customWidth="1"/>
    <col min="5" max="5" width="11.6640625" style="17" customWidth="1"/>
    <col min="6" max="6" width="12.83203125" style="17" customWidth="1"/>
    <col min="7" max="13" width="11.6640625" style="17" customWidth="1"/>
    <col min="14" max="16384" width="9.1640625" style="17"/>
  </cols>
  <sheetData>
    <row r="1" spans="1:19">
      <c r="A1" s="1" t="str">
        <f>Data!A1</f>
        <v>Financial Statement Analysis Package (FSAP): Version 9.0</v>
      </c>
      <c r="B1" s="152"/>
      <c r="C1" s="152"/>
      <c r="D1" s="152"/>
      <c r="E1" s="152"/>
      <c r="F1" s="152"/>
      <c r="G1" s="152"/>
      <c r="H1" s="152"/>
      <c r="I1" s="152"/>
      <c r="J1" s="274"/>
      <c r="L1" s="5"/>
      <c r="M1" s="6"/>
      <c r="N1" s="6"/>
      <c r="O1" s="6"/>
      <c r="P1" s="7"/>
    </row>
    <row r="2" spans="1:19">
      <c r="A2" s="9" t="str">
        <f>Data!A2</f>
        <v>Financial Reporting, Financial Statement Analysis, and Valuation: A Strategic Perspective, 9th Edition</v>
      </c>
      <c r="B2" s="154"/>
      <c r="C2" s="154"/>
      <c r="D2" s="154"/>
      <c r="E2" s="154"/>
      <c r="F2" s="154"/>
      <c r="G2" s="154"/>
      <c r="H2" s="154"/>
      <c r="I2" s="154"/>
      <c r="J2" s="68"/>
      <c r="L2" s="9" t="s">
        <v>405</v>
      </c>
      <c r="M2" s="10"/>
      <c r="N2" s="10"/>
      <c r="O2" s="10"/>
      <c r="P2" s="11"/>
    </row>
    <row r="3" spans="1:19" ht="14" thickBot="1">
      <c r="A3" s="12" t="s">
        <v>406</v>
      </c>
      <c r="B3" s="105"/>
      <c r="C3" s="105"/>
      <c r="D3" s="105"/>
      <c r="E3" s="105"/>
      <c r="F3" s="105"/>
      <c r="G3" s="105"/>
      <c r="H3" s="105"/>
      <c r="I3" s="105"/>
      <c r="J3" s="106"/>
      <c r="L3" s="15"/>
      <c r="M3" s="13"/>
      <c r="N3" s="13"/>
      <c r="O3" s="13"/>
      <c r="P3" s="14"/>
    </row>
    <row r="4" spans="1:19">
      <c r="L4" s="27" t="s">
        <v>539</v>
      </c>
      <c r="M4" s="27"/>
      <c r="N4" s="27"/>
      <c r="O4" s="27"/>
      <c r="P4" s="27"/>
      <c r="Q4" s="27"/>
      <c r="R4" s="27"/>
      <c r="S4" s="27"/>
    </row>
    <row r="6" spans="1:19">
      <c r="A6" s="18" t="s">
        <v>526</v>
      </c>
      <c r="L6" s="69" t="s">
        <v>256</v>
      </c>
    </row>
    <row r="7" spans="1:19">
      <c r="A7" s="18"/>
      <c r="L7" s="17" t="s">
        <v>188</v>
      </c>
    </row>
    <row r="8" spans="1:19">
      <c r="A8" s="18" t="s">
        <v>389</v>
      </c>
    </row>
    <row r="9" spans="1:19">
      <c r="A9" s="275" t="s">
        <v>385</v>
      </c>
      <c r="B9" s="276"/>
      <c r="C9" s="276"/>
      <c r="D9" s="276"/>
      <c r="E9" s="277"/>
      <c r="F9" s="278" t="e">
        <f>E83</f>
        <v>#DIV/0!</v>
      </c>
      <c r="L9" s="17" t="s">
        <v>391</v>
      </c>
    </row>
    <row r="10" spans="1:19">
      <c r="A10" s="279" t="s">
        <v>386</v>
      </c>
      <c r="B10" s="280"/>
      <c r="C10" s="280"/>
      <c r="D10" s="280"/>
      <c r="E10" s="281"/>
      <c r="F10" s="282" t="e">
        <f>E113</f>
        <v>#DIV/0!</v>
      </c>
      <c r="L10" s="17" t="s">
        <v>391</v>
      </c>
    </row>
    <row r="11" spans="1:19">
      <c r="A11" s="279" t="s">
        <v>387</v>
      </c>
      <c r="B11" s="280"/>
      <c r="C11" s="280"/>
      <c r="D11" s="280"/>
      <c r="E11" s="281"/>
      <c r="F11" s="282" t="e">
        <f>E170</f>
        <v>#DIV/0!</v>
      </c>
      <c r="L11" s="17" t="s">
        <v>391</v>
      </c>
    </row>
    <row r="12" spans="1:19">
      <c r="A12" s="279" t="s">
        <v>388</v>
      </c>
      <c r="B12" s="280"/>
      <c r="C12" s="280"/>
      <c r="D12" s="280"/>
      <c r="E12" s="281"/>
      <c r="F12" s="282" t="e">
        <f>E231</f>
        <v>#DIV/0!</v>
      </c>
      <c r="L12" s="17" t="s">
        <v>391</v>
      </c>
    </row>
    <row r="13" spans="1:19">
      <c r="A13" s="283" t="s">
        <v>390</v>
      </c>
      <c r="B13" s="284"/>
      <c r="C13" s="284"/>
      <c r="D13" s="284"/>
      <c r="E13" s="285"/>
      <c r="F13" s="286" t="e">
        <f>E267</f>
        <v>#DIV/0!</v>
      </c>
      <c r="L13" s="17" t="s">
        <v>391</v>
      </c>
    </row>
    <row r="14" spans="1:19">
      <c r="A14" s="212" t="s">
        <v>647</v>
      </c>
      <c r="B14" s="56"/>
      <c r="C14" s="56"/>
      <c r="D14" s="56"/>
      <c r="E14" s="287"/>
    </row>
    <row r="15" spans="1:19">
      <c r="A15" s="407" t="s">
        <v>648</v>
      </c>
    </row>
    <row r="17" spans="1:14" ht="14" thickBot="1"/>
    <row r="18" spans="1:14" ht="14" thickTop="1">
      <c r="A18" s="288" t="s">
        <v>465</v>
      </c>
      <c r="B18" s="197"/>
      <c r="C18" s="289" t="s">
        <v>179</v>
      </c>
      <c r="D18" s="196"/>
      <c r="E18" s="196"/>
      <c r="F18" s="196"/>
      <c r="G18" s="196"/>
      <c r="H18" s="196" t="s">
        <v>40</v>
      </c>
      <c r="I18" s="196"/>
      <c r="J18" s="290"/>
    </row>
    <row r="19" spans="1:14">
      <c r="A19" s="291" t="str">
        <f>Data!$A$9</f>
        <v>Analyst Name:</v>
      </c>
      <c r="B19" s="292"/>
      <c r="C19" s="160">
        <f>Data!$B$9</f>
        <v>0</v>
      </c>
      <c r="D19" s="162"/>
      <c r="E19" s="157"/>
      <c r="F19" s="161"/>
      <c r="G19" s="161"/>
      <c r="H19" s="161"/>
      <c r="I19" s="161"/>
      <c r="J19" s="293"/>
      <c r="N19" s="573"/>
    </row>
    <row r="20" spans="1:14">
      <c r="A20" s="291" t="str">
        <f>Data!$A$10</f>
        <v>Company Name:</v>
      </c>
      <c r="B20" s="294"/>
      <c r="C20" s="160">
        <f>Data!$B$10</f>
        <v>0</v>
      </c>
      <c r="D20" s="157"/>
      <c r="E20" s="174"/>
      <c r="F20" s="161"/>
      <c r="G20" s="161"/>
      <c r="H20" s="161"/>
      <c r="I20" s="161"/>
      <c r="J20" s="293"/>
    </row>
    <row r="21" spans="1:14" ht="14" thickBot="1">
      <c r="A21" s="295"/>
      <c r="B21" s="64"/>
      <c r="C21" s="64"/>
      <c r="D21" s="64"/>
      <c r="E21" s="64"/>
      <c r="F21" s="64"/>
      <c r="G21" s="64"/>
      <c r="H21" s="64"/>
      <c r="I21" s="64"/>
      <c r="J21" s="296"/>
    </row>
    <row r="22" spans="1:14" ht="14" thickTop="1">
      <c r="A22" s="297" t="s">
        <v>41</v>
      </c>
      <c r="B22" s="251"/>
      <c r="C22" s="251"/>
      <c r="D22" s="298"/>
      <c r="E22" s="299"/>
      <c r="F22" s="299"/>
      <c r="G22" s="299"/>
      <c r="H22" s="299"/>
      <c r="I22" s="299"/>
      <c r="J22" s="300"/>
    </row>
    <row r="23" spans="1:14">
      <c r="A23" s="295"/>
      <c r="B23" s="64"/>
      <c r="C23" s="64"/>
      <c r="D23" s="64"/>
      <c r="E23" s="64"/>
      <c r="F23" s="64"/>
      <c r="G23" s="64"/>
      <c r="H23" s="64"/>
      <c r="I23" s="64"/>
      <c r="J23" s="301"/>
      <c r="L23" s="69" t="s">
        <v>181</v>
      </c>
    </row>
    <row r="24" spans="1:14">
      <c r="A24" s="295" t="s">
        <v>48</v>
      </c>
      <c r="B24" s="64"/>
      <c r="C24" s="64"/>
      <c r="D24" s="64"/>
      <c r="F24" s="302">
        <f>Data!$G$150</f>
        <v>0</v>
      </c>
      <c r="G24" s="64"/>
      <c r="H24" s="64"/>
      <c r="I24" s="64"/>
      <c r="J24" s="301"/>
      <c r="L24" s="17" t="s">
        <v>537</v>
      </c>
    </row>
    <row r="25" spans="1:14">
      <c r="A25" s="295" t="s">
        <v>249</v>
      </c>
      <c r="B25" s="64"/>
      <c r="C25" s="64"/>
      <c r="D25" s="64"/>
      <c r="E25" s="64"/>
      <c r="F25" s="408">
        <f>Data!$G$147</f>
        <v>0</v>
      </c>
      <c r="G25" s="64"/>
      <c r="H25" s="64"/>
      <c r="I25" s="64"/>
      <c r="J25" s="301"/>
      <c r="L25" s="17" t="s">
        <v>538</v>
      </c>
    </row>
    <row r="26" spans="1:14">
      <c r="A26" s="295" t="s">
        <v>250</v>
      </c>
      <c r="B26" s="64"/>
      <c r="C26" s="64"/>
      <c r="D26" s="64"/>
      <c r="E26" s="64"/>
      <c r="F26" s="303">
        <f>F24*F25</f>
        <v>0</v>
      </c>
      <c r="G26" s="64"/>
      <c r="H26" s="64"/>
      <c r="I26" s="64"/>
      <c r="J26" s="301"/>
      <c r="L26" s="17" t="s">
        <v>530</v>
      </c>
    </row>
    <row r="27" spans="1:14">
      <c r="A27" s="295"/>
      <c r="B27" s="64"/>
      <c r="C27" s="64"/>
      <c r="D27" s="64"/>
      <c r="E27" s="64"/>
      <c r="F27" s="304"/>
      <c r="G27" s="64"/>
      <c r="H27" s="64"/>
      <c r="I27" s="64"/>
      <c r="J27" s="301"/>
    </row>
    <row r="28" spans="1:14">
      <c r="A28" s="295" t="s">
        <v>243</v>
      </c>
      <c r="B28" s="64"/>
      <c r="C28" s="64"/>
      <c r="D28" s="64"/>
      <c r="E28" s="64"/>
      <c r="F28" s="305">
        <f>Forecasts!$J$15</f>
        <v>0.03</v>
      </c>
      <c r="G28" s="64"/>
      <c r="H28" s="64"/>
      <c r="I28" s="64"/>
      <c r="J28" s="301"/>
      <c r="L28" s="69" t="s">
        <v>182</v>
      </c>
    </row>
    <row r="29" spans="1:14">
      <c r="A29" s="295" t="s">
        <v>244</v>
      </c>
      <c r="B29" s="64"/>
      <c r="C29" s="64"/>
      <c r="D29" s="64"/>
      <c r="E29" s="64"/>
      <c r="F29" s="306">
        <v>0.03</v>
      </c>
      <c r="G29" s="64"/>
      <c r="H29" s="64"/>
      <c r="I29" s="64"/>
      <c r="J29" s="301"/>
      <c r="L29" s="17" t="s">
        <v>187</v>
      </c>
    </row>
    <row r="30" spans="1:14">
      <c r="A30" s="295" t="s">
        <v>245</v>
      </c>
      <c r="B30" s="64"/>
      <c r="C30" s="64"/>
      <c r="D30" s="64"/>
      <c r="E30" s="64"/>
      <c r="F30" s="64"/>
      <c r="G30" s="64"/>
      <c r="H30" s="64"/>
      <c r="I30" s="482"/>
      <c r="J30" s="301"/>
    </row>
    <row r="31" spans="1:14">
      <c r="A31" s="307"/>
      <c r="B31" s="64"/>
      <c r="C31" s="64"/>
      <c r="D31" s="64"/>
      <c r="E31" s="64"/>
      <c r="F31" s="64"/>
      <c r="G31" s="64"/>
      <c r="H31" s="64"/>
      <c r="I31" s="64"/>
      <c r="J31" s="301"/>
    </row>
    <row r="32" spans="1:14">
      <c r="A32" s="295" t="s">
        <v>42</v>
      </c>
      <c r="B32" s="64"/>
      <c r="C32" s="64"/>
      <c r="D32" s="64"/>
      <c r="E32" s="64"/>
      <c r="F32" s="64"/>
      <c r="G32" s="64"/>
      <c r="H32" s="64"/>
      <c r="I32" s="64"/>
      <c r="J32" s="301"/>
      <c r="L32" s="69" t="s">
        <v>183</v>
      </c>
    </row>
    <row r="33" spans="1:12">
      <c r="A33" s="295" t="s">
        <v>253</v>
      </c>
      <c r="B33" s="64"/>
      <c r="C33" s="64"/>
      <c r="D33" s="64"/>
      <c r="E33" s="64"/>
      <c r="F33" s="308">
        <v>0</v>
      </c>
      <c r="G33" s="64"/>
      <c r="H33" s="64"/>
      <c r="I33" s="64"/>
      <c r="J33" s="301"/>
      <c r="L33" s="17" t="s">
        <v>531</v>
      </c>
    </row>
    <row r="34" spans="1:12">
      <c r="A34" s="295" t="s">
        <v>254</v>
      </c>
      <c r="B34" s="64"/>
      <c r="C34" s="64"/>
      <c r="D34" s="64"/>
      <c r="E34" s="64"/>
      <c r="F34" s="574">
        <v>0.03</v>
      </c>
      <c r="G34" s="64"/>
      <c r="H34" s="64"/>
      <c r="I34" s="64"/>
      <c r="J34" s="301"/>
      <c r="L34" s="520" t="s">
        <v>832</v>
      </c>
    </row>
    <row r="35" spans="1:12">
      <c r="A35" s="295" t="s">
        <v>44</v>
      </c>
      <c r="B35" s="64"/>
      <c r="C35" s="64"/>
      <c r="D35" s="64"/>
      <c r="E35" s="64"/>
      <c r="F35" s="170">
        <v>0</v>
      </c>
      <c r="G35" s="64"/>
      <c r="H35" s="64"/>
      <c r="I35" s="64"/>
      <c r="J35" s="301"/>
      <c r="L35" s="17" t="s">
        <v>532</v>
      </c>
    </row>
    <row r="36" spans="1:12">
      <c r="A36" s="295" t="s">
        <v>46</v>
      </c>
      <c r="B36" s="64"/>
      <c r="C36" s="64"/>
      <c r="D36" s="64"/>
      <c r="E36" s="64"/>
      <c r="F36" s="309">
        <f>F34+F33*F35</f>
        <v>0.03</v>
      </c>
      <c r="G36" s="64"/>
      <c r="H36" s="64"/>
      <c r="I36" s="64"/>
      <c r="J36" s="301"/>
      <c r="L36" s="17" t="s">
        <v>533</v>
      </c>
    </row>
    <row r="37" spans="1:12">
      <c r="A37" s="295"/>
      <c r="B37" s="64"/>
      <c r="C37" s="64"/>
      <c r="D37" s="64"/>
      <c r="E37" s="64"/>
      <c r="F37" s="64"/>
      <c r="G37" s="64"/>
      <c r="H37" s="64"/>
      <c r="I37" s="64"/>
      <c r="J37" s="301"/>
    </row>
    <row r="38" spans="1:12">
      <c r="A38" s="295" t="s">
        <v>247</v>
      </c>
      <c r="B38" s="64"/>
      <c r="C38" s="64"/>
      <c r="D38" s="64"/>
      <c r="E38" s="64"/>
      <c r="F38" s="64"/>
      <c r="G38" s="64"/>
      <c r="H38" s="64"/>
      <c r="I38" s="64"/>
      <c r="J38" s="301"/>
      <c r="L38" s="69" t="s">
        <v>184</v>
      </c>
    </row>
    <row r="39" spans="1:12">
      <c r="A39" s="295" t="s">
        <v>43</v>
      </c>
      <c r="B39" s="64"/>
      <c r="C39" s="64"/>
      <c r="D39" s="64"/>
      <c r="E39" s="64"/>
      <c r="F39" s="409">
        <f>Forecasts!D177+Forecasts!D180+Forecasts!D198</f>
        <v>0</v>
      </c>
      <c r="G39" s="64"/>
      <c r="H39" s="64"/>
      <c r="I39" s="64"/>
      <c r="J39" s="301"/>
      <c r="L39" s="17" t="s">
        <v>534</v>
      </c>
    </row>
    <row r="40" spans="1:12">
      <c r="A40" s="295" t="s">
        <v>248</v>
      </c>
      <c r="B40" s="64"/>
      <c r="C40" s="64"/>
      <c r="D40" s="64"/>
      <c r="E40" s="64"/>
      <c r="F40" s="410" t="e">
        <f>-Forecasts!E63</f>
        <v>#DIV/0!</v>
      </c>
      <c r="G40" s="64"/>
      <c r="H40" s="64"/>
      <c r="I40" s="64"/>
      <c r="J40" s="301"/>
      <c r="L40" s="17" t="s">
        <v>535</v>
      </c>
    </row>
    <row r="41" spans="1:12">
      <c r="A41" s="295" t="s">
        <v>45</v>
      </c>
      <c r="B41" s="64"/>
      <c r="C41" s="64"/>
      <c r="D41" s="64"/>
      <c r="E41" s="64"/>
      <c r="F41" s="410">
        <f>Forecasts!E76</f>
        <v>0</v>
      </c>
      <c r="G41" s="64"/>
      <c r="H41" s="64"/>
      <c r="I41" s="64"/>
      <c r="J41" s="301"/>
      <c r="L41" s="17" t="s">
        <v>536</v>
      </c>
    </row>
    <row r="42" spans="1:12">
      <c r="A42" s="295" t="s">
        <v>180</v>
      </c>
      <c r="B42" s="64"/>
      <c r="C42" s="64"/>
      <c r="D42" s="64"/>
      <c r="E42" s="64"/>
      <c r="F42" s="311" t="e">
        <f>F40*(1+F41)</f>
        <v>#DIV/0!</v>
      </c>
      <c r="G42" s="64"/>
      <c r="H42" s="64"/>
      <c r="I42" s="64"/>
      <c r="J42" s="301"/>
      <c r="L42" s="17" t="s">
        <v>189</v>
      </c>
    </row>
    <row r="43" spans="1:12">
      <c r="A43" s="295"/>
      <c r="B43" s="64"/>
      <c r="C43" s="64"/>
      <c r="D43" s="64"/>
      <c r="E43" s="64"/>
      <c r="F43" s="64"/>
      <c r="G43" s="64"/>
      <c r="H43" s="64"/>
      <c r="I43" s="64"/>
      <c r="J43" s="301"/>
    </row>
    <row r="44" spans="1:12">
      <c r="A44" s="295" t="s">
        <v>47</v>
      </c>
      <c r="B44" s="64"/>
      <c r="C44" s="64"/>
      <c r="D44" s="64"/>
      <c r="E44" s="64"/>
      <c r="F44" s="64"/>
      <c r="G44" s="64"/>
      <c r="H44" s="64"/>
      <c r="I44" s="64"/>
      <c r="J44" s="301"/>
      <c r="L44" s="69" t="s">
        <v>185</v>
      </c>
    </row>
    <row r="45" spans="1:12">
      <c r="A45" s="295" t="s">
        <v>251</v>
      </c>
      <c r="B45" s="64"/>
      <c r="C45" s="64"/>
      <c r="D45" s="64"/>
      <c r="E45" s="64"/>
      <c r="F45" s="310">
        <v>0</v>
      </c>
      <c r="G45" s="64"/>
      <c r="H45" s="64"/>
      <c r="I45" s="64"/>
      <c r="J45" s="301"/>
      <c r="L45" s="434" t="s">
        <v>748</v>
      </c>
    </row>
    <row r="46" spans="1:12">
      <c r="A46" s="295" t="s">
        <v>252</v>
      </c>
      <c r="B46" s="64"/>
      <c r="C46" s="64"/>
      <c r="D46" s="64"/>
      <c r="E46" s="64"/>
      <c r="F46" s="310">
        <v>0</v>
      </c>
      <c r="G46" s="64"/>
      <c r="H46" s="64"/>
      <c r="I46" s="64"/>
      <c r="J46" s="301"/>
      <c r="L46" s="17" t="s">
        <v>544</v>
      </c>
    </row>
    <row r="47" spans="1:12">
      <c r="A47" s="295" t="s">
        <v>255</v>
      </c>
      <c r="B47" s="64"/>
      <c r="C47" s="64"/>
      <c r="D47" s="64"/>
      <c r="E47" s="64"/>
      <c r="F47" s="309">
        <v>0</v>
      </c>
      <c r="G47" s="64"/>
      <c r="H47" s="64"/>
      <c r="I47" s="64"/>
      <c r="J47" s="301"/>
      <c r="L47" s="17" t="s">
        <v>529</v>
      </c>
    </row>
    <row r="48" spans="1:12">
      <c r="A48" s="295"/>
      <c r="B48" s="64"/>
      <c r="C48" s="64"/>
      <c r="D48" s="64"/>
      <c r="E48" s="64"/>
      <c r="F48" s="64"/>
      <c r="G48" s="64"/>
      <c r="H48" s="64"/>
      <c r="I48" s="64"/>
      <c r="J48" s="301"/>
    </row>
    <row r="49" spans="1:12">
      <c r="A49" s="295" t="s">
        <v>736</v>
      </c>
      <c r="B49" s="64"/>
      <c r="C49" s="64"/>
      <c r="D49" s="64"/>
      <c r="E49" s="64"/>
      <c r="F49" s="64"/>
      <c r="G49" s="64"/>
      <c r="H49" s="64"/>
      <c r="I49" s="64"/>
      <c r="J49" s="301"/>
      <c r="L49" s="69" t="s">
        <v>739</v>
      </c>
    </row>
    <row r="50" spans="1:12">
      <c r="A50" s="295" t="s">
        <v>737</v>
      </c>
      <c r="B50" s="64"/>
      <c r="C50" s="64"/>
      <c r="D50" s="64"/>
      <c r="E50" s="64"/>
      <c r="F50" s="486">
        <v>0</v>
      </c>
      <c r="G50" s="64"/>
      <c r="H50" s="64"/>
      <c r="I50" s="64"/>
      <c r="J50" s="301"/>
      <c r="L50" s="434" t="s">
        <v>740</v>
      </c>
    </row>
    <row r="51" spans="1:12">
      <c r="A51" s="295" t="s">
        <v>738</v>
      </c>
      <c r="B51" s="64"/>
      <c r="C51" s="64"/>
      <c r="D51" s="64"/>
      <c r="E51" s="64"/>
      <c r="F51" s="486">
        <v>0</v>
      </c>
      <c r="G51" s="64"/>
      <c r="H51" s="64"/>
      <c r="I51" s="64"/>
      <c r="J51" s="301"/>
      <c r="L51" s="434" t="s">
        <v>741</v>
      </c>
    </row>
    <row r="52" spans="1:12">
      <c r="A52" s="295" t="s">
        <v>255</v>
      </c>
      <c r="B52" s="64"/>
      <c r="C52" s="64"/>
      <c r="D52" s="64"/>
      <c r="E52" s="64"/>
      <c r="F52" s="485">
        <v>0</v>
      </c>
      <c r="G52" s="64"/>
      <c r="H52" s="64"/>
      <c r="I52" s="64"/>
      <c r="J52" s="301"/>
      <c r="L52" s="434" t="s">
        <v>742</v>
      </c>
    </row>
    <row r="53" spans="1:12">
      <c r="A53" s="295"/>
      <c r="B53" s="64"/>
      <c r="C53" s="64"/>
      <c r="D53" s="64"/>
      <c r="E53" s="64"/>
      <c r="F53" s="64"/>
      <c r="G53" s="64"/>
      <c r="H53" s="64"/>
      <c r="I53" s="64"/>
      <c r="J53" s="301"/>
    </row>
    <row r="54" spans="1:12">
      <c r="A54" s="295" t="s">
        <v>49</v>
      </c>
      <c r="B54" s="64"/>
      <c r="C54" s="64"/>
      <c r="D54" s="64"/>
      <c r="E54" s="64"/>
      <c r="F54" s="312"/>
      <c r="G54" s="64"/>
      <c r="H54" s="64"/>
      <c r="I54" s="64"/>
      <c r="J54" s="301"/>
      <c r="L54" s="69" t="s">
        <v>186</v>
      </c>
    </row>
    <row r="55" spans="1:12">
      <c r="A55" s="295" t="s">
        <v>50</v>
      </c>
      <c r="B55" s="64"/>
      <c r="C55" s="64"/>
      <c r="D55" s="64"/>
      <c r="E55" s="64"/>
      <c r="F55" s="581" t="e">
        <f>$F$26/($F$26+$F$39+$F$45+$F$50)</f>
        <v>#DIV/0!</v>
      </c>
      <c r="G55" s="64"/>
      <c r="H55" s="64"/>
      <c r="I55" s="64"/>
      <c r="J55" s="301"/>
      <c r="L55" s="434" t="s">
        <v>744</v>
      </c>
    </row>
    <row r="56" spans="1:12">
      <c r="A56" s="295" t="s">
        <v>51</v>
      </c>
      <c r="B56" s="64"/>
      <c r="C56" s="64"/>
      <c r="D56" s="64"/>
      <c r="E56" s="64"/>
      <c r="F56" s="581" t="e">
        <f>$F$39/($F$26+$F$39+$F$45+$F$50)</f>
        <v>#DIV/0!</v>
      </c>
      <c r="G56" s="64"/>
      <c r="H56" s="64"/>
      <c r="I56" s="64"/>
      <c r="J56" s="301"/>
      <c r="L56" s="434" t="s">
        <v>745</v>
      </c>
    </row>
    <row r="57" spans="1:12">
      <c r="A57" s="295" t="s">
        <v>52</v>
      </c>
      <c r="B57" s="64"/>
      <c r="C57" s="64"/>
      <c r="D57" s="64"/>
      <c r="E57" s="64"/>
      <c r="F57" s="313" t="e">
        <f>$F$45/($F$26+$F$39+$F$45+$F$50)</f>
        <v>#DIV/0!</v>
      </c>
      <c r="G57" s="64"/>
      <c r="H57" s="64"/>
      <c r="I57" s="64"/>
      <c r="J57" s="301"/>
      <c r="L57" s="434" t="s">
        <v>746</v>
      </c>
    </row>
    <row r="58" spans="1:12">
      <c r="A58" s="295" t="s">
        <v>743</v>
      </c>
      <c r="B58" s="64"/>
      <c r="C58" s="64"/>
      <c r="D58" s="64"/>
      <c r="E58" s="64"/>
      <c r="F58" s="313" t="e">
        <f>$F$50/($F$26+$F$39+$F$45+$F$50)</f>
        <v>#DIV/0!</v>
      </c>
      <c r="G58" s="64"/>
      <c r="H58" s="64"/>
      <c r="I58" s="64"/>
      <c r="J58" s="301"/>
      <c r="L58" s="434" t="s">
        <v>747</v>
      </c>
    </row>
    <row r="59" spans="1:12">
      <c r="A59" s="295" t="s">
        <v>53</v>
      </c>
      <c r="B59" s="64"/>
      <c r="C59" s="64"/>
      <c r="D59" s="64"/>
      <c r="E59" s="64"/>
      <c r="F59" s="309" t="e">
        <f>($F$55*$F$36)+($F$56*F42)+($F$57*$F$47)+($F$58*$F$52)</f>
        <v>#DIV/0!</v>
      </c>
      <c r="G59" s="64"/>
      <c r="H59" s="64"/>
      <c r="I59" s="64"/>
      <c r="J59" s="301"/>
      <c r="L59" s="434" t="s">
        <v>540</v>
      </c>
    </row>
    <row r="60" spans="1:12" ht="14" thickBot="1">
      <c r="A60" s="314"/>
      <c r="B60" s="315"/>
      <c r="C60" s="315"/>
      <c r="D60" s="315"/>
      <c r="E60" s="315"/>
      <c r="F60" s="315"/>
      <c r="G60" s="315"/>
      <c r="H60" s="315"/>
      <c r="I60" s="315"/>
      <c r="J60" s="316"/>
    </row>
    <row r="61" spans="1:12" ht="14" thickTop="1">
      <c r="A61" s="64"/>
      <c r="B61" s="64"/>
      <c r="C61" s="64"/>
      <c r="D61" s="64"/>
      <c r="E61" s="64"/>
      <c r="F61" s="64"/>
      <c r="G61" s="64"/>
      <c r="H61" s="64"/>
      <c r="I61" s="64"/>
      <c r="J61" s="64"/>
    </row>
    <row r="62" spans="1:12" ht="14" thickBot="1">
      <c r="A62" s="64"/>
      <c r="B62" s="64"/>
      <c r="C62" s="64"/>
      <c r="D62" s="64"/>
      <c r="E62" s="64"/>
      <c r="F62" s="64"/>
      <c r="G62" s="64"/>
      <c r="H62" s="64"/>
      <c r="I62" s="64"/>
      <c r="J62" s="64"/>
    </row>
    <row r="63" spans="1:12" ht="14" thickTop="1">
      <c r="A63" s="317" t="s">
        <v>465</v>
      </c>
      <c r="B63" s="318"/>
      <c r="C63" s="319" t="str">
        <f>C18</f>
        <v>VALUATION MODELS</v>
      </c>
      <c r="D63" s="319"/>
      <c r="E63" s="320"/>
      <c r="F63" s="320"/>
      <c r="G63" s="320"/>
      <c r="H63" s="320"/>
      <c r="I63" s="320"/>
      <c r="J63" s="321"/>
    </row>
    <row r="64" spans="1:12">
      <c r="A64" s="291" t="str">
        <f>Data!$A$9</f>
        <v>Analyst Name:</v>
      </c>
      <c r="B64" s="292"/>
      <c r="C64" s="160">
        <f>Data!$B$9</f>
        <v>0</v>
      </c>
      <c r="D64" s="162"/>
      <c r="E64" s="157"/>
      <c r="F64" s="161"/>
      <c r="G64" s="161"/>
      <c r="H64" s="161"/>
      <c r="I64" s="161"/>
      <c r="J64" s="293"/>
    </row>
    <row r="65" spans="1:12">
      <c r="A65" s="291" t="str">
        <f>Data!$A$10</f>
        <v>Company Name:</v>
      </c>
      <c r="B65" s="294"/>
      <c r="C65" s="160">
        <f>Data!$B$10</f>
        <v>0</v>
      </c>
      <c r="D65" s="157"/>
      <c r="E65" s="174"/>
      <c r="F65" s="161"/>
      <c r="G65" s="161"/>
      <c r="H65" s="161"/>
      <c r="I65" s="161"/>
      <c r="J65" s="293"/>
    </row>
    <row r="66" spans="1:12">
      <c r="A66" s="322"/>
      <c r="B66" s="64"/>
      <c r="C66" s="64"/>
      <c r="D66" s="64"/>
      <c r="E66" s="64"/>
      <c r="F66" s="64"/>
      <c r="G66" s="64"/>
      <c r="H66" s="64"/>
      <c r="I66" s="64"/>
      <c r="J66" s="323" t="s">
        <v>54</v>
      </c>
    </row>
    <row r="67" spans="1:12">
      <c r="A67" s="322"/>
      <c r="B67" s="64"/>
      <c r="C67" s="64"/>
      <c r="D67" s="64"/>
      <c r="E67" s="324">
        <v>1</v>
      </c>
      <c r="F67" s="324">
        <v>2</v>
      </c>
      <c r="G67" s="324">
        <v>3</v>
      </c>
      <c r="H67" s="324">
        <v>4</v>
      </c>
      <c r="I67" s="324">
        <v>5</v>
      </c>
      <c r="J67" s="323" t="s">
        <v>55</v>
      </c>
      <c r="L67" s="69" t="s">
        <v>203</v>
      </c>
    </row>
    <row r="68" spans="1:12">
      <c r="A68" s="325" t="s">
        <v>192</v>
      </c>
      <c r="B68" s="326"/>
      <c r="C68" s="326"/>
      <c r="D68" s="326"/>
      <c r="E68" s="327" t="s">
        <v>475</v>
      </c>
      <c r="F68" s="327" t="s">
        <v>476</v>
      </c>
      <c r="G68" s="327" t="s">
        <v>477</v>
      </c>
      <c r="H68" s="327" t="s">
        <v>478</v>
      </c>
      <c r="I68" s="327" t="s">
        <v>479</v>
      </c>
      <c r="J68" s="328" t="s">
        <v>480</v>
      </c>
      <c r="L68" s="329" t="s">
        <v>214</v>
      </c>
    </row>
    <row r="69" spans="1:12">
      <c r="A69" s="295"/>
      <c r="B69" s="64"/>
      <c r="C69" s="64"/>
      <c r="D69" s="64"/>
      <c r="E69" s="128"/>
      <c r="F69" s="128"/>
      <c r="G69" s="128"/>
      <c r="H69" s="128"/>
      <c r="I69" s="128"/>
      <c r="J69" s="323"/>
    </row>
    <row r="70" spans="1:12">
      <c r="A70" s="330" t="s">
        <v>92</v>
      </c>
      <c r="B70" s="64"/>
      <c r="C70" s="64"/>
      <c r="D70" s="64"/>
      <c r="E70" s="331" t="e">
        <f>-Forecasts!E258-Forecasts!E255</f>
        <v>#DIV/0!</v>
      </c>
      <c r="F70" s="331" t="e">
        <f>-Forecasts!F258-Forecasts!F255</f>
        <v>#DIV/0!</v>
      </c>
      <c r="G70" s="331" t="e">
        <f>-Forecasts!G258-Forecasts!G255</f>
        <v>#DIV/0!</v>
      </c>
      <c r="H70" s="331" t="e">
        <f>-Forecasts!H258-Forecasts!H255</f>
        <v>#DIV/0!</v>
      </c>
      <c r="I70" s="331" t="e">
        <f>-Forecasts!I258-Forecasts!I255</f>
        <v>#DIV/0!</v>
      </c>
      <c r="J70" s="332"/>
      <c r="L70" s="17" t="s">
        <v>541</v>
      </c>
    </row>
    <row r="71" spans="1:12">
      <c r="A71" s="295" t="s">
        <v>93</v>
      </c>
      <c r="B71" s="64"/>
      <c r="C71" s="64"/>
      <c r="D71" s="64"/>
      <c r="E71" s="331">
        <f>Forecasts!D222-Forecasts!E222</f>
        <v>0</v>
      </c>
      <c r="F71" s="331">
        <f>Forecasts!E222-Forecasts!F222</f>
        <v>0</v>
      </c>
      <c r="G71" s="331">
        <f>Forecasts!F222-Forecasts!G222</f>
        <v>0</v>
      </c>
      <c r="H71" s="331">
        <f>Forecasts!G222-Forecasts!H222</f>
        <v>0</v>
      </c>
      <c r="I71" s="331">
        <f>Forecasts!H222-Forecasts!I222</f>
        <v>0</v>
      </c>
      <c r="J71" s="332"/>
      <c r="L71" s="17" t="s">
        <v>542</v>
      </c>
    </row>
    <row r="72" spans="1:12">
      <c r="A72" s="295" t="s">
        <v>94</v>
      </c>
      <c r="B72" s="64"/>
      <c r="C72" s="64"/>
      <c r="D72" s="64"/>
      <c r="E72" s="331" t="e">
        <f>-Forecasts!E268</f>
        <v>#DIV/0!</v>
      </c>
      <c r="F72" s="331" t="e">
        <f>-Forecasts!F268</f>
        <v>#DIV/0!</v>
      </c>
      <c r="G72" s="331" t="e">
        <f>-Forecasts!G268</f>
        <v>#DIV/0!</v>
      </c>
      <c r="H72" s="331" t="e">
        <f>-Forecasts!H268</f>
        <v>#DIV/0!</v>
      </c>
      <c r="I72" s="331" t="e">
        <f>-Forecasts!I268</f>
        <v>#DIV/0!</v>
      </c>
      <c r="J72" s="332"/>
      <c r="L72" s="17" t="s">
        <v>543</v>
      </c>
    </row>
    <row r="73" spans="1:12">
      <c r="A73" s="325" t="s">
        <v>242</v>
      </c>
      <c r="B73" s="326"/>
      <c r="C73" s="326"/>
      <c r="D73" s="326"/>
      <c r="E73" s="333" t="e">
        <f>SUM(E70:E72)</f>
        <v>#DIV/0!</v>
      </c>
      <c r="F73" s="333" t="e">
        <f>SUM(F70:F72)</f>
        <v>#DIV/0!</v>
      </c>
      <c r="G73" s="333" t="e">
        <f>SUM(G70:G72)</f>
        <v>#DIV/0!</v>
      </c>
      <c r="H73" s="333" t="e">
        <f>SUM(H70:H72)</f>
        <v>#DIV/0!</v>
      </c>
      <c r="I73" s="333" t="e">
        <f>SUM(I70:I72)</f>
        <v>#DIV/0!</v>
      </c>
      <c r="J73" s="483" t="e">
        <f>(Forecasts!J97-Forecasts!J255)-(Forecasts!J222+Forecasts!J225+Forecasts!J228+Forecasts!J231-Forecasts!I222-Forecasts!I225-Forecasts!I228-Forecasts!I231)</f>
        <v>#DIV/0!</v>
      </c>
      <c r="L73" s="17" t="s">
        <v>551</v>
      </c>
    </row>
    <row r="74" spans="1:12">
      <c r="A74" s="295"/>
      <c r="B74" s="64"/>
      <c r="C74" s="64"/>
      <c r="D74" s="64"/>
      <c r="E74" s="128"/>
      <c r="F74" s="128"/>
      <c r="G74" s="128"/>
      <c r="H74" s="128"/>
      <c r="I74" s="128"/>
      <c r="J74" s="323"/>
    </row>
    <row r="75" spans="1:12">
      <c r="A75" s="295" t="s">
        <v>61</v>
      </c>
      <c r="B75" s="64"/>
      <c r="C75" s="64"/>
      <c r="D75" s="64"/>
      <c r="E75" s="334">
        <f>1/(1+$F$36)^E67</f>
        <v>0.970873786407767</v>
      </c>
      <c r="F75" s="334">
        <f>1/(1+$F$36)^F67</f>
        <v>0.94259590913375435</v>
      </c>
      <c r="G75" s="334">
        <f>1/(1+$F$36)^G67</f>
        <v>0.91514165935315961</v>
      </c>
      <c r="H75" s="334">
        <f>1/(1+$F$36)^H67</f>
        <v>0.888487047915689</v>
      </c>
      <c r="I75" s="334">
        <f>1/(1+$F$36)^I67</f>
        <v>0.86260878438416411</v>
      </c>
      <c r="J75" s="335"/>
      <c r="L75" s="17" t="s">
        <v>545</v>
      </c>
    </row>
    <row r="76" spans="1:12">
      <c r="A76" s="295" t="s">
        <v>649</v>
      </c>
      <c r="B76" s="64"/>
      <c r="C76" s="64"/>
      <c r="D76" s="64"/>
      <c r="E76" s="331" t="e">
        <f>E73*E75</f>
        <v>#DIV/0!</v>
      </c>
      <c r="F76" s="331" t="e">
        <f>F73*F75</f>
        <v>#DIV/0!</v>
      </c>
      <c r="G76" s="331" t="e">
        <f>G73*G75</f>
        <v>#DIV/0!</v>
      </c>
      <c r="H76" s="331" t="e">
        <f>H73*H75</f>
        <v>#DIV/0!</v>
      </c>
      <c r="I76" s="331" t="e">
        <f>I73*I75</f>
        <v>#DIV/0!</v>
      </c>
      <c r="J76" s="332"/>
    </row>
    <row r="77" spans="1:12">
      <c r="A77" s="295" t="s">
        <v>650</v>
      </c>
      <c r="B77" s="64"/>
      <c r="C77" s="64"/>
      <c r="D77" s="64"/>
      <c r="E77" s="331" t="e">
        <f>SUM(E76:I76)</f>
        <v>#DIV/0!</v>
      </c>
      <c r="F77" s="331"/>
      <c r="G77" s="331"/>
      <c r="H77" s="331"/>
      <c r="I77" s="331"/>
      <c r="J77" s="332"/>
      <c r="L77" s="17" t="s">
        <v>199</v>
      </c>
    </row>
    <row r="78" spans="1:12">
      <c r="A78" s="295" t="s">
        <v>651</v>
      </c>
      <c r="B78" s="64"/>
      <c r="C78" s="64"/>
      <c r="D78" s="64"/>
      <c r="E78" s="336" t="e">
        <f>J73/($F$36-$F$29)*$I$75</f>
        <v>#DIV/0!</v>
      </c>
      <c r="F78" s="401"/>
      <c r="G78" s="336"/>
      <c r="H78" s="336"/>
      <c r="I78" s="336"/>
      <c r="J78" s="337"/>
      <c r="L78" s="17" t="s">
        <v>200</v>
      </c>
    </row>
    <row r="79" spans="1:12">
      <c r="A79" s="295" t="s">
        <v>70</v>
      </c>
      <c r="B79" s="64"/>
      <c r="C79" s="64"/>
      <c r="D79" s="64"/>
      <c r="E79" s="336" t="e">
        <f>E77+E78</f>
        <v>#DIV/0!</v>
      </c>
      <c r="F79" s="331"/>
      <c r="G79" s="336"/>
      <c r="H79" s="336"/>
      <c r="I79" s="336"/>
      <c r="J79" s="337"/>
    </row>
    <row r="80" spans="1:12">
      <c r="A80" s="295" t="s">
        <v>62</v>
      </c>
      <c r="B80" s="64"/>
      <c r="C80" s="64"/>
      <c r="D80" s="64"/>
      <c r="E80" s="392">
        <f>1+($F$36/2)</f>
        <v>1.0149999999999999</v>
      </c>
      <c r="F80" s="64"/>
      <c r="G80" s="64"/>
      <c r="H80" s="64"/>
      <c r="I80" s="64"/>
      <c r="J80" s="301"/>
      <c r="L80" s="17" t="s">
        <v>198</v>
      </c>
    </row>
    <row r="81" spans="1:17">
      <c r="A81" s="295" t="s">
        <v>652</v>
      </c>
      <c r="B81" s="64"/>
      <c r="C81" s="64"/>
      <c r="D81" s="64"/>
      <c r="E81" s="336" t="e">
        <f>E79*E80</f>
        <v>#DIV/0!</v>
      </c>
      <c r="F81" s="64"/>
      <c r="G81" s="64"/>
      <c r="H81" s="64"/>
      <c r="I81" s="64"/>
      <c r="J81" s="301"/>
    </row>
    <row r="82" spans="1:17">
      <c r="A82" s="295" t="s">
        <v>63</v>
      </c>
      <c r="B82" s="64"/>
      <c r="C82" s="64"/>
      <c r="D82" s="64"/>
      <c r="E82" s="336">
        <f>$F$25</f>
        <v>0</v>
      </c>
      <c r="F82" s="64"/>
      <c r="G82" s="64"/>
      <c r="H82" s="64"/>
      <c r="I82" s="64"/>
      <c r="J82" s="301"/>
    </row>
    <row r="83" spans="1:17">
      <c r="A83" s="295" t="s">
        <v>64</v>
      </c>
      <c r="B83" s="64"/>
      <c r="C83" s="64"/>
      <c r="D83" s="64"/>
      <c r="E83" s="338" t="e">
        <f>E81/E82</f>
        <v>#DIV/0!</v>
      </c>
      <c r="F83" s="64"/>
      <c r="G83" s="64"/>
      <c r="H83" s="64"/>
      <c r="I83" s="64"/>
      <c r="J83" s="301"/>
      <c r="L83" s="17" t="s">
        <v>201</v>
      </c>
    </row>
    <row r="84" spans="1:17">
      <c r="A84" s="295"/>
      <c r="B84" s="64"/>
      <c r="C84" s="64"/>
      <c r="D84" s="64"/>
      <c r="E84" s="64"/>
      <c r="F84" s="64"/>
      <c r="G84" s="64"/>
      <c r="H84" s="64"/>
      <c r="I84" s="64"/>
      <c r="J84" s="301"/>
    </row>
    <row r="85" spans="1:17">
      <c r="A85" s="295" t="s">
        <v>48</v>
      </c>
      <c r="B85" s="64"/>
      <c r="C85" s="64"/>
      <c r="D85" s="64"/>
      <c r="E85" s="339">
        <f>$F$24</f>
        <v>0</v>
      </c>
      <c r="F85" s="64"/>
      <c r="G85" s="64"/>
      <c r="H85" s="64"/>
      <c r="I85" s="64"/>
      <c r="J85" s="301"/>
    </row>
    <row r="86" spans="1:17">
      <c r="A86" s="295" t="s">
        <v>65</v>
      </c>
      <c r="B86" s="64"/>
      <c r="C86" s="64"/>
      <c r="D86" s="64"/>
      <c r="E86" s="398" t="e">
        <f>E83/E85-1</f>
        <v>#DIV/0!</v>
      </c>
      <c r="F86" s="64"/>
      <c r="G86" s="64"/>
      <c r="H86" s="64"/>
      <c r="I86" s="64"/>
      <c r="J86" s="301"/>
      <c r="L86" s="17" t="s">
        <v>66</v>
      </c>
    </row>
    <row r="87" spans="1:17" ht="14" thickBot="1">
      <c r="A87" s="314"/>
      <c r="B87" s="340"/>
      <c r="C87" s="340"/>
      <c r="D87" s="340"/>
      <c r="E87" s="340"/>
      <c r="F87" s="340"/>
      <c r="G87" s="340"/>
      <c r="H87" s="340"/>
      <c r="I87" s="340"/>
      <c r="J87" s="341"/>
    </row>
    <row r="88" spans="1:17" ht="14" thickTop="1">
      <c r="A88" s="56"/>
      <c r="B88" s="56"/>
      <c r="C88" s="56"/>
      <c r="D88" s="56"/>
      <c r="E88" s="56"/>
      <c r="F88" s="56"/>
      <c r="G88" s="56"/>
      <c r="H88" s="56"/>
      <c r="I88" s="56"/>
      <c r="J88" s="56"/>
    </row>
    <row r="89" spans="1:17" ht="14" thickBot="1">
      <c r="A89" s="56"/>
      <c r="B89" s="56"/>
      <c r="C89" s="56"/>
      <c r="D89" s="56"/>
      <c r="E89" s="56"/>
      <c r="F89" s="56"/>
      <c r="G89" s="56"/>
      <c r="H89" s="56"/>
      <c r="I89" s="56"/>
      <c r="J89" s="56"/>
    </row>
    <row r="90" spans="1:17" ht="14" thickTop="1">
      <c r="A90" s="317" t="s">
        <v>465</v>
      </c>
      <c r="B90" s="318"/>
      <c r="C90" s="319" t="str">
        <f>C18</f>
        <v>VALUATION MODELS</v>
      </c>
      <c r="D90" s="319"/>
      <c r="E90" s="320"/>
      <c r="F90" s="320"/>
      <c r="G90" s="320"/>
      <c r="H90" s="320"/>
      <c r="I90" s="320"/>
      <c r="J90" s="321"/>
    </row>
    <row r="91" spans="1:17">
      <c r="A91" s="291" t="str">
        <f>Data!$A$9</f>
        <v>Analyst Name:</v>
      </c>
      <c r="B91" s="292"/>
      <c r="C91" s="160">
        <f>Data!$B$9</f>
        <v>0</v>
      </c>
      <c r="D91" s="162"/>
      <c r="E91" s="157"/>
      <c r="F91" s="161"/>
      <c r="G91" s="161"/>
      <c r="H91" s="161"/>
      <c r="I91" s="161"/>
      <c r="J91" s="293"/>
      <c r="L91" s="534"/>
      <c r="M91" s="534"/>
      <c r="N91" s="534"/>
      <c r="O91" s="534"/>
      <c r="P91" s="534"/>
      <c r="Q91" s="534"/>
    </row>
    <row r="92" spans="1:17">
      <c r="A92" s="291" t="str">
        <f>Data!$A$10</f>
        <v>Company Name:</v>
      </c>
      <c r="B92" s="294"/>
      <c r="C92" s="160">
        <f>Data!$B$10</f>
        <v>0</v>
      </c>
      <c r="D92" s="157"/>
      <c r="E92" s="174"/>
      <c r="F92" s="161"/>
      <c r="G92" s="161"/>
      <c r="H92" s="161"/>
      <c r="I92" s="161"/>
      <c r="J92" s="293"/>
    </row>
    <row r="93" spans="1:17">
      <c r="A93" s="322"/>
      <c r="B93" s="64"/>
      <c r="C93" s="64"/>
      <c r="D93" s="64"/>
      <c r="E93" s="64"/>
      <c r="F93" s="64"/>
      <c r="G93" s="64"/>
      <c r="H93" s="64"/>
      <c r="I93" s="64"/>
      <c r="J93" s="323" t="s">
        <v>54</v>
      </c>
    </row>
    <row r="94" spans="1:17">
      <c r="A94" s="64"/>
      <c r="B94" s="64"/>
      <c r="C94" s="64"/>
      <c r="D94" s="64"/>
      <c r="E94" s="324">
        <v>1</v>
      </c>
      <c r="F94" s="324">
        <v>2</v>
      </c>
      <c r="G94" s="324">
        <v>3</v>
      </c>
      <c r="H94" s="324">
        <v>4</v>
      </c>
      <c r="I94" s="324">
        <v>5</v>
      </c>
      <c r="J94" s="323" t="s">
        <v>55</v>
      </c>
      <c r="L94" s="69" t="s">
        <v>518</v>
      </c>
    </row>
    <row r="95" spans="1:17">
      <c r="A95" s="325" t="s">
        <v>191</v>
      </c>
      <c r="B95" s="326"/>
      <c r="C95" s="326"/>
      <c r="D95" s="326"/>
      <c r="E95" s="327" t="s">
        <v>475</v>
      </c>
      <c r="F95" s="327" t="s">
        <v>476</v>
      </c>
      <c r="G95" s="327" t="s">
        <v>477</v>
      </c>
      <c r="H95" s="327" t="s">
        <v>478</v>
      </c>
      <c r="I95" s="327" t="s">
        <v>479</v>
      </c>
      <c r="J95" s="328" t="s">
        <v>480</v>
      </c>
      <c r="L95" s="329" t="s">
        <v>212</v>
      </c>
    </row>
    <row r="96" spans="1:17">
      <c r="A96" s="295"/>
      <c r="B96" s="64"/>
      <c r="C96" s="64"/>
      <c r="D96" s="64"/>
      <c r="E96" s="128"/>
      <c r="F96" s="128"/>
      <c r="G96" s="128"/>
      <c r="H96" s="128"/>
      <c r="I96" s="128"/>
      <c r="J96" s="323"/>
    </row>
    <row r="97" spans="1:12">
      <c r="A97" s="295" t="s">
        <v>56</v>
      </c>
      <c r="B97" s="64"/>
      <c r="C97" s="64"/>
      <c r="D97" s="64"/>
      <c r="E97" s="336" t="e">
        <f>Forecasts!E297</f>
        <v>#DIV/0!</v>
      </c>
      <c r="F97" s="336" t="e">
        <f>Forecasts!F297</f>
        <v>#DIV/0!</v>
      </c>
      <c r="G97" s="336" t="e">
        <f>Forecasts!G297</f>
        <v>#DIV/0!</v>
      </c>
      <c r="H97" s="336" t="e">
        <f>Forecasts!H297</f>
        <v>#DIV/0!</v>
      </c>
      <c r="I97" s="336" t="e">
        <f>Forecasts!I297</f>
        <v>#DIV/0!</v>
      </c>
      <c r="J97" s="337" t="e">
        <f>Forecasts!J297</f>
        <v>#DIV/0!</v>
      </c>
      <c r="L97" s="17" t="s">
        <v>547</v>
      </c>
    </row>
    <row r="98" spans="1:12">
      <c r="A98" s="295" t="s">
        <v>196</v>
      </c>
      <c r="B98" s="64"/>
      <c r="C98" s="64"/>
      <c r="D98" s="64"/>
      <c r="E98" s="336" t="e">
        <f>-Forecasts!E315</f>
        <v>#DIV/0!</v>
      </c>
      <c r="F98" s="336" t="e">
        <f>-Forecasts!F315</f>
        <v>#DIV/0!</v>
      </c>
      <c r="G98" s="336" t="e">
        <f>-Forecasts!G315</f>
        <v>#DIV/0!</v>
      </c>
      <c r="H98" s="336" t="e">
        <f>-Forecasts!H315</f>
        <v>#DIV/0!</v>
      </c>
      <c r="I98" s="336" t="e">
        <f>-Forecasts!I315</f>
        <v>#DIV/0!</v>
      </c>
      <c r="J98" s="337" t="e">
        <f>-Forecasts!J315</f>
        <v>#DIV/0!</v>
      </c>
      <c r="L98" s="17" t="s">
        <v>194</v>
      </c>
    </row>
    <row r="99" spans="1:12">
      <c r="A99" s="330" t="s">
        <v>60</v>
      </c>
      <c r="B99" s="64"/>
      <c r="C99" s="64"/>
      <c r="D99" s="64"/>
      <c r="E99" s="336">
        <f>Forecasts!E305</f>
        <v>0</v>
      </c>
      <c r="F99" s="336">
        <f>Forecasts!F305</f>
        <v>0</v>
      </c>
      <c r="G99" s="336">
        <f>Forecasts!G305</f>
        <v>0</v>
      </c>
      <c r="H99" s="336">
        <f>Forecasts!H305</f>
        <v>0</v>
      </c>
      <c r="I99" s="336">
        <f>Forecasts!I305</f>
        <v>0</v>
      </c>
      <c r="J99" s="337">
        <f>Forecasts!J305</f>
        <v>0</v>
      </c>
      <c r="L99" s="17" t="s">
        <v>548</v>
      </c>
    </row>
    <row r="100" spans="1:12">
      <c r="A100" s="295" t="s">
        <v>67</v>
      </c>
      <c r="B100" s="64"/>
      <c r="C100" s="64"/>
      <c r="D100" s="64"/>
      <c r="E100" s="336">
        <f>Forecasts!E306+Forecasts!E307</f>
        <v>0</v>
      </c>
      <c r="F100" s="336">
        <f>Forecasts!F306+Forecasts!F307</f>
        <v>0</v>
      </c>
      <c r="G100" s="336">
        <f>Forecasts!G306+Forecasts!G307</f>
        <v>0</v>
      </c>
      <c r="H100" s="336">
        <f>Forecasts!H306+Forecasts!H307</f>
        <v>0</v>
      </c>
      <c r="I100" s="336">
        <f>Forecasts!I306+Forecasts!I307</f>
        <v>0</v>
      </c>
      <c r="J100" s="337">
        <f>Forecasts!J306+Forecasts!J307</f>
        <v>0</v>
      </c>
      <c r="L100" s="17" t="s">
        <v>549</v>
      </c>
    </row>
    <row r="101" spans="1:12">
      <c r="A101" s="295" t="s">
        <v>68</v>
      </c>
      <c r="B101" s="64"/>
      <c r="C101" s="64"/>
      <c r="D101" s="64"/>
      <c r="E101" s="336">
        <f t="shared" ref="E101:J101" si="0">-E252</f>
        <v>0</v>
      </c>
      <c r="F101" s="336">
        <f t="shared" si="0"/>
        <v>0</v>
      </c>
      <c r="G101" s="336">
        <f t="shared" si="0"/>
        <v>0</v>
      </c>
      <c r="H101" s="336">
        <f t="shared" si="0"/>
        <v>0</v>
      </c>
      <c r="I101" s="336">
        <f t="shared" si="0"/>
        <v>0</v>
      </c>
      <c r="J101" s="337">
        <f t="shared" si="0"/>
        <v>0</v>
      </c>
      <c r="L101" s="17" t="s">
        <v>193</v>
      </c>
    </row>
    <row r="102" spans="1:12">
      <c r="A102" s="295" t="s">
        <v>713</v>
      </c>
      <c r="B102" s="64"/>
      <c r="C102" s="64"/>
      <c r="D102" s="64"/>
      <c r="E102" s="336">
        <f>Forecasts!E308-Forecasts!E255+Forecasts!E313</f>
        <v>0</v>
      </c>
      <c r="F102" s="336">
        <f>Forecasts!F308-Forecasts!F255+Forecasts!F313</f>
        <v>0</v>
      </c>
      <c r="G102" s="336">
        <f>Forecasts!G308-Forecasts!G255+Forecasts!G313</f>
        <v>0</v>
      </c>
      <c r="H102" s="336">
        <f>Forecasts!H308-Forecasts!H255+Forecasts!H313</f>
        <v>0</v>
      </c>
      <c r="I102" s="336">
        <f>Forecasts!I308-Forecasts!I255+Forecasts!I313</f>
        <v>0</v>
      </c>
      <c r="J102" s="336">
        <f>Forecasts!J308-Forecasts!J255+Forecasts!J313</f>
        <v>0</v>
      </c>
      <c r="L102" s="17" t="s">
        <v>550</v>
      </c>
    </row>
    <row r="103" spans="1:12">
      <c r="A103" s="325" t="s">
        <v>69</v>
      </c>
      <c r="B103" s="326"/>
      <c r="C103" s="326"/>
      <c r="D103" s="326"/>
      <c r="E103" s="342" t="e">
        <f t="shared" ref="E103:J103" si="1">SUM(E97:E102)</f>
        <v>#DIV/0!</v>
      </c>
      <c r="F103" s="342" t="e">
        <f t="shared" si="1"/>
        <v>#DIV/0!</v>
      </c>
      <c r="G103" s="342" t="e">
        <f t="shared" si="1"/>
        <v>#DIV/0!</v>
      </c>
      <c r="H103" s="342" t="e">
        <f t="shared" si="1"/>
        <v>#DIV/0!</v>
      </c>
      <c r="I103" s="342" t="e">
        <f t="shared" si="1"/>
        <v>#DIV/0!</v>
      </c>
      <c r="J103" s="343" t="e">
        <f t="shared" si="1"/>
        <v>#DIV/0!</v>
      </c>
      <c r="L103" s="17" t="s">
        <v>552</v>
      </c>
    </row>
    <row r="104" spans="1:12">
      <c r="A104" s="295"/>
      <c r="B104" s="64"/>
      <c r="C104" s="64"/>
      <c r="D104" s="64"/>
      <c r="E104" s="64"/>
      <c r="F104" s="64"/>
      <c r="G104" s="64"/>
      <c r="H104" s="64"/>
      <c r="I104" s="64"/>
      <c r="J104" s="301"/>
    </row>
    <row r="105" spans="1:12">
      <c r="A105" s="295" t="s">
        <v>61</v>
      </c>
      <c r="B105" s="64"/>
      <c r="C105" s="64"/>
      <c r="D105" s="64"/>
      <c r="E105" s="344">
        <f>1/(1+$F$36)^E94</f>
        <v>0.970873786407767</v>
      </c>
      <c r="F105" s="344">
        <f>1/(1+$F$36)^F94</f>
        <v>0.94259590913375435</v>
      </c>
      <c r="G105" s="344">
        <f>1/(1+$F$36)^G94</f>
        <v>0.91514165935315961</v>
      </c>
      <c r="H105" s="344">
        <f>1/(1+$F$36)^H94</f>
        <v>0.888487047915689</v>
      </c>
      <c r="I105" s="344">
        <f>1/(1+$F$36)^I94</f>
        <v>0.86260878438416411</v>
      </c>
      <c r="J105" s="345"/>
      <c r="L105" s="17" t="s">
        <v>545</v>
      </c>
    </row>
    <row r="106" spans="1:12">
      <c r="A106" s="295" t="s">
        <v>653</v>
      </c>
      <c r="B106" s="64"/>
      <c r="C106" s="64"/>
      <c r="D106" s="64"/>
      <c r="E106" s="336" t="e">
        <f>E103*E105</f>
        <v>#DIV/0!</v>
      </c>
      <c r="F106" s="336" t="e">
        <f>F103*F105</f>
        <v>#DIV/0!</v>
      </c>
      <c r="G106" s="336" t="e">
        <f>G103*G105</f>
        <v>#DIV/0!</v>
      </c>
      <c r="H106" s="336" t="e">
        <f>H103*H105</f>
        <v>#DIV/0!</v>
      </c>
      <c r="I106" s="336" t="e">
        <f>I103*I105</f>
        <v>#DIV/0!</v>
      </c>
      <c r="J106" s="337"/>
    </row>
    <row r="107" spans="1:12">
      <c r="A107" s="295" t="s">
        <v>654</v>
      </c>
      <c r="B107" s="64"/>
      <c r="C107" s="64"/>
      <c r="D107" s="64"/>
      <c r="E107" s="336" t="e">
        <f>SUM(E106:I106)</f>
        <v>#DIV/0!</v>
      </c>
      <c r="F107" s="336"/>
      <c r="G107" s="336"/>
      <c r="H107" s="336"/>
      <c r="I107" s="336"/>
      <c r="J107" s="337"/>
      <c r="L107" s="17" t="s">
        <v>505</v>
      </c>
    </row>
    <row r="108" spans="1:12">
      <c r="A108" s="295" t="s">
        <v>651</v>
      </c>
      <c r="B108" s="64"/>
      <c r="C108" s="64"/>
      <c r="D108" s="64"/>
      <c r="E108" s="336" t="e">
        <f>J103/($F$36-$F$29)*I105</f>
        <v>#DIV/0!</v>
      </c>
      <c r="F108" s="336"/>
      <c r="G108" s="64"/>
      <c r="H108" s="64"/>
      <c r="I108" s="64"/>
      <c r="J108" s="301"/>
      <c r="L108" s="17" t="s">
        <v>215</v>
      </c>
    </row>
    <row r="109" spans="1:12">
      <c r="A109" s="295" t="s">
        <v>70</v>
      </c>
      <c r="B109" s="64"/>
      <c r="C109" s="64"/>
      <c r="D109" s="64"/>
      <c r="E109" s="336" t="e">
        <f>E107+E108</f>
        <v>#DIV/0!</v>
      </c>
      <c r="F109" s="336"/>
      <c r="G109" s="64"/>
      <c r="H109" s="64"/>
      <c r="I109" s="64"/>
      <c r="J109" s="301"/>
    </row>
    <row r="110" spans="1:12">
      <c r="A110" s="295" t="s">
        <v>62</v>
      </c>
      <c r="B110" s="64"/>
      <c r="C110" s="64"/>
      <c r="D110" s="64"/>
      <c r="E110" s="346">
        <f>(1+$F$36/2)</f>
        <v>1.0149999999999999</v>
      </c>
      <c r="F110" s="64"/>
      <c r="G110" s="64"/>
      <c r="H110" s="64"/>
      <c r="I110" s="64"/>
      <c r="J110" s="301"/>
      <c r="L110" s="17" t="s">
        <v>198</v>
      </c>
    </row>
    <row r="111" spans="1:12">
      <c r="A111" s="295" t="s">
        <v>655</v>
      </c>
      <c r="B111" s="64"/>
      <c r="C111" s="64"/>
      <c r="D111" s="64"/>
      <c r="E111" s="336" t="e">
        <f>E109*E110</f>
        <v>#DIV/0!</v>
      </c>
      <c r="F111" s="64"/>
      <c r="G111" s="64"/>
      <c r="H111" s="64"/>
      <c r="I111" s="64"/>
      <c r="J111" s="301"/>
    </row>
    <row r="112" spans="1:12">
      <c r="A112" s="295" t="s">
        <v>63</v>
      </c>
      <c r="B112" s="64"/>
      <c r="C112" s="64"/>
      <c r="D112" s="64"/>
      <c r="E112" s="336">
        <f>$F$25</f>
        <v>0</v>
      </c>
      <c r="F112" s="64"/>
      <c r="G112" s="64"/>
      <c r="H112" s="64"/>
      <c r="I112" s="64"/>
      <c r="J112" s="301"/>
    </row>
    <row r="113" spans="1:12">
      <c r="A113" s="295" t="s">
        <v>64</v>
      </c>
      <c r="B113" s="64"/>
      <c r="C113" s="64"/>
      <c r="D113" s="64"/>
      <c r="E113" s="347" t="e">
        <f>E111/E112</f>
        <v>#DIV/0!</v>
      </c>
      <c r="F113" s="64"/>
      <c r="G113" s="64"/>
      <c r="H113" s="64"/>
      <c r="I113" s="64"/>
      <c r="J113" s="301"/>
      <c r="L113" s="17" t="s">
        <v>201</v>
      </c>
    </row>
    <row r="114" spans="1:12">
      <c r="A114" s="295"/>
      <c r="B114" s="64"/>
      <c r="C114" s="64"/>
      <c r="D114" s="64"/>
      <c r="E114" s="64"/>
      <c r="F114" s="64"/>
      <c r="G114" s="64"/>
      <c r="H114" s="64"/>
      <c r="I114" s="64"/>
      <c r="J114" s="301"/>
    </row>
    <row r="115" spans="1:12">
      <c r="A115" s="295" t="s">
        <v>48</v>
      </c>
      <c r="B115" s="64"/>
      <c r="C115" s="64"/>
      <c r="D115" s="64"/>
      <c r="E115" s="339">
        <f>$F$24</f>
        <v>0</v>
      </c>
      <c r="F115" s="64"/>
      <c r="G115" s="64"/>
      <c r="H115" s="64"/>
      <c r="I115" s="64"/>
      <c r="J115" s="301"/>
    </row>
    <row r="116" spans="1:12">
      <c r="A116" s="295" t="s">
        <v>65</v>
      </c>
      <c r="B116" s="64"/>
      <c r="C116" s="64"/>
      <c r="D116" s="64"/>
      <c r="E116" s="399" t="e">
        <f>E113/E115-1</f>
        <v>#DIV/0!</v>
      </c>
      <c r="F116" s="64"/>
      <c r="G116" s="64"/>
      <c r="H116" s="64"/>
      <c r="I116" s="64"/>
      <c r="J116" s="301"/>
      <c r="L116" s="17" t="s">
        <v>66</v>
      </c>
    </row>
    <row r="117" spans="1:12" ht="14" thickBot="1">
      <c r="A117" s="314"/>
      <c r="B117" s="340"/>
      <c r="C117" s="340"/>
      <c r="D117" s="340"/>
      <c r="E117" s="340"/>
      <c r="F117" s="340"/>
      <c r="G117" s="340"/>
      <c r="H117" s="315"/>
      <c r="I117" s="315"/>
      <c r="J117" s="316"/>
    </row>
    <row r="118" spans="1:12" ht="14" thickTop="1">
      <c r="A118" s="64"/>
      <c r="B118" s="348"/>
      <c r="C118" s="348"/>
      <c r="D118" s="348"/>
      <c r="E118" s="348"/>
      <c r="F118" s="348"/>
      <c r="G118" s="348"/>
      <c r="H118" s="64"/>
      <c r="I118" s="64"/>
      <c r="J118" s="64"/>
    </row>
    <row r="119" spans="1:12" ht="14" thickBot="1">
      <c r="A119" s="315"/>
      <c r="B119" s="340"/>
      <c r="C119" s="340"/>
      <c r="D119" s="340"/>
      <c r="E119" s="340"/>
      <c r="F119" s="340"/>
      <c r="G119" s="340"/>
      <c r="H119" s="315"/>
      <c r="I119" s="315"/>
      <c r="J119" s="315"/>
    </row>
    <row r="120" spans="1:12" ht="14" thickTop="1">
      <c r="A120" s="317" t="s">
        <v>465</v>
      </c>
      <c r="B120" s="318"/>
      <c r="C120" s="319" t="str">
        <f>C18</f>
        <v>VALUATION MODELS</v>
      </c>
      <c r="D120" s="319"/>
      <c r="E120" s="320"/>
      <c r="F120" s="320"/>
      <c r="G120" s="320"/>
      <c r="H120" s="320"/>
      <c r="I120" s="320"/>
      <c r="J120" s="349"/>
      <c r="K120" s="307"/>
    </row>
    <row r="121" spans="1:12">
      <c r="A121" s="291" t="str">
        <f>Data!$A$9</f>
        <v>Analyst Name:</v>
      </c>
      <c r="B121" s="292"/>
      <c r="C121" s="160">
        <f>Data!$B$9</f>
        <v>0</v>
      </c>
      <c r="D121" s="162"/>
      <c r="E121" s="157"/>
      <c r="F121" s="161"/>
      <c r="G121" s="161"/>
      <c r="H121" s="161"/>
      <c r="I121" s="161"/>
      <c r="J121" s="161"/>
      <c r="K121" s="307"/>
    </row>
    <row r="122" spans="1:12">
      <c r="A122" s="291" t="str">
        <f>Data!$A$10</f>
        <v>Company Name:</v>
      </c>
      <c r="B122" s="294"/>
      <c r="C122" s="160">
        <f>Data!$B$10</f>
        <v>0</v>
      </c>
      <c r="D122" s="157"/>
      <c r="E122" s="174"/>
      <c r="F122" s="161"/>
      <c r="G122" s="161"/>
      <c r="H122" s="161"/>
      <c r="I122" s="161"/>
      <c r="J122" s="161"/>
      <c r="K122" s="307"/>
    </row>
    <row r="123" spans="1:12">
      <c r="A123" s="322"/>
      <c r="B123" s="64"/>
      <c r="C123" s="64"/>
      <c r="D123" s="64"/>
      <c r="E123" s="64"/>
      <c r="F123" s="348"/>
      <c r="G123" s="348"/>
      <c r="H123" s="348"/>
      <c r="I123" s="348"/>
      <c r="J123" s="348"/>
      <c r="K123" s="307"/>
    </row>
    <row r="124" spans="1:12">
      <c r="A124" s="350" t="s">
        <v>735</v>
      </c>
      <c r="B124" s="351"/>
      <c r="C124" s="351"/>
      <c r="D124" s="351"/>
      <c r="E124" s="351"/>
      <c r="F124" s="352"/>
      <c r="G124" s="352"/>
      <c r="H124" s="352"/>
      <c r="I124" s="352"/>
      <c r="J124" s="352"/>
      <c r="K124" s="307"/>
    </row>
    <row r="125" spans="1:12">
      <c r="A125" s="295"/>
      <c r="B125" s="128"/>
      <c r="C125" s="64"/>
      <c r="D125" s="128"/>
      <c r="E125" s="128"/>
      <c r="F125" s="128"/>
      <c r="G125" s="128"/>
      <c r="H125" s="128"/>
      <c r="I125" s="128"/>
      <c r="J125" s="128"/>
      <c r="K125" s="307"/>
    </row>
    <row r="126" spans="1:12">
      <c r="A126" s="295"/>
      <c r="B126" s="64"/>
      <c r="C126" s="353" t="s">
        <v>71</v>
      </c>
      <c r="D126" s="64"/>
      <c r="E126" s="64"/>
      <c r="F126" s="64"/>
      <c r="G126" s="64"/>
      <c r="H126" s="64"/>
      <c r="I126" s="64"/>
      <c r="J126" s="64"/>
      <c r="K126" s="307"/>
      <c r="L126" s="69" t="s">
        <v>208</v>
      </c>
    </row>
    <row r="127" spans="1:12">
      <c r="A127" s="295"/>
      <c r="B127" s="354" t="e">
        <f>E113</f>
        <v>#DIV/0!</v>
      </c>
      <c r="C127" s="577">
        <v>0</v>
      </c>
      <c r="D127" s="578">
        <v>0.01</v>
      </c>
      <c r="E127" s="578">
        <v>0.02</v>
      </c>
      <c r="F127" s="578">
        <v>2.5000000000000001E-2</v>
      </c>
      <c r="G127" s="578">
        <v>0.03</v>
      </c>
      <c r="H127" s="578">
        <v>3.5000000000000003E-2</v>
      </c>
      <c r="I127" s="578">
        <v>0.04</v>
      </c>
      <c r="J127" s="579">
        <v>0.05</v>
      </c>
      <c r="K127" s="307"/>
      <c r="L127" s="17" t="s">
        <v>209</v>
      </c>
    </row>
    <row r="128" spans="1:12">
      <c r="A128" s="355" t="s">
        <v>72</v>
      </c>
      <c r="B128" s="576">
        <v>0.06</v>
      </c>
      <c r="C128" s="348" t="e">
        <f t="dataTable" ref="C128:J141" dt2D="1" dtr="0" r1="F29" r2="F36" ca="1"/>
        <v>#DIV/0!</v>
      </c>
      <c r="D128" s="348" t="e">
        <v>#DIV/0!</v>
      </c>
      <c r="E128" s="348" t="e">
        <v>#DIV/0!</v>
      </c>
      <c r="F128" s="348" t="e">
        <v>#DIV/0!</v>
      </c>
      <c r="G128" s="348" t="e">
        <v>#DIV/0!</v>
      </c>
      <c r="H128" s="348" t="e">
        <v>#DIV/0!</v>
      </c>
      <c r="I128" s="348" t="e">
        <v>#DIV/0!</v>
      </c>
      <c r="J128" s="348" t="e">
        <v>#DIV/0!</v>
      </c>
      <c r="K128" s="307"/>
    </row>
    <row r="129" spans="1:11">
      <c r="A129" s="355" t="s">
        <v>73</v>
      </c>
      <c r="B129" s="356">
        <v>6.5000000000000002E-2</v>
      </c>
      <c r="C129" s="348" t="e">
        <v>#DIV/0!</v>
      </c>
      <c r="D129" s="348" t="e">
        <v>#DIV/0!</v>
      </c>
      <c r="E129" s="348" t="e">
        <v>#DIV/0!</v>
      </c>
      <c r="F129" s="348" t="e">
        <v>#DIV/0!</v>
      </c>
      <c r="G129" s="348" t="e">
        <v>#DIV/0!</v>
      </c>
      <c r="H129" s="348" t="e">
        <v>#DIV/0!</v>
      </c>
      <c r="I129" s="348" t="e">
        <v>#DIV/0!</v>
      </c>
      <c r="J129" s="348" t="e">
        <v>#DIV/0!</v>
      </c>
      <c r="K129" s="307"/>
    </row>
    <row r="130" spans="1:11">
      <c r="A130" s="295"/>
      <c r="B130" s="356">
        <v>6.7000000000000004E-2</v>
      </c>
      <c r="C130" s="348" t="e">
        <v>#DIV/0!</v>
      </c>
      <c r="D130" s="348" t="e">
        <v>#DIV/0!</v>
      </c>
      <c r="E130" s="348" t="e">
        <v>#DIV/0!</v>
      </c>
      <c r="F130" s="348" t="e">
        <v>#DIV/0!</v>
      </c>
      <c r="G130" s="348" t="e">
        <v>#DIV/0!</v>
      </c>
      <c r="H130" s="348" t="e">
        <v>#DIV/0!</v>
      </c>
      <c r="I130" s="348" t="e">
        <v>#DIV/0!</v>
      </c>
      <c r="J130" s="348" t="e">
        <v>#DIV/0!</v>
      </c>
      <c r="K130" s="307"/>
    </row>
    <row r="131" spans="1:11">
      <c r="A131" s="295"/>
      <c r="B131" s="356">
        <v>7.0000000000000007E-2</v>
      </c>
      <c r="C131" s="348" t="e">
        <v>#DIV/0!</v>
      </c>
      <c r="D131" s="348" t="e">
        <v>#DIV/0!</v>
      </c>
      <c r="E131" s="357" t="e">
        <v>#DIV/0!</v>
      </c>
      <c r="F131" s="348" t="e">
        <v>#DIV/0!</v>
      </c>
      <c r="G131" s="348" t="e">
        <v>#DIV/0!</v>
      </c>
      <c r="H131" s="357" t="e">
        <v>#DIV/0!</v>
      </c>
      <c r="I131" s="348" t="e">
        <v>#DIV/0!</v>
      </c>
      <c r="J131" s="348" t="e">
        <v>#DIV/0!</v>
      </c>
      <c r="K131" s="307"/>
    </row>
    <row r="132" spans="1:11">
      <c r="A132" s="295"/>
      <c r="B132" s="356">
        <v>7.1999999999999995E-2</v>
      </c>
      <c r="C132" s="348" t="e">
        <v>#DIV/0!</v>
      </c>
      <c r="D132" s="348" t="e">
        <v>#DIV/0!</v>
      </c>
      <c r="E132" s="348" t="e">
        <v>#DIV/0!</v>
      </c>
      <c r="F132" s="357" t="e">
        <v>#DIV/0!</v>
      </c>
      <c r="G132" s="487" t="e">
        <v>#DIV/0!</v>
      </c>
      <c r="H132" s="348" t="e">
        <v>#DIV/0!</v>
      </c>
      <c r="I132" s="348" t="e">
        <v>#DIV/0!</v>
      </c>
      <c r="J132" s="348" t="e">
        <v>#DIV/0!</v>
      </c>
      <c r="K132" s="307"/>
    </row>
    <row r="133" spans="1:11">
      <c r="A133" s="295"/>
      <c r="B133" s="356">
        <v>7.4999999999999997E-2</v>
      </c>
      <c r="C133" s="348" t="e">
        <v>#DIV/0!</v>
      </c>
      <c r="D133" s="348" t="e">
        <v>#DIV/0!</v>
      </c>
      <c r="E133" s="348" t="e">
        <v>#DIV/0!</v>
      </c>
      <c r="F133" s="348" t="e">
        <v>#DIV/0!</v>
      </c>
      <c r="G133" s="348" t="e">
        <v>#DIV/0!</v>
      </c>
      <c r="H133" s="348" t="e">
        <v>#DIV/0!</v>
      </c>
      <c r="I133" s="348" t="e">
        <v>#DIV/0!</v>
      </c>
      <c r="J133" s="348" t="e">
        <v>#DIV/0!</v>
      </c>
      <c r="K133" s="307"/>
    </row>
    <row r="134" spans="1:11">
      <c r="A134" s="295"/>
      <c r="B134" s="356">
        <v>7.6999999999999999E-2</v>
      </c>
      <c r="C134" s="348" t="e">
        <v>#DIV/0!</v>
      </c>
      <c r="D134" s="348" t="e">
        <v>#DIV/0!</v>
      </c>
      <c r="E134" s="348" t="e">
        <v>#DIV/0!</v>
      </c>
      <c r="F134" s="348" t="e">
        <v>#DIV/0!</v>
      </c>
      <c r="G134" s="348" t="e">
        <v>#DIV/0!</v>
      </c>
      <c r="H134" s="348" t="e">
        <v>#DIV/0!</v>
      </c>
      <c r="I134" s="348" t="e">
        <v>#DIV/0!</v>
      </c>
      <c r="J134" s="348" t="e">
        <v>#DIV/0!</v>
      </c>
      <c r="K134" s="307"/>
    </row>
    <row r="135" spans="1:11">
      <c r="A135" s="295"/>
      <c r="B135" s="356">
        <v>0.08</v>
      </c>
      <c r="C135" s="348" t="e">
        <v>#DIV/0!</v>
      </c>
      <c r="D135" s="348" t="e">
        <v>#DIV/0!</v>
      </c>
      <c r="E135" s="348" t="e">
        <v>#DIV/0!</v>
      </c>
      <c r="F135" s="348" t="e">
        <v>#DIV/0!</v>
      </c>
      <c r="G135" s="348" t="e">
        <v>#DIV/0!</v>
      </c>
      <c r="H135" s="348" t="e">
        <v>#DIV/0!</v>
      </c>
      <c r="I135" s="348" t="e">
        <v>#DIV/0!</v>
      </c>
      <c r="J135" s="348" t="e">
        <v>#DIV/0!</v>
      </c>
      <c r="K135" s="307"/>
    </row>
    <row r="136" spans="1:11">
      <c r="A136" s="295"/>
      <c r="B136" s="356">
        <v>8.5000000000000006E-2</v>
      </c>
      <c r="C136" s="348" t="e">
        <v>#DIV/0!</v>
      </c>
      <c r="D136" s="348" t="e">
        <v>#DIV/0!</v>
      </c>
      <c r="E136" s="348" t="e">
        <v>#DIV/0!</v>
      </c>
      <c r="F136" s="348" t="e">
        <v>#DIV/0!</v>
      </c>
      <c r="G136" s="348" t="e">
        <v>#DIV/0!</v>
      </c>
      <c r="H136" s="348" t="e">
        <v>#DIV/0!</v>
      </c>
      <c r="I136" s="348" t="e">
        <v>#DIV/0!</v>
      </c>
      <c r="J136" s="348" t="e">
        <v>#DIV/0!</v>
      </c>
      <c r="K136" s="307"/>
    </row>
    <row r="137" spans="1:11">
      <c r="A137" s="295"/>
      <c r="B137" s="356">
        <v>0.09</v>
      </c>
      <c r="C137" s="348" t="e">
        <v>#DIV/0!</v>
      </c>
      <c r="D137" s="348" t="e">
        <v>#DIV/0!</v>
      </c>
      <c r="E137" s="348" t="e">
        <v>#DIV/0!</v>
      </c>
      <c r="F137" s="348" t="e">
        <v>#DIV/0!</v>
      </c>
      <c r="G137" s="348" t="e">
        <v>#DIV/0!</v>
      </c>
      <c r="H137" s="348" t="e">
        <v>#DIV/0!</v>
      </c>
      <c r="I137" s="348" t="e">
        <v>#DIV/0!</v>
      </c>
      <c r="J137" s="348" t="e">
        <v>#DIV/0!</v>
      </c>
      <c r="K137" s="307"/>
    </row>
    <row r="138" spans="1:11">
      <c r="A138" s="295"/>
      <c r="B138" s="356">
        <v>9.5000000000000001E-2</v>
      </c>
      <c r="C138" s="348" t="e">
        <v>#DIV/0!</v>
      </c>
      <c r="D138" s="348" t="e">
        <v>#DIV/0!</v>
      </c>
      <c r="E138" s="348" t="e">
        <v>#DIV/0!</v>
      </c>
      <c r="F138" s="348" t="e">
        <v>#DIV/0!</v>
      </c>
      <c r="G138" s="348" t="e">
        <v>#DIV/0!</v>
      </c>
      <c r="H138" s="348" t="e">
        <v>#DIV/0!</v>
      </c>
      <c r="I138" s="348" t="e">
        <v>#DIV/0!</v>
      </c>
      <c r="J138" s="348" t="e">
        <v>#DIV/0!</v>
      </c>
      <c r="K138" s="307"/>
    </row>
    <row r="139" spans="1:11">
      <c r="A139" s="295"/>
      <c r="B139" s="356">
        <v>0.1</v>
      </c>
      <c r="C139" s="348" t="e">
        <v>#DIV/0!</v>
      </c>
      <c r="D139" s="348" t="e">
        <v>#DIV/0!</v>
      </c>
      <c r="E139" s="348" t="e">
        <v>#DIV/0!</v>
      </c>
      <c r="F139" s="348" t="e">
        <v>#DIV/0!</v>
      </c>
      <c r="G139" s="348" t="e">
        <v>#DIV/0!</v>
      </c>
      <c r="H139" s="348" t="e">
        <v>#DIV/0!</v>
      </c>
      <c r="I139" s="348" t="e">
        <v>#DIV/0!</v>
      </c>
      <c r="J139" s="348" t="e">
        <v>#DIV/0!</v>
      </c>
      <c r="K139" s="307"/>
    </row>
    <row r="140" spans="1:11">
      <c r="A140" s="295"/>
      <c r="B140" s="356">
        <v>0.11</v>
      </c>
      <c r="C140" s="348" t="e">
        <v>#DIV/0!</v>
      </c>
      <c r="D140" s="348" t="e">
        <v>#DIV/0!</v>
      </c>
      <c r="E140" s="348" t="e">
        <v>#DIV/0!</v>
      </c>
      <c r="F140" s="348" t="e">
        <v>#DIV/0!</v>
      </c>
      <c r="G140" s="348" t="e">
        <v>#DIV/0!</v>
      </c>
      <c r="H140" s="348" t="e">
        <v>#DIV/0!</v>
      </c>
      <c r="I140" s="348" t="e">
        <v>#DIV/0!</v>
      </c>
      <c r="J140" s="348" t="e">
        <v>#DIV/0!</v>
      </c>
      <c r="K140" s="307"/>
    </row>
    <row r="141" spans="1:11">
      <c r="A141" s="295"/>
      <c r="B141" s="356">
        <v>0.12</v>
      </c>
      <c r="C141" s="348" t="e">
        <v>#DIV/0!</v>
      </c>
      <c r="D141" s="348" t="e">
        <v>#DIV/0!</v>
      </c>
      <c r="E141" s="348" t="e">
        <v>#DIV/0!</v>
      </c>
      <c r="F141" s="348" t="e">
        <v>#DIV/0!</v>
      </c>
      <c r="G141" s="348" t="e">
        <v>#DIV/0!</v>
      </c>
      <c r="H141" s="348" t="e">
        <v>#DIV/0!</v>
      </c>
      <c r="I141" s="348" t="e">
        <v>#DIV/0!</v>
      </c>
      <c r="J141" s="348" t="e">
        <v>#DIV/0!</v>
      </c>
      <c r="K141" s="307"/>
    </row>
    <row r="142" spans="1:11">
      <c r="A142" s="295"/>
      <c r="B142" s="358"/>
      <c r="C142" s="348"/>
      <c r="D142" s="348"/>
      <c r="E142" s="348"/>
      <c r="F142" s="348"/>
      <c r="G142" s="348"/>
      <c r="H142" s="348"/>
      <c r="I142" s="348"/>
      <c r="J142" s="348"/>
      <c r="K142" s="307"/>
    </row>
    <row r="143" spans="1:11" ht="14" thickBot="1">
      <c r="A143" s="314"/>
      <c r="B143" s="359"/>
      <c r="C143" s="340"/>
      <c r="D143" s="340"/>
      <c r="E143" s="340"/>
      <c r="F143" s="340"/>
      <c r="G143" s="340"/>
      <c r="H143" s="340"/>
      <c r="I143" s="340"/>
      <c r="J143" s="340"/>
      <c r="K143" s="307"/>
    </row>
    <row r="144" spans="1:11" ht="14" thickTop="1">
      <c r="A144" s="64"/>
      <c r="B144" s="64"/>
      <c r="C144" s="64"/>
      <c r="D144" s="64"/>
      <c r="E144" s="64"/>
      <c r="F144" s="64"/>
      <c r="G144" s="64"/>
      <c r="H144" s="64"/>
      <c r="I144" s="64"/>
      <c r="J144" s="64"/>
    </row>
    <row r="145" spans="1:12" ht="14" thickBot="1">
      <c r="A145" s="315"/>
      <c r="B145" s="359"/>
      <c r="C145" s="340"/>
      <c r="D145" s="340"/>
      <c r="E145" s="340"/>
      <c r="F145" s="340"/>
      <c r="G145" s="340"/>
      <c r="H145" s="340"/>
      <c r="I145" s="340"/>
      <c r="J145" s="340"/>
    </row>
    <row r="146" spans="1:12" ht="14" thickTop="1">
      <c r="A146" s="317" t="s">
        <v>465</v>
      </c>
      <c r="B146" s="318"/>
      <c r="C146" s="319" t="str">
        <f>C18</f>
        <v>VALUATION MODELS</v>
      </c>
      <c r="D146" s="319"/>
      <c r="E146" s="320"/>
      <c r="F146" s="320"/>
      <c r="G146" s="320"/>
      <c r="H146" s="320"/>
      <c r="I146" s="320"/>
      <c r="J146" s="321"/>
    </row>
    <row r="147" spans="1:12">
      <c r="A147" s="291" t="str">
        <f>Data!$A$9</f>
        <v>Analyst Name:</v>
      </c>
      <c r="B147" s="292"/>
      <c r="C147" s="160">
        <f>Data!$B$9</f>
        <v>0</v>
      </c>
      <c r="D147" s="162"/>
      <c r="E147" s="157"/>
      <c r="F147" s="161"/>
      <c r="G147" s="161"/>
      <c r="H147" s="161"/>
      <c r="I147" s="161"/>
      <c r="J147" s="293"/>
    </row>
    <row r="148" spans="1:12">
      <c r="A148" s="291" t="str">
        <f>Data!$A$10</f>
        <v>Company Name:</v>
      </c>
      <c r="B148" s="294"/>
      <c r="C148" s="160">
        <f>Data!$B$10</f>
        <v>0</v>
      </c>
      <c r="D148" s="157"/>
      <c r="E148" s="174"/>
      <c r="F148" s="161"/>
      <c r="G148" s="161"/>
      <c r="H148" s="161"/>
      <c r="I148" s="161"/>
      <c r="J148" s="293"/>
    </row>
    <row r="149" spans="1:12">
      <c r="A149" s="322"/>
      <c r="B149" s="64"/>
      <c r="C149" s="64"/>
      <c r="D149" s="64"/>
      <c r="E149" s="64"/>
      <c r="F149" s="64"/>
      <c r="G149" s="64"/>
      <c r="H149" s="64"/>
      <c r="I149" s="64"/>
      <c r="J149" s="323" t="s">
        <v>54</v>
      </c>
    </row>
    <row r="150" spans="1:12">
      <c r="A150" s="295"/>
      <c r="B150" s="64"/>
      <c r="C150" s="64"/>
      <c r="D150" s="64"/>
      <c r="E150" s="324">
        <v>1</v>
      </c>
      <c r="F150" s="324">
        <v>2</v>
      </c>
      <c r="G150" s="324">
        <v>3</v>
      </c>
      <c r="H150" s="324">
        <v>4</v>
      </c>
      <c r="I150" s="324">
        <v>5</v>
      </c>
      <c r="J150" s="323" t="s">
        <v>55</v>
      </c>
      <c r="L150" s="69" t="s">
        <v>210</v>
      </c>
    </row>
    <row r="151" spans="1:12">
      <c r="A151" s="325" t="s">
        <v>74</v>
      </c>
      <c r="B151" s="326"/>
      <c r="C151" s="326"/>
      <c r="D151" s="326"/>
      <c r="E151" s="327" t="s">
        <v>475</v>
      </c>
      <c r="F151" s="327" t="s">
        <v>476</v>
      </c>
      <c r="G151" s="327" t="s">
        <v>477</v>
      </c>
      <c r="H151" s="327" t="s">
        <v>478</v>
      </c>
      <c r="I151" s="327" t="s">
        <v>479</v>
      </c>
      <c r="J151" s="328" t="s">
        <v>480</v>
      </c>
      <c r="L151" s="329" t="s">
        <v>211</v>
      </c>
    </row>
    <row r="152" spans="1:12">
      <c r="A152" s="330" t="s">
        <v>75</v>
      </c>
      <c r="B152" s="64"/>
      <c r="C152" s="64"/>
      <c r="D152" s="64"/>
      <c r="E152" s="64"/>
      <c r="F152" s="64"/>
      <c r="G152" s="64"/>
      <c r="H152" s="64"/>
      <c r="I152" s="64"/>
      <c r="J152" s="301"/>
    </row>
    <row r="153" spans="1:12">
      <c r="A153" s="330" t="s">
        <v>76</v>
      </c>
      <c r="B153" s="64"/>
      <c r="C153" s="64"/>
      <c r="D153" s="64"/>
      <c r="E153" s="331" t="e">
        <f>Forecasts!E97-Forecasts!E255</f>
        <v>#DIV/0!</v>
      </c>
      <c r="F153" s="331" t="e">
        <f>Forecasts!F97-Forecasts!F255</f>
        <v>#DIV/0!</v>
      </c>
      <c r="G153" s="331" t="e">
        <f>Forecasts!G97-Forecasts!G255</f>
        <v>#DIV/0!</v>
      </c>
      <c r="H153" s="331" t="e">
        <f>Forecasts!H97-Forecasts!H255</f>
        <v>#DIV/0!</v>
      </c>
      <c r="I153" s="331" t="e">
        <f>Forecasts!I97-Forecasts!I255</f>
        <v>#DIV/0!</v>
      </c>
      <c r="J153" s="332" t="e">
        <f>Forecasts!J97-Forecasts!J255</f>
        <v>#DIV/0!</v>
      </c>
      <c r="L153" s="17" t="s">
        <v>554</v>
      </c>
    </row>
    <row r="154" spans="1:12">
      <c r="A154" s="295" t="s">
        <v>95</v>
      </c>
      <c r="B154" s="64"/>
      <c r="C154" s="64"/>
      <c r="D154" s="64"/>
      <c r="E154" s="331"/>
      <c r="F154" s="331"/>
      <c r="G154" s="331"/>
      <c r="H154" s="331"/>
      <c r="I154" s="331"/>
      <c r="J154" s="332"/>
    </row>
    <row r="155" spans="1:12">
      <c r="A155" s="295" t="s">
        <v>78</v>
      </c>
      <c r="B155" s="64"/>
      <c r="C155" s="64"/>
      <c r="D155" s="64"/>
      <c r="E155" s="331">
        <f>Forecasts!D234</f>
        <v>0</v>
      </c>
      <c r="F155" s="331" t="e">
        <f>Forecasts!E234</f>
        <v>#DIV/0!</v>
      </c>
      <c r="G155" s="331" t="e">
        <f>Forecasts!F234</f>
        <v>#DIV/0!</v>
      </c>
      <c r="H155" s="331" t="e">
        <f>Forecasts!G234</f>
        <v>#DIV/0!</v>
      </c>
      <c r="I155" s="331" t="e">
        <f>Forecasts!H234</f>
        <v>#DIV/0!</v>
      </c>
      <c r="J155" s="331" t="e">
        <f>Forecasts!I234</f>
        <v>#DIV/0!</v>
      </c>
      <c r="L155" s="17" t="s">
        <v>555</v>
      </c>
    </row>
    <row r="156" spans="1:12">
      <c r="A156" s="295"/>
      <c r="B156" s="64"/>
      <c r="C156" s="64"/>
      <c r="D156" s="64"/>
      <c r="E156" s="331"/>
      <c r="F156" s="331"/>
      <c r="G156" s="331"/>
      <c r="H156" s="331"/>
      <c r="I156" s="331"/>
      <c r="J156" s="332"/>
    </row>
    <row r="157" spans="1:12">
      <c r="A157" s="295" t="s">
        <v>79</v>
      </c>
      <c r="B157" s="64"/>
      <c r="C157" s="64"/>
      <c r="D157" s="64"/>
      <c r="E157" s="331">
        <f t="shared" ref="E157:J157" si="2">E155*$F$36</f>
        <v>0</v>
      </c>
      <c r="F157" s="331" t="e">
        <f t="shared" si="2"/>
        <v>#DIV/0!</v>
      </c>
      <c r="G157" s="331" t="e">
        <f t="shared" si="2"/>
        <v>#DIV/0!</v>
      </c>
      <c r="H157" s="331" t="e">
        <f t="shared" si="2"/>
        <v>#DIV/0!</v>
      </c>
      <c r="I157" s="331" t="e">
        <f t="shared" si="2"/>
        <v>#DIV/0!</v>
      </c>
      <c r="J157" s="332" t="e">
        <f t="shared" si="2"/>
        <v>#DIV/0!</v>
      </c>
      <c r="L157" s="17" t="s">
        <v>217</v>
      </c>
    </row>
    <row r="158" spans="1:12">
      <c r="A158" s="325" t="s">
        <v>80</v>
      </c>
      <c r="B158" s="326"/>
      <c r="C158" s="326"/>
      <c r="D158" s="326"/>
      <c r="E158" s="333" t="e">
        <f t="shared" ref="E158:J158" si="3">E153-E157</f>
        <v>#DIV/0!</v>
      </c>
      <c r="F158" s="333" t="e">
        <f t="shared" si="3"/>
        <v>#DIV/0!</v>
      </c>
      <c r="G158" s="333" t="e">
        <f t="shared" si="3"/>
        <v>#DIV/0!</v>
      </c>
      <c r="H158" s="333" t="e">
        <f t="shared" si="3"/>
        <v>#DIV/0!</v>
      </c>
      <c r="I158" s="333" t="e">
        <f t="shared" si="3"/>
        <v>#DIV/0!</v>
      </c>
      <c r="J158" s="360" t="e">
        <f t="shared" si="3"/>
        <v>#DIV/0!</v>
      </c>
      <c r="L158" s="17" t="s">
        <v>218</v>
      </c>
    </row>
    <row r="159" spans="1:12">
      <c r="A159" s="295"/>
      <c r="B159" s="64"/>
      <c r="C159" s="64"/>
      <c r="D159" s="64"/>
      <c r="E159" s="361"/>
      <c r="F159" s="128"/>
      <c r="G159" s="128"/>
      <c r="H159" s="128"/>
      <c r="I159" s="128"/>
      <c r="J159" s="323"/>
    </row>
    <row r="160" spans="1:12">
      <c r="A160" s="295" t="s">
        <v>61</v>
      </c>
      <c r="B160" s="64"/>
      <c r="C160" s="64"/>
      <c r="D160" s="64"/>
      <c r="E160" s="334">
        <f>1/(1+$F$36)^E150</f>
        <v>0.970873786407767</v>
      </c>
      <c r="F160" s="334">
        <f>1/(1+$F$36)^F150</f>
        <v>0.94259590913375435</v>
      </c>
      <c r="G160" s="334">
        <f>1/(1+$F$36)^G150</f>
        <v>0.91514165935315961</v>
      </c>
      <c r="H160" s="334">
        <f>1/(1+$F$36)^H150</f>
        <v>0.888487047915689</v>
      </c>
      <c r="I160" s="334">
        <f>1/(1+$F$36)^I150</f>
        <v>0.86260878438416411</v>
      </c>
      <c r="J160" s="335"/>
      <c r="L160" s="17" t="s">
        <v>545</v>
      </c>
    </row>
    <row r="161" spans="1:12">
      <c r="A161" s="295" t="s">
        <v>656</v>
      </c>
      <c r="B161" s="64"/>
      <c r="C161" s="64"/>
      <c r="D161" s="64"/>
      <c r="E161" s="331" t="e">
        <f>E158*E160</f>
        <v>#DIV/0!</v>
      </c>
      <c r="F161" s="331" t="e">
        <f>F158*F160</f>
        <v>#DIV/0!</v>
      </c>
      <c r="G161" s="331" t="e">
        <f>G158*G160</f>
        <v>#DIV/0!</v>
      </c>
      <c r="H161" s="331" t="e">
        <f>H158*H160</f>
        <v>#DIV/0!</v>
      </c>
      <c r="I161" s="331" t="e">
        <f>I158*I160</f>
        <v>#DIV/0!</v>
      </c>
      <c r="J161" s="332"/>
    </row>
    <row r="162" spans="1:12">
      <c r="A162" s="295" t="s">
        <v>657</v>
      </c>
      <c r="B162" s="64"/>
      <c r="C162" s="64"/>
      <c r="D162" s="64"/>
      <c r="E162" s="331" t="e">
        <f>SUM(E161:I161)</f>
        <v>#DIV/0!</v>
      </c>
      <c r="F162" s="362"/>
      <c r="G162" s="362"/>
      <c r="H162" s="362"/>
      <c r="I162" s="362"/>
      <c r="J162" s="363"/>
      <c r="L162" s="17" t="s">
        <v>216</v>
      </c>
    </row>
    <row r="163" spans="1:12">
      <c r="A163" s="295" t="s">
        <v>651</v>
      </c>
      <c r="B163" s="64"/>
      <c r="C163" s="64"/>
      <c r="D163" s="64"/>
      <c r="E163" s="331" t="e">
        <f>J158/($F$36-$F$29)*$I$160</f>
        <v>#DIV/0!</v>
      </c>
      <c r="F163" s="362"/>
      <c r="G163" s="364"/>
      <c r="H163" s="128"/>
      <c r="I163" s="364"/>
      <c r="J163" s="323"/>
      <c r="L163" s="17" t="s">
        <v>517</v>
      </c>
    </row>
    <row r="164" spans="1:12">
      <c r="A164" s="295" t="s">
        <v>70</v>
      </c>
      <c r="B164" s="64"/>
      <c r="C164" s="64"/>
      <c r="D164" s="64"/>
      <c r="E164" s="331" t="e">
        <f>E162+E163</f>
        <v>#DIV/0!</v>
      </c>
      <c r="F164" s="362"/>
      <c r="G164" s="364"/>
      <c r="H164" s="128"/>
      <c r="I164" s="364"/>
      <c r="J164" s="323"/>
    </row>
    <row r="165" spans="1:12">
      <c r="A165" s="295" t="s">
        <v>81</v>
      </c>
      <c r="B165" s="64"/>
      <c r="C165" s="64"/>
      <c r="D165" s="64"/>
      <c r="E165" s="331">
        <f>E155</f>
        <v>0</v>
      </c>
      <c r="F165" s="128"/>
      <c r="G165" s="365"/>
      <c r="H165" s="366"/>
      <c r="I165" s="366"/>
      <c r="J165" s="367"/>
    </row>
    <row r="166" spans="1:12">
      <c r="A166" s="295" t="s">
        <v>658</v>
      </c>
      <c r="B166" s="64"/>
      <c r="C166" s="64"/>
      <c r="D166" s="64"/>
      <c r="E166" s="331" t="e">
        <f>E164+E165</f>
        <v>#DIV/0!</v>
      </c>
      <c r="F166" s="128"/>
      <c r="G166" s="575"/>
      <c r="H166" s="366"/>
      <c r="I166" s="366"/>
      <c r="J166" s="367"/>
    </row>
    <row r="167" spans="1:12">
      <c r="A167" s="295" t="s">
        <v>62</v>
      </c>
      <c r="B167" s="64"/>
      <c r="C167" s="64"/>
      <c r="D167" s="64"/>
      <c r="E167" s="488">
        <f>(1+$F$36/2)</f>
        <v>1.0149999999999999</v>
      </c>
      <c r="F167" s="128"/>
      <c r="G167" s="365"/>
      <c r="H167" s="366"/>
      <c r="I167" s="366"/>
      <c r="J167" s="367"/>
      <c r="L167" s="17" t="s">
        <v>198</v>
      </c>
    </row>
    <row r="168" spans="1:12">
      <c r="A168" s="295" t="s">
        <v>659</v>
      </c>
      <c r="B168" s="64"/>
      <c r="C168" s="64"/>
      <c r="D168" s="64"/>
      <c r="E168" s="331" t="e">
        <f>E166*E167</f>
        <v>#DIV/0!</v>
      </c>
      <c r="F168" s="128"/>
      <c r="G168" s="365"/>
      <c r="H168" s="366"/>
      <c r="I168" s="366"/>
      <c r="J168" s="367"/>
    </row>
    <row r="169" spans="1:12">
      <c r="A169" s="295" t="s">
        <v>63</v>
      </c>
      <c r="B169" s="64"/>
      <c r="C169" s="64"/>
      <c r="D169" s="64"/>
      <c r="E169" s="331">
        <f>$F$25</f>
        <v>0</v>
      </c>
      <c r="F169" s="128"/>
      <c r="G169" s="365"/>
      <c r="H169" s="366"/>
      <c r="I169" s="366"/>
      <c r="J169" s="367"/>
    </row>
    <row r="170" spans="1:12">
      <c r="A170" s="295" t="s">
        <v>64</v>
      </c>
      <c r="B170" s="64"/>
      <c r="C170" s="64"/>
      <c r="D170" s="64"/>
      <c r="E170" s="369" t="e">
        <f>E168/E169</f>
        <v>#DIV/0!</v>
      </c>
      <c r="F170" s="128"/>
      <c r="G170" s="365"/>
      <c r="H170" s="366"/>
      <c r="I170" s="366"/>
      <c r="J170" s="367"/>
      <c r="L170" s="17" t="s">
        <v>201</v>
      </c>
    </row>
    <row r="171" spans="1:12">
      <c r="A171" s="295"/>
      <c r="B171" s="64"/>
      <c r="C171" s="64"/>
      <c r="D171" s="64"/>
      <c r="E171" s="128"/>
      <c r="F171" s="128"/>
      <c r="G171" s="365"/>
      <c r="H171" s="366"/>
      <c r="I171" s="366"/>
      <c r="J171" s="367"/>
    </row>
    <row r="172" spans="1:12">
      <c r="A172" s="295" t="s">
        <v>48</v>
      </c>
      <c r="B172" s="64"/>
      <c r="C172" s="64"/>
      <c r="D172" s="64"/>
      <c r="E172" s="370">
        <f>F24</f>
        <v>0</v>
      </c>
      <c r="F172" s="128"/>
      <c r="G172" s="365"/>
      <c r="H172" s="366"/>
      <c r="I172" s="366"/>
      <c r="J172" s="367"/>
    </row>
    <row r="173" spans="1:12">
      <c r="A173" s="295" t="s">
        <v>65</v>
      </c>
      <c r="B173" s="64"/>
      <c r="C173" s="64"/>
      <c r="D173" s="64"/>
      <c r="E173" s="400" t="e">
        <f>E170/E172-1</f>
        <v>#DIV/0!</v>
      </c>
      <c r="F173" s="128"/>
      <c r="G173" s="365"/>
      <c r="H173" s="366"/>
      <c r="I173" s="366"/>
      <c r="J173" s="367"/>
      <c r="L173" s="17" t="s">
        <v>66</v>
      </c>
    </row>
    <row r="174" spans="1:12" ht="14" thickBot="1">
      <c r="A174" s="314"/>
      <c r="B174" s="315"/>
      <c r="C174" s="315"/>
      <c r="D174" s="315"/>
      <c r="E174" s="315"/>
      <c r="F174" s="315"/>
      <c r="G174" s="315"/>
      <c r="H174" s="359"/>
      <c r="I174" s="340"/>
      <c r="J174" s="341"/>
    </row>
    <row r="175" spans="1:12" ht="14" thickTop="1">
      <c r="A175" s="299"/>
      <c r="B175" s="299"/>
      <c r="C175" s="299"/>
      <c r="D175" s="299"/>
      <c r="E175" s="299"/>
      <c r="F175" s="299"/>
      <c r="G175" s="299"/>
      <c r="H175" s="371"/>
      <c r="I175" s="372"/>
      <c r="J175" s="372"/>
    </row>
    <row r="176" spans="1:12" ht="14" thickBot="1">
      <c r="A176" s="64"/>
      <c r="B176" s="64"/>
      <c r="C176" s="64"/>
      <c r="D176" s="64"/>
      <c r="E176" s="64"/>
      <c r="F176" s="64"/>
      <c r="G176" s="64"/>
      <c r="H176" s="358"/>
      <c r="I176" s="348"/>
      <c r="J176" s="348"/>
    </row>
    <row r="177" spans="1:15" ht="14" thickTop="1">
      <c r="A177" s="317" t="s">
        <v>465</v>
      </c>
      <c r="B177" s="318"/>
      <c r="C177" s="319" t="str">
        <f>C18</f>
        <v>VALUATION MODELS</v>
      </c>
      <c r="D177" s="319"/>
      <c r="E177" s="320"/>
      <c r="F177" s="320"/>
      <c r="G177" s="320"/>
      <c r="H177" s="320"/>
      <c r="I177" s="320"/>
      <c r="J177" s="321"/>
    </row>
    <row r="178" spans="1:15">
      <c r="A178" s="291" t="str">
        <f>Data!$A$9</f>
        <v>Analyst Name:</v>
      </c>
      <c r="B178" s="292"/>
      <c r="C178" s="160">
        <f>Data!$B$9</f>
        <v>0</v>
      </c>
      <c r="D178" s="162"/>
      <c r="E178" s="157"/>
      <c r="F178" s="161"/>
      <c r="G178" s="161"/>
      <c r="H178" s="161"/>
      <c r="I178" s="161"/>
      <c r="J178" s="293"/>
    </row>
    <row r="179" spans="1:15">
      <c r="A179" s="291" t="str">
        <f>Data!$A$10</f>
        <v>Company Name:</v>
      </c>
      <c r="B179" s="294"/>
      <c r="C179" s="160">
        <f>Data!$B$10</f>
        <v>0</v>
      </c>
      <c r="D179" s="157"/>
      <c r="E179" s="174"/>
      <c r="F179" s="161"/>
      <c r="G179" s="161"/>
      <c r="H179" s="161"/>
      <c r="I179" s="161"/>
      <c r="J179" s="293"/>
      <c r="O179" s="358"/>
    </row>
    <row r="180" spans="1:15">
      <c r="A180" s="322"/>
      <c r="B180" s="64"/>
      <c r="C180" s="64"/>
      <c r="D180" s="64"/>
      <c r="E180" s="64"/>
      <c r="F180" s="64"/>
      <c r="G180" s="64"/>
      <c r="H180" s="358"/>
      <c r="I180" s="348"/>
      <c r="J180" s="373"/>
    </row>
    <row r="181" spans="1:15">
      <c r="A181" s="350" t="s">
        <v>82</v>
      </c>
      <c r="B181" s="351"/>
      <c r="C181" s="351"/>
      <c r="D181" s="351"/>
      <c r="E181" s="351"/>
      <c r="F181" s="352"/>
      <c r="G181" s="352"/>
      <c r="H181" s="352"/>
      <c r="I181" s="352"/>
      <c r="J181" s="374"/>
    </row>
    <row r="182" spans="1:15">
      <c r="A182" s="295"/>
      <c r="B182" s="64"/>
      <c r="C182" s="128"/>
      <c r="D182" s="64"/>
      <c r="E182" s="128"/>
      <c r="F182" s="128"/>
      <c r="G182" s="128"/>
      <c r="H182" s="128"/>
      <c r="I182" s="128"/>
      <c r="J182" s="323"/>
    </row>
    <row r="183" spans="1:15">
      <c r="A183" s="295"/>
      <c r="B183" s="64"/>
      <c r="C183" s="353" t="s">
        <v>71</v>
      </c>
      <c r="D183" s="64"/>
      <c r="E183" s="64"/>
      <c r="F183" s="64"/>
      <c r="G183" s="64"/>
      <c r="H183" s="64"/>
      <c r="I183" s="64"/>
      <c r="J183" s="301"/>
      <c r="L183" s="69" t="s">
        <v>208</v>
      </c>
    </row>
    <row r="184" spans="1:15">
      <c r="A184" s="295"/>
      <c r="B184" s="354" t="e">
        <f>E170</f>
        <v>#DIV/0!</v>
      </c>
      <c r="C184" s="577">
        <v>0</v>
      </c>
      <c r="D184" s="578">
        <v>0.01</v>
      </c>
      <c r="E184" s="578">
        <v>0.02</v>
      </c>
      <c r="F184" s="578">
        <v>2.5000000000000001E-2</v>
      </c>
      <c r="G184" s="578">
        <v>0.03</v>
      </c>
      <c r="H184" s="578">
        <v>3.5000000000000003E-2</v>
      </c>
      <c r="I184" s="578">
        <v>0.04</v>
      </c>
      <c r="J184" s="579">
        <v>0.05</v>
      </c>
      <c r="L184" s="17" t="s">
        <v>209</v>
      </c>
    </row>
    <row r="185" spans="1:15">
      <c r="A185" s="355" t="s">
        <v>72</v>
      </c>
      <c r="B185" s="576">
        <v>0.06</v>
      </c>
      <c r="C185" s="348" t="e">
        <f t="dataTable" ref="C185:J198" dt2D="1" dtr="0" r1="F29" r2="F36"/>
        <v>#DIV/0!</v>
      </c>
      <c r="D185" s="348" t="e">
        <v>#DIV/0!</v>
      </c>
      <c r="E185" s="348" t="e">
        <v>#DIV/0!</v>
      </c>
      <c r="F185" s="348" t="e">
        <v>#DIV/0!</v>
      </c>
      <c r="G185" s="348" t="e">
        <v>#DIV/0!</v>
      </c>
      <c r="H185" s="348" t="e">
        <v>#DIV/0!</v>
      </c>
      <c r="I185" s="348" t="e">
        <v>#DIV/0!</v>
      </c>
      <c r="J185" s="373" t="e">
        <v>#DIV/0!</v>
      </c>
    </row>
    <row r="186" spans="1:15">
      <c r="A186" s="355" t="s">
        <v>73</v>
      </c>
      <c r="B186" s="356">
        <v>6.5000000000000002E-2</v>
      </c>
      <c r="C186" s="348" t="e">
        <v>#DIV/0!</v>
      </c>
      <c r="D186" s="348" t="e">
        <v>#DIV/0!</v>
      </c>
      <c r="E186" s="348" t="e">
        <v>#DIV/0!</v>
      </c>
      <c r="F186" s="348" t="e">
        <v>#DIV/0!</v>
      </c>
      <c r="G186" s="348" t="e">
        <v>#DIV/0!</v>
      </c>
      <c r="H186" s="348" t="e">
        <v>#DIV/0!</v>
      </c>
      <c r="I186" s="348" t="e">
        <v>#DIV/0!</v>
      </c>
      <c r="J186" s="373" t="e">
        <v>#DIV/0!</v>
      </c>
    </row>
    <row r="187" spans="1:15">
      <c r="A187" s="295"/>
      <c r="B187" s="356">
        <v>6.7000000000000004E-2</v>
      </c>
      <c r="C187" s="348" t="e">
        <v>#DIV/0!</v>
      </c>
      <c r="D187" s="348" t="e">
        <v>#DIV/0!</v>
      </c>
      <c r="E187" s="348" t="e">
        <v>#DIV/0!</v>
      </c>
      <c r="F187" s="348" t="e">
        <v>#DIV/0!</v>
      </c>
      <c r="G187" s="348" t="e">
        <v>#DIV/0!</v>
      </c>
      <c r="H187" s="348" t="e">
        <v>#DIV/0!</v>
      </c>
      <c r="I187" s="348" t="e">
        <v>#DIV/0!</v>
      </c>
      <c r="J187" s="373" t="e">
        <v>#DIV/0!</v>
      </c>
    </row>
    <row r="188" spans="1:15">
      <c r="A188" s="295"/>
      <c r="B188" s="356">
        <v>7.0000000000000007E-2</v>
      </c>
      <c r="C188" s="348" t="e">
        <v>#DIV/0!</v>
      </c>
      <c r="D188" s="348" t="e">
        <v>#DIV/0!</v>
      </c>
      <c r="E188" s="357" t="e">
        <v>#DIV/0!</v>
      </c>
      <c r="F188" s="348" t="e">
        <v>#DIV/0!</v>
      </c>
      <c r="G188" s="348" t="e">
        <v>#DIV/0!</v>
      </c>
      <c r="H188" s="357" t="e">
        <v>#DIV/0!</v>
      </c>
      <c r="I188" s="348" t="e">
        <v>#DIV/0!</v>
      </c>
      <c r="J188" s="373" t="e">
        <v>#DIV/0!</v>
      </c>
    </row>
    <row r="189" spans="1:15">
      <c r="A189" s="295"/>
      <c r="B189" s="356">
        <v>7.1999999999999995E-2</v>
      </c>
      <c r="C189" s="348" t="e">
        <v>#DIV/0!</v>
      </c>
      <c r="D189" s="348" t="e">
        <v>#DIV/0!</v>
      </c>
      <c r="E189" s="348" t="e">
        <v>#DIV/0!</v>
      </c>
      <c r="F189" s="357" t="e">
        <v>#DIV/0!</v>
      </c>
      <c r="G189" s="487" t="e">
        <v>#DIV/0!</v>
      </c>
      <c r="H189" s="348" t="e">
        <v>#DIV/0!</v>
      </c>
      <c r="I189" s="348" t="e">
        <v>#DIV/0!</v>
      </c>
      <c r="J189" s="373" t="e">
        <v>#DIV/0!</v>
      </c>
    </row>
    <row r="190" spans="1:15">
      <c r="A190" s="295"/>
      <c r="B190" s="356">
        <v>7.4999999999999997E-2</v>
      </c>
      <c r="C190" s="348" t="e">
        <v>#DIV/0!</v>
      </c>
      <c r="D190" s="348" t="e">
        <v>#DIV/0!</v>
      </c>
      <c r="E190" s="348" t="e">
        <v>#DIV/0!</v>
      </c>
      <c r="F190" s="348" t="e">
        <v>#DIV/0!</v>
      </c>
      <c r="G190" s="348" t="e">
        <v>#DIV/0!</v>
      </c>
      <c r="H190" s="348" t="e">
        <v>#DIV/0!</v>
      </c>
      <c r="I190" s="348" t="e">
        <v>#DIV/0!</v>
      </c>
      <c r="J190" s="373" t="e">
        <v>#DIV/0!</v>
      </c>
    </row>
    <row r="191" spans="1:15">
      <c r="A191" s="295"/>
      <c r="B191" s="356">
        <v>7.6999999999999999E-2</v>
      </c>
      <c r="C191" s="348" t="e">
        <v>#DIV/0!</v>
      </c>
      <c r="D191" s="348" t="e">
        <v>#DIV/0!</v>
      </c>
      <c r="E191" s="348" t="e">
        <v>#DIV/0!</v>
      </c>
      <c r="F191" s="348" t="e">
        <v>#DIV/0!</v>
      </c>
      <c r="G191" s="348" t="e">
        <v>#DIV/0!</v>
      </c>
      <c r="H191" s="348" t="e">
        <v>#DIV/0!</v>
      </c>
      <c r="I191" s="348" t="e">
        <v>#DIV/0!</v>
      </c>
      <c r="J191" s="373" t="e">
        <v>#DIV/0!</v>
      </c>
    </row>
    <row r="192" spans="1:15">
      <c r="A192" s="295"/>
      <c r="B192" s="356">
        <v>0.08</v>
      </c>
      <c r="C192" s="348" t="e">
        <v>#DIV/0!</v>
      </c>
      <c r="D192" s="348" t="e">
        <v>#DIV/0!</v>
      </c>
      <c r="E192" s="348" t="e">
        <v>#DIV/0!</v>
      </c>
      <c r="F192" s="348" t="e">
        <v>#DIV/0!</v>
      </c>
      <c r="G192" s="348" t="e">
        <v>#DIV/0!</v>
      </c>
      <c r="H192" s="348" t="e">
        <v>#DIV/0!</v>
      </c>
      <c r="I192" s="348" t="e">
        <v>#DIV/0!</v>
      </c>
      <c r="J192" s="373" t="e">
        <v>#DIV/0!</v>
      </c>
    </row>
    <row r="193" spans="1:15">
      <c r="A193" s="295"/>
      <c r="B193" s="356">
        <v>8.5000000000000006E-2</v>
      </c>
      <c r="C193" s="348" t="e">
        <v>#DIV/0!</v>
      </c>
      <c r="D193" s="348" t="e">
        <v>#DIV/0!</v>
      </c>
      <c r="E193" s="348" t="e">
        <v>#DIV/0!</v>
      </c>
      <c r="F193" s="348" t="e">
        <v>#DIV/0!</v>
      </c>
      <c r="G193" s="348" t="e">
        <v>#DIV/0!</v>
      </c>
      <c r="H193" s="348" t="e">
        <v>#DIV/0!</v>
      </c>
      <c r="I193" s="348" t="e">
        <v>#DIV/0!</v>
      </c>
      <c r="J193" s="373" t="e">
        <v>#DIV/0!</v>
      </c>
    </row>
    <row r="194" spans="1:15">
      <c r="A194" s="295"/>
      <c r="B194" s="356">
        <v>0.09</v>
      </c>
      <c r="C194" s="348" t="e">
        <v>#DIV/0!</v>
      </c>
      <c r="D194" s="348" t="e">
        <v>#DIV/0!</v>
      </c>
      <c r="E194" s="348" t="e">
        <v>#DIV/0!</v>
      </c>
      <c r="F194" s="348" t="e">
        <v>#DIV/0!</v>
      </c>
      <c r="G194" s="348" t="e">
        <v>#DIV/0!</v>
      </c>
      <c r="H194" s="348" t="e">
        <v>#DIV/0!</v>
      </c>
      <c r="I194" s="348" t="e">
        <v>#DIV/0!</v>
      </c>
      <c r="J194" s="373" t="e">
        <v>#DIV/0!</v>
      </c>
    </row>
    <row r="195" spans="1:15">
      <c r="A195" s="295"/>
      <c r="B195" s="356">
        <v>9.5000000000000001E-2</v>
      </c>
      <c r="C195" s="348" t="e">
        <v>#DIV/0!</v>
      </c>
      <c r="D195" s="348" t="e">
        <v>#DIV/0!</v>
      </c>
      <c r="E195" s="348" t="e">
        <v>#DIV/0!</v>
      </c>
      <c r="F195" s="348" t="e">
        <v>#DIV/0!</v>
      </c>
      <c r="G195" s="348" t="e">
        <v>#DIV/0!</v>
      </c>
      <c r="H195" s="348" t="e">
        <v>#DIV/0!</v>
      </c>
      <c r="I195" s="348" t="e">
        <v>#DIV/0!</v>
      </c>
      <c r="J195" s="373" t="e">
        <v>#DIV/0!</v>
      </c>
    </row>
    <row r="196" spans="1:15">
      <c r="A196" s="295"/>
      <c r="B196" s="356">
        <v>0.1</v>
      </c>
      <c r="C196" s="348" t="e">
        <v>#DIV/0!</v>
      </c>
      <c r="D196" s="348" t="e">
        <v>#DIV/0!</v>
      </c>
      <c r="E196" s="348" t="e">
        <v>#DIV/0!</v>
      </c>
      <c r="F196" s="348" t="e">
        <v>#DIV/0!</v>
      </c>
      <c r="G196" s="348" t="e">
        <v>#DIV/0!</v>
      </c>
      <c r="H196" s="348" t="e">
        <v>#DIV/0!</v>
      </c>
      <c r="I196" s="348" t="e">
        <v>#DIV/0!</v>
      </c>
      <c r="J196" s="373" t="e">
        <v>#DIV/0!</v>
      </c>
      <c r="O196" s="580"/>
    </row>
    <row r="197" spans="1:15">
      <c r="A197" s="295"/>
      <c r="B197" s="356">
        <v>0.11</v>
      </c>
      <c r="C197" s="348" t="e">
        <v>#DIV/0!</v>
      </c>
      <c r="D197" s="348" t="e">
        <v>#DIV/0!</v>
      </c>
      <c r="E197" s="348" t="e">
        <v>#DIV/0!</v>
      </c>
      <c r="F197" s="348" t="e">
        <v>#DIV/0!</v>
      </c>
      <c r="G197" s="348" t="e">
        <v>#DIV/0!</v>
      </c>
      <c r="H197" s="348" t="e">
        <v>#DIV/0!</v>
      </c>
      <c r="I197" s="348" t="e">
        <v>#DIV/0!</v>
      </c>
      <c r="J197" s="373" t="e">
        <v>#DIV/0!</v>
      </c>
    </row>
    <row r="198" spans="1:15">
      <c r="A198" s="295"/>
      <c r="B198" s="356">
        <v>0.12</v>
      </c>
      <c r="C198" s="348" t="e">
        <v>#DIV/0!</v>
      </c>
      <c r="D198" s="348" t="e">
        <v>#DIV/0!</v>
      </c>
      <c r="E198" s="348" t="e">
        <v>#DIV/0!</v>
      </c>
      <c r="F198" s="348" t="e">
        <v>#DIV/0!</v>
      </c>
      <c r="G198" s="348" t="e">
        <v>#DIV/0!</v>
      </c>
      <c r="H198" s="348" t="e">
        <v>#DIV/0!</v>
      </c>
      <c r="I198" s="348" t="e">
        <v>#DIV/0!</v>
      </c>
      <c r="J198" s="373" t="e">
        <v>#DIV/0!</v>
      </c>
    </row>
    <row r="199" spans="1:15">
      <c r="A199" s="295"/>
      <c r="B199" s="358"/>
      <c r="C199" s="348"/>
      <c r="D199" s="348"/>
      <c r="E199" s="348"/>
      <c r="F199" s="348"/>
      <c r="G199" s="348"/>
      <c r="H199" s="348"/>
      <c r="I199" s="348"/>
      <c r="J199" s="373"/>
    </row>
    <row r="200" spans="1:15" ht="14" thickBot="1">
      <c r="A200" s="314"/>
      <c r="B200" s="359"/>
      <c r="C200" s="340"/>
      <c r="D200" s="340"/>
      <c r="E200" s="340"/>
      <c r="F200" s="340"/>
      <c r="G200" s="340"/>
      <c r="H200" s="340"/>
      <c r="I200" s="340"/>
      <c r="J200" s="341"/>
    </row>
    <row r="201" spans="1:15" ht="14" thickTop="1">
      <c r="A201" s="299"/>
      <c r="B201" s="371"/>
      <c r="C201" s="372"/>
      <c r="D201" s="372"/>
      <c r="E201" s="372"/>
      <c r="F201" s="372"/>
      <c r="G201" s="372"/>
      <c r="H201" s="372"/>
      <c r="I201" s="372"/>
      <c r="J201" s="372"/>
    </row>
    <row r="202" spans="1:15" ht="14" thickBot="1">
      <c r="A202" s="315"/>
      <c r="B202" s="359"/>
      <c r="C202" s="340"/>
      <c r="D202" s="340"/>
      <c r="E202" s="340"/>
      <c r="F202" s="340"/>
      <c r="G202" s="340"/>
      <c r="H202" s="340"/>
      <c r="I202" s="340"/>
      <c r="J202" s="340"/>
    </row>
    <row r="203" spans="1:15" ht="14" thickTop="1">
      <c r="A203" s="317" t="s">
        <v>465</v>
      </c>
      <c r="B203" s="318"/>
      <c r="C203" s="319" t="str">
        <f>C18</f>
        <v>VALUATION MODELS</v>
      </c>
      <c r="D203" s="319"/>
      <c r="E203" s="320"/>
      <c r="F203" s="320"/>
      <c r="G203" s="320"/>
      <c r="H203" s="320"/>
      <c r="I203" s="320"/>
      <c r="J203" s="321"/>
    </row>
    <row r="204" spans="1:15">
      <c r="A204" s="291" t="str">
        <f>Data!$A$9</f>
        <v>Analyst Name:</v>
      </c>
      <c r="B204" s="292"/>
      <c r="C204" s="160">
        <f>Data!$B$9</f>
        <v>0</v>
      </c>
      <c r="D204" s="162"/>
      <c r="E204" s="157"/>
      <c r="F204" s="161"/>
      <c r="G204" s="161"/>
      <c r="H204" s="161"/>
      <c r="I204" s="161"/>
      <c r="J204" s="293"/>
    </row>
    <row r="205" spans="1:15">
      <c r="A205" s="291" t="str">
        <f>Data!$A$10</f>
        <v>Company Name:</v>
      </c>
      <c r="B205" s="294"/>
      <c r="C205" s="160">
        <f>Data!$B$10</f>
        <v>0</v>
      </c>
      <c r="D205" s="157"/>
      <c r="E205" s="174"/>
      <c r="F205" s="161"/>
      <c r="G205" s="161"/>
      <c r="H205" s="161"/>
      <c r="I205" s="161"/>
      <c r="J205" s="293"/>
    </row>
    <row r="206" spans="1:15">
      <c r="A206" s="322"/>
      <c r="B206" s="64"/>
      <c r="C206" s="64"/>
      <c r="D206" s="64"/>
      <c r="E206" s="64"/>
      <c r="F206" s="64"/>
      <c r="G206" s="64"/>
      <c r="H206" s="64"/>
      <c r="I206" s="64"/>
      <c r="J206" s="323" t="s">
        <v>54</v>
      </c>
    </row>
    <row r="207" spans="1:15">
      <c r="A207" s="325" t="s">
        <v>74</v>
      </c>
      <c r="B207" s="326"/>
      <c r="C207" s="326"/>
      <c r="D207" s="326"/>
      <c r="E207" s="324">
        <v>1</v>
      </c>
      <c r="F207" s="324">
        <v>2</v>
      </c>
      <c r="G207" s="324">
        <v>3</v>
      </c>
      <c r="H207" s="324">
        <v>4</v>
      </c>
      <c r="I207" s="324">
        <v>5</v>
      </c>
      <c r="J207" s="323" t="s">
        <v>55</v>
      </c>
      <c r="L207" s="69" t="s">
        <v>202</v>
      </c>
    </row>
    <row r="208" spans="1:15">
      <c r="A208" s="325" t="s">
        <v>83</v>
      </c>
      <c r="B208" s="326"/>
      <c r="C208" s="326"/>
      <c r="D208" s="326"/>
      <c r="E208" s="327" t="s">
        <v>475</v>
      </c>
      <c r="F208" s="327" t="s">
        <v>476</v>
      </c>
      <c r="G208" s="327" t="s">
        <v>477</v>
      </c>
      <c r="H208" s="327" t="s">
        <v>478</v>
      </c>
      <c r="I208" s="327" t="s">
        <v>479</v>
      </c>
      <c r="J208" s="328" t="s">
        <v>480</v>
      </c>
      <c r="L208" s="329" t="s">
        <v>213</v>
      </c>
    </row>
    <row r="209" spans="1:12">
      <c r="A209" s="330" t="s">
        <v>75</v>
      </c>
      <c r="B209" s="64"/>
      <c r="C209" s="64"/>
      <c r="D209" s="64"/>
      <c r="E209" s="64"/>
      <c r="F209" s="64"/>
      <c r="G209" s="64"/>
      <c r="H209" s="64"/>
      <c r="I209" s="64"/>
      <c r="J209" s="301"/>
    </row>
    <row r="210" spans="1:12">
      <c r="A210" s="330" t="s">
        <v>76</v>
      </c>
      <c r="B210" s="64"/>
      <c r="C210" s="64"/>
      <c r="D210" s="64"/>
      <c r="E210" s="331" t="e">
        <f t="shared" ref="E210:J210" si="4">E153</f>
        <v>#DIV/0!</v>
      </c>
      <c r="F210" s="331" t="e">
        <f t="shared" si="4"/>
        <v>#DIV/0!</v>
      </c>
      <c r="G210" s="331" t="e">
        <f t="shared" si="4"/>
        <v>#DIV/0!</v>
      </c>
      <c r="H210" s="331" t="e">
        <f t="shared" si="4"/>
        <v>#DIV/0!</v>
      </c>
      <c r="I210" s="331" t="e">
        <f t="shared" si="4"/>
        <v>#DIV/0!</v>
      </c>
      <c r="J210" s="332" t="e">
        <f t="shared" si="4"/>
        <v>#DIV/0!</v>
      </c>
      <c r="L210" s="17" t="s">
        <v>554</v>
      </c>
    </row>
    <row r="211" spans="1:12">
      <c r="A211" s="295" t="s">
        <v>77</v>
      </c>
      <c r="B211" s="64"/>
      <c r="C211" s="64"/>
      <c r="D211" s="64"/>
      <c r="E211" s="331"/>
      <c r="F211" s="331"/>
      <c r="G211" s="331"/>
      <c r="H211" s="331"/>
      <c r="I211" s="331"/>
      <c r="J211" s="332"/>
    </row>
    <row r="212" spans="1:12">
      <c r="A212" s="295" t="s">
        <v>78</v>
      </c>
      <c r="B212" s="64"/>
      <c r="C212" s="64"/>
      <c r="D212" s="64"/>
      <c r="E212" s="331">
        <f t="shared" ref="E212:J212" si="5">E155</f>
        <v>0</v>
      </c>
      <c r="F212" s="331" t="e">
        <f t="shared" si="5"/>
        <v>#DIV/0!</v>
      </c>
      <c r="G212" s="331" t="e">
        <f t="shared" si="5"/>
        <v>#DIV/0!</v>
      </c>
      <c r="H212" s="331" t="e">
        <f t="shared" si="5"/>
        <v>#DIV/0!</v>
      </c>
      <c r="I212" s="331" t="e">
        <f t="shared" si="5"/>
        <v>#DIV/0!</v>
      </c>
      <c r="J212" s="332" t="e">
        <f t="shared" si="5"/>
        <v>#DIV/0!</v>
      </c>
      <c r="L212" s="17" t="s">
        <v>556</v>
      </c>
    </row>
    <row r="213" spans="1:12">
      <c r="A213" s="295"/>
      <c r="B213" s="64"/>
      <c r="C213" s="64"/>
      <c r="D213" s="64"/>
      <c r="E213" s="375"/>
      <c r="F213" s="375"/>
      <c r="G213" s="375"/>
      <c r="H213" s="375"/>
      <c r="I213" s="375"/>
      <c r="J213" s="376"/>
    </row>
    <row r="214" spans="1:12">
      <c r="A214" s="295" t="s">
        <v>84</v>
      </c>
      <c r="B214" s="64"/>
      <c r="C214" s="64"/>
      <c r="D214" s="64"/>
      <c r="E214" s="377" t="e">
        <f t="shared" ref="E214:J214" si="6">E210/E212</f>
        <v>#DIV/0!</v>
      </c>
      <c r="F214" s="377" t="e">
        <f t="shared" si="6"/>
        <v>#DIV/0!</v>
      </c>
      <c r="G214" s="377" t="e">
        <f t="shared" si="6"/>
        <v>#DIV/0!</v>
      </c>
      <c r="H214" s="377" t="e">
        <f t="shared" si="6"/>
        <v>#DIV/0!</v>
      </c>
      <c r="I214" s="377" t="e">
        <f t="shared" si="6"/>
        <v>#DIV/0!</v>
      </c>
      <c r="J214" s="378" t="e">
        <f t="shared" si="6"/>
        <v>#DIV/0!</v>
      </c>
      <c r="L214" s="17" t="s">
        <v>219</v>
      </c>
    </row>
    <row r="215" spans="1:12">
      <c r="A215" s="295" t="s">
        <v>85</v>
      </c>
      <c r="B215" s="64"/>
      <c r="C215" s="64"/>
      <c r="D215" s="64"/>
      <c r="E215" s="377" t="e">
        <f t="shared" ref="E215:J215" si="7">E214-$F$36</f>
        <v>#DIV/0!</v>
      </c>
      <c r="F215" s="377" t="e">
        <f t="shared" si="7"/>
        <v>#DIV/0!</v>
      </c>
      <c r="G215" s="377" t="e">
        <f t="shared" si="7"/>
        <v>#DIV/0!</v>
      </c>
      <c r="H215" s="377" t="e">
        <f t="shared" si="7"/>
        <v>#DIV/0!</v>
      </c>
      <c r="I215" s="377" t="e">
        <f t="shared" si="7"/>
        <v>#DIV/0!</v>
      </c>
      <c r="J215" s="378" t="e">
        <f t="shared" si="7"/>
        <v>#DIV/0!</v>
      </c>
      <c r="L215" s="17" t="s">
        <v>220</v>
      </c>
    </row>
    <row r="216" spans="1:12">
      <c r="A216" s="295" t="s">
        <v>222</v>
      </c>
      <c r="B216" s="64"/>
      <c r="C216" s="64"/>
      <c r="D216" s="64"/>
      <c r="E216" s="377" t="e">
        <f t="shared" ref="E216:J216" si="8">E212/$E$212</f>
        <v>#DIV/0!</v>
      </c>
      <c r="F216" s="377" t="e">
        <f t="shared" si="8"/>
        <v>#DIV/0!</v>
      </c>
      <c r="G216" s="377" t="e">
        <f t="shared" si="8"/>
        <v>#DIV/0!</v>
      </c>
      <c r="H216" s="377" t="e">
        <f t="shared" si="8"/>
        <v>#DIV/0!</v>
      </c>
      <c r="I216" s="377" t="e">
        <f t="shared" si="8"/>
        <v>#DIV/0!</v>
      </c>
      <c r="J216" s="378" t="e">
        <f t="shared" si="8"/>
        <v>#DIV/0!</v>
      </c>
      <c r="L216" s="17" t="s">
        <v>223</v>
      </c>
    </row>
    <row r="217" spans="1:12">
      <c r="A217" s="325" t="s">
        <v>502</v>
      </c>
      <c r="B217" s="326"/>
      <c r="C217" s="326"/>
      <c r="D217" s="326"/>
      <c r="E217" s="379" t="e">
        <f t="shared" ref="E217:J217" si="9">E215*E216</f>
        <v>#DIV/0!</v>
      </c>
      <c r="F217" s="379" t="e">
        <f t="shared" si="9"/>
        <v>#DIV/0!</v>
      </c>
      <c r="G217" s="379" t="e">
        <f t="shared" si="9"/>
        <v>#DIV/0!</v>
      </c>
      <c r="H217" s="379" t="e">
        <f t="shared" si="9"/>
        <v>#DIV/0!</v>
      </c>
      <c r="I217" s="379" t="e">
        <f t="shared" si="9"/>
        <v>#DIV/0!</v>
      </c>
      <c r="J217" s="380" t="e">
        <f t="shared" si="9"/>
        <v>#DIV/0!</v>
      </c>
      <c r="L217" s="17" t="s">
        <v>221</v>
      </c>
    </row>
    <row r="218" spans="1:12">
      <c r="A218" s="295"/>
      <c r="B218" s="64"/>
      <c r="C218" s="64"/>
      <c r="D218" s="64"/>
      <c r="E218" s="377"/>
      <c r="F218" s="377"/>
      <c r="G218" s="377"/>
      <c r="H218" s="377"/>
      <c r="I218" s="377"/>
      <c r="J218" s="378"/>
    </row>
    <row r="219" spans="1:12">
      <c r="A219" s="295" t="s">
        <v>61</v>
      </c>
      <c r="B219" s="64"/>
      <c r="C219" s="64"/>
      <c r="D219" s="64"/>
      <c r="E219" s="381">
        <f>1/(1+$F$36)^E207</f>
        <v>0.970873786407767</v>
      </c>
      <c r="F219" s="381">
        <f>1/(1+$F$36)^F207</f>
        <v>0.94259590913375435</v>
      </c>
      <c r="G219" s="381">
        <f>1/(1+$F$36)^G207</f>
        <v>0.91514165935315961</v>
      </c>
      <c r="H219" s="381">
        <f>1/(1+$F$36)^H207</f>
        <v>0.888487047915689</v>
      </c>
      <c r="I219" s="381">
        <f>1/(1+$F$36)^I207</f>
        <v>0.86260878438416411</v>
      </c>
      <c r="J219" s="345"/>
      <c r="L219" s="17" t="s">
        <v>545</v>
      </c>
    </row>
    <row r="220" spans="1:12">
      <c r="A220" s="295" t="s">
        <v>660</v>
      </c>
      <c r="B220" s="64"/>
      <c r="C220" s="64"/>
      <c r="D220" s="64"/>
      <c r="E220" s="381" t="e">
        <f>E217*E219</f>
        <v>#DIV/0!</v>
      </c>
      <c r="F220" s="381" t="e">
        <f>F217*F219</f>
        <v>#DIV/0!</v>
      </c>
      <c r="G220" s="381" t="e">
        <f>G217*G219</f>
        <v>#DIV/0!</v>
      </c>
      <c r="H220" s="381" t="e">
        <f>H217*H219</f>
        <v>#DIV/0!</v>
      </c>
      <c r="I220" s="381" t="e">
        <f>I217*I219</f>
        <v>#DIV/0!</v>
      </c>
      <c r="J220" s="382"/>
    </row>
    <row r="221" spans="1:12">
      <c r="A221" s="295" t="s">
        <v>661</v>
      </c>
      <c r="B221" s="64"/>
      <c r="C221" s="64"/>
      <c r="D221" s="64"/>
      <c r="E221" s="383" t="e">
        <f>SUM(E220:I220)</f>
        <v>#DIV/0!</v>
      </c>
      <c r="F221" s="362"/>
      <c r="G221" s="362"/>
      <c r="H221" s="362"/>
      <c r="I221" s="362"/>
      <c r="J221" s="363"/>
      <c r="L221" s="17" t="s">
        <v>503</v>
      </c>
    </row>
    <row r="222" spans="1:12">
      <c r="A222" s="295" t="s">
        <v>651</v>
      </c>
      <c r="B222" s="64"/>
      <c r="C222" s="64"/>
      <c r="D222" s="64"/>
      <c r="E222" s="383" t="e">
        <f>J217/($F$36-$F$29)*$I$219</f>
        <v>#DIV/0!</v>
      </c>
      <c r="F222" s="362"/>
      <c r="G222" s="362"/>
      <c r="H222" s="362"/>
      <c r="I222" s="362"/>
      <c r="J222" s="363"/>
      <c r="L222" s="17" t="s">
        <v>504</v>
      </c>
    </row>
    <row r="223" spans="1:12">
      <c r="A223" s="295" t="s">
        <v>662</v>
      </c>
      <c r="B223" s="64"/>
      <c r="C223" s="64"/>
      <c r="D223" s="64"/>
      <c r="E223" s="383" t="e">
        <f>E221+E222</f>
        <v>#DIV/0!</v>
      </c>
      <c r="F223" s="362"/>
      <c r="G223" s="362"/>
      <c r="H223" s="364"/>
      <c r="I223" s="128"/>
      <c r="J223" s="384"/>
    </row>
    <row r="224" spans="1:12">
      <c r="A224" s="295" t="s">
        <v>86</v>
      </c>
      <c r="B224" s="64"/>
      <c r="C224" s="64"/>
      <c r="D224" s="64"/>
      <c r="E224" s="385">
        <v>1</v>
      </c>
      <c r="F224" s="128"/>
      <c r="G224" s="366"/>
      <c r="H224" s="366"/>
      <c r="I224" s="366"/>
      <c r="J224" s="367"/>
    </row>
    <row r="225" spans="1:12">
      <c r="A225" s="295" t="s">
        <v>87</v>
      </c>
      <c r="B225" s="64"/>
      <c r="C225" s="64"/>
      <c r="D225" s="64"/>
      <c r="E225" s="383" t="e">
        <f>E223+E224</f>
        <v>#DIV/0!</v>
      </c>
      <c r="F225" s="128"/>
      <c r="G225" s="128"/>
      <c r="H225" s="128"/>
      <c r="I225" s="366"/>
      <c r="J225" s="367"/>
    </row>
    <row r="226" spans="1:12">
      <c r="A226" s="295" t="s">
        <v>88</v>
      </c>
      <c r="B226" s="64"/>
      <c r="C226" s="64"/>
      <c r="D226" s="64"/>
      <c r="E226" s="368">
        <f>(1+$F$36/2)</f>
        <v>1.0149999999999999</v>
      </c>
      <c r="F226" s="128"/>
      <c r="G226" s="128"/>
      <c r="H226" s="128"/>
      <c r="I226" s="366"/>
      <c r="J226" s="367"/>
      <c r="L226" s="17" t="s">
        <v>198</v>
      </c>
    </row>
    <row r="227" spans="1:12">
      <c r="A227" s="295" t="s">
        <v>89</v>
      </c>
      <c r="B227" s="64"/>
      <c r="C227" s="64"/>
      <c r="D227" s="64"/>
      <c r="E227" s="381" t="e">
        <f>E225*E226</f>
        <v>#DIV/0!</v>
      </c>
      <c r="F227" s="128"/>
      <c r="G227" s="128"/>
      <c r="H227" s="128"/>
      <c r="I227" s="366"/>
      <c r="J227" s="367"/>
      <c r="L227" s="17" t="s">
        <v>516</v>
      </c>
    </row>
    <row r="228" spans="1:12">
      <c r="A228" s="295" t="s">
        <v>90</v>
      </c>
      <c r="B228" s="64"/>
      <c r="C228" s="64"/>
      <c r="D228" s="64"/>
      <c r="E228" s="331">
        <f>E212</f>
        <v>0</v>
      </c>
      <c r="F228" s="128"/>
      <c r="G228" s="128"/>
      <c r="H228" s="128"/>
      <c r="I228" s="366"/>
      <c r="J228" s="367"/>
    </row>
    <row r="229" spans="1:12">
      <c r="A229" s="295" t="s">
        <v>659</v>
      </c>
      <c r="B229" s="64"/>
      <c r="C229" s="64"/>
      <c r="D229" s="64"/>
      <c r="E229" s="331" t="e">
        <f>E227*E228</f>
        <v>#DIV/0!</v>
      </c>
      <c r="F229" s="128"/>
      <c r="G229" s="370"/>
      <c r="H229" s="128"/>
      <c r="I229" s="366"/>
      <c r="J229" s="367"/>
    </row>
    <row r="230" spans="1:12">
      <c r="A230" s="295" t="s">
        <v>63</v>
      </c>
      <c r="B230" s="64"/>
      <c r="C230" s="64"/>
      <c r="D230" s="64"/>
      <c r="E230" s="331">
        <f>$F$25</f>
        <v>0</v>
      </c>
      <c r="F230" s="128"/>
      <c r="G230" s="128"/>
      <c r="H230" s="128"/>
      <c r="I230" s="366"/>
      <c r="J230" s="367"/>
    </row>
    <row r="231" spans="1:12">
      <c r="A231" s="295" t="s">
        <v>64</v>
      </c>
      <c r="B231" s="64"/>
      <c r="C231" s="64"/>
      <c r="D231" s="64"/>
      <c r="E231" s="369" t="e">
        <f>E229/E230</f>
        <v>#DIV/0!</v>
      </c>
      <c r="F231" s="128"/>
      <c r="G231" s="128"/>
      <c r="H231" s="128"/>
      <c r="I231" s="366"/>
      <c r="J231" s="367"/>
      <c r="L231" s="17" t="s">
        <v>201</v>
      </c>
    </row>
    <row r="232" spans="1:12">
      <c r="A232" s="295"/>
      <c r="B232" s="64"/>
      <c r="C232" s="64"/>
      <c r="D232" s="64"/>
      <c r="E232" s="128"/>
      <c r="F232" s="128"/>
      <c r="G232" s="128"/>
      <c r="H232" s="128"/>
      <c r="I232" s="366"/>
      <c r="J232" s="367"/>
    </row>
    <row r="233" spans="1:12">
      <c r="A233" s="295" t="s">
        <v>48</v>
      </c>
      <c r="B233" s="64"/>
      <c r="C233" s="64"/>
      <c r="D233" s="64"/>
      <c r="E233" s="370">
        <f>$F$24</f>
        <v>0</v>
      </c>
      <c r="F233" s="128"/>
      <c r="G233" s="128"/>
      <c r="H233" s="128"/>
      <c r="I233" s="366"/>
      <c r="J233" s="367"/>
    </row>
    <row r="234" spans="1:12">
      <c r="A234" s="295" t="s">
        <v>65</v>
      </c>
      <c r="B234" s="64"/>
      <c r="C234" s="64"/>
      <c r="D234" s="64"/>
      <c r="E234" s="400" t="e">
        <f>E231/E233-1</f>
        <v>#DIV/0!</v>
      </c>
      <c r="F234" s="128"/>
      <c r="G234" s="128"/>
      <c r="H234" s="128"/>
      <c r="I234" s="366"/>
      <c r="J234" s="367"/>
      <c r="L234" s="17" t="s">
        <v>66</v>
      </c>
    </row>
    <row r="235" spans="1:12">
      <c r="A235" s="295"/>
      <c r="B235" s="64"/>
      <c r="C235" s="64"/>
      <c r="D235" s="64"/>
      <c r="E235" s="64"/>
      <c r="F235" s="64"/>
      <c r="G235" s="64"/>
      <c r="H235" s="64"/>
      <c r="I235" s="64"/>
      <c r="J235" s="373"/>
    </row>
    <row r="236" spans="1:12" ht="14" thickBot="1">
      <c r="A236" s="314" t="s">
        <v>91</v>
      </c>
      <c r="B236" s="315"/>
      <c r="C236" s="315"/>
      <c r="D236" s="315"/>
      <c r="E236" s="315"/>
      <c r="F236" s="315"/>
      <c r="G236" s="315"/>
      <c r="H236" s="315"/>
      <c r="I236" s="315"/>
      <c r="J236" s="316"/>
    </row>
    <row r="237" spans="1:12" ht="14" thickTop="1">
      <c r="A237" s="299"/>
      <c r="B237" s="299"/>
      <c r="C237" s="299"/>
      <c r="D237" s="299"/>
      <c r="E237" s="299"/>
      <c r="F237" s="299"/>
      <c r="G237" s="299"/>
      <c r="H237" s="299"/>
      <c r="I237" s="299"/>
      <c r="J237" s="299"/>
    </row>
    <row r="238" spans="1:12" ht="14" thickBot="1">
      <c r="A238" s="366"/>
      <c r="B238" s="366"/>
      <c r="C238" s="366"/>
      <c r="D238" s="366"/>
      <c r="E238" s="366"/>
      <c r="F238" s="366"/>
      <c r="G238" s="366"/>
      <c r="H238" s="366"/>
      <c r="I238" s="366"/>
      <c r="J238" s="366"/>
    </row>
    <row r="239" spans="1:12" ht="14" thickTop="1">
      <c r="A239" s="317" t="s">
        <v>465</v>
      </c>
      <c r="B239" s="318"/>
      <c r="C239" s="319" t="str">
        <f>C18</f>
        <v>VALUATION MODELS</v>
      </c>
      <c r="D239" s="319"/>
      <c r="E239" s="320"/>
      <c r="F239" s="320"/>
      <c r="G239" s="320"/>
      <c r="H239" s="320"/>
      <c r="I239" s="320"/>
      <c r="J239" s="321"/>
    </row>
    <row r="240" spans="1:12">
      <c r="A240" s="291" t="str">
        <f>Data!$A$9</f>
        <v>Analyst Name:</v>
      </c>
      <c r="B240" s="292"/>
      <c r="C240" s="160">
        <f>Data!$B$9</f>
        <v>0</v>
      </c>
      <c r="D240" s="162"/>
      <c r="E240" s="157"/>
      <c r="F240" s="161"/>
      <c r="G240" s="161"/>
      <c r="H240" s="161"/>
      <c r="I240" s="161"/>
      <c r="J240" s="293"/>
    </row>
    <row r="241" spans="1:12">
      <c r="A241" s="291" t="str">
        <f>Data!$A$10</f>
        <v>Company Name:</v>
      </c>
      <c r="B241" s="294"/>
      <c r="C241" s="160">
        <f>Data!$B$10</f>
        <v>0</v>
      </c>
      <c r="D241" s="157"/>
      <c r="E241" s="174"/>
      <c r="F241" s="161"/>
      <c r="G241" s="161"/>
      <c r="H241" s="161"/>
      <c r="I241" s="161"/>
      <c r="J241" s="293"/>
    </row>
    <row r="242" spans="1:12">
      <c r="A242" s="322"/>
      <c r="B242" s="64"/>
      <c r="C242" s="64"/>
      <c r="D242" s="64"/>
      <c r="E242" s="64"/>
      <c r="F242" s="64"/>
      <c r="G242" s="64"/>
      <c r="H242" s="386"/>
      <c r="I242" s="387"/>
      <c r="J242" s="323" t="s">
        <v>54</v>
      </c>
    </row>
    <row r="243" spans="1:12">
      <c r="A243" s="64"/>
      <c r="B243" s="64"/>
      <c r="C243" s="64"/>
      <c r="D243" s="64"/>
      <c r="E243" s="324">
        <v>1</v>
      </c>
      <c r="F243" s="324">
        <v>2</v>
      </c>
      <c r="G243" s="324">
        <v>3</v>
      </c>
      <c r="H243" s="324">
        <v>4</v>
      </c>
      <c r="I243" s="324">
        <v>5</v>
      </c>
      <c r="J243" s="323" t="s">
        <v>55</v>
      </c>
      <c r="L243" s="69" t="s">
        <v>519</v>
      </c>
    </row>
    <row r="244" spans="1:12">
      <c r="A244" s="325" t="s">
        <v>190</v>
      </c>
      <c r="B244" s="326"/>
      <c r="C244" s="326"/>
      <c r="D244" s="326"/>
      <c r="E244" s="327" t="s">
        <v>475</v>
      </c>
      <c r="F244" s="327" t="s">
        <v>476</v>
      </c>
      <c r="G244" s="327" t="s">
        <v>477</v>
      </c>
      <c r="H244" s="327" t="s">
        <v>478</v>
      </c>
      <c r="I244" s="327" t="s">
        <v>479</v>
      </c>
      <c r="J244" s="328" t="s">
        <v>480</v>
      </c>
      <c r="L244" s="329" t="s">
        <v>212</v>
      </c>
    </row>
    <row r="245" spans="1:12">
      <c r="A245" s="295"/>
      <c r="B245" s="64"/>
      <c r="C245" s="64"/>
      <c r="D245" s="64"/>
      <c r="E245" s="128"/>
      <c r="F245" s="128"/>
      <c r="G245" s="128"/>
      <c r="H245" s="128"/>
      <c r="I245" s="128"/>
      <c r="J245" s="323"/>
    </row>
    <row r="246" spans="1:12">
      <c r="A246" s="330" t="s">
        <v>56</v>
      </c>
      <c r="B246" s="64"/>
      <c r="C246" s="64"/>
      <c r="D246" s="64"/>
      <c r="E246" s="336" t="e">
        <f>Forecasts!E297</f>
        <v>#DIV/0!</v>
      </c>
      <c r="F246" s="336" t="e">
        <f>Forecasts!F297</f>
        <v>#DIV/0!</v>
      </c>
      <c r="G246" s="336" t="e">
        <f>Forecasts!G297</f>
        <v>#DIV/0!</v>
      </c>
      <c r="H246" s="336" t="e">
        <f>Forecasts!H297</f>
        <v>#DIV/0!</v>
      </c>
      <c r="I246" s="336" t="e">
        <f>Forecasts!I297</f>
        <v>#DIV/0!</v>
      </c>
      <c r="J246" s="337" t="e">
        <f>Forecasts!J297</f>
        <v>#DIV/0!</v>
      </c>
      <c r="L246" s="17" t="s">
        <v>547</v>
      </c>
    </row>
    <row r="247" spans="1:12">
      <c r="A247" s="295" t="s">
        <v>57</v>
      </c>
      <c r="B247" s="64"/>
      <c r="C247" s="64"/>
      <c r="D247" s="64"/>
      <c r="E247" s="336" t="e">
        <f>-Forecasts!E62*(1-(-Forecasts!E75/Forecasts!E71))</f>
        <v>#DIV/0!</v>
      </c>
      <c r="F247" s="336" t="e">
        <f>-Forecasts!F62*(1-(-Forecasts!F75/Forecasts!F71))</f>
        <v>#DIV/0!</v>
      </c>
      <c r="G247" s="336" t="e">
        <f>-Forecasts!G62*(1-(-Forecasts!G75/Forecasts!G71))</f>
        <v>#DIV/0!</v>
      </c>
      <c r="H247" s="336" t="e">
        <f>-Forecasts!H62*(1-(-Forecasts!H75/Forecasts!H71))</f>
        <v>#DIV/0!</v>
      </c>
      <c r="I247" s="336" t="e">
        <f>-Forecasts!I62*(1-(-Forecasts!I75/Forecasts!I71))</f>
        <v>#DIV/0!</v>
      </c>
      <c r="J247" s="337" t="e">
        <f>-Forecasts!J62*(1-(-Forecasts!J75/Forecasts!J71))</f>
        <v>#DIV/0!</v>
      </c>
      <c r="L247" s="17" t="s">
        <v>557</v>
      </c>
    </row>
    <row r="248" spans="1:12">
      <c r="A248" s="295" t="s">
        <v>58</v>
      </c>
      <c r="B248" s="64"/>
      <c r="C248" s="64"/>
      <c r="D248" s="64"/>
      <c r="E248" s="336">
        <v>0</v>
      </c>
      <c r="F248" s="336">
        <v>0</v>
      </c>
      <c r="G248" s="336">
        <v>0</v>
      </c>
      <c r="H248" s="336">
        <v>0</v>
      </c>
      <c r="I248" s="336">
        <v>0</v>
      </c>
      <c r="J248" s="337">
        <v>0</v>
      </c>
      <c r="L248" s="17" t="s">
        <v>514</v>
      </c>
    </row>
    <row r="249" spans="1:12">
      <c r="A249" s="388" t="s">
        <v>196</v>
      </c>
      <c r="B249" s="64"/>
      <c r="C249" s="64"/>
      <c r="D249" s="64"/>
      <c r="E249" s="389" t="e">
        <f>-Forecasts!E315</f>
        <v>#DIV/0!</v>
      </c>
      <c r="F249" s="389" t="e">
        <f>-Forecasts!F315</f>
        <v>#DIV/0!</v>
      </c>
      <c r="G249" s="389" t="e">
        <f>-Forecasts!G315</f>
        <v>#DIV/0!</v>
      </c>
      <c r="H249" s="389" t="e">
        <f>-Forecasts!H315</f>
        <v>#DIV/0!</v>
      </c>
      <c r="I249" s="389" t="e">
        <f>-Forecasts!I315</f>
        <v>#DIV/0!</v>
      </c>
      <c r="J249" s="390" t="e">
        <f>-Forecasts!J315</f>
        <v>#DIV/0!</v>
      </c>
      <c r="L249" s="17" t="s">
        <v>195</v>
      </c>
    </row>
    <row r="250" spans="1:12">
      <c r="A250" s="295" t="s">
        <v>59</v>
      </c>
      <c r="B250" s="64"/>
      <c r="C250" s="64"/>
      <c r="D250" s="64"/>
      <c r="E250" s="336" t="e">
        <f t="shared" ref="E250:J250" si="10">SUM(E246:E249)</f>
        <v>#DIV/0!</v>
      </c>
      <c r="F250" s="336" t="e">
        <f t="shared" si="10"/>
        <v>#DIV/0!</v>
      </c>
      <c r="G250" s="336" t="e">
        <f t="shared" si="10"/>
        <v>#DIV/0!</v>
      </c>
      <c r="H250" s="336" t="e">
        <f t="shared" si="10"/>
        <v>#DIV/0!</v>
      </c>
      <c r="I250" s="336" t="e">
        <f t="shared" si="10"/>
        <v>#DIV/0!</v>
      </c>
      <c r="J250" s="337" t="e">
        <f t="shared" si="10"/>
        <v>#DIV/0!</v>
      </c>
    </row>
    <row r="251" spans="1:12">
      <c r="A251" s="330" t="s">
        <v>60</v>
      </c>
      <c r="B251" s="64"/>
      <c r="C251" s="64"/>
      <c r="D251" s="64"/>
      <c r="E251" s="336">
        <f>Forecasts!E305</f>
        <v>0</v>
      </c>
      <c r="F251" s="336">
        <f>Forecasts!F305</f>
        <v>0</v>
      </c>
      <c r="G251" s="336">
        <f>Forecasts!G305</f>
        <v>0</v>
      </c>
      <c r="H251" s="336">
        <f>Forecasts!H305</f>
        <v>0</v>
      </c>
      <c r="I251" s="336">
        <f>Forecasts!I305</f>
        <v>0</v>
      </c>
      <c r="J251" s="337">
        <f>Forecasts!J305</f>
        <v>0</v>
      </c>
      <c r="L251" s="17" t="s">
        <v>548</v>
      </c>
    </row>
    <row r="252" spans="1:12">
      <c r="A252" s="295" t="s">
        <v>246</v>
      </c>
      <c r="B252" s="64"/>
      <c r="C252" s="64"/>
      <c r="D252" s="64"/>
      <c r="E252" s="336">
        <v>0</v>
      </c>
      <c r="F252" s="336">
        <v>0</v>
      </c>
      <c r="G252" s="336">
        <v>0</v>
      </c>
      <c r="H252" s="336">
        <v>0</v>
      </c>
      <c r="I252" s="336">
        <v>0</v>
      </c>
      <c r="J252" s="337">
        <v>0</v>
      </c>
      <c r="L252" s="17" t="s">
        <v>193</v>
      </c>
    </row>
    <row r="253" spans="1:12">
      <c r="A253" s="325" t="s">
        <v>197</v>
      </c>
      <c r="B253" s="326"/>
      <c r="C253" s="326"/>
      <c r="D253" s="326"/>
      <c r="E253" s="342" t="e">
        <f t="shared" ref="E253:J253" si="11">SUM(E250:E252)</f>
        <v>#DIV/0!</v>
      </c>
      <c r="F253" s="342" t="e">
        <f t="shared" si="11"/>
        <v>#DIV/0!</v>
      </c>
      <c r="G253" s="342" t="e">
        <f t="shared" si="11"/>
        <v>#DIV/0!</v>
      </c>
      <c r="H253" s="342" t="e">
        <f t="shared" si="11"/>
        <v>#DIV/0!</v>
      </c>
      <c r="I253" s="342" t="e">
        <f t="shared" si="11"/>
        <v>#DIV/0!</v>
      </c>
      <c r="J253" s="343" t="e">
        <f t="shared" si="11"/>
        <v>#DIV/0!</v>
      </c>
      <c r="L253" s="17" t="s">
        <v>553</v>
      </c>
    </row>
    <row r="254" spans="1:12">
      <c r="A254" s="295"/>
      <c r="B254" s="64"/>
      <c r="C254" s="64"/>
      <c r="D254" s="64"/>
      <c r="E254" s="64"/>
      <c r="F254" s="64"/>
      <c r="G254" s="64"/>
      <c r="H254" s="64"/>
      <c r="I254" s="64"/>
      <c r="J254" s="301"/>
    </row>
    <row r="255" spans="1:12">
      <c r="A255" s="295" t="s">
        <v>61</v>
      </c>
      <c r="B255" s="64"/>
      <c r="C255" s="64"/>
      <c r="D255" s="64"/>
      <c r="E255" s="344" t="e">
        <f>1/(1+$F$59)^E243</f>
        <v>#DIV/0!</v>
      </c>
      <c r="F255" s="344" t="e">
        <f>1/(1+$F$59)^F243</f>
        <v>#DIV/0!</v>
      </c>
      <c r="G255" s="344" t="e">
        <f>1/(1+$F$59)^G243</f>
        <v>#DIV/0!</v>
      </c>
      <c r="H255" s="344" t="e">
        <f>1/(1+$F$59)^H243</f>
        <v>#DIV/0!</v>
      </c>
      <c r="I255" s="344" t="e">
        <f>1/(1+$F$59)^I243</f>
        <v>#DIV/0!</v>
      </c>
      <c r="J255" s="345"/>
      <c r="L255" s="17" t="s">
        <v>546</v>
      </c>
    </row>
    <row r="256" spans="1:12">
      <c r="A256" s="295" t="s">
        <v>653</v>
      </c>
      <c r="B256" s="64"/>
      <c r="C256" s="64"/>
      <c r="D256" s="64"/>
      <c r="E256" s="336" t="e">
        <f>E253*E255</f>
        <v>#DIV/0!</v>
      </c>
      <c r="F256" s="336" t="e">
        <f>F253*F255</f>
        <v>#DIV/0!</v>
      </c>
      <c r="G256" s="336" t="e">
        <f>G253*G255</f>
        <v>#DIV/0!</v>
      </c>
      <c r="H256" s="336" t="e">
        <f>H253*H255</f>
        <v>#DIV/0!</v>
      </c>
      <c r="I256" s="336" t="e">
        <f>I253*I255</f>
        <v>#DIV/0!</v>
      </c>
      <c r="J256" s="337"/>
    </row>
    <row r="257" spans="1:12">
      <c r="A257" s="295" t="s">
        <v>654</v>
      </c>
      <c r="B257" s="64"/>
      <c r="C257" s="64"/>
      <c r="D257" s="64"/>
      <c r="E257" s="336" t="e">
        <f>SUM(E256:I256)</f>
        <v>#DIV/0!</v>
      </c>
      <c r="F257" s="336"/>
      <c r="G257" s="336"/>
      <c r="H257" s="336"/>
      <c r="I257" s="336"/>
      <c r="J257" s="337"/>
      <c r="L257" s="17" t="s">
        <v>506</v>
      </c>
    </row>
    <row r="258" spans="1:12">
      <c r="A258" s="295" t="s">
        <v>651</v>
      </c>
      <c r="B258" s="64"/>
      <c r="C258" s="64"/>
      <c r="D258" s="64"/>
      <c r="E258" s="336" t="e">
        <f>J253/($F$59-$F$29)*$I$255</f>
        <v>#DIV/0!</v>
      </c>
      <c r="F258" s="336"/>
      <c r="G258" s="336"/>
      <c r="H258" s="336"/>
      <c r="I258" s="336"/>
      <c r="J258" s="337"/>
      <c r="L258" s="17" t="s">
        <v>515</v>
      </c>
    </row>
    <row r="259" spans="1:12">
      <c r="A259" s="295" t="s">
        <v>663</v>
      </c>
      <c r="B259" s="64"/>
      <c r="C259" s="64"/>
      <c r="D259" s="64"/>
      <c r="E259" s="336" t="e">
        <f>E257+E258</f>
        <v>#DIV/0!</v>
      </c>
      <c r="F259" s="336"/>
      <c r="G259" s="336"/>
      <c r="H259" s="336"/>
      <c r="I259" s="336"/>
      <c r="J259" s="337"/>
      <c r="L259" s="17" t="s">
        <v>507</v>
      </c>
    </row>
    <row r="260" spans="1:12">
      <c r="A260" s="295" t="s">
        <v>508</v>
      </c>
      <c r="B260" s="64"/>
      <c r="C260" s="64"/>
      <c r="D260" s="64"/>
      <c r="E260" s="336">
        <f>-$F$39</f>
        <v>0</v>
      </c>
      <c r="F260" s="64"/>
      <c r="G260" s="336"/>
      <c r="H260" s="336"/>
      <c r="I260" s="336"/>
      <c r="J260" s="337"/>
      <c r="L260" s="17" t="s">
        <v>511</v>
      </c>
    </row>
    <row r="261" spans="1:12">
      <c r="A261" s="295" t="s">
        <v>509</v>
      </c>
      <c r="B261" s="64"/>
      <c r="C261" s="64"/>
      <c r="D261" s="64"/>
      <c r="E261" s="336">
        <f>-$F$45</f>
        <v>0</v>
      </c>
      <c r="F261" s="64"/>
      <c r="G261" s="64"/>
      <c r="H261" s="336"/>
      <c r="I261" s="336"/>
      <c r="J261" s="337"/>
      <c r="L261" s="17" t="s">
        <v>512</v>
      </c>
    </row>
    <row r="262" spans="1:12">
      <c r="A262" s="295" t="s">
        <v>510</v>
      </c>
      <c r="B262" s="64"/>
      <c r="C262" s="64"/>
      <c r="D262" s="64"/>
      <c r="E262" s="336">
        <v>0</v>
      </c>
      <c r="F262" s="64"/>
      <c r="G262" s="64"/>
      <c r="H262" s="336"/>
      <c r="I262" s="336"/>
      <c r="J262" s="337"/>
      <c r="L262" s="17" t="s">
        <v>513</v>
      </c>
    </row>
    <row r="263" spans="1:12">
      <c r="A263" s="295" t="s">
        <v>658</v>
      </c>
      <c r="B263" s="64"/>
      <c r="C263" s="64"/>
      <c r="D263" s="64"/>
      <c r="E263" s="336" t="e">
        <f>E259+E260+E261+E262</f>
        <v>#DIV/0!</v>
      </c>
      <c r="F263" s="64"/>
      <c r="G263" s="64"/>
      <c r="H263" s="346"/>
      <c r="I263" s="346"/>
      <c r="J263" s="391"/>
    </row>
    <row r="264" spans="1:12">
      <c r="A264" s="295" t="s">
        <v>62</v>
      </c>
      <c r="B264" s="64"/>
      <c r="C264" s="64"/>
      <c r="D264" s="64"/>
      <c r="E264" s="392" t="e">
        <f>(1+$F$59/2)</f>
        <v>#DIV/0!</v>
      </c>
      <c r="F264" s="336"/>
      <c r="G264" s="64"/>
      <c r="H264" s="348"/>
      <c r="I264" s="348"/>
      <c r="J264" s="373"/>
      <c r="L264" s="17" t="s">
        <v>198</v>
      </c>
    </row>
    <row r="265" spans="1:12">
      <c r="A265" s="295" t="s">
        <v>659</v>
      </c>
      <c r="B265" s="64"/>
      <c r="C265" s="64"/>
      <c r="D265" s="64"/>
      <c r="E265" s="336" t="e">
        <f>E263*E264</f>
        <v>#DIV/0!</v>
      </c>
      <c r="F265" s="336"/>
      <c r="G265" s="64"/>
      <c r="H265" s="348"/>
      <c r="I265" s="64"/>
      <c r="J265" s="301"/>
    </row>
    <row r="266" spans="1:12">
      <c r="A266" s="295" t="s">
        <v>63</v>
      </c>
      <c r="B266" s="64"/>
      <c r="C266" s="64"/>
      <c r="D266" s="64"/>
      <c r="E266" s="336">
        <f>$F$25</f>
        <v>0</v>
      </c>
      <c r="F266" s="336"/>
      <c r="G266" s="64"/>
      <c r="H266" s="348"/>
      <c r="I266" s="64"/>
      <c r="J266" s="301"/>
    </row>
    <row r="267" spans="1:12">
      <c r="A267" s="295" t="s">
        <v>64</v>
      </c>
      <c r="B267" s="64"/>
      <c r="C267" s="64"/>
      <c r="D267" s="64"/>
      <c r="E267" s="347" t="e">
        <f>E265/E266</f>
        <v>#DIV/0!</v>
      </c>
      <c r="F267" s="336"/>
      <c r="G267" s="64"/>
      <c r="H267" s="348"/>
      <c r="I267" s="64"/>
      <c r="J267" s="301"/>
      <c r="L267" s="17" t="s">
        <v>207</v>
      </c>
    </row>
    <row r="268" spans="1:12">
      <c r="A268" s="295"/>
      <c r="B268" s="64"/>
      <c r="C268" s="64"/>
      <c r="D268" s="64"/>
      <c r="E268" s="64"/>
      <c r="F268" s="64"/>
      <c r="G268" s="64"/>
      <c r="H268" s="348"/>
      <c r="I268" s="64"/>
      <c r="J268" s="301"/>
    </row>
    <row r="269" spans="1:12">
      <c r="A269" s="295" t="s">
        <v>48</v>
      </c>
      <c r="B269" s="64"/>
      <c r="C269" s="64"/>
      <c r="D269" s="64"/>
      <c r="E269" s="339">
        <f>$F$24</f>
        <v>0</v>
      </c>
      <c r="F269" s="64"/>
      <c r="G269" s="64"/>
      <c r="H269" s="348"/>
      <c r="I269" s="64"/>
      <c r="J269" s="301"/>
    </row>
    <row r="270" spans="1:12">
      <c r="A270" s="295" t="s">
        <v>65</v>
      </c>
      <c r="B270" s="64"/>
      <c r="C270" s="64"/>
      <c r="D270" s="64"/>
      <c r="E270" s="398" t="e">
        <f>E267/E269-1</f>
        <v>#DIV/0!</v>
      </c>
      <c r="F270" s="64"/>
      <c r="G270" s="348"/>
      <c r="H270" s="348"/>
      <c r="I270" s="348"/>
      <c r="J270" s="373"/>
      <c r="L270" s="17" t="s">
        <v>66</v>
      </c>
    </row>
    <row r="271" spans="1:12" ht="14" thickBot="1">
      <c r="A271" s="314"/>
      <c r="B271" s="315"/>
      <c r="C271" s="315"/>
      <c r="D271" s="315"/>
      <c r="E271" s="315"/>
      <c r="F271" s="315"/>
      <c r="G271" s="315"/>
      <c r="H271" s="340"/>
      <c r="I271" s="340"/>
      <c r="J271" s="341"/>
    </row>
    <row r="272" spans="1:12" ht="14" thickTop="1">
      <c r="A272" s="299"/>
      <c r="B272" s="299"/>
      <c r="C272" s="299"/>
      <c r="D272" s="299"/>
      <c r="E272" s="299"/>
      <c r="F272" s="299"/>
      <c r="G272" s="299"/>
      <c r="H272" s="372"/>
      <c r="I272" s="372"/>
      <c r="J272" s="372"/>
    </row>
  </sheetData>
  <phoneticPr fontId="0" type="noConversion"/>
  <pageMargins left="0.75" right="0.75" top="1" bottom="1" header="0.5" footer="0.5"/>
  <pageSetup scale="75" orientation="portrait" horizontalDpi="300" verticalDpi="300" r:id="rId1"/>
  <headerFooter alignWithMargins="0"/>
  <rowBreaks count="7" manualBreakCount="7">
    <brk id="61" max="16383" man="1"/>
    <brk id="88" max="16383" man="1"/>
    <brk id="118" max="9" man="1"/>
    <brk id="144" max="9" man="1"/>
    <brk id="175" max="16383" man="1"/>
    <brk id="201" max="9" man="1"/>
    <brk id="237" max="9" man="1"/>
  </rowBreaks>
  <colBreaks count="2" manualBreakCount="2">
    <brk id="10" max="231" man="1"/>
    <brk id="12" max="1048575" man="1"/>
  </colBreaks>
</worksheet>
</file>

<file path=docMetadata/LabelInfo.xml><?xml version="1.0" encoding="utf-8"?>
<clbl:labelList xmlns:clbl="http://schemas.microsoft.com/office/2020/mipLabelMetadata">
  <clbl:label id="{9860db96-b53f-4bd7-8137-e09357cab268}" enabled="1" method="Standard" siteId="{b78d03e6-f6a2-4cff-83be-847d1a6453f9}"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Data</vt:lpstr>
      <vt:lpstr>Analysis</vt:lpstr>
      <vt:lpstr>Forecasts</vt:lpstr>
      <vt:lpstr>Forecast Development</vt:lpstr>
      <vt:lpstr>Valuation</vt:lpstr>
      <vt:lpstr>Analysis!Print_Area</vt:lpstr>
      <vt:lpstr>Data!Print_Area</vt:lpstr>
      <vt:lpstr>'Forecast Development'!Print_Area</vt:lpstr>
      <vt:lpstr>Forecasts!Print_Area</vt:lpstr>
      <vt:lpstr>Valuation!Print_Area</vt:lpstr>
    </vt:vector>
  </TitlesOfParts>
  <Company>Kelley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jwahlen</dc:creator>
  <cp:lastModifiedBy>DENG, Chang</cp:lastModifiedBy>
  <cp:lastPrinted>2010-05-11T15:49:29Z</cp:lastPrinted>
  <dcterms:created xsi:type="dcterms:W3CDTF">2005-05-04T22:13:45Z</dcterms:created>
  <dcterms:modified xsi:type="dcterms:W3CDTF">2024-09-25T08:52:24Z</dcterms:modified>
</cp:coreProperties>
</file>