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ЭтаКнига" defaultThemeVersion="124226"/>
  <bookViews>
    <workbookView xWindow="0" yWindow="0" windowWidth="18036" windowHeight="9180" activeTab="1"/>
  </bookViews>
  <sheets>
    <sheet name="ИП 25.12.2020" sheetId="127" r:id="rId1"/>
    <sheet name="ИП 28.01.2020 факт" sheetId="128" r:id="rId2"/>
    <sheet name="ИП 28.01.2020 для объяснений" sheetId="129" r:id="rId3"/>
  </sheets>
  <definedNames>
    <definedName name="_xlnm.Print_Titles" localSheetId="0">'ИП 25.12.2020'!$6:$8</definedName>
    <definedName name="_xlnm.Print_Titles" localSheetId="2">'ИП 28.01.2020 для объяснений'!$6:$8</definedName>
    <definedName name="_xlnm.Print_Titles" localSheetId="1">'ИП 28.01.2020 факт'!$6:$8</definedName>
    <definedName name="_xlnm.Print_Area" localSheetId="0">'ИП 25.12.2020'!$A$1:$AM$738</definedName>
    <definedName name="_xlnm.Print_Area" localSheetId="2">'ИП 28.01.2020 для объяснений'!$A$1:$AN$712</definedName>
    <definedName name="_xlnm.Print_Area" localSheetId="1">'ИП 28.01.2020 факт'!$A$1:$AL$738</definedName>
  </definedNames>
  <calcPr calcId="124519"/>
  <fileRecoveryPr repairLoad="1"/>
</workbook>
</file>

<file path=xl/calcChain.xml><?xml version="1.0" encoding="utf-8"?>
<calcChain xmlns="http://schemas.openxmlformats.org/spreadsheetml/2006/main">
  <c r="AF188" i="128"/>
  <c r="AF190"/>
  <c r="AF74"/>
  <c r="AF18" s="1"/>
  <c r="AC168" l="1"/>
  <c r="AM556" l="1"/>
  <c r="AM555"/>
  <c r="AF729"/>
  <c r="AM210" l="1"/>
  <c r="AM207"/>
  <c r="AL263" i="129" l="1"/>
  <c r="AL262"/>
  <c r="AL594"/>
  <c r="AL595"/>
  <c r="AL695"/>
  <c r="AL707"/>
  <c r="AL712"/>
  <c r="AK712"/>
  <c r="AL711"/>
  <c r="AK711"/>
  <c r="AL710"/>
  <c r="AK710"/>
  <c r="AL709"/>
  <c r="AK709"/>
  <c r="AL708"/>
  <c r="AK708"/>
  <c r="AK707"/>
  <c r="AL706"/>
  <c r="AK706"/>
  <c r="AL705"/>
  <c r="AK705"/>
  <c r="AL704"/>
  <c r="AK704"/>
  <c r="AL703"/>
  <c r="AK703"/>
  <c r="AL702"/>
  <c r="AK702"/>
  <c r="AL701"/>
  <c r="AK701"/>
  <c r="AL700"/>
  <c r="AK700"/>
  <c r="AL699"/>
  <c r="AK699"/>
  <c r="AL698"/>
  <c r="AK698"/>
  <c r="AL697"/>
  <c r="AK697"/>
  <c r="AK695"/>
  <c r="AL694"/>
  <c r="AK694"/>
  <c r="AL693"/>
  <c r="AK693"/>
  <c r="AL692"/>
  <c r="AK692"/>
  <c r="AL691"/>
  <c r="AK691"/>
  <c r="AL690"/>
  <c r="AK690"/>
  <c r="AL689"/>
  <c r="AK689"/>
  <c r="AL688"/>
  <c r="AK688"/>
  <c r="AL687"/>
  <c r="AK687"/>
  <c r="AL686"/>
  <c r="AK686"/>
  <c r="AL685"/>
  <c r="AK685"/>
  <c r="AL684"/>
  <c r="AK684"/>
  <c r="AL683"/>
  <c r="AK683"/>
  <c r="AL681"/>
  <c r="AK681"/>
  <c r="AL680"/>
  <c r="AK680"/>
  <c r="AL679"/>
  <c r="AK679"/>
  <c r="AL678"/>
  <c r="AK678"/>
  <c r="AL677"/>
  <c r="AK677"/>
  <c r="AL676"/>
  <c r="AK676"/>
  <c r="AL675"/>
  <c r="AK675"/>
  <c r="AL674"/>
  <c r="AK674"/>
  <c r="AL673"/>
  <c r="AK673"/>
  <c r="AL672"/>
  <c r="AK672"/>
  <c r="AL671"/>
  <c r="AK671"/>
  <c r="AL670"/>
  <c r="AK670"/>
  <c r="AL669"/>
  <c r="AK669"/>
  <c r="AL668"/>
  <c r="AK668"/>
  <c r="AL667"/>
  <c r="AK667"/>
  <c r="AL666"/>
  <c r="AK666"/>
  <c r="AL665"/>
  <c r="AK665"/>
  <c r="AL664"/>
  <c r="AK664"/>
  <c r="AL663"/>
  <c r="AK663"/>
  <c r="AL662"/>
  <c r="AK662"/>
  <c r="AL661"/>
  <c r="AK661"/>
  <c r="AL660"/>
  <c r="AK660"/>
  <c r="AL659"/>
  <c r="AK659"/>
  <c r="AL658"/>
  <c r="AK658"/>
  <c r="AL657"/>
  <c r="AK657"/>
  <c r="AL656"/>
  <c r="AK656"/>
  <c r="AL655"/>
  <c r="AK655"/>
  <c r="AL654"/>
  <c r="AK654"/>
  <c r="AL653"/>
  <c r="AK653"/>
  <c r="AL652"/>
  <c r="AK652"/>
  <c r="AL651"/>
  <c r="AK651"/>
  <c r="AL650"/>
  <c r="AK650"/>
  <c r="AL649"/>
  <c r="AK649"/>
  <c r="AL648"/>
  <c r="AK648"/>
  <c r="AL647"/>
  <c r="AK647"/>
  <c r="AL646"/>
  <c r="AK646"/>
  <c r="AL645"/>
  <c r="AK645"/>
  <c r="AL644"/>
  <c r="AK644"/>
  <c r="AL643"/>
  <c r="AK643"/>
  <c r="AL642"/>
  <c r="AK642"/>
  <c r="AL641"/>
  <c r="AK641"/>
  <c r="AL640"/>
  <c r="AK640"/>
  <c r="AL639"/>
  <c r="AK639"/>
  <c r="AL638"/>
  <c r="AK638"/>
  <c r="AL637"/>
  <c r="AK637"/>
  <c r="AL635"/>
  <c r="AK635"/>
  <c r="AL634"/>
  <c r="AK634"/>
  <c r="AL633"/>
  <c r="AK633"/>
  <c r="AL632"/>
  <c r="AK632"/>
  <c r="AL631"/>
  <c r="AK631"/>
  <c r="AL630"/>
  <c r="AK630"/>
  <c r="AL629"/>
  <c r="AK629"/>
  <c r="AL628"/>
  <c r="AK628"/>
  <c r="AL627"/>
  <c r="AK627"/>
  <c r="AL626"/>
  <c r="AK626"/>
  <c r="AL625"/>
  <c r="AK625"/>
  <c r="AL624"/>
  <c r="AK624"/>
  <c r="AL623"/>
  <c r="AK623"/>
  <c r="AL622"/>
  <c r="AK622"/>
  <c r="AL621"/>
  <c r="AK621"/>
  <c r="AL620"/>
  <c r="AK620"/>
  <c r="AL619"/>
  <c r="AK619"/>
  <c r="AL618"/>
  <c r="AK618"/>
  <c r="AL617"/>
  <c r="AK617"/>
  <c r="AL616"/>
  <c r="AK616"/>
  <c r="AL615"/>
  <c r="AK615"/>
  <c r="AL614"/>
  <c r="AK614"/>
  <c r="AL613"/>
  <c r="AK613"/>
  <c r="AL612"/>
  <c r="AK612"/>
  <c r="AL611"/>
  <c r="AK611"/>
  <c r="AL610"/>
  <c r="AK610"/>
  <c r="AL609"/>
  <c r="AK609"/>
  <c r="AL608"/>
  <c r="AK608"/>
  <c r="AL607"/>
  <c r="AK607"/>
  <c r="AL606"/>
  <c r="AK606"/>
  <c r="AL605"/>
  <c r="AK605"/>
  <c r="AL604"/>
  <c r="AK604"/>
  <c r="AL603"/>
  <c r="AK603"/>
  <c r="AL602"/>
  <c r="AK602"/>
  <c r="AL601"/>
  <c r="AK601"/>
  <c r="AL600"/>
  <c r="AK600"/>
  <c r="AL599"/>
  <c r="AK599"/>
  <c r="AL598"/>
  <c r="AK598"/>
  <c r="AL597"/>
  <c r="AK597"/>
  <c r="AK595"/>
  <c r="AK593"/>
  <c r="AL592"/>
  <c r="AK592"/>
  <c r="AL591"/>
  <c r="AK591"/>
  <c r="AL590"/>
  <c r="AK590"/>
  <c r="AL589"/>
  <c r="AK589"/>
  <c r="AL588"/>
  <c r="AK588"/>
  <c r="AL587"/>
  <c r="AK587"/>
  <c r="AL586"/>
  <c r="AK586"/>
  <c r="AL585"/>
  <c r="AK585"/>
  <c r="AL584"/>
  <c r="AK584"/>
  <c r="AL583"/>
  <c r="AK583"/>
  <c r="AL582"/>
  <c r="AK582"/>
  <c r="AL581"/>
  <c r="AK581"/>
  <c r="AL580"/>
  <c r="AK580"/>
  <c r="AL579"/>
  <c r="AK579"/>
  <c r="AL578"/>
  <c r="AK578"/>
  <c r="AL577"/>
  <c r="AK577"/>
  <c r="AL576"/>
  <c r="AK576"/>
  <c r="AL575"/>
  <c r="AK575"/>
  <c r="AL574"/>
  <c r="AK574"/>
  <c r="AL573"/>
  <c r="AK573"/>
  <c r="AL572"/>
  <c r="AK572"/>
  <c r="AL571"/>
  <c r="AK571"/>
  <c r="AL570"/>
  <c r="AK570"/>
  <c r="AL569"/>
  <c r="AK569"/>
  <c r="AL568"/>
  <c r="AK568"/>
  <c r="AL567"/>
  <c r="AK567"/>
  <c r="AL566"/>
  <c r="AK566"/>
  <c r="AL565"/>
  <c r="AK565"/>
  <c r="AL564"/>
  <c r="AK564"/>
  <c r="AL563"/>
  <c r="AK563"/>
  <c r="AL561"/>
  <c r="AK561"/>
  <c r="AL560"/>
  <c r="AK560"/>
  <c r="AL559"/>
  <c r="AK559"/>
  <c r="AL558"/>
  <c r="AK558"/>
  <c r="AL557"/>
  <c r="AK557"/>
  <c r="AL556"/>
  <c r="AK556"/>
  <c r="AL555"/>
  <c r="AK555"/>
  <c r="AL554"/>
  <c r="AK554"/>
  <c r="AL553"/>
  <c r="AK553"/>
  <c r="AL552"/>
  <c r="AK552"/>
  <c r="AL551"/>
  <c r="AK551"/>
  <c r="AL550"/>
  <c r="AK550"/>
  <c r="AL549"/>
  <c r="AK549"/>
  <c r="AL548"/>
  <c r="AK548"/>
  <c r="AL547"/>
  <c r="AK547"/>
  <c r="AL546"/>
  <c r="AK546"/>
  <c r="AL545"/>
  <c r="AK545"/>
  <c r="AL544"/>
  <c r="AK544"/>
  <c r="AL543"/>
  <c r="AK543"/>
  <c r="AL542"/>
  <c r="AK542"/>
  <c r="AL541"/>
  <c r="AK541"/>
  <c r="AL540"/>
  <c r="AK540"/>
  <c r="AL539"/>
  <c r="AK539"/>
  <c r="AL538"/>
  <c r="AK538"/>
  <c r="AL537"/>
  <c r="AK537"/>
  <c r="AL536"/>
  <c r="AK536"/>
  <c r="AL535"/>
  <c r="AK535"/>
  <c r="AL534"/>
  <c r="AK534"/>
  <c r="AL533"/>
  <c r="AK533"/>
  <c r="AL532"/>
  <c r="AK532"/>
  <c r="AL531"/>
  <c r="AK531"/>
  <c r="AL530"/>
  <c r="AK530"/>
  <c r="AL529"/>
  <c r="AK529"/>
  <c r="AL528"/>
  <c r="AK528"/>
  <c r="AL527"/>
  <c r="AK527"/>
  <c r="AL526"/>
  <c r="AK526"/>
  <c r="AL525"/>
  <c r="AK525"/>
  <c r="AL524"/>
  <c r="AK524"/>
  <c r="AL523"/>
  <c r="AK523"/>
  <c r="AL522"/>
  <c r="AK522"/>
  <c r="AL521"/>
  <c r="AK521"/>
  <c r="AL520"/>
  <c r="AK520"/>
  <c r="AL519"/>
  <c r="AK519"/>
  <c r="AL514"/>
  <c r="AK514"/>
  <c r="AL513"/>
  <c r="AK513"/>
  <c r="AL512"/>
  <c r="AK512"/>
  <c r="AL511"/>
  <c r="AK511"/>
  <c r="AL510"/>
  <c r="AK510"/>
  <c r="AL509"/>
  <c r="AK509"/>
  <c r="AL508"/>
  <c r="AK508"/>
  <c r="AL507"/>
  <c r="AK507"/>
  <c r="AL506"/>
  <c r="AK506"/>
  <c r="AL505"/>
  <c r="AK505"/>
  <c r="AL504"/>
  <c r="AK504"/>
  <c r="AL503"/>
  <c r="AK503"/>
  <c r="AL502"/>
  <c r="AK502"/>
  <c r="AL501"/>
  <c r="AK501"/>
  <c r="AL500"/>
  <c r="AK500"/>
  <c r="AL499"/>
  <c r="AK499"/>
  <c r="AL498"/>
  <c r="AK498"/>
  <c r="AL497"/>
  <c r="AK497"/>
  <c r="AL496"/>
  <c r="AK496"/>
  <c r="AL495"/>
  <c r="AK495"/>
  <c r="AL494"/>
  <c r="AK494"/>
  <c r="AL493"/>
  <c r="AK493"/>
  <c r="AL492"/>
  <c r="AK492"/>
  <c r="AL491"/>
  <c r="AK491"/>
  <c r="AL490"/>
  <c r="AK490"/>
  <c r="AL489"/>
  <c r="AK489"/>
  <c r="AL488"/>
  <c r="AK488"/>
  <c r="AL487"/>
  <c r="AK487"/>
  <c r="AL486"/>
  <c r="AK486"/>
  <c r="AL485"/>
  <c r="AK485"/>
  <c r="AL484"/>
  <c r="AK484"/>
  <c r="AL483"/>
  <c r="AK483"/>
  <c r="AL482"/>
  <c r="AK482"/>
  <c r="AL481"/>
  <c r="AK481"/>
  <c r="AL480"/>
  <c r="AK480"/>
  <c r="AL479"/>
  <c r="AK479"/>
  <c r="AL478"/>
  <c r="AK478"/>
  <c r="AL477"/>
  <c r="AK477"/>
  <c r="AL476"/>
  <c r="AK476"/>
  <c r="AL475"/>
  <c r="AK475"/>
  <c r="AL474"/>
  <c r="AK474"/>
  <c r="AL473"/>
  <c r="AK473"/>
  <c r="AL472"/>
  <c r="AK472"/>
  <c r="AL471"/>
  <c r="AK471"/>
  <c r="AL470"/>
  <c r="AK470"/>
  <c r="AL469"/>
  <c r="AK469"/>
  <c r="AL467"/>
  <c r="AK467"/>
  <c r="AL466"/>
  <c r="AK466"/>
  <c r="AL465"/>
  <c r="AK465"/>
  <c r="AL464"/>
  <c r="AK464"/>
  <c r="AL463"/>
  <c r="AK463"/>
  <c r="AL462"/>
  <c r="AK462"/>
  <c r="AL461"/>
  <c r="AK461"/>
  <c r="AL460"/>
  <c r="AK460"/>
  <c r="AL459"/>
  <c r="AK459"/>
  <c r="AL458"/>
  <c r="AK458"/>
  <c r="AL457"/>
  <c r="AK457"/>
  <c r="AL456"/>
  <c r="AK456"/>
  <c r="AL455"/>
  <c r="AK455"/>
  <c r="AL454"/>
  <c r="AK454"/>
  <c r="AL453"/>
  <c r="AK453"/>
  <c r="AL452"/>
  <c r="AK452"/>
  <c r="AL451"/>
  <c r="AK451"/>
  <c r="AL450"/>
  <c r="AK450"/>
  <c r="AL449"/>
  <c r="AK449"/>
  <c r="AL448"/>
  <c r="AK448"/>
  <c r="AL447"/>
  <c r="AK447"/>
  <c r="AL446"/>
  <c r="AK446"/>
  <c r="AL445"/>
  <c r="AK445"/>
  <c r="AL444"/>
  <c r="AK444"/>
  <c r="AL443"/>
  <c r="AK443"/>
  <c r="AL442"/>
  <c r="AK442"/>
  <c r="AL441"/>
  <c r="AK441"/>
  <c r="AL440"/>
  <c r="AK440"/>
  <c r="AL439"/>
  <c r="AK439"/>
  <c r="AL438"/>
  <c r="AK438"/>
  <c r="AL437"/>
  <c r="AK437"/>
  <c r="AL436"/>
  <c r="AK436"/>
  <c r="AL435"/>
  <c r="AK435"/>
  <c r="AL434"/>
  <c r="AK434"/>
  <c r="AL433"/>
  <c r="AK433"/>
  <c r="AL432"/>
  <c r="AK432"/>
  <c r="AL431"/>
  <c r="AK431"/>
  <c r="AL430"/>
  <c r="AK430"/>
  <c r="AL429"/>
  <c r="AK429"/>
  <c r="AL428"/>
  <c r="AK428"/>
  <c r="AL427"/>
  <c r="AK427"/>
  <c r="AL426"/>
  <c r="AK426"/>
  <c r="AL425"/>
  <c r="AK425"/>
  <c r="AL424"/>
  <c r="AK424"/>
  <c r="AL423"/>
  <c r="AK423"/>
  <c r="AL422"/>
  <c r="AK422"/>
  <c r="AL421"/>
  <c r="AK421"/>
  <c r="AL420"/>
  <c r="AK420"/>
  <c r="AL419"/>
  <c r="AK419"/>
  <c r="AL418"/>
  <c r="AK418"/>
  <c r="AL417"/>
  <c r="AK417"/>
  <c r="AL416"/>
  <c r="AK416"/>
  <c r="AL415"/>
  <c r="AK415"/>
  <c r="AL414"/>
  <c r="AK414"/>
  <c r="AL413"/>
  <c r="AK413"/>
  <c r="AL412"/>
  <c r="AK412"/>
  <c r="AL411"/>
  <c r="AK411"/>
  <c r="AL410"/>
  <c r="AK410"/>
  <c r="AL409"/>
  <c r="AK409"/>
  <c r="AL408"/>
  <c r="AK408"/>
  <c r="AL407"/>
  <c r="AK407"/>
  <c r="AL406"/>
  <c r="AK406"/>
  <c r="AL405"/>
  <c r="AK405"/>
  <c r="AL404"/>
  <c r="AK404"/>
  <c r="AL403"/>
  <c r="AK403"/>
  <c r="AL402"/>
  <c r="AK402"/>
  <c r="AL401"/>
  <c r="AK401"/>
  <c r="AL400"/>
  <c r="AK400"/>
  <c r="AL399"/>
  <c r="AK399"/>
  <c r="AL398"/>
  <c r="AK398"/>
  <c r="AL397"/>
  <c r="AK397"/>
  <c r="AL396"/>
  <c r="AK396"/>
  <c r="AL395"/>
  <c r="AK395"/>
  <c r="AL394"/>
  <c r="AK394"/>
  <c r="AL393"/>
  <c r="AK393"/>
  <c r="AL392"/>
  <c r="AK392"/>
  <c r="AL391"/>
  <c r="AK391"/>
  <c r="AL390"/>
  <c r="AK390"/>
  <c r="AL389"/>
  <c r="AK389"/>
  <c r="AL388"/>
  <c r="AK388"/>
  <c r="AL387"/>
  <c r="AK387"/>
  <c r="AL386"/>
  <c r="AK386"/>
  <c r="AL385"/>
  <c r="AK385"/>
  <c r="AL384"/>
  <c r="AK384"/>
  <c r="AL383"/>
  <c r="AK383"/>
  <c r="AL382"/>
  <c r="AK382"/>
  <c r="AL381"/>
  <c r="AK381"/>
  <c r="AL380"/>
  <c r="AK380"/>
  <c r="AL379"/>
  <c r="AK379"/>
  <c r="AL378"/>
  <c r="AK378"/>
  <c r="AL377"/>
  <c r="AK377"/>
  <c r="AL376"/>
  <c r="AK376"/>
  <c r="AL375"/>
  <c r="AK375"/>
  <c r="AL374"/>
  <c r="AK374"/>
  <c r="AL373"/>
  <c r="AK373"/>
  <c r="AL372"/>
  <c r="AK372"/>
  <c r="AL371"/>
  <c r="AK371"/>
  <c r="AL370"/>
  <c r="AK370"/>
  <c r="AL369"/>
  <c r="AK369"/>
  <c r="AL368"/>
  <c r="AK368"/>
  <c r="AL367"/>
  <c r="AK367"/>
  <c r="AL366"/>
  <c r="AK366"/>
  <c r="AL365"/>
  <c r="AK365"/>
  <c r="AL364"/>
  <c r="AK364"/>
  <c r="AL363"/>
  <c r="AK363"/>
  <c r="AL362"/>
  <c r="AK362"/>
  <c r="AL361"/>
  <c r="AK361"/>
  <c r="AL360"/>
  <c r="AK360"/>
  <c r="AL359"/>
  <c r="AK359"/>
  <c r="AL358"/>
  <c r="AK358"/>
  <c r="AL357"/>
  <c r="AK357"/>
  <c r="AL356"/>
  <c r="AK356"/>
  <c r="AL355"/>
  <c r="AK355"/>
  <c r="AL354"/>
  <c r="AK354"/>
  <c r="AL353"/>
  <c r="AK353"/>
  <c r="AL352"/>
  <c r="AK352"/>
  <c r="AL351"/>
  <c r="AK351"/>
  <c r="AL350"/>
  <c r="AK350"/>
  <c r="AL349"/>
  <c r="AK349"/>
  <c r="AL348"/>
  <c r="AK348"/>
  <c r="AL347"/>
  <c r="AK347"/>
  <c r="AL346"/>
  <c r="AK346"/>
  <c r="AL345"/>
  <c r="AK345"/>
  <c r="AL344"/>
  <c r="AK344"/>
  <c r="AL343"/>
  <c r="AK343"/>
  <c r="AL342"/>
  <c r="AK342"/>
  <c r="AL341"/>
  <c r="AK341"/>
  <c r="AL340"/>
  <c r="AK340"/>
  <c r="AL339"/>
  <c r="AK339"/>
  <c r="AL338"/>
  <c r="AK338"/>
  <c r="AL337"/>
  <c r="AK337"/>
  <c r="AL336"/>
  <c r="AK336"/>
  <c r="AL335"/>
  <c r="AK335"/>
  <c r="AL334"/>
  <c r="AK334"/>
  <c r="AL333"/>
  <c r="AK333"/>
  <c r="AL332"/>
  <c r="AK332"/>
  <c r="AL331"/>
  <c r="AK331"/>
  <c r="AL330"/>
  <c r="AK330"/>
  <c r="AL329"/>
  <c r="AK329"/>
  <c r="AL328"/>
  <c r="AK328"/>
  <c r="AL327"/>
  <c r="AK327"/>
  <c r="AL326"/>
  <c r="AK326"/>
  <c r="AL325"/>
  <c r="AK325"/>
  <c r="AL324"/>
  <c r="AK324"/>
  <c r="AL323"/>
  <c r="AK323"/>
  <c r="AL322"/>
  <c r="AK322"/>
  <c r="AL321"/>
  <c r="AK321"/>
  <c r="AL320"/>
  <c r="AK320"/>
  <c r="AL319"/>
  <c r="AK319"/>
  <c r="AL318"/>
  <c r="AK318"/>
  <c r="AL317"/>
  <c r="AK317"/>
  <c r="AL316"/>
  <c r="AK316"/>
  <c r="AL315"/>
  <c r="AK315"/>
  <c r="AL314"/>
  <c r="AK314"/>
  <c r="AL313"/>
  <c r="AK313"/>
  <c r="AL312"/>
  <c r="AK312"/>
  <c r="AL311"/>
  <c r="AK311"/>
  <c r="AL310"/>
  <c r="AK310"/>
  <c r="AL309"/>
  <c r="AK309"/>
  <c r="AL308"/>
  <c r="AK308"/>
  <c r="AL307"/>
  <c r="AK307"/>
  <c r="AL306"/>
  <c r="AK306"/>
  <c r="AL305"/>
  <c r="AK305"/>
  <c r="AL304"/>
  <c r="AK304"/>
  <c r="AL303"/>
  <c r="AK303"/>
  <c r="AL302"/>
  <c r="AK302"/>
  <c r="AL301"/>
  <c r="AK301"/>
  <c r="AL300"/>
  <c r="AK300"/>
  <c r="AL299"/>
  <c r="AK299"/>
  <c r="AL298"/>
  <c r="AK298"/>
  <c r="AL297"/>
  <c r="AK297"/>
  <c r="AL296"/>
  <c r="AK296"/>
  <c r="AL295"/>
  <c r="AK295"/>
  <c r="AL294"/>
  <c r="AK294"/>
  <c r="AL293"/>
  <c r="AK293"/>
  <c r="AL292"/>
  <c r="AK292"/>
  <c r="AL291"/>
  <c r="AK291"/>
  <c r="AL290"/>
  <c r="AK290"/>
  <c r="AL289"/>
  <c r="AK289"/>
  <c r="AL288"/>
  <c r="AK288"/>
  <c r="AL287"/>
  <c r="AK287"/>
  <c r="AL286"/>
  <c r="AK286"/>
  <c r="AL285"/>
  <c r="AK285"/>
  <c r="AL284"/>
  <c r="AK284"/>
  <c r="AL283"/>
  <c r="AK283"/>
  <c r="AL282"/>
  <c r="AK282"/>
  <c r="AL281"/>
  <c r="AK281"/>
  <c r="AL280"/>
  <c r="AK280"/>
  <c r="AL279"/>
  <c r="AK279"/>
  <c r="AL278"/>
  <c r="AK278"/>
  <c r="AL277"/>
  <c r="AK277"/>
  <c r="AL276"/>
  <c r="AK276"/>
  <c r="AL275"/>
  <c r="AK275"/>
  <c r="AL274"/>
  <c r="AK274"/>
  <c r="AL273"/>
  <c r="AK273"/>
  <c r="AL272"/>
  <c r="AK272"/>
  <c r="AL271"/>
  <c r="AK271"/>
  <c r="AL270"/>
  <c r="AK270"/>
  <c r="AL269"/>
  <c r="AK269"/>
  <c r="AK262"/>
  <c r="AL261"/>
  <c r="AK261"/>
  <c r="AL260"/>
  <c r="AK260"/>
  <c r="AL259"/>
  <c r="AK259"/>
  <c r="AL258"/>
  <c r="AK258"/>
  <c r="AL257"/>
  <c r="AK257"/>
  <c r="AL256"/>
  <c r="AK256"/>
  <c r="AL255"/>
  <c r="AK255"/>
  <c r="AL254"/>
  <c r="AK254"/>
  <c r="AL253"/>
  <c r="AK253"/>
  <c r="AL251"/>
  <c r="AK251"/>
  <c r="AL250"/>
  <c r="AK250"/>
  <c r="AL249"/>
  <c r="AK249"/>
  <c r="AL248"/>
  <c r="AK248"/>
  <c r="AL247"/>
  <c r="AK247"/>
  <c r="AL246"/>
  <c r="AK246"/>
  <c r="AL245"/>
  <c r="AK245"/>
  <c r="AL244"/>
  <c r="AK244"/>
  <c r="AL243"/>
  <c r="AK243"/>
  <c r="AL242"/>
  <c r="AK242"/>
  <c r="AL241"/>
  <c r="AK241"/>
  <c r="AL240"/>
  <c r="AK240"/>
  <c r="AL239"/>
  <c r="AK239"/>
  <c r="AL238"/>
  <c r="AK238"/>
  <c r="AL237"/>
  <c r="AK237"/>
  <c r="AL236"/>
  <c r="AK236"/>
  <c r="AL235"/>
  <c r="AK235"/>
  <c r="AL234"/>
  <c r="AK234"/>
  <c r="AL233"/>
  <c r="AK233"/>
  <c r="AL232"/>
  <c r="AK232"/>
  <c r="AL231"/>
  <c r="AK231"/>
  <c r="AL230"/>
  <c r="AK230"/>
  <c r="AL228"/>
  <c r="AK228"/>
  <c r="AL227"/>
  <c r="AK227"/>
  <c r="AL226"/>
  <c r="AK226"/>
  <c r="AL225"/>
  <c r="AK225"/>
  <c r="AL224"/>
  <c r="AK224"/>
  <c r="AL223"/>
  <c r="AK223"/>
  <c r="AL221"/>
  <c r="AK221"/>
  <c r="AL220"/>
  <c r="AK220"/>
  <c r="AL219"/>
  <c r="AK219"/>
  <c r="AL218"/>
  <c r="AK218"/>
  <c r="AL217"/>
  <c r="AK217"/>
  <c r="AL216"/>
  <c r="AK216"/>
  <c r="AL215"/>
  <c r="AK215"/>
  <c r="AL214"/>
  <c r="AK214"/>
  <c r="AL213"/>
  <c r="AK213"/>
  <c r="AL212"/>
  <c r="AK212"/>
  <c r="AL211"/>
  <c r="AK211"/>
  <c r="AL210"/>
  <c r="AK210"/>
  <c r="AL209"/>
  <c r="AK209"/>
  <c r="AL208"/>
  <c r="AK208"/>
  <c r="AL207"/>
  <c r="AK207"/>
  <c r="AL206"/>
  <c r="AK206"/>
  <c r="AL205"/>
  <c r="AK205"/>
  <c r="AL204"/>
  <c r="AK204"/>
  <c r="AL202"/>
  <c r="AK202"/>
  <c r="AL200"/>
  <c r="AK200"/>
  <c r="AL199"/>
  <c r="AK199"/>
  <c r="AL198"/>
  <c r="AK198"/>
  <c r="AL196"/>
  <c r="AK196"/>
  <c r="AL195"/>
  <c r="AK195"/>
  <c r="AL194"/>
  <c r="AK194"/>
  <c r="AL193"/>
  <c r="AK193"/>
  <c r="AL192"/>
  <c r="AK192"/>
  <c r="AL191"/>
  <c r="AK191"/>
  <c r="AL190"/>
  <c r="AK190"/>
  <c r="AL189"/>
  <c r="AK189"/>
  <c r="AL188"/>
  <c r="AK188"/>
  <c r="AL186"/>
  <c r="AK186"/>
  <c r="AL185"/>
  <c r="AK185"/>
  <c r="AL184"/>
  <c r="AK184"/>
  <c r="AL182"/>
  <c r="AK182"/>
  <c r="AL181"/>
  <c r="AK181"/>
  <c r="AL180"/>
  <c r="AK180"/>
  <c r="AL179"/>
  <c r="AK179"/>
  <c r="AL178"/>
  <c r="AK178"/>
  <c r="AL177"/>
  <c r="AK177"/>
  <c r="AL176"/>
  <c r="AK176"/>
  <c r="AL175"/>
  <c r="AK175"/>
  <c r="AL174"/>
  <c r="AK174"/>
  <c r="AL173"/>
  <c r="AK173"/>
  <c r="AL172"/>
  <c r="AK172"/>
  <c r="AL171"/>
  <c r="AK171"/>
  <c r="AL170"/>
  <c r="AK170"/>
  <c r="AL169"/>
  <c r="AK169"/>
  <c r="AL168"/>
  <c r="AK168"/>
  <c r="AL167"/>
  <c r="AK167"/>
  <c r="AL166"/>
  <c r="AK166"/>
  <c r="AL165"/>
  <c r="AK165"/>
  <c r="AL164"/>
  <c r="AK164"/>
  <c r="AL163"/>
  <c r="AK163"/>
  <c r="AL162"/>
  <c r="AK162"/>
  <c r="AL161"/>
  <c r="AK161"/>
  <c r="AL160"/>
  <c r="AK160"/>
  <c r="AL159"/>
  <c r="AK159"/>
  <c r="AL158"/>
  <c r="AK158"/>
  <c r="AL157"/>
  <c r="AK157"/>
  <c r="AL156"/>
  <c r="AK156"/>
  <c r="AL155"/>
  <c r="AK155"/>
  <c r="AL154"/>
  <c r="AK154"/>
  <c r="AL153"/>
  <c r="AK153"/>
  <c r="AL152"/>
  <c r="AK152"/>
  <c r="AL151"/>
  <c r="AK151"/>
  <c r="AL150"/>
  <c r="AK150"/>
  <c r="AL149"/>
  <c r="AK149"/>
  <c r="AL148"/>
  <c r="AK148"/>
  <c r="AL147"/>
  <c r="AK147"/>
  <c r="AL146"/>
  <c r="AK146"/>
  <c r="AL145"/>
  <c r="AK145"/>
  <c r="AL144"/>
  <c r="AK144"/>
  <c r="AL143"/>
  <c r="AK143"/>
  <c r="AL142"/>
  <c r="AK142"/>
  <c r="AL141"/>
  <c r="AK141"/>
  <c r="AL140"/>
  <c r="AK140"/>
  <c r="AL139"/>
  <c r="AK139"/>
  <c r="AL138"/>
  <c r="AK138"/>
  <c r="AL137"/>
  <c r="AK137"/>
  <c r="AL136"/>
  <c r="AK136"/>
  <c r="AL135"/>
  <c r="AK135"/>
  <c r="AL134"/>
  <c r="AK134"/>
  <c r="AL133"/>
  <c r="AK133"/>
  <c r="AL132"/>
  <c r="AK132"/>
  <c r="AL131"/>
  <c r="AK131"/>
  <c r="AL130"/>
  <c r="AK130"/>
  <c r="AL129"/>
  <c r="AK129"/>
  <c r="AL128"/>
  <c r="AK128"/>
  <c r="AL127"/>
  <c r="AK127"/>
  <c r="AL126"/>
  <c r="AK126"/>
  <c r="AL125"/>
  <c r="AK125"/>
  <c r="AL124"/>
  <c r="AK124"/>
  <c r="AL123"/>
  <c r="AK123"/>
  <c r="AL122"/>
  <c r="AK122"/>
  <c r="AL121"/>
  <c r="AK121"/>
  <c r="AL120"/>
  <c r="AK120"/>
  <c r="AL119"/>
  <c r="AK119"/>
  <c r="AL118"/>
  <c r="AK118"/>
  <c r="AL117"/>
  <c r="AK117"/>
  <c r="AL116"/>
  <c r="AK116"/>
  <c r="AL115"/>
  <c r="AK115"/>
  <c r="AL114"/>
  <c r="AK114"/>
  <c r="AL113"/>
  <c r="AK113"/>
  <c r="AL112"/>
  <c r="AK112"/>
  <c r="AL111"/>
  <c r="AK111"/>
  <c r="AL110"/>
  <c r="AK110"/>
  <c r="AL109"/>
  <c r="AK109"/>
  <c r="AL108"/>
  <c r="AK108"/>
  <c r="AL107"/>
  <c r="AK107"/>
  <c r="AL106"/>
  <c r="AK106"/>
  <c r="AL105"/>
  <c r="AK105"/>
  <c r="AL104"/>
  <c r="AK104"/>
  <c r="AL103"/>
  <c r="AK103"/>
  <c r="AL102"/>
  <c r="AK102"/>
  <c r="AL101"/>
  <c r="AK101"/>
  <c r="AL100"/>
  <c r="AK100"/>
  <c r="AL99"/>
  <c r="AK99"/>
  <c r="AL98"/>
  <c r="AK98"/>
  <c r="AL97"/>
  <c r="AK97"/>
  <c r="AL96"/>
  <c r="AK96"/>
  <c r="AL95"/>
  <c r="AK95"/>
  <c r="AL94"/>
  <c r="AK94"/>
  <c r="AL93"/>
  <c r="AK93"/>
  <c r="AL92"/>
  <c r="AK92"/>
  <c r="AL91"/>
  <c r="AK91"/>
  <c r="AL90"/>
  <c r="AK90"/>
  <c r="AL89"/>
  <c r="AK89"/>
  <c r="AL88"/>
  <c r="AK88"/>
  <c r="AL87"/>
  <c r="AK87"/>
  <c r="AL86"/>
  <c r="AK86"/>
  <c r="AL85"/>
  <c r="AK85"/>
  <c r="AL84"/>
  <c r="AK84"/>
  <c r="AL83"/>
  <c r="AK83"/>
  <c r="AL82"/>
  <c r="AK82"/>
  <c r="AL81"/>
  <c r="AK81"/>
  <c r="AL80"/>
  <c r="AK80"/>
  <c r="AL79"/>
  <c r="AK79"/>
  <c r="AL78"/>
  <c r="AK78"/>
  <c r="AL77"/>
  <c r="AK77"/>
  <c r="AL76"/>
  <c r="AK76"/>
  <c r="AL75"/>
  <c r="AK75"/>
  <c r="AL74"/>
  <c r="AK74"/>
  <c r="AL73"/>
  <c r="AK73"/>
  <c r="AL72"/>
  <c r="AK72"/>
  <c r="AL71"/>
  <c r="AK71"/>
  <c r="AL70"/>
  <c r="AK70"/>
  <c r="AL69"/>
  <c r="AK69"/>
  <c r="AL68"/>
  <c r="AK68"/>
  <c r="AL67"/>
  <c r="AK67"/>
  <c r="AL66"/>
  <c r="AK66"/>
  <c r="AL65"/>
  <c r="AK65"/>
  <c r="AL64"/>
  <c r="AK64"/>
  <c r="AL63"/>
  <c r="AK63"/>
  <c r="AL62"/>
  <c r="AK62"/>
  <c r="AL61"/>
  <c r="AK61"/>
  <c r="AL60"/>
  <c r="AK60"/>
  <c r="AL59"/>
  <c r="AK59"/>
  <c r="AL58"/>
  <c r="AK58"/>
  <c r="AL57"/>
  <c r="AK57"/>
  <c r="AL56"/>
  <c r="AK56"/>
  <c r="AL55"/>
  <c r="AK55"/>
  <c r="AL54"/>
  <c r="AK54"/>
  <c r="AL53"/>
  <c r="AK53"/>
  <c r="AL52"/>
  <c r="AK52"/>
  <c r="AL51"/>
  <c r="AK51"/>
  <c r="AL50"/>
  <c r="AK50"/>
  <c r="AL49"/>
  <c r="AK49"/>
  <c r="AL48"/>
  <c r="AK48"/>
  <c r="AL47"/>
  <c r="AK47"/>
  <c r="AL46"/>
  <c r="AK46"/>
  <c r="AL45"/>
  <c r="AK45"/>
  <c r="AL44"/>
  <c r="AK44"/>
  <c r="AL43"/>
  <c r="AK43"/>
  <c r="AL42"/>
  <c r="AK42"/>
  <c r="AL41"/>
  <c r="AK41"/>
  <c r="AL40"/>
  <c r="AK40"/>
  <c r="AL39"/>
  <c r="AK39"/>
  <c r="AL38"/>
  <c r="AK38"/>
  <c r="AL37"/>
  <c r="AK37"/>
  <c r="AL36"/>
  <c r="AK36"/>
  <c r="AL35"/>
  <c r="AK35"/>
  <c r="AL34"/>
  <c r="AK34"/>
  <c r="AL33"/>
  <c r="AK33"/>
  <c r="AL32"/>
  <c r="AK32"/>
  <c r="AL31"/>
  <c r="AK31"/>
  <c r="AL30"/>
  <c r="AK30"/>
  <c r="AL29"/>
  <c r="AK29"/>
  <c r="AL28"/>
  <c r="AK28"/>
  <c r="AL27"/>
  <c r="AK27"/>
  <c r="AL26"/>
  <c r="AK26"/>
  <c r="AL25"/>
  <c r="AK25"/>
  <c r="AL24"/>
  <c r="AK24"/>
  <c r="AL23"/>
  <c r="AK23"/>
  <c r="AL22"/>
  <c r="AK22"/>
  <c r="AL21"/>
  <c r="AK21"/>
  <c r="AL20"/>
  <c r="AK20"/>
  <c r="AL19"/>
  <c r="AK19"/>
  <c r="AL18"/>
  <c r="AK18"/>
  <c r="AL17"/>
  <c r="AK17"/>
  <c r="AL16"/>
  <c r="AK16"/>
  <c r="AL13"/>
  <c r="AK13"/>
  <c r="AJ738"/>
  <c r="AG738"/>
  <c r="AF738"/>
  <c r="AE738"/>
  <c r="AD738"/>
  <c r="T738"/>
  <c r="S738"/>
  <c r="R738"/>
  <c r="P738"/>
  <c r="O738"/>
  <c r="N738"/>
  <c r="AJ729"/>
  <c r="AG729"/>
  <c r="AF729"/>
  <c r="AC712"/>
  <c r="Y712"/>
  <c r="AC711"/>
  <c r="Y711"/>
  <c r="AF710"/>
  <c r="AB710"/>
  <c r="AA710"/>
  <c r="Z710"/>
  <c r="Y710" s="1"/>
  <c r="U710"/>
  <c r="AH709"/>
  <c r="AC709"/>
  <c r="AB709"/>
  <c r="AA709"/>
  <c r="Z709"/>
  <c r="Y709"/>
  <c r="U709"/>
  <c r="AC708"/>
  <c r="X708"/>
  <c r="AB708" s="1"/>
  <c r="Y708" s="1"/>
  <c r="W708"/>
  <c r="V708"/>
  <c r="U708"/>
  <c r="Q708"/>
  <c r="M708"/>
  <c r="AC707"/>
  <c r="AB707"/>
  <c r="AA707"/>
  <c r="Z707"/>
  <c r="Y707" s="1"/>
  <c r="U707"/>
  <c r="Q707"/>
  <c r="M707"/>
  <c r="AC706"/>
  <c r="AB706"/>
  <c r="AA706"/>
  <c r="Z706"/>
  <c r="Y706" s="1"/>
  <c r="U706"/>
  <c r="Q706"/>
  <c r="M706"/>
  <c r="AC705"/>
  <c r="AB705"/>
  <c r="AA705"/>
  <c r="Z705"/>
  <c r="U705"/>
  <c r="U704" s="1"/>
  <c r="Q705"/>
  <c r="M705"/>
  <c r="M704" s="1"/>
  <c r="AJ704"/>
  <c r="AG704"/>
  <c r="AG683" s="1"/>
  <c r="AE704"/>
  <c r="AE683" s="1"/>
  <c r="AD704"/>
  <c r="AA704"/>
  <c r="X704"/>
  <c r="W704"/>
  <c r="V704"/>
  <c r="T704"/>
  <c r="S704"/>
  <c r="S683" s="1"/>
  <c r="R704"/>
  <c r="Q704"/>
  <c r="P704"/>
  <c r="O704"/>
  <c r="O683" s="1"/>
  <c r="N704"/>
  <c r="AC703"/>
  <c r="Y703"/>
  <c r="AC702"/>
  <c r="AB702"/>
  <c r="AA702"/>
  <c r="Z702"/>
  <c r="Y702" s="1"/>
  <c r="U702"/>
  <c r="AC701"/>
  <c r="AB701"/>
  <c r="AA701"/>
  <c r="Z701"/>
  <c r="Y701" s="1"/>
  <c r="U701"/>
  <c r="AC700"/>
  <c r="AB700"/>
  <c r="AA700"/>
  <c r="Z700"/>
  <c r="Y700" s="1"/>
  <c r="U700"/>
  <c r="AC699"/>
  <c r="AB699"/>
  <c r="AA699"/>
  <c r="Z699"/>
  <c r="Y699" s="1"/>
  <c r="U699"/>
  <c r="AC698"/>
  <c r="Z698"/>
  <c r="X698"/>
  <c r="AB698" s="1"/>
  <c r="W698"/>
  <c r="AA698" s="1"/>
  <c r="V698"/>
  <c r="U698" s="1"/>
  <c r="Q698"/>
  <c r="AC697"/>
  <c r="X697"/>
  <c r="AB697" s="1"/>
  <c r="W697"/>
  <c r="AA697" s="1"/>
  <c r="V697"/>
  <c r="Q697"/>
  <c r="AC695"/>
  <c r="Y695"/>
  <c r="X695"/>
  <c r="W695"/>
  <c r="V695"/>
  <c r="U695"/>
  <c r="Q695"/>
  <c r="M695"/>
  <c r="AC694"/>
  <c r="X694"/>
  <c r="W694"/>
  <c r="V694"/>
  <c r="Z694" s="1"/>
  <c r="U694"/>
  <c r="Q694"/>
  <c r="M694"/>
  <c r="AC693"/>
  <c r="X693"/>
  <c r="X684" s="1"/>
  <c r="X683" s="1"/>
  <c r="W693"/>
  <c r="AA693" s="1"/>
  <c r="V693"/>
  <c r="Q693"/>
  <c r="M693"/>
  <c r="AC692"/>
  <c r="AB692"/>
  <c r="AA692"/>
  <c r="Z692"/>
  <c r="Y692"/>
  <c r="U692"/>
  <c r="Q692"/>
  <c r="M692"/>
  <c r="AC691"/>
  <c r="AB691"/>
  <c r="AA691"/>
  <c r="Z691"/>
  <c r="Y691"/>
  <c r="U691"/>
  <c r="Q691"/>
  <c r="M691"/>
  <c r="AC690"/>
  <c r="AA690"/>
  <c r="Z690"/>
  <c r="Y690" s="1"/>
  <c r="U690"/>
  <c r="Q690"/>
  <c r="M690"/>
  <c r="AC689"/>
  <c r="AB689"/>
  <c r="AA689"/>
  <c r="Z689"/>
  <c r="Y689" s="1"/>
  <c r="U689"/>
  <c r="Q689"/>
  <c r="M689"/>
  <c r="AC688"/>
  <c r="Y688"/>
  <c r="U688"/>
  <c r="Q688"/>
  <c r="M688"/>
  <c r="AC687"/>
  <c r="Y687"/>
  <c r="X687"/>
  <c r="W687"/>
  <c r="V687"/>
  <c r="U687" s="1"/>
  <c r="Q687"/>
  <c r="M687"/>
  <c r="AC686"/>
  <c r="AB686"/>
  <c r="AA686"/>
  <c r="Z686"/>
  <c r="Y686"/>
  <c r="U686"/>
  <c r="Q686"/>
  <c r="M686"/>
  <c r="AC685"/>
  <c r="AC684" s="1"/>
  <c r="AB685"/>
  <c r="AA685"/>
  <c r="Z685"/>
  <c r="Y685"/>
  <c r="U685"/>
  <c r="Q685"/>
  <c r="Q684" s="1"/>
  <c r="Q683" s="1"/>
  <c r="M685"/>
  <c r="AJ684"/>
  <c r="AJ683" s="1"/>
  <c r="AG684"/>
  <c r="AF684"/>
  <c r="AE684"/>
  <c r="AD684"/>
  <c r="AD683" s="1"/>
  <c r="V684"/>
  <c r="V683" s="1"/>
  <c r="T684"/>
  <c r="S684"/>
  <c r="R684"/>
  <c r="P684"/>
  <c r="O684"/>
  <c r="N684"/>
  <c r="N683" s="1"/>
  <c r="T683"/>
  <c r="R683"/>
  <c r="P683"/>
  <c r="AF681"/>
  <c r="AC681" s="1"/>
  <c r="Y681"/>
  <c r="AC680"/>
  <c r="Y680"/>
  <c r="AC679"/>
  <c r="Y679"/>
  <c r="AC678"/>
  <c r="Y678"/>
  <c r="AC677"/>
  <c r="Y677"/>
  <c r="AC676"/>
  <c r="Y676"/>
  <c r="U676"/>
  <c r="AC675"/>
  <c r="AB675"/>
  <c r="AA675"/>
  <c r="Z675"/>
  <c r="Y675"/>
  <c r="U675"/>
  <c r="AC674"/>
  <c r="Y674"/>
  <c r="U674"/>
  <c r="Q674"/>
  <c r="M674"/>
  <c r="AC673"/>
  <c r="AA673"/>
  <c r="Z673"/>
  <c r="Y673"/>
  <c r="U673"/>
  <c r="Q673"/>
  <c r="M673"/>
  <c r="AC672"/>
  <c r="AA672"/>
  <c r="X672"/>
  <c r="AB672" s="1"/>
  <c r="W672"/>
  <c r="V672"/>
  <c r="Z672" s="1"/>
  <c r="Y672" s="1"/>
  <c r="U672"/>
  <c r="Q672"/>
  <c r="M672"/>
  <c r="AF671"/>
  <c r="AC671"/>
  <c r="AA671"/>
  <c r="X671"/>
  <c r="AB671" s="1"/>
  <c r="W671"/>
  <c r="V671"/>
  <c r="Z671" s="1"/>
  <c r="U671"/>
  <c r="Q671"/>
  <c r="M671"/>
  <c r="AC670"/>
  <c r="Z670"/>
  <c r="X670"/>
  <c r="AB670" s="1"/>
  <c r="W670"/>
  <c r="AA670" s="1"/>
  <c r="V670"/>
  <c r="U670" s="1"/>
  <c r="Q670"/>
  <c r="M670"/>
  <c r="AC669"/>
  <c r="AC666" s="1"/>
  <c r="X669"/>
  <c r="AB669" s="1"/>
  <c r="W669"/>
  <c r="V669"/>
  <c r="Z669" s="1"/>
  <c r="U669"/>
  <c r="Q669"/>
  <c r="M669"/>
  <c r="AC668"/>
  <c r="AB668"/>
  <c r="AA668"/>
  <c r="Z668"/>
  <c r="Y668" s="1"/>
  <c r="U668"/>
  <c r="Q668"/>
  <c r="M668"/>
  <c r="AC667"/>
  <c r="Z667"/>
  <c r="X667"/>
  <c r="AB667" s="1"/>
  <c r="W667"/>
  <c r="AA667" s="1"/>
  <c r="V667"/>
  <c r="U667" s="1"/>
  <c r="Q667"/>
  <c r="Q666" s="1"/>
  <c r="M667"/>
  <c r="AJ666"/>
  <c r="AJ637" s="1"/>
  <c r="AG666"/>
  <c r="AF666"/>
  <c r="AF637" s="1"/>
  <c r="AE666"/>
  <c r="AD666"/>
  <c r="AD637" s="1"/>
  <c r="X666"/>
  <c r="V666"/>
  <c r="T666"/>
  <c r="T637" s="1"/>
  <c r="S666"/>
  <c r="R666"/>
  <c r="R637" s="1"/>
  <c r="P666"/>
  <c r="P637" s="1"/>
  <c r="O666"/>
  <c r="N666"/>
  <c r="N637" s="1"/>
  <c r="AC665"/>
  <c r="Y665"/>
  <c r="AC664"/>
  <c r="Y664"/>
  <c r="AC663"/>
  <c r="AB663"/>
  <c r="AA663"/>
  <c r="Z663"/>
  <c r="Y663"/>
  <c r="U663"/>
  <c r="AC662"/>
  <c r="AB662"/>
  <c r="AA662"/>
  <c r="Z662"/>
  <c r="Y662"/>
  <c r="U662"/>
  <c r="AC661"/>
  <c r="AB661"/>
  <c r="AA661"/>
  <c r="Z661"/>
  <c r="Y661"/>
  <c r="U661"/>
  <c r="AC660"/>
  <c r="AA660"/>
  <c r="X660"/>
  <c r="AB660" s="1"/>
  <c r="W660"/>
  <c r="V660"/>
  <c r="Z660" s="1"/>
  <c r="Y660" s="1"/>
  <c r="U660"/>
  <c r="Q660"/>
  <c r="AC659"/>
  <c r="AA659"/>
  <c r="X659"/>
  <c r="AB659" s="1"/>
  <c r="W659"/>
  <c r="V659"/>
  <c r="Z659" s="1"/>
  <c r="U659"/>
  <c r="Q659"/>
  <c r="AC658"/>
  <c r="AA658"/>
  <c r="X658"/>
  <c r="AB658" s="1"/>
  <c r="W658"/>
  <c r="V658"/>
  <c r="Z658" s="1"/>
  <c r="Y658" s="1"/>
  <c r="U658"/>
  <c r="Q658"/>
  <c r="AC657"/>
  <c r="AA657"/>
  <c r="X657"/>
  <c r="AB657" s="1"/>
  <c r="W657"/>
  <c r="V657"/>
  <c r="Z657" s="1"/>
  <c r="U657"/>
  <c r="Q657"/>
  <c r="AC656"/>
  <c r="AA656"/>
  <c r="X656"/>
  <c r="AB656" s="1"/>
  <c r="W656"/>
  <c r="V656"/>
  <c r="Z656" s="1"/>
  <c r="Y656" s="1"/>
  <c r="U656"/>
  <c r="Q656"/>
  <c r="AC655"/>
  <c r="AA655"/>
  <c r="X655"/>
  <c r="AB655" s="1"/>
  <c r="W655"/>
  <c r="V655"/>
  <c r="Z655" s="1"/>
  <c r="U655"/>
  <c r="Q655"/>
  <c r="AC654"/>
  <c r="AA654"/>
  <c r="X654"/>
  <c r="AB654" s="1"/>
  <c r="W654"/>
  <c r="V654"/>
  <c r="Z654" s="1"/>
  <c r="Y654" s="1"/>
  <c r="U654"/>
  <c r="Q654"/>
  <c r="AC653"/>
  <c r="AA653"/>
  <c r="X653"/>
  <c r="AB653" s="1"/>
  <c r="W653"/>
  <c r="V653"/>
  <c r="Z653" s="1"/>
  <c r="U653"/>
  <c r="Q653"/>
  <c r="AC652"/>
  <c r="AA652"/>
  <c r="X652"/>
  <c r="AB652" s="1"/>
  <c r="W652"/>
  <c r="V652"/>
  <c r="Z652" s="1"/>
  <c r="Y652" s="1"/>
  <c r="U652"/>
  <c r="Q652"/>
  <c r="AC651"/>
  <c r="AA651"/>
  <c r="X651"/>
  <c r="AB651" s="1"/>
  <c r="W651"/>
  <c r="V651"/>
  <c r="Z651" s="1"/>
  <c r="U651"/>
  <c r="Q651"/>
  <c r="M651"/>
  <c r="AC650"/>
  <c r="Z650"/>
  <c r="X650"/>
  <c r="AB650" s="1"/>
  <c r="W650"/>
  <c r="AA650" s="1"/>
  <c r="V650"/>
  <c r="U650" s="1"/>
  <c r="Q650"/>
  <c r="M650"/>
  <c r="AC649"/>
  <c r="AB649"/>
  <c r="AA649"/>
  <c r="Z649"/>
  <c r="Y649"/>
  <c r="U649"/>
  <c r="Q649"/>
  <c r="M649"/>
  <c r="AC648"/>
  <c r="AB648"/>
  <c r="AA648"/>
  <c r="Z648"/>
  <c r="Y648"/>
  <c r="U648"/>
  <c r="Q648"/>
  <c r="M648"/>
  <c r="AC647"/>
  <c r="AB647"/>
  <c r="AA647"/>
  <c r="Z647"/>
  <c r="Y647"/>
  <c r="U647"/>
  <c r="Q647"/>
  <c r="M647"/>
  <c r="AG646"/>
  <c r="AG638" s="1"/>
  <c r="AG637" s="1"/>
  <c r="AC646"/>
  <c r="AB646"/>
  <c r="AA646"/>
  <c r="Z646"/>
  <c r="Y646" s="1"/>
  <c r="U646"/>
  <c r="Q646"/>
  <c r="AC645"/>
  <c r="AA645"/>
  <c r="X645"/>
  <c r="AB645" s="1"/>
  <c r="W645"/>
  <c r="V645"/>
  <c r="Z645" s="1"/>
  <c r="U645"/>
  <c r="Q645"/>
  <c r="M645"/>
  <c r="AC644"/>
  <c r="X644"/>
  <c r="W644"/>
  <c r="AA644" s="1"/>
  <c r="Y644" s="1"/>
  <c r="V644"/>
  <c r="Z644" s="1"/>
  <c r="U644"/>
  <c r="Q644"/>
  <c r="M644"/>
  <c r="M638" s="1"/>
  <c r="AC643"/>
  <c r="AB643"/>
  <c r="AA643"/>
  <c r="Z643"/>
  <c r="Y643" s="1"/>
  <c r="U643"/>
  <c r="Q643"/>
  <c r="M643"/>
  <c r="AF642"/>
  <c r="AC642"/>
  <c r="AB642"/>
  <c r="AA642"/>
  <c r="Z642"/>
  <c r="Y642"/>
  <c r="U642"/>
  <c r="Q642"/>
  <c r="M642"/>
  <c r="AC641"/>
  <c r="AB641"/>
  <c r="AA641"/>
  <c r="Z641"/>
  <c r="Y641"/>
  <c r="U641"/>
  <c r="Q641"/>
  <c r="M641"/>
  <c r="AC640"/>
  <c r="Y640"/>
  <c r="X640"/>
  <c r="X638" s="1"/>
  <c r="X637" s="1"/>
  <c r="W640"/>
  <c r="V640"/>
  <c r="Q640"/>
  <c r="Q638" s="1"/>
  <c r="Q637" s="1"/>
  <c r="M640"/>
  <c r="AC639"/>
  <c r="AC638" s="1"/>
  <c r="AC637" s="1"/>
  <c r="X639"/>
  <c r="AB639" s="1"/>
  <c r="W639"/>
  <c r="V639"/>
  <c r="Z639" s="1"/>
  <c r="U639"/>
  <c r="Q639"/>
  <c r="M639"/>
  <c r="AJ638"/>
  <c r="AF638"/>
  <c r="AE638"/>
  <c r="AD638"/>
  <c r="T638"/>
  <c r="S638"/>
  <c r="R638"/>
  <c r="P638"/>
  <c r="O638"/>
  <c r="N638"/>
  <c r="AE637"/>
  <c r="S637"/>
  <c r="O637"/>
  <c r="AC635"/>
  <c r="Y635"/>
  <c r="AC634"/>
  <c r="Y634"/>
  <c r="AC633"/>
  <c r="Y633"/>
  <c r="AC632"/>
  <c r="Y632"/>
  <c r="AC631"/>
  <c r="Y631"/>
  <c r="AC630"/>
  <c r="Y630"/>
  <c r="AC629"/>
  <c r="Y629"/>
  <c r="AC628"/>
  <c r="Y628"/>
  <c r="AC627"/>
  <c r="Y627"/>
  <c r="AC626"/>
  <c r="Y626"/>
  <c r="AC625"/>
  <c r="Y625"/>
  <c r="AC624"/>
  <c r="Y624"/>
  <c r="AC623"/>
  <c r="Y623"/>
  <c r="AC622"/>
  <c r="Y622"/>
  <c r="AC621"/>
  <c r="Y621"/>
  <c r="AC620"/>
  <c r="Y620"/>
  <c r="AC619"/>
  <c r="Y619"/>
  <c r="AC618"/>
  <c r="Y618"/>
  <c r="AC617"/>
  <c r="Y617"/>
  <c r="AC616"/>
  <c r="Y616"/>
  <c r="AC615"/>
  <c r="Y615"/>
  <c r="AF614"/>
  <c r="AC614"/>
  <c r="Y614"/>
  <c r="AC613"/>
  <c r="Y613"/>
  <c r="AC612"/>
  <c r="Y612"/>
  <c r="AC611"/>
  <c r="Y611"/>
  <c r="AC610"/>
  <c r="Z610"/>
  <c r="Y610" s="1"/>
  <c r="X610"/>
  <c r="AB610" s="1"/>
  <c r="V610"/>
  <c r="U610"/>
  <c r="AC609"/>
  <c r="AB609"/>
  <c r="X609"/>
  <c r="V609"/>
  <c r="AC608"/>
  <c r="Z608"/>
  <c r="Y608" s="1"/>
  <c r="X608"/>
  <c r="AB608" s="1"/>
  <c r="V608"/>
  <c r="U608"/>
  <c r="AC607"/>
  <c r="AB607"/>
  <c r="AA607"/>
  <c r="Z607"/>
  <c r="Y607" s="1"/>
  <c r="U607"/>
  <c r="AC606"/>
  <c r="AB606"/>
  <c r="AA606"/>
  <c r="Z606"/>
  <c r="Y606" s="1"/>
  <c r="U606"/>
  <c r="AC605"/>
  <c r="AB605"/>
  <c r="AA605"/>
  <c r="Z605"/>
  <c r="Y605" s="1"/>
  <c r="U605"/>
  <c r="AC604"/>
  <c r="AB604"/>
  <c r="AA604"/>
  <c r="Z604"/>
  <c r="Y604" s="1"/>
  <c r="U604"/>
  <c r="AC603"/>
  <c r="AB603"/>
  <c r="AA603"/>
  <c r="Z603"/>
  <c r="Y603" s="1"/>
  <c r="U603"/>
  <c r="AC602"/>
  <c r="AB602"/>
  <c r="AA602"/>
  <c r="Z602"/>
  <c r="Y602" s="1"/>
  <c r="U602"/>
  <c r="AC601"/>
  <c r="AB601"/>
  <c r="AA601"/>
  <c r="Z601"/>
  <c r="Y601" s="1"/>
  <c r="U601"/>
  <c r="AC600"/>
  <c r="AB600"/>
  <c r="Y600" s="1"/>
  <c r="X600"/>
  <c r="W600"/>
  <c r="V600"/>
  <c r="U600" s="1"/>
  <c r="Q600"/>
  <c r="M600"/>
  <c r="AC599"/>
  <c r="Y599"/>
  <c r="X599"/>
  <c r="AB599" s="1"/>
  <c r="W599"/>
  <c r="V599"/>
  <c r="U599"/>
  <c r="Q599"/>
  <c r="M599"/>
  <c r="AC597"/>
  <c r="AB597"/>
  <c r="AA597"/>
  <c r="Y597"/>
  <c r="U597"/>
  <c r="AC595"/>
  <c r="X595"/>
  <c r="AB595" s="1"/>
  <c r="W595"/>
  <c r="AA595" s="1"/>
  <c r="Y595" s="1"/>
  <c r="V595"/>
  <c r="Z595" s="1"/>
  <c r="U595"/>
  <c r="Q595"/>
  <c r="M595"/>
  <c r="AC593"/>
  <c r="AL593" s="1"/>
  <c r="AB593"/>
  <c r="AA593"/>
  <c r="Z593"/>
  <c r="Y593" s="1"/>
  <c r="U593"/>
  <c r="Q593"/>
  <c r="M593"/>
  <c r="AC592"/>
  <c r="X592"/>
  <c r="AB592" s="1"/>
  <c r="Y592" s="1"/>
  <c r="W592"/>
  <c r="V592"/>
  <c r="U592" s="1"/>
  <c r="Q592"/>
  <c r="M592"/>
  <c r="AC591"/>
  <c r="Y591"/>
  <c r="X591"/>
  <c r="AB591" s="1"/>
  <c r="W591"/>
  <c r="V591"/>
  <c r="U591"/>
  <c r="Q591"/>
  <c r="M591"/>
  <c r="AC590"/>
  <c r="AB590"/>
  <c r="AA590"/>
  <c r="Z590"/>
  <c r="Y590" s="1"/>
  <c r="U590"/>
  <c r="Q590"/>
  <c r="M590"/>
  <c r="AC589"/>
  <c r="AB589"/>
  <c r="AA589"/>
  <c r="Z589"/>
  <c r="Y589" s="1"/>
  <c r="U589"/>
  <c r="Q589"/>
  <c r="M589"/>
  <c r="AC588"/>
  <c r="AB588"/>
  <c r="AA588"/>
  <c r="Z588"/>
  <c r="Y588" s="1"/>
  <c r="U588"/>
  <c r="Q588"/>
  <c r="M588"/>
  <c r="AC587"/>
  <c r="Z587"/>
  <c r="X587"/>
  <c r="AB587" s="1"/>
  <c r="W587"/>
  <c r="AA587" s="1"/>
  <c r="V587"/>
  <c r="U587" s="1"/>
  <c r="Q587"/>
  <c r="M587"/>
  <c r="AC586"/>
  <c r="AB586"/>
  <c r="AA586"/>
  <c r="Z586"/>
  <c r="Y586"/>
  <c r="U586"/>
  <c r="Q586"/>
  <c r="M586"/>
  <c r="AC585"/>
  <c r="X585"/>
  <c r="AB585" s="1"/>
  <c r="W585"/>
  <c r="AA585" s="1"/>
  <c r="Y585" s="1"/>
  <c r="V585"/>
  <c r="Z585" s="1"/>
  <c r="U585"/>
  <c r="Q585"/>
  <c r="M585"/>
  <c r="AC584"/>
  <c r="X584"/>
  <c r="AB584" s="1"/>
  <c r="W584"/>
  <c r="AA584" s="1"/>
  <c r="V584"/>
  <c r="U584" s="1"/>
  <c r="Q584"/>
  <c r="M584"/>
  <c r="AG583"/>
  <c r="AG562" s="1"/>
  <c r="AC583"/>
  <c r="AA583"/>
  <c r="Y583" s="1"/>
  <c r="U583"/>
  <c r="Q583"/>
  <c r="M583"/>
  <c r="AG582"/>
  <c r="AC582"/>
  <c r="Y582"/>
  <c r="X582"/>
  <c r="W582"/>
  <c r="V582"/>
  <c r="U582" s="1"/>
  <c r="Q582"/>
  <c r="M582"/>
  <c r="AC581"/>
  <c r="AB581"/>
  <c r="AA581"/>
  <c r="Z581"/>
  <c r="Y581"/>
  <c r="U581"/>
  <c r="Q581"/>
  <c r="M581"/>
  <c r="AC580"/>
  <c r="AA580"/>
  <c r="X580"/>
  <c r="AB580" s="1"/>
  <c r="W580"/>
  <c r="V580"/>
  <c r="Z580" s="1"/>
  <c r="Y580" s="1"/>
  <c r="U580"/>
  <c r="Q580"/>
  <c r="M580"/>
  <c r="AC579"/>
  <c r="Y579"/>
  <c r="X579"/>
  <c r="W579"/>
  <c r="V579"/>
  <c r="U579"/>
  <c r="Q579"/>
  <c r="M579"/>
  <c r="AC578"/>
  <c r="Y578"/>
  <c r="U578"/>
  <c r="Q578"/>
  <c r="M578"/>
  <c r="AC577"/>
  <c r="Y577"/>
  <c r="X577"/>
  <c r="W577"/>
  <c r="V577"/>
  <c r="U577" s="1"/>
  <c r="Q577"/>
  <c r="M577"/>
  <c r="AC576"/>
  <c r="AB576"/>
  <c r="AA576"/>
  <c r="Z576"/>
  <c r="Y576"/>
  <c r="U576"/>
  <c r="Q576"/>
  <c r="M576"/>
  <c r="AC575"/>
  <c r="X575"/>
  <c r="AB575" s="1"/>
  <c r="Y575" s="1"/>
  <c r="W575"/>
  <c r="V575"/>
  <c r="U575"/>
  <c r="Q575"/>
  <c r="M575"/>
  <c r="AF574"/>
  <c r="AC574"/>
  <c r="Y574"/>
  <c r="X574"/>
  <c r="AB574" s="1"/>
  <c r="W574"/>
  <c r="V574"/>
  <c r="U574"/>
  <c r="Q574"/>
  <c r="M574"/>
  <c r="AC573"/>
  <c r="X573"/>
  <c r="AB573" s="1"/>
  <c r="AB562" s="1"/>
  <c r="W573"/>
  <c r="AA573" s="1"/>
  <c r="V573"/>
  <c r="U573" s="1"/>
  <c r="Q573"/>
  <c r="M573"/>
  <c r="AC572"/>
  <c r="AA572"/>
  <c r="X572"/>
  <c r="AB572" s="1"/>
  <c r="W572"/>
  <c r="V572"/>
  <c r="Z572" s="1"/>
  <c r="Y572" s="1"/>
  <c r="U572"/>
  <c r="Q572"/>
  <c r="M572"/>
  <c r="AG571"/>
  <c r="AC571"/>
  <c r="AB571"/>
  <c r="AA571"/>
  <c r="Z571"/>
  <c r="Y571"/>
  <c r="U571"/>
  <c r="Q571"/>
  <c r="M571"/>
  <c r="AC570"/>
  <c r="AA570"/>
  <c r="X570"/>
  <c r="AB570" s="1"/>
  <c r="W570"/>
  <c r="V570"/>
  <c r="Z570" s="1"/>
  <c r="Y570" s="1"/>
  <c r="U570"/>
  <c r="Q570"/>
  <c r="M570"/>
  <c r="AC569"/>
  <c r="AB569"/>
  <c r="AA569"/>
  <c r="Z569"/>
  <c r="Y569" s="1"/>
  <c r="U569"/>
  <c r="Q569"/>
  <c r="M569"/>
  <c r="AC568"/>
  <c r="AB568"/>
  <c r="AA568"/>
  <c r="Z568"/>
  <c r="Y568" s="1"/>
  <c r="U568"/>
  <c r="Q568"/>
  <c r="M568"/>
  <c r="AC567"/>
  <c r="AB567"/>
  <c r="AA567"/>
  <c r="Z567"/>
  <c r="Y567" s="1"/>
  <c r="U567"/>
  <c r="Q567"/>
  <c r="M567"/>
  <c r="AC566"/>
  <c r="AA566"/>
  <c r="U566"/>
  <c r="Q566"/>
  <c r="M566"/>
  <c r="AC565"/>
  <c r="AB565"/>
  <c r="AA565"/>
  <c r="Z565"/>
  <c r="Y565" s="1"/>
  <c r="U565"/>
  <c r="Q565"/>
  <c r="M565"/>
  <c r="AC564"/>
  <c r="AB564"/>
  <c r="AA564"/>
  <c r="Z564"/>
  <c r="Y564" s="1"/>
  <c r="U564"/>
  <c r="Q564"/>
  <c r="M564"/>
  <c r="AC563"/>
  <c r="AB563"/>
  <c r="AA563"/>
  <c r="Z563"/>
  <c r="Y563" s="1"/>
  <c r="U563"/>
  <c r="Q563"/>
  <c r="M563"/>
  <c r="M562" s="1"/>
  <c r="AN562"/>
  <c r="AJ562"/>
  <c r="AJ518" s="1"/>
  <c r="AJ516" s="1"/>
  <c r="AF562"/>
  <c r="AK562" s="1"/>
  <c r="AE562"/>
  <c r="AD562"/>
  <c r="AD518" s="1"/>
  <c r="X562"/>
  <c r="T562"/>
  <c r="S562"/>
  <c r="R562"/>
  <c r="R518" s="1"/>
  <c r="R516" s="1"/>
  <c r="P562"/>
  <c r="P518" s="1"/>
  <c r="O562"/>
  <c r="N562"/>
  <c r="N518" s="1"/>
  <c r="AC561"/>
  <c r="Y561"/>
  <c r="AC560"/>
  <c r="Y560"/>
  <c r="AC559"/>
  <c r="Y559"/>
  <c r="AC558"/>
  <c r="Y558"/>
  <c r="AC557"/>
  <c r="AB557"/>
  <c r="Y557"/>
  <c r="AC556"/>
  <c r="Y556"/>
  <c r="AC555"/>
  <c r="AB555"/>
  <c r="AA555"/>
  <c r="Z555"/>
  <c r="Y555" s="1"/>
  <c r="U555"/>
  <c r="AC554"/>
  <c r="AB554"/>
  <c r="AA554"/>
  <c r="Z554"/>
  <c r="Y554" s="1"/>
  <c r="U554"/>
  <c r="AC553"/>
  <c r="AB553"/>
  <c r="AA553"/>
  <c r="Z553"/>
  <c r="Y553" s="1"/>
  <c r="U553"/>
  <c r="AC552"/>
  <c r="AB552"/>
  <c r="AA552"/>
  <c r="Z552"/>
  <c r="Y552" s="1"/>
  <c r="U552"/>
  <c r="AC551"/>
  <c r="AB551"/>
  <c r="AA551"/>
  <c r="Z551"/>
  <c r="Y551" s="1"/>
  <c r="U551"/>
  <c r="AC550"/>
  <c r="Z550"/>
  <c r="X550"/>
  <c r="AB550" s="1"/>
  <c r="W550"/>
  <c r="AA550" s="1"/>
  <c r="V550"/>
  <c r="U550" s="1"/>
  <c r="Q550"/>
  <c r="AC549"/>
  <c r="X549"/>
  <c r="AB549" s="1"/>
  <c r="W549"/>
  <c r="AA549" s="1"/>
  <c r="V549"/>
  <c r="U549" s="1"/>
  <c r="Q549"/>
  <c r="AC548"/>
  <c r="Z548"/>
  <c r="X548"/>
  <c r="AB548" s="1"/>
  <c r="W548"/>
  <c r="AA548" s="1"/>
  <c r="V548"/>
  <c r="U548" s="1"/>
  <c r="Q548"/>
  <c r="AC547"/>
  <c r="X547"/>
  <c r="AB547" s="1"/>
  <c r="W547"/>
  <c r="AA547" s="1"/>
  <c r="V547"/>
  <c r="U547" s="1"/>
  <c r="Q547"/>
  <c r="AC546"/>
  <c r="Z546"/>
  <c r="X546"/>
  <c r="AB546" s="1"/>
  <c r="W546"/>
  <c r="AA546" s="1"/>
  <c r="V546"/>
  <c r="U546" s="1"/>
  <c r="Q546"/>
  <c r="M546"/>
  <c r="AF545"/>
  <c r="AC545" s="1"/>
  <c r="AB545"/>
  <c r="AA545"/>
  <c r="Z545"/>
  <c r="Y545" s="1"/>
  <c r="U545"/>
  <c r="Q545"/>
  <c r="M545"/>
  <c r="AF544"/>
  <c r="AC544"/>
  <c r="AA544"/>
  <c r="Z544"/>
  <c r="Y544" s="1"/>
  <c r="U544"/>
  <c r="Q544"/>
  <c r="M544"/>
  <c r="AC543"/>
  <c r="Y543"/>
  <c r="X543"/>
  <c r="W543"/>
  <c r="V543"/>
  <c r="U543"/>
  <c r="Q543"/>
  <c r="M543"/>
  <c r="AC542"/>
  <c r="Z542"/>
  <c r="X542"/>
  <c r="AB542" s="1"/>
  <c r="W542"/>
  <c r="AA542" s="1"/>
  <c r="V542"/>
  <c r="U542" s="1"/>
  <c r="Q542"/>
  <c r="M542"/>
  <c r="AC541"/>
  <c r="X541"/>
  <c r="AB541" s="1"/>
  <c r="W541"/>
  <c r="AA541" s="1"/>
  <c r="Y541" s="1"/>
  <c r="V541"/>
  <c r="Z541" s="1"/>
  <c r="U541"/>
  <c r="Q541"/>
  <c r="M541"/>
  <c r="AC540"/>
  <c r="AA540"/>
  <c r="Z540"/>
  <c r="Y540"/>
  <c r="U540"/>
  <c r="Q540"/>
  <c r="M540"/>
  <c r="AC539"/>
  <c r="X539"/>
  <c r="AB539" s="1"/>
  <c r="W539"/>
  <c r="AA539" s="1"/>
  <c r="Y539" s="1"/>
  <c r="V539"/>
  <c r="Z539" s="1"/>
  <c r="U539"/>
  <c r="Q539"/>
  <c r="M539"/>
  <c r="AG538"/>
  <c r="AF538"/>
  <c r="AC538" s="1"/>
  <c r="AB538"/>
  <c r="AA538"/>
  <c r="Z538"/>
  <c r="Y538" s="1"/>
  <c r="U538"/>
  <c r="Q538"/>
  <c r="M538"/>
  <c r="AF537"/>
  <c r="AC537"/>
  <c r="AB537"/>
  <c r="AA537"/>
  <c r="Z537"/>
  <c r="Y537"/>
  <c r="U537"/>
  <c r="Q537"/>
  <c r="M537"/>
  <c r="AC536"/>
  <c r="AB536"/>
  <c r="AA536"/>
  <c r="Z536"/>
  <c r="Y536"/>
  <c r="U536"/>
  <c r="Q536"/>
  <c r="M536"/>
  <c r="AC535"/>
  <c r="AB535"/>
  <c r="AA535"/>
  <c r="Z535"/>
  <c r="Y535"/>
  <c r="U535"/>
  <c r="Q535"/>
  <c r="M535"/>
  <c r="AH534"/>
  <c r="AG534"/>
  <c r="AF534"/>
  <c r="AC534" s="1"/>
  <c r="AA534"/>
  <c r="Z534"/>
  <c r="Y534"/>
  <c r="U534"/>
  <c r="T534"/>
  <c r="M534"/>
  <c r="AC533"/>
  <c r="X533"/>
  <c r="AB533" s="1"/>
  <c r="W533"/>
  <c r="AA533" s="1"/>
  <c r="V533"/>
  <c r="U533" s="1"/>
  <c r="Q533"/>
  <c r="M533"/>
  <c r="AC532"/>
  <c r="AA532"/>
  <c r="X532"/>
  <c r="AB532" s="1"/>
  <c r="W532"/>
  <c r="V532"/>
  <c r="Z532" s="1"/>
  <c r="Y532" s="1"/>
  <c r="U532"/>
  <c r="Q532"/>
  <c r="M532"/>
  <c r="AC531"/>
  <c r="Z531"/>
  <c r="X531"/>
  <c r="AB531" s="1"/>
  <c r="W531"/>
  <c r="AA531" s="1"/>
  <c r="V531"/>
  <c r="U531" s="1"/>
  <c r="Q531"/>
  <c r="M531"/>
  <c r="AH530"/>
  <c r="AF530" s="1"/>
  <c r="AC530" s="1"/>
  <c r="Y530"/>
  <c r="X530"/>
  <c r="W530"/>
  <c r="V530"/>
  <c r="U530" s="1"/>
  <c r="Q530"/>
  <c r="M530"/>
  <c r="AC529"/>
  <c r="Y529"/>
  <c r="U529"/>
  <c r="Q529"/>
  <c r="M529"/>
  <c r="AC528"/>
  <c r="X528"/>
  <c r="AB528" s="1"/>
  <c r="W528"/>
  <c r="AA528" s="1"/>
  <c r="V528"/>
  <c r="U528" s="1"/>
  <c r="Q528"/>
  <c r="M528"/>
  <c r="AG527"/>
  <c r="AF527" s="1"/>
  <c r="AC527"/>
  <c r="X527"/>
  <c r="W527"/>
  <c r="AA527" s="1"/>
  <c r="V527"/>
  <c r="U527" s="1"/>
  <c r="Q527"/>
  <c r="M527"/>
  <c r="AC526"/>
  <c r="AA526"/>
  <c r="X526"/>
  <c r="AB526" s="1"/>
  <c r="W526"/>
  <c r="V526"/>
  <c r="Z526" s="1"/>
  <c r="Y526" s="1"/>
  <c r="U526"/>
  <c r="Q526"/>
  <c r="M526"/>
  <c r="AH525"/>
  <c r="AF525"/>
  <c r="X525"/>
  <c r="AB525" s="1"/>
  <c r="W525"/>
  <c r="AA525" s="1"/>
  <c r="V525"/>
  <c r="U525" s="1"/>
  <c r="Q525"/>
  <c r="M525"/>
  <c r="AC524"/>
  <c r="AA524"/>
  <c r="X524"/>
  <c r="AB524" s="1"/>
  <c r="W524"/>
  <c r="V524"/>
  <c r="Z524" s="1"/>
  <c r="Y524" s="1"/>
  <c r="U524"/>
  <c r="Q524"/>
  <c r="M524"/>
  <c r="AF523"/>
  <c r="AC523"/>
  <c r="Z523"/>
  <c r="X523"/>
  <c r="W523"/>
  <c r="AA523" s="1"/>
  <c r="V523"/>
  <c r="Q523"/>
  <c r="M523"/>
  <c r="AC522"/>
  <c r="X522"/>
  <c r="AB522" s="1"/>
  <c r="W522"/>
  <c r="AA522" s="1"/>
  <c r="V522"/>
  <c r="Z522" s="1"/>
  <c r="U522"/>
  <c r="Q522"/>
  <c r="M522"/>
  <c r="AC521"/>
  <c r="Y521"/>
  <c r="X521"/>
  <c r="W521"/>
  <c r="W519" s="1"/>
  <c r="V521"/>
  <c r="U521"/>
  <c r="Q521"/>
  <c r="M521"/>
  <c r="M519" s="1"/>
  <c r="M518" s="1"/>
  <c r="AC520"/>
  <c r="AB520"/>
  <c r="AA520"/>
  <c r="Z520"/>
  <c r="U520"/>
  <c r="Q520"/>
  <c r="M520"/>
  <c r="AJ519"/>
  <c r="AG519"/>
  <c r="AE519"/>
  <c r="AE518" s="1"/>
  <c r="AE516" s="1"/>
  <c r="AD519"/>
  <c r="S519"/>
  <c r="R519"/>
  <c r="P519"/>
  <c r="O519"/>
  <c r="N519"/>
  <c r="AG518"/>
  <c r="AG516" s="1"/>
  <c r="S518"/>
  <c r="O518"/>
  <c r="S516"/>
  <c r="O516"/>
  <c r="AF514"/>
  <c r="AC514"/>
  <c r="Y514"/>
  <c r="AC513"/>
  <c r="Y513"/>
  <c r="AC511"/>
  <c r="AA511"/>
  <c r="X511"/>
  <c r="W511"/>
  <c r="V511"/>
  <c r="U511"/>
  <c r="Q511"/>
  <c r="M511"/>
  <c r="AC510"/>
  <c r="Y510"/>
  <c r="X510"/>
  <c r="W510"/>
  <c r="V510"/>
  <c r="U510"/>
  <c r="Q510"/>
  <c r="M510"/>
  <c r="AC509"/>
  <c r="Y509"/>
  <c r="X509"/>
  <c r="W509"/>
  <c r="V509"/>
  <c r="U509"/>
  <c r="Q509"/>
  <c r="M509"/>
  <c r="AC508"/>
  <c r="Y508"/>
  <c r="X508"/>
  <c r="W508"/>
  <c r="V508"/>
  <c r="U508"/>
  <c r="Q508"/>
  <c r="M508"/>
  <c r="AC507"/>
  <c r="Y507"/>
  <c r="U507"/>
  <c r="Q507"/>
  <c r="M507"/>
  <c r="AC505"/>
  <c r="Y505"/>
  <c r="X505"/>
  <c r="W505"/>
  <c r="V505"/>
  <c r="U505" s="1"/>
  <c r="Q505"/>
  <c r="M505"/>
  <c r="AF503"/>
  <c r="AC503" s="1"/>
  <c r="Y503"/>
  <c r="X503"/>
  <c r="W503"/>
  <c r="V503"/>
  <c r="U503"/>
  <c r="Q503"/>
  <c r="M503"/>
  <c r="AF501"/>
  <c r="AC501"/>
  <c r="Y501"/>
  <c r="X501"/>
  <c r="W501"/>
  <c r="V501"/>
  <c r="U501" s="1"/>
  <c r="Q501"/>
  <c r="M501"/>
  <c r="AF499"/>
  <c r="AC499" s="1"/>
  <c r="Y499"/>
  <c r="X499"/>
  <c r="W499"/>
  <c r="W485" s="1"/>
  <c r="V499"/>
  <c r="U499"/>
  <c r="Q499"/>
  <c r="M499"/>
  <c r="AC497"/>
  <c r="AB497"/>
  <c r="AA497"/>
  <c r="Z497"/>
  <c r="Y497" s="1"/>
  <c r="U497"/>
  <c r="Q497"/>
  <c r="M497"/>
  <c r="AC496"/>
  <c r="AB496"/>
  <c r="AA496"/>
  <c r="Z496"/>
  <c r="Y496" s="1"/>
  <c r="U496"/>
  <c r="AC494"/>
  <c r="AB494"/>
  <c r="AA494"/>
  <c r="Z494"/>
  <c r="Y494" s="1"/>
  <c r="U494"/>
  <c r="Q494"/>
  <c r="M494"/>
  <c r="M485" s="1"/>
  <c r="AC492"/>
  <c r="X492"/>
  <c r="AB492" s="1"/>
  <c r="W492"/>
  <c r="AA492" s="1"/>
  <c r="V492"/>
  <c r="U492" s="1"/>
  <c r="Q492"/>
  <c r="M492"/>
  <c r="AC489"/>
  <c r="Y489"/>
  <c r="X489"/>
  <c r="W489"/>
  <c r="V489"/>
  <c r="U489" s="1"/>
  <c r="Q489"/>
  <c r="M489"/>
  <c r="AC486"/>
  <c r="AC485" s="1"/>
  <c r="Y486"/>
  <c r="X486"/>
  <c r="W486"/>
  <c r="V486"/>
  <c r="U486" s="1"/>
  <c r="U485" s="1"/>
  <c r="Q486"/>
  <c r="M486"/>
  <c r="AJ485"/>
  <c r="AG485"/>
  <c r="AE485"/>
  <c r="AD485"/>
  <c r="X485"/>
  <c r="T485"/>
  <c r="S485"/>
  <c r="R485"/>
  <c r="P485"/>
  <c r="O485"/>
  <c r="N485"/>
  <c r="AF484"/>
  <c r="AC484" s="1"/>
  <c r="Y484"/>
  <c r="AC483"/>
  <c r="Y483"/>
  <c r="AC482"/>
  <c r="Y482"/>
  <c r="AC481"/>
  <c r="Y481"/>
  <c r="AC480"/>
  <c r="Y480"/>
  <c r="AC479"/>
  <c r="Z479"/>
  <c r="X479"/>
  <c r="AB479" s="1"/>
  <c r="W479"/>
  <c r="AA479" s="1"/>
  <c r="V479"/>
  <c r="U479" s="1"/>
  <c r="Q479"/>
  <c r="AG478"/>
  <c r="AF478"/>
  <c r="AC478" s="1"/>
  <c r="Y478"/>
  <c r="X478"/>
  <c r="W478"/>
  <c r="V478"/>
  <c r="U478"/>
  <c r="Q478"/>
  <c r="M478"/>
  <c r="AC477"/>
  <c r="Y477"/>
  <c r="X477"/>
  <c r="W477"/>
  <c r="V477"/>
  <c r="U477"/>
  <c r="Q477"/>
  <c r="M477"/>
  <c r="AC476"/>
  <c r="Y476"/>
  <c r="X476"/>
  <c r="W476"/>
  <c r="W470" s="1"/>
  <c r="W469" s="1"/>
  <c r="V476"/>
  <c r="U476"/>
  <c r="Q476"/>
  <c r="M476"/>
  <c r="AF475"/>
  <c r="AC475"/>
  <c r="AB475"/>
  <c r="AA475"/>
  <c r="Z475"/>
  <c r="Y475"/>
  <c r="U475"/>
  <c r="AC474"/>
  <c r="Y474"/>
  <c r="U474"/>
  <c r="Q474"/>
  <c r="M474"/>
  <c r="AC473"/>
  <c r="AB473"/>
  <c r="AA473"/>
  <c r="Z473"/>
  <c r="Y473" s="1"/>
  <c r="U473"/>
  <c r="Q473"/>
  <c r="M473"/>
  <c r="M470" s="1"/>
  <c r="M469" s="1"/>
  <c r="AC471"/>
  <c r="X471"/>
  <c r="AB471" s="1"/>
  <c r="W471"/>
  <c r="AA471" s="1"/>
  <c r="V471"/>
  <c r="U471" s="1"/>
  <c r="U470" s="1"/>
  <c r="U469" s="1"/>
  <c r="Q471"/>
  <c r="M471"/>
  <c r="AJ470"/>
  <c r="AG470"/>
  <c r="AE470"/>
  <c r="AD470"/>
  <c r="X470"/>
  <c r="X469" s="1"/>
  <c r="T470"/>
  <c r="T469" s="1"/>
  <c r="T265" s="1"/>
  <c r="S470"/>
  <c r="R470"/>
  <c r="R469" s="1"/>
  <c r="R265" s="1"/>
  <c r="P470"/>
  <c r="O470"/>
  <c r="N470"/>
  <c r="AJ469"/>
  <c r="AJ265" s="1"/>
  <c r="AG469"/>
  <c r="AE469"/>
  <c r="AD469"/>
  <c r="AD265" s="1"/>
  <c r="S469"/>
  <c r="P469"/>
  <c r="P265" s="1"/>
  <c r="O469"/>
  <c r="N469"/>
  <c r="N265" s="1"/>
  <c r="AF465"/>
  <c r="Y465"/>
  <c r="AF462"/>
  <c r="AC462"/>
  <c r="Y462"/>
  <c r="AC459"/>
  <c r="Z459"/>
  <c r="X459"/>
  <c r="AB459" s="1"/>
  <c r="V459"/>
  <c r="U459"/>
  <c r="M459"/>
  <c r="AC456"/>
  <c r="Z456"/>
  <c r="X456"/>
  <c r="AB456" s="1"/>
  <c r="V456"/>
  <c r="U456"/>
  <c r="M456"/>
  <c r="AC453"/>
  <c r="Z453"/>
  <c r="X453"/>
  <c r="AB453" s="1"/>
  <c r="V453"/>
  <c r="U453"/>
  <c r="M453"/>
  <c r="AC450"/>
  <c r="V450"/>
  <c r="Z450" s="1"/>
  <c r="Y450" s="1"/>
  <c r="U450"/>
  <c r="M450"/>
  <c r="AC447"/>
  <c r="Z447"/>
  <c r="Y447" s="1"/>
  <c r="X447"/>
  <c r="AB447" s="1"/>
  <c r="V447"/>
  <c r="U447"/>
  <c r="AG444"/>
  <c r="AC444"/>
  <c r="Z444"/>
  <c r="Y444" s="1"/>
  <c r="X444"/>
  <c r="AB444" s="1"/>
  <c r="V444"/>
  <c r="U444"/>
  <c r="AC441"/>
  <c r="Z441"/>
  <c r="X441"/>
  <c r="AB441" s="1"/>
  <c r="W441"/>
  <c r="AA441" s="1"/>
  <c r="V441"/>
  <c r="U441" s="1"/>
  <c r="Q441"/>
  <c r="AC438"/>
  <c r="X438"/>
  <c r="AB438" s="1"/>
  <c r="AB431" s="1"/>
  <c r="W438"/>
  <c r="AA438" s="1"/>
  <c r="V438"/>
  <c r="U438" s="1"/>
  <c r="Q438"/>
  <c r="M438"/>
  <c r="AC435"/>
  <c r="Z435"/>
  <c r="X435"/>
  <c r="W435"/>
  <c r="AA435" s="1"/>
  <c r="V435"/>
  <c r="Q435"/>
  <c r="M435"/>
  <c r="AG432"/>
  <c r="AG431" s="1"/>
  <c r="AC432"/>
  <c r="AA432"/>
  <c r="AA431" s="1"/>
  <c r="X432"/>
  <c r="W432"/>
  <c r="V432"/>
  <c r="Z432" s="1"/>
  <c r="U432"/>
  <c r="Q432"/>
  <c r="M432"/>
  <c r="AJ431"/>
  <c r="AE431"/>
  <c r="AD431"/>
  <c r="W431"/>
  <c r="T431"/>
  <c r="S431"/>
  <c r="R431"/>
  <c r="Q431"/>
  <c r="P431"/>
  <c r="O431"/>
  <c r="N431"/>
  <c r="M431"/>
  <c r="AC430"/>
  <c r="Y430"/>
  <c r="AC429"/>
  <c r="Y429"/>
  <c r="AC428"/>
  <c r="Y428"/>
  <c r="M428"/>
  <c r="AC427"/>
  <c r="Y427"/>
  <c r="AC426"/>
  <c r="Y426"/>
  <c r="AC425"/>
  <c r="Y425"/>
  <c r="Y424"/>
  <c r="Y423"/>
  <c r="AC422"/>
  <c r="Y422"/>
  <c r="AC421"/>
  <c r="Y421"/>
  <c r="AC420"/>
  <c r="Y420"/>
  <c r="AF419"/>
  <c r="AC419" s="1"/>
  <c r="Y419"/>
  <c r="AC418"/>
  <c r="Y418"/>
  <c r="U418"/>
  <c r="AC417"/>
  <c r="Y417"/>
  <c r="U417"/>
  <c r="AC416"/>
  <c r="Y416"/>
  <c r="U416"/>
  <c r="M416"/>
  <c r="AC415"/>
  <c r="Y415"/>
  <c r="U415"/>
  <c r="AC414"/>
  <c r="Y414"/>
  <c r="U414"/>
  <c r="AC413"/>
  <c r="Y413"/>
  <c r="U413"/>
  <c r="AC412"/>
  <c r="Y412"/>
  <c r="U412"/>
  <c r="AC411"/>
  <c r="Y411"/>
  <c r="U411"/>
  <c r="AC410"/>
  <c r="Y410"/>
  <c r="U410"/>
  <c r="AC409"/>
  <c r="Y409"/>
  <c r="AC408"/>
  <c r="Y408"/>
  <c r="AC407"/>
  <c r="Z407"/>
  <c r="X407"/>
  <c r="AB407" s="1"/>
  <c r="W407"/>
  <c r="AA407" s="1"/>
  <c r="V407"/>
  <c r="U407" s="1"/>
  <c r="Q407"/>
  <c r="AC406"/>
  <c r="Y406"/>
  <c r="AC405"/>
  <c r="Y405"/>
  <c r="AC404"/>
  <c r="X404"/>
  <c r="AB404" s="1"/>
  <c r="W404"/>
  <c r="AA404" s="1"/>
  <c r="V404"/>
  <c r="U404" s="1"/>
  <c r="Q404"/>
  <c r="AC403"/>
  <c r="Y403"/>
  <c r="AC402"/>
  <c r="Y402"/>
  <c r="AC401"/>
  <c r="Z401"/>
  <c r="X401"/>
  <c r="AB401" s="1"/>
  <c r="W401"/>
  <c r="AA401" s="1"/>
  <c r="V401"/>
  <c r="U401" s="1"/>
  <c r="Q401"/>
  <c r="AC400"/>
  <c r="Y400"/>
  <c r="AC399"/>
  <c r="Y399"/>
  <c r="AI398"/>
  <c r="AG398"/>
  <c r="AF398" s="1"/>
  <c r="AC398" s="1"/>
  <c r="Y398"/>
  <c r="X398"/>
  <c r="AB398" s="1"/>
  <c r="W398"/>
  <c r="V398"/>
  <c r="U398"/>
  <c r="Q398"/>
  <c r="M398"/>
  <c r="AC397"/>
  <c r="Y397"/>
  <c r="AC396"/>
  <c r="Y396"/>
  <c r="AG395"/>
  <c r="AC395"/>
  <c r="Y395"/>
  <c r="X395"/>
  <c r="W395"/>
  <c r="V395"/>
  <c r="U395" s="1"/>
  <c r="Q395"/>
  <c r="M395"/>
  <c r="AC394"/>
  <c r="Y394"/>
  <c r="AC393"/>
  <c r="Y393"/>
  <c r="AC392"/>
  <c r="Y392"/>
  <c r="X392"/>
  <c r="W392"/>
  <c r="V392"/>
  <c r="U392" s="1"/>
  <c r="Q392"/>
  <c r="M392"/>
  <c r="AC391"/>
  <c r="Y391"/>
  <c r="AC390"/>
  <c r="Y390"/>
  <c r="AF389"/>
  <c r="AC389" s="1"/>
  <c r="Y389"/>
  <c r="X389"/>
  <c r="W389"/>
  <c r="V389"/>
  <c r="U389"/>
  <c r="Q389"/>
  <c r="M389"/>
  <c r="AC388"/>
  <c r="Y388"/>
  <c r="AC387"/>
  <c r="Y387"/>
  <c r="AF386"/>
  <c r="AC386"/>
  <c r="Y386"/>
  <c r="X386"/>
  <c r="W386"/>
  <c r="V386"/>
  <c r="U386" s="1"/>
  <c r="Q386"/>
  <c r="M386"/>
  <c r="AC385"/>
  <c r="Y385"/>
  <c r="AC384"/>
  <c r="Y384"/>
  <c r="AI383"/>
  <c r="AG383"/>
  <c r="AF383"/>
  <c r="AC383" s="1"/>
  <c r="Y383"/>
  <c r="X383"/>
  <c r="W383"/>
  <c r="V383"/>
  <c r="U383"/>
  <c r="Q383"/>
  <c r="M383"/>
  <c r="AC382"/>
  <c r="Y382"/>
  <c r="AC381"/>
  <c r="Y381"/>
  <c r="AC380"/>
  <c r="Z380"/>
  <c r="X380"/>
  <c r="AB380" s="1"/>
  <c r="W380"/>
  <c r="AA380" s="1"/>
  <c r="V380"/>
  <c r="U380" s="1"/>
  <c r="Q380"/>
  <c r="M380"/>
  <c r="AC379"/>
  <c r="Y379"/>
  <c r="AC378"/>
  <c r="Y378"/>
  <c r="AC377"/>
  <c r="Y377"/>
  <c r="X377"/>
  <c r="W377"/>
  <c r="V377"/>
  <c r="U377" s="1"/>
  <c r="Q377"/>
  <c r="M377"/>
  <c r="AC376"/>
  <c r="Y376"/>
  <c r="AC375"/>
  <c r="Y375"/>
  <c r="AI374"/>
  <c r="AF374" s="1"/>
  <c r="AC374"/>
  <c r="Y374"/>
  <c r="X374"/>
  <c r="W374"/>
  <c r="V374"/>
  <c r="U374" s="1"/>
  <c r="Q374"/>
  <c r="M374"/>
  <c r="AC373"/>
  <c r="Y373"/>
  <c r="AC372"/>
  <c r="Y372"/>
  <c r="AC371"/>
  <c r="Y371"/>
  <c r="X371"/>
  <c r="AB371" s="1"/>
  <c r="W371"/>
  <c r="V371"/>
  <c r="U371"/>
  <c r="Q371"/>
  <c r="M371"/>
  <c r="AC370"/>
  <c r="Y370"/>
  <c r="AC369"/>
  <c r="Y369"/>
  <c r="AC368"/>
  <c r="AB368"/>
  <c r="Y368" s="1"/>
  <c r="X368"/>
  <c r="W368"/>
  <c r="V368"/>
  <c r="U368" s="1"/>
  <c r="Q368"/>
  <c r="M368"/>
  <c r="AC367"/>
  <c r="Y367"/>
  <c r="AC366"/>
  <c r="Y366"/>
  <c r="AC365"/>
  <c r="Y365"/>
  <c r="X365"/>
  <c r="W365"/>
  <c r="V365"/>
  <c r="U365" s="1"/>
  <c r="Q365"/>
  <c r="M365"/>
  <c r="AC364"/>
  <c r="AB364"/>
  <c r="AA364"/>
  <c r="Z364"/>
  <c r="Y364"/>
  <c r="AC363"/>
  <c r="AB363"/>
  <c r="AA363"/>
  <c r="Z363"/>
  <c r="Y363" s="1"/>
  <c r="AC362"/>
  <c r="X362"/>
  <c r="AB362" s="1"/>
  <c r="W362"/>
  <c r="AA362" s="1"/>
  <c r="Y362" s="1"/>
  <c r="V362"/>
  <c r="Z362" s="1"/>
  <c r="U362"/>
  <c r="Q362"/>
  <c r="M362"/>
  <c r="AC361"/>
  <c r="AB361"/>
  <c r="AA361"/>
  <c r="Z361"/>
  <c r="Y361" s="1"/>
  <c r="AC360"/>
  <c r="AB360"/>
  <c r="AA360"/>
  <c r="Z360"/>
  <c r="Y360"/>
  <c r="AC359"/>
  <c r="Z359"/>
  <c r="X359"/>
  <c r="AB359" s="1"/>
  <c r="W359"/>
  <c r="AA359" s="1"/>
  <c r="V359"/>
  <c r="U359" s="1"/>
  <c r="Q359"/>
  <c r="M359"/>
  <c r="AC358"/>
  <c r="AB358"/>
  <c r="AA358"/>
  <c r="Z358"/>
  <c r="Y358"/>
  <c r="AC357"/>
  <c r="AB357"/>
  <c r="AA357"/>
  <c r="Z357"/>
  <c r="Y357" s="1"/>
  <c r="AC356"/>
  <c r="AA356"/>
  <c r="X356"/>
  <c r="AB356" s="1"/>
  <c r="W356"/>
  <c r="V356"/>
  <c r="Z356" s="1"/>
  <c r="Y356" s="1"/>
  <c r="U356"/>
  <c r="Q356"/>
  <c r="M356"/>
  <c r="AC355"/>
  <c r="AB355"/>
  <c r="AA355"/>
  <c r="Z355"/>
  <c r="Y355" s="1"/>
  <c r="AC354"/>
  <c r="AB354"/>
  <c r="AA354"/>
  <c r="Z354"/>
  <c r="Y354"/>
  <c r="AC353"/>
  <c r="AB353"/>
  <c r="X353"/>
  <c r="W353"/>
  <c r="AA353" s="1"/>
  <c r="V353"/>
  <c r="Q353"/>
  <c r="M353"/>
  <c r="AC352"/>
  <c r="AB352"/>
  <c r="AA352"/>
  <c r="Z352"/>
  <c r="Y352"/>
  <c r="AC351"/>
  <c r="AB351"/>
  <c r="AA351"/>
  <c r="Z351"/>
  <c r="Y351" s="1"/>
  <c r="AC350"/>
  <c r="X350"/>
  <c r="AB350" s="1"/>
  <c r="W350"/>
  <c r="AA350" s="1"/>
  <c r="Y350" s="1"/>
  <c r="V350"/>
  <c r="Z350" s="1"/>
  <c r="U350"/>
  <c r="Q350"/>
  <c r="M350"/>
  <c r="AC349"/>
  <c r="AB349"/>
  <c r="AA349"/>
  <c r="Z349"/>
  <c r="Y349" s="1"/>
  <c r="AC348"/>
  <c r="AB348"/>
  <c r="AA348"/>
  <c r="Z348"/>
  <c r="Y348"/>
  <c r="AC347"/>
  <c r="Z347"/>
  <c r="X347"/>
  <c r="AB347" s="1"/>
  <c r="W347"/>
  <c r="AA347" s="1"/>
  <c r="V347"/>
  <c r="U347" s="1"/>
  <c r="Q347"/>
  <c r="M347"/>
  <c r="AC346"/>
  <c r="AB346"/>
  <c r="AA346"/>
  <c r="Z346"/>
  <c r="Y346"/>
  <c r="AC345"/>
  <c r="AB345"/>
  <c r="AA345"/>
  <c r="Z345"/>
  <c r="Y345" s="1"/>
  <c r="AC344"/>
  <c r="AA344"/>
  <c r="X344"/>
  <c r="AB344" s="1"/>
  <c r="W344"/>
  <c r="V344"/>
  <c r="Q344"/>
  <c r="M344"/>
  <c r="AC343"/>
  <c r="AB343"/>
  <c r="AA343"/>
  <c r="Z343"/>
  <c r="Y343"/>
  <c r="AC342"/>
  <c r="AB342"/>
  <c r="AA342"/>
  <c r="Z342"/>
  <c r="Y342" s="1"/>
  <c r="AC341"/>
  <c r="X341"/>
  <c r="AB341" s="1"/>
  <c r="W341"/>
  <c r="AA341" s="1"/>
  <c r="Y341" s="1"/>
  <c r="V341"/>
  <c r="Z341" s="1"/>
  <c r="U341"/>
  <c r="Q341"/>
  <c r="M341"/>
  <c r="AC340"/>
  <c r="AB340"/>
  <c r="AA340"/>
  <c r="Z340"/>
  <c r="Y340" s="1"/>
  <c r="AC339"/>
  <c r="AB339"/>
  <c r="AA339"/>
  <c r="Z339"/>
  <c r="Y339"/>
  <c r="AC338"/>
  <c r="Z338"/>
  <c r="X338"/>
  <c r="AB338" s="1"/>
  <c r="W338"/>
  <c r="AA338" s="1"/>
  <c r="V338"/>
  <c r="U338" s="1"/>
  <c r="Q338"/>
  <c r="M338"/>
  <c r="AC337"/>
  <c r="Y337"/>
  <c r="AC336"/>
  <c r="Y336"/>
  <c r="AG335"/>
  <c r="AC335"/>
  <c r="AB335"/>
  <c r="X335"/>
  <c r="W335"/>
  <c r="AA335" s="1"/>
  <c r="Y335" s="1"/>
  <c r="V335"/>
  <c r="U335"/>
  <c r="Q335"/>
  <c r="M335"/>
  <c r="AC334"/>
  <c r="Y334"/>
  <c r="AC333"/>
  <c r="Y333"/>
  <c r="AF332"/>
  <c r="AC332"/>
  <c r="AB332"/>
  <c r="AA332"/>
  <c r="Z332"/>
  <c r="Y332"/>
  <c r="U332"/>
  <c r="AC331"/>
  <c r="AB331"/>
  <c r="AA331"/>
  <c r="Z331"/>
  <c r="Y331"/>
  <c r="AC330"/>
  <c r="AB330"/>
  <c r="AA330"/>
  <c r="Z330"/>
  <c r="Y330" s="1"/>
  <c r="AC329"/>
  <c r="AB329"/>
  <c r="AA329"/>
  <c r="Z329"/>
  <c r="Y329"/>
  <c r="U329"/>
  <c r="Q329"/>
  <c r="M329"/>
  <c r="AC328"/>
  <c r="AB328"/>
  <c r="AA328"/>
  <c r="Z328"/>
  <c r="Y328"/>
  <c r="AC327"/>
  <c r="AB327"/>
  <c r="AA327"/>
  <c r="Z327"/>
  <c r="Y327" s="1"/>
  <c r="AC326"/>
  <c r="AA326"/>
  <c r="X326"/>
  <c r="AB326" s="1"/>
  <c r="W326"/>
  <c r="V326"/>
  <c r="Z326" s="1"/>
  <c r="Y326" s="1"/>
  <c r="U326"/>
  <c r="Q326"/>
  <c r="M326"/>
  <c r="AC325"/>
  <c r="AB325"/>
  <c r="AA325"/>
  <c r="Z325"/>
  <c r="Y325" s="1"/>
  <c r="AC324"/>
  <c r="AB324"/>
  <c r="AA324"/>
  <c r="Z324"/>
  <c r="Y324"/>
  <c r="AC323"/>
  <c r="X323"/>
  <c r="AB323" s="1"/>
  <c r="W323"/>
  <c r="AA323" s="1"/>
  <c r="V323"/>
  <c r="U323" s="1"/>
  <c r="Q323"/>
  <c r="AC322"/>
  <c r="AB322"/>
  <c r="AA322"/>
  <c r="Z322"/>
  <c r="Y322" s="1"/>
  <c r="AC321"/>
  <c r="AB321"/>
  <c r="AA321"/>
  <c r="Z321"/>
  <c r="Y321"/>
  <c r="AC320"/>
  <c r="X320"/>
  <c r="AB320" s="1"/>
  <c r="W320"/>
  <c r="AA320" s="1"/>
  <c r="V320"/>
  <c r="U320" s="1"/>
  <c r="Q320"/>
  <c r="M320"/>
  <c r="AC319"/>
  <c r="AB319"/>
  <c r="AA319"/>
  <c r="Z319"/>
  <c r="Y319"/>
  <c r="AC318"/>
  <c r="AB318"/>
  <c r="AA318"/>
  <c r="Z318"/>
  <c r="Y318" s="1"/>
  <c r="AC317"/>
  <c r="X317"/>
  <c r="AB317" s="1"/>
  <c r="W317"/>
  <c r="AA317" s="1"/>
  <c r="Y317" s="1"/>
  <c r="V317"/>
  <c r="Z317" s="1"/>
  <c r="U317"/>
  <c r="Q317"/>
  <c r="M317"/>
  <c r="AC316"/>
  <c r="AB316"/>
  <c r="AA316"/>
  <c r="Z316"/>
  <c r="Y316" s="1"/>
  <c r="AC315"/>
  <c r="AB315"/>
  <c r="AA315"/>
  <c r="Z315"/>
  <c r="Y315"/>
  <c r="AC314"/>
  <c r="Z314"/>
  <c r="X314"/>
  <c r="AB314" s="1"/>
  <c r="W314"/>
  <c r="AA314" s="1"/>
  <c r="V314"/>
  <c r="U314" s="1"/>
  <c r="Q314"/>
  <c r="M314"/>
  <c r="AC313"/>
  <c r="AB313"/>
  <c r="AA313"/>
  <c r="Z313"/>
  <c r="Y313"/>
  <c r="AC312"/>
  <c r="AB312"/>
  <c r="AA312"/>
  <c r="Z312"/>
  <c r="Y312" s="1"/>
  <c r="AC311"/>
  <c r="AA311"/>
  <c r="X311"/>
  <c r="AB311" s="1"/>
  <c r="W311"/>
  <c r="V311"/>
  <c r="Z311" s="1"/>
  <c r="Y311" s="1"/>
  <c r="U311"/>
  <c r="Q311"/>
  <c r="M311"/>
  <c r="AC310"/>
  <c r="AB310"/>
  <c r="AA310"/>
  <c r="Z310"/>
  <c r="Y310" s="1"/>
  <c r="AC309"/>
  <c r="AB309"/>
  <c r="AA309"/>
  <c r="Z309"/>
  <c r="Y309"/>
  <c r="AC308"/>
  <c r="X308"/>
  <c r="AB308" s="1"/>
  <c r="W308"/>
  <c r="AA308" s="1"/>
  <c r="V308"/>
  <c r="U308" s="1"/>
  <c r="Q308"/>
  <c r="M308"/>
  <c r="AC307"/>
  <c r="AB307"/>
  <c r="AA307"/>
  <c r="Z307"/>
  <c r="Y307"/>
  <c r="AC306"/>
  <c r="AB306"/>
  <c r="AA306"/>
  <c r="Z306"/>
  <c r="Y306" s="1"/>
  <c r="AC305"/>
  <c r="X305"/>
  <c r="AB305" s="1"/>
  <c r="W305"/>
  <c r="AA305" s="1"/>
  <c r="Y305" s="1"/>
  <c r="V305"/>
  <c r="Z305" s="1"/>
  <c r="U305"/>
  <c r="Q305"/>
  <c r="M305"/>
  <c r="AC304"/>
  <c r="AB304"/>
  <c r="AA304"/>
  <c r="Z304"/>
  <c r="Y304" s="1"/>
  <c r="AC303"/>
  <c r="AB303"/>
  <c r="AA303"/>
  <c r="Z303"/>
  <c r="Y303"/>
  <c r="AC302"/>
  <c r="Z302"/>
  <c r="X302"/>
  <c r="AB302" s="1"/>
  <c r="W302"/>
  <c r="AA302" s="1"/>
  <c r="V302"/>
  <c r="U302" s="1"/>
  <c r="Q302"/>
  <c r="M302"/>
  <c r="AC301"/>
  <c r="AB301"/>
  <c r="AA301"/>
  <c r="Z301"/>
  <c r="Y301"/>
  <c r="AC300"/>
  <c r="AB300"/>
  <c r="AA300"/>
  <c r="Z300"/>
  <c r="Y300" s="1"/>
  <c r="AC299"/>
  <c r="AA299"/>
  <c r="X299"/>
  <c r="AB299" s="1"/>
  <c r="W299"/>
  <c r="V299"/>
  <c r="Z299" s="1"/>
  <c r="Y299" s="1"/>
  <c r="U299"/>
  <c r="Q299"/>
  <c r="M299"/>
  <c r="AC298"/>
  <c r="AB298"/>
  <c r="AA298"/>
  <c r="Z298"/>
  <c r="Y298" s="1"/>
  <c r="AC297"/>
  <c r="AB297"/>
  <c r="AA297"/>
  <c r="Z297"/>
  <c r="Y297"/>
  <c r="AC296"/>
  <c r="X296"/>
  <c r="AB296" s="1"/>
  <c r="W296"/>
  <c r="AA296" s="1"/>
  <c r="V296"/>
  <c r="U296" s="1"/>
  <c r="Q296"/>
  <c r="M296"/>
  <c r="AC295"/>
  <c r="AB295"/>
  <c r="AA295"/>
  <c r="Z295"/>
  <c r="Y295"/>
  <c r="AC294"/>
  <c r="AB294"/>
  <c r="AA294"/>
  <c r="Z294"/>
  <c r="Y294" s="1"/>
  <c r="AC293"/>
  <c r="X293"/>
  <c r="AB293" s="1"/>
  <c r="W293"/>
  <c r="AA293" s="1"/>
  <c r="Y293" s="1"/>
  <c r="V293"/>
  <c r="Z293" s="1"/>
  <c r="U293"/>
  <c r="Q293"/>
  <c r="M293"/>
  <c r="AC292"/>
  <c r="AB292"/>
  <c r="AA292"/>
  <c r="Z292"/>
  <c r="Y292" s="1"/>
  <c r="AC291"/>
  <c r="AB291"/>
  <c r="AA291"/>
  <c r="Z291"/>
  <c r="Y291"/>
  <c r="AC290"/>
  <c r="Z290"/>
  <c r="X290"/>
  <c r="AB290" s="1"/>
  <c r="W290"/>
  <c r="AA290" s="1"/>
  <c r="V290"/>
  <c r="U290" s="1"/>
  <c r="Q290"/>
  <c r="M290"/>
  <c r="AC289"/>
  <c r="AB289"/>
  <c r="AA289"/>
  <c r="Z289"/>
  <c r="Y289"/>
  <c r="AC288"/>
  <c r="AB288"/>
  <c r="AA288"/>
  <c r="Z288"/>
  <c r="Y288" s="1"/>
  <c r="AC287"/>
  <c r="AA287"/>
  <c r="X287"/>
  <c r="AB287" s="1"/>
  <c r="W287"/>
  <c r="V287"/>
  <c r="Z287" s="1"/>
  <c r="Y287" s="1"/>
  <c r="U287"/>
  <c r="Q287"/>
  <c r="M287"/>
  <c r="AC286"/>
  <c r="AB286"/>
  <c r="AA286"/>
  <c r="Z286"/>
  <c r="Y286" s="1"/>
  <c r="AC285"/>
  <c r="AB285"/>
  <c r="AA285"/>
  <c r="Z285"/>
  <c r="Y285"/>
  <c r="AC284"/>
  <c r="X284"/>
  <c r="AB284" s="1"/>
  <c r="W284"/>
  <c r="AA284" s="1"/>
  <c r="V284"/>
  <c r="U284" s="1"/>
  <c r="Q284"/>
  <c r="M284"/>
  <c r="AC283"/>
  <c r="AB283"/>
  <c r="AA283"/>
  <c r="Z283"/>
  <c r="Y283"/>
  <c r="AC282"/>
  <c r="AB282"/>
  <c r="AA282"/>
  <c r="Z282"/>
  <c r="Y282" s="1"/>
  <c r="AC281"/>
  <c r="X281"/>
  <c r="AB281" s="1"/>
  <c r="W281"/>
  <c r="AA281" s="1"/>
  <c r="Y281" s="1"/>
  <c r="V281"/>
  <c r="Z281" s="1"/>
  <c r="U281"/>
  <c r="Q281"/>
  <c r="M281"/>
  <c r="AC280"/>
  <c r="AB280"/>
  <c r="AA280"/>
  <c r="Z280"/>
  <c r="Y280" s="1"/>
  <c r="AC279"/>
  <c r="AB279"/>
  <c r="AA279"/>
  <c r="Z279"/>
  <c r="Y279"/>
  <c r="AC278"/>
  <c r="Z278"/>
  <c r="X278"/>
  <c r="AB278" s="1"/>
  <c r="W278"/>
  <c r="AA278" s="1"/>
  <c r="V278"/>
  <c r="U278" s="1"/>
  <c r="Q278"/>
  <c r="AC277"/>
  <c r="AB277"/>
  <c r="AA277"/>
  <c r="Z277"/>
  <c r="Y277" s="1"/>
  <c r="AC276"/>
  <c r="AB276"/>
  <c r="AA276"/>
  <c r="Z276"/>
  <c r="Y276"/>
  <c r="AC275"/>
  <c r="Z275"/>
  <c r="X275"/>
  <c r="W275"/>
  <c r="AA275" s="1"/>
  <c r="V275"/>
  <c r="Q275"/>
  <c r="Q268" s="1"/>
  <c r="Q267" s="1"/>
  <c r="M275"/>
  <c r="AC274"/>
  <c r="AB274"/>
  <c r="AA274"/>
  <c r="Z274"/>
  <c r="Y274"/>
  <c r="AC273"/>
  <c r="AB273"/>
  <c r="AA273"/>
  <c r="Z273"/>
  <c r="Y273" s="1"/>
  <c r="AC272"/>
  <c r="AA272"/>
  <c r="X272"/>
  <c r="AB272" s="1"/>
  <c r="W272"/>
  <c r="V272"/>
  <c r="Z272" s="1"/>
  <c r="Y272" s="1"/>
  <c r="U272"/>
  <c r="Q272"/>
  <c r="AC271"/>
  <c r="AB271"/>
  <c r="AA271"/>
  <c r="Z271"/>
  <c r="Y271"/>
  <c r="AC270"/>
  <c r="AB270"/>
  <c r="AA270"/>
  <c r="Z270"/>
  <c r="Y270" s="1"/>
  <c r="AC269"/>
  <c r="AC268" s="1"/>
  <c r="AL268" s="1"/>
  <c r="X269"/>
  <c r="AB269" s="1"/>
  <c r="W269"/>
  <c r="AA269" s="1"/>
  <c r="V269"/>
  <c r="Z269" s="1"/>
  <c r="U269"/>
  <c r="Q269"/>
  <c r="M269"/>
  <c r="M268" s="1"/>
  <c r="M267" s="1"/>
  <c r="M265" s="1"/>
  <c r="AJ268"/>
  <c r="AG268"/>
  <c r="AG267" s="1"/>
  <c r="AG265" s="1"/>
  <c r="AE268"/>
  <c r="AD268"/>
  <c r="W268"/>
  <c r="W267" s="1"/>
  <c r="W265" s="1"/>
  <c r="T268"/>
  <c r="S268"/>
  <c r="R268"/>
  <c r="P268"/>
  <c r="O268"/>
  <c r="N268"/>
  <c r="AJ267"/>
  <c r="AE267"/>
  <c r="AD267"/>
  <c r="T267"/>
  <c r="S267"/>
  <c r="R267"/>
  <c r="P267"/>
  <c r="O267"/>
  <c r="N267"/>
  <c r="AE265"/>
  <c r="S265"/>
  <c r="O265"/>
  <c r="AG262"/>
  <c r="AF262"/>
  <c r="AA262"/>
  <c r="X262"/>
  <c r="W262"/>
  <c r="V262"/>
  <c r="Z262" s="1"/>
  <c r="Z261" s="1"/>
  <c r="U262"/>
  <c r="Q262"/>
  <c r="M262"/>
  <c r="AJ261"/>
  <c r="AG261"/>
  <c r="AG253" s="1"/>
  <c r="AE261"/>
  <c r="AE253" s="1"/>
  <c r="AD261"/>
  <c r="AB261"/>
  <c r="AA261"/>
  <c r="X261"/>
  <c r="W261"/>
  <c r="V261"/>
  <c r="U261"/>
  <c r="T261"/>
  <c r="S261"/>
  <c r="S253" s="1"/>
  <c r="R261"/>
  <c r="Q261"/>
  <c r="P261"/>
  <c r="O261"/>
  <c r="O253" s="1"/>
  <c r="N261"/>
  <c r="M261"/>
  <c r="AF259"/>
  <c r="AC259"/>
  <c r="Y259"/>
  <c r="X259"/>
  <c r="AB259" s="1"/>
  <c r="W259"/>
  <c r="V259"/>
  <c r="U259"/>
  <c r="Q259"/>
  <c r="M259"/>
  <c r="AC258"/>
  <c r="Y258"/>
  <c r="X258"/>
  <c r="W258"/>
  <c r="V258"/>
  <c r="U258"/>
  <c r="Q258"/>
  <c r="M258"/>
  <c r="AC257"/>
  <c r="X257"/>
  <c r="X254" s="1"/>
  <c r="X253" s="1"/>
  <c r="W257"/>
  <c r="AA257" s="1"/>
  <c r="V257"/>
  <c r="U257" s="1"/>
  <c r="Q257"/>
  <c r="M257"/>
  <c r="AC256"/>
  <c r="AC254" s="1"/>
  <c r="AA256"/>
  <c r="X256"/>
  <c r="AB256" s="1"/>
  <c r="W256"/>
  <c r="V256"/>
  <c r="Z256" s="1"/>
  <c r="Y256" s="1"/>
  <c r="U256"/>
  <c r="Q256"/>
  <c r="M256"/>
  <c r="AC255"/>
  <c r="Z255"/>
  <c r="X255"/>
  <c r="AB255" s="1"/>
  <c r="W255"/>
  <c r="AA255" s="1"/>
  <c r="AA254" s="1"/>
  <c r="AA253" s="1"/>
  <c r="V255"/>
  <c r="U255" s="1"/>
  <c r="Q255"/>
  <c r="Q254" s="1"/>
  <c r="Q253" s="1"/>
  <c r="M255"/>
  <c r="AJ254"/>
  <c r="AJ253" s="1"/>
  <c r="AG254"/>
  <c r="AF254"/>
  <c r="AE254"/>
  <c r="AD254"/>
  <c r="AD253" s="1"/>
  <c r="V254"/>
  <c r="V253" s="1"/>
  <c r="T254"/>
  <c r="S254"/>
  <c r="R254"/>
  <c r="P254"/>
  <c r="O254"/>
  <c r="N254"/>
  <c r="N253" s="1"/>
  <c r="T253"/>
  <c r="R253"/>
  <c r="P253"/>
  <c r="AC251"/>
  <c r="X251"/>
  <c r="AB251" s="1"/>
  <c r="AB250" s="1"/>
  <c r="W251"/>
  <c r="AA251" s="1"/>
  <c r="V251"/>
  <c r="Z251" s="1"/>
  <c r="Z250" s="1"/>
  <c r="U251"/>
  <c r="Q251"/>
  <c r="M251"/>
  <c r="AJ250"/>
  <c r="AG250"/>
  <c r="AG230" s="1"/>
  <c r="AF250"/>
  <c r="AE250"/>
  <c r="AE230" s="1"/>
  <c r="AD250"/>
  <c r="AC250"/>
  <c r="X250"/>
  <c r="W250"/>
  <c r="V250"/>
  <c r="U250"/>
  <c r="T250"/>
  <c r="S250"/>
  <c r="S230" s="1"/>
  <c r="R250"/>
  <c r="Q250"/>
  <c r="P250"/>
  <c r="O250"/>
  <c r="O230" s="1"/>
  <c r="N250"/>
  <c r="M250"/>
  <c r="AF249"/>
  <c r="AC249"/>
  <c r="Y249"/>
  <c r="AF248"/>
  <c r="AC248" s="1"/>
  <c r="Y248"/>
  <c r="AC247"/>
  <c r="Y247"/>
  <c r="AF246"/>
  <c r="AC246"/>
  <c r="AB246"/>
  <c r="Y246"/>
  <c r="X246"/>
  <c r="W246"/>
  <c r="V246"/>
  <c r="U246"/>
  <c r="Q246"/>
  <c r="M246"/>
  <c r="AF245"/>
  <c r="AC245"/>
  <c r="Y245"/>
  <c r="X245"/>
  <c r="W245"/>
  <c r="V245"/>
  <c r="U245" s="1"/>
  <c r="Q245"/>
  <c r="M245"/>
  <c r="AF244"/>
  <c r="AC244" s="1"/>
  <c r="Y244"/>
  <c r="AC243"/>
  <c r="Y243"/>
  <c r="X243"/>
  <c r="W243"/>
  <c r="V243"/>
  <c r="U243"/>
  <c r="Q243"/>
  <c r="M243"/>
  <c r="AC242"/>
  <c r="Z242"/>
  <c r="X242"/>
  <c r="AB242" s="1"/>
  <c r="W242"/>
  <c r="AA242" s="1"/>
  <c r="V242"/>
  <c r="U242" s="1"/>
  <c r="Q242"/>
  <c r="M242"/>
  <c r="AC241"/>
  <c r="X241"/>
  <c r="AB241" s="1"/>
  <c r="W241"/>
  <c r="AA241" s="1"/>
  <c r="Y241" s="1"/>
  <c r="V241"/>
  <c r="Z241" s="1"/>
  <c r="U241"/>
  <c r="Q241"/>
  <c r="M241"/>
  <c r="AC240"/>
  <c r="X240"/>
  <c r="AB240" s="1"/>
  <c r="W240"/>
  <c r="AA240" s="1"/>
  <c r="V240"/>
  <c r="U240" s="1"/>
  <c r="Q240"/>
  <c r="M240"/>
  <c r="AC239"/>
  <c r="AA239"/>
  <c r="X239"/>
  <c r="AB239" s="1"/>
  <c r="W239"/>
  <c r="V239"/>
  <c r="Z239" s="1"/>
  <c r="Y239" s="1"/>
  <c r="U239"/>
  <c r="Q239"/>
  <c r="M239"/>
  <c r="AF238"/>
  <c r="AC238"/>
  <c r="Y238"/>
  <c r="X238"/>
  <c r="W238"/>
  <c r="V238"/>
  <c r="U238" s="1"/>
  <c r="Q238"/>
  <c r="M238"/>
  <c r="AF237"/>
  <c r="AC237" s="1"/>
  <c r="X237"/>
  <c r="AB237" s="1"/>
  <c r="Y237" s="1"/>
  <c r="W237"/>
  <c r="V237"/>
  <c r="U237" s="1"/>
  <c r="Q237"/>
  <c r="M237"/>
  <c r="AC236"/>
  <c r="Y236"/>
  <c r="AC235"/>
  <c r="Y235"/>
  <c r="W235"/>
  <c r="V235"/>
  <c r="U235"/>
  <c r="Q235"/>
  <c r="M235"/>
  <c r="AC234"/>
  <c r="Z234"/>
  <c r="X234"/>
  <c r="AB234" s="1"/>
  <c r="W234"/>
  <c r="AA234" s="1"/>
  <c r="V234"/>
  <c r="U234" s="1"/>
  <c r="Q234"/>
  <c r="M234"/>
  <c r="AC233"/>
  <c r="AC231" s="1"/>
  <c r="AC230" s="1"/>
  <c r="X233"/>
  <c r="AB233" s="1"/>
  <c r="W233"/>
  <c r="W231" s="1"/>
  <c r="W230" s="1"/>
  <c r="V233"/>
  <c r="Z233" s="1"/>
  <c r="U233"/>
  <c r="Q233"/>
  <c r="M233"/>
  <c r="M231" s="1"/>
  <c r="M230" s="1"/>
  <c r="AC232"/>
  <c r="X232"/>
  <c r="AB232" s="1"/>
  <c r="AB231" s="1"/>
  <c r="AB230" s="1"/>
  <c r="W232"/>
  <c r="AA232" s="1"/>
  <c r="V232"/>
  <c r="U232" s="1"/>
  <c r="U231" s="1"/>
  <c r="U230" s="1"/>
  <c r="Q232"/>
  <c r="M232"/>
  <c r="AJ231"/>
  <c r="AG231"/>
  <c r="AE231"/>
  <c r="AD231"/>
  <c r="X231"/>
  <c r="X230" s="1"/>
  <c r="T231"/>
  <c r="T230" s="1"/>
  <c r="S231"/>
  <c r="R231"/>
  <c r="P231"/>
  <c r="O231"/>
  <c r="N231"/>
  <c r="AJ230"/>
  <c r="AD230"/>
  <c r="R230"/>
  <c r="P230"/>
  <c r="N230"/>
  <c r="M228"/>
  <c r="AC227"/>
  <c r="Z227"/>
  <c r="X227"/>
  <c r="AB227" s="1"/>
  <c r="W227"/>
  <c r="AA227" s="1"/>
  <c r="V227"/>
  <c r="U227" s="1"/>
  <c r="Q227"/>
  <c r="AF226"/>
  <c r="AC226"/>
  <c r="AC224" s="1"/>
  <c r="AC223" s="1"/>
  <c r="AB226"/>
  <c r="AA226"/>
  <c r="X226"/>
  <c r="W226"/>
  <c r="W224" s="1"/>
  <c r="W223" s="1"/>
  <c r="V226"/>
  <c r="Z226" s="1"/>
  <c r="Y226" s="1"/>
  <c r="U226"/>
  <c r="Q226"/>
  <c r="M226"/>
  <c r="M224" s="1"/>
  <c r="M223" s="1"/>
  <c r="AC225"/>
  <c r="Z225"/>
  <c r="X225"/>
  <c r="AB225" s="1"/>
  <c r="AB224" s="1"/>
  <c r="AB223" s="1"/>
  <c r="W225"/>
  <c r="AA225" s="1"/>
  <c r="AA224" s="1"/>
  <c r="AA223" s="1"/>
  <c r="V225"/>
  <c r="U225" s="1"/>
  <c r="U224" s="1"/>
  <c r="U223" s="1"/>
  <c r="Q225"/>
  <c r="Q224" s="1"/>
  <c r="Q223" s="1"/>
  <c r="M225"/>
  <c r="AJ224"/>
  <c r="AJ223" s="1"/>
  <c r="AG224"/>
  <c r="AF224"/>
  <c r="AF223" s="1"/>
  <c r="AE224"/>
  <c r="AD224"/>
  <c r="AD223" s="1"/>
  <c r="Z224"/>
  <c r="Z223" s="1"/>
  <c r="X224"/>
  <c r="V224"/>
  <c r="V223" s="1"/>
  <c r="T224"/>
  <c r="S224"/>
  <c r="R224"/>
  <c r="P224"/>
  <c r="P223" s="1"/>
  <c r="O224"/>
  <c r="N224"/>
  <c r="N223" s="1"/>
  <c r="AG223"/>
  <c r="AE223"/>
  <c r="X223"/>
  <c r="T223"/>
  <c r="S223"/>
  <c r="R223"/>
  <c r="O223"/>
  <c r="AC219"/>
  <c r="AC215" s="1"/>
  <c r="X219"/>
  <c r="AB219" s="1"/>
  <c r="W219"/>
  <c r="W215" s="1"/>
  <c r="V219"/>
  <c r="Z219" s="1"/>
  <c r="U219"/>
  <c r="Q219"/>
  <c r="M219"/>
  <c r="M215" s="1"/>
  <c r="AC216"/>
  <c r="X216"/>
  <c r="AB216" s="1"/>
  <c r="AB215" s="1"/>
  <c r="W216"/>
  <c r="AA216" s="1"/>
  <c r="V216"/>
  <c r="U216" s="1"/>
  <c r="U215" s="1"/>
  <c r="Q216"/>
  <c r="Q215" s="1"/>
  <c r="M216"/>
  <c r="AJ215"/>
  <c r="AJ14" s="1"/>
  <c r="AJ732" s="1"/>
  <c r="AJ735" s="1"/>
  <c r="AG215"/>
  <c r="AF215"/>
  <c r="AE215"/>
  <c r="AD215"/>
  <c r="X215"/>
  <c r="T215"/>
  <c r="S215"/>
  <c r="R215"/>
  <c r="P215"/>
  <c r="O215"/>
  <c r="N215"/>
  <c r="AG212"/>
  <c r="AC212"/>
  <c r="AB212"/>
  <c r="X212"/>
  <c r="W212"/>
  <c r="AA212" s="1"/>
  <c r="V212"/>
  <c r="U212" s="1"/>
  <c r="Q212"/>
  <c r="M212"/>
  <c r="AG209"/>
  <c r="AF209"/>
  <c r="AC209"/>
  <c r="AC205" s="1"/>
  <c r="AA209"/>
  <c r="X209"/>
  <c r="AB209" s="1"/>
  <c r="W209"/>
  <c r="W205" s="1"/>
  <c r="V209"/>
  <c r="Z209" s="1"/>
  <c r="Y209" s="1"/>
  <c r="U209"/>
  <c r="Q209"/>
  <c r="M209"/>
  <c r="M205" s="1"/>
  <c r="AC206"/>
  <c r="Z206"/>
  <c r="X206"/>
  <c r="AB206" s="1"/>
  <c r="AB205" s="1"/>
  <c r="W206"/>
  <c r="AA206" s="1"/>
  <c r="AA205" s="1"/>
  <c r="V206"/>
  <c r="U206" s="1"/>
  <c r="Q206"/>
  <c r="Q205" s="1"/>
  <c r="Q204" s="1"/>
  <c r="M206"/>
  <c r="AJ205"/>
  <c r="AJ12" s="1"/>
  <c r="AF205"/>
  <c r="AE205"/>
  <c r="AD205"/>
  <c r="X205"/>
  <c r="T205"/>
  <c r="S205"/>
  <c r="R205"/>
  <c r="P205"/>
  <c r="O205"/>
  <c r="N205"/>
  <c r="AJ204"/>
  <c r="AF204"/>
  <c r="AE204"/>
  <c r="AD204"/>
  <c r="X204"/>
  <c r="T204"/>
  <c r="S204"/>
  <c r="R204"/>
  <c r="R202" s="1"/>
  <c r="P204"/>
  <c r="O204"/>
  <c r="N204"/>
  <c r="AE202"/>
  <c r="S202"/>
  <c r="O202"/>
  <c r="X194"/>
  <c r="W194"/>
  <c r="V194"/>
  <c r="U194"/>
  <c r="Q194"/>
  <c r="M194"/>
  <c r="X191"/>
  <c r="W191"/>
  <c r="W190" s="1"/>
  <c r="V191"/>
  <c r="U191"/>
  <c r="U190" s="1"/>
  <c r="Q191"/>
  <c r="M191"/>
  <c r="M190" s="1"/>
  <c r="AE190"/>
  <c r="AD190"/>
  <c r="AC190"/>
  <c r="AB190"/>
  <c r="AB188" s="1"/>
  <c r="AA190"/>
  <c r="Z190"/>
  <c r="Z188" s="1"/>
  <c r="Y190"/>
  <c r="X190"/>
  <c r="V190"/>
  <c r="T190"/>
  <c r="S190"/>
  <c r="R190"/>
  <c r="Q190"/>
  <c r="P190"/>
  <c r="O190"/>
  <c r="N190"/>
  <c r="AE188"/>
  <c r="AC188"/>
  <c r="AA188"/>
  <c r="Y188"/>
  <c r="W188"/>
  <c r="U188"/>
  <c r="S188"/>
  <c r="Q188"/>
  <c r="O188"/>
  <c r="M188"/>
  <c r="AA180"/>
  <c r="X180"/>
  <c r="AB180" s="1"/>
  <c r="W180"/>
  <c r="V180"/>
  <c r="Z180" s="1"/>
  <c r="U180"/>
  <c r="Y180" s="1"/>
  <c r="Q180"/>
  <c r="M180"/>
  <c r="AA177"/>
  <c r="X177"/>
  <c r="AB177" s="1"/>
  <c r="W177"/>
  <c r="V177"/>
  <c r="Z177" s="1"/>
  <c r="U177"/>
  <c r="Y177" s="1"/>
  <c r="Q177"/>
  <c r="M177"/>
  <c r="AA174"/>
  <c r="X174"/>
  <c r="AB174" s="1"/>
  <c r="W174"/>
  <c r="V174"/>
  <c r="Z174" s="1"/>
  <c r="U174"/>
  <c r="Y174" s="1"/>
  <c r="Q174"/>
  <c r="M174"/>
  <c r="AA171"/>
  <c r="X171"/>
  <c r="AB171" s="1"/>
  <c r="W171"/>
  <c r="V171"/>
  <c r="Z171" s="1"/>
  <c r="U171"/>
  <c r="Y171" s="1"/>
  <c r="Q171"/>
  <c r="M171"/>
  <c r="AA168"/>
  <c r="X168"/>
  <c r="AB168" s="1"/>
  <c r="W168"/>
  <c r="V168"/>
  <c r="Z168" s="1"/>
  <c r="U168"/>
  <c r="Y168" s="1"/>
  <c r="Q168"/>
  <c r="M168"/>
  <c r="AA165"/>
  <c r="X165"/>
  <c r="AB165" s="1"/>
  <c r="W165"/>
  <c r="V165"/>
  <c r="Z165" s="1"/>
  <c r="U165"/>
  <c r="Y165" s="1"/>
  <c r="Q165"/>
  <c r="M165"/>
  <c r="AA162"/>
  <c r="X162"/>
  <c r="AB162" s="1"/>
  <c r="W162"/>
  <c r="V162"/>
  <c r="Z162" s="1"/>
  <c r="U162"/>
  <c r="Y162" s="1"/>
  <c r="Q162"/>
  <c r="M162"/>
  <c r="AA159"/>
  <c r="X159"/>
  <c r="AB159" s="1"/>
  <c r="W159"/>
  <c r="V159"/>
  <c r="Z159" s="1"/>
  <c r="U159"/>
  <c r="Y159" s="1"/>
  <c r="Q159"/>
  <c r="M159"/>
  <c r="AA156"/>
  <c r="X156"/>
  <c r="AB156" s="1"/>
  <c r="W156"/>
  <c r="V156"/>
  <c r="Z156" s="1"/>
  <c r="U156"/>
  <c r="Y156" s="1"/>
  <c r="Q156"/>
  <c r="M156"/>
  <c r="AA153"/>
  <c r="X153"/>
  <c r="AB153" s="1"/>
  <c r="W153"/>
  <c r="V153"/>
  <c r="Z153" s="1"/>
  <c r="U153"/>
  <c r="Y153" s="1"/>
  <c r="Q153"/>
  <c r="M153"/>
  <c r="AA150"/>
  <c r="X150"/>
  <c r="AB150" s="1"/>
  <c r="W150"/>
  <c r="V150"/>
  <c r="Z150" s="1"/>
  <c r="U150"/>
  <c r="Y150" s="1"/>
  <c r="Q150"/>
  <c r="M150"/>
  <c r="AA147"/>
  <c r="X147"/>
  <c r="AB147" s="1"/>
  <c r="AB146" s="1"/>
  <c r="W147"/>
  <c r="V147"/>
  <c r="Z147" s="1"/>
  <c r="Z146" s="1"/>
  <c r="U147"/>
  <c r="Y147" s="1"/>
  <c r="Y146" s="1"/>
  <c r="Q147"/>
  <c r="M147"/>
  <c r="AJ146"/>
  <c r="AG146"/>
  <c r="AF146"/>
  <c r="AE146"/>
  <c r="AD146"/>
  <c r="AC146"/>
  <c r="AA146"/>
  <c r="X146"/>
  <c r="W146"/>
  <c r="V146"/>
  <c r="U146"/>
  <c r="T146"/>
  <c r="S146"/>
  <c r="R146"/>
  <c r="Q146"/>
  <c r="P146"/>
  <c r="O146"/>
  <c r="N146"/>
  <c r="M146"/>
  <c r="AA143"/>
  <c r="X143"/>
  <c r="AB143" s="1"/>
  <c r="W143"/>
  <c r="V143"/>
  <c r="Z143" s="1"/>
  <c r="U143"/>
  <c r="Y143" s="1"/>
  <c r="Q143"/>
  <c r="M143"/>
  <c r="AA140"/>
  <c r="X140"/>
  <c r="AB140" s="1"/>
  <c r="W140"/>
  <c r="V140"/>
  <c r="Z140" s="1"/>
  <c r="U140"/>
  <c r="Y140" s="1"/>
  <c r="Q140"/>
  <c r="M140"/>
  <c r="AA137"/>
  <c r="X137"/>
  <c r="AB137" s="1"/>
  <c r="W137"/>
  <c r="V137"/>
  <c r="Z137" s="1"/>
  <c r="U137"/>
  <c r="Y137" s="1"/>
  <c r="Q137"/>
  <c r="M137"/>
  <c r="AA134"/>
  <c r="X134"/>
  <c r="AB134" s="1"/>
  <c r="W134"/>
  <c r="V134"/>
  <c r="Z134" s="1"/>
  <c r="U134"/>
  <c r="Y134" s="1"/>
  <c r="Q134"/>
  <c r="M134"/>
  <c r="AA131"/>
  <c r="X131"/>
  <c r="AB131" s="1"/>
  <c r="W131"/>
  <c r="V131"/>
  <c r="Z131" s="1"/>
  <c r="U131"/>
  <c r="Y131" s="1"/>
  <c r="Q131"/>
  <c r="M131"/>
  <c r="AA128"/>
  <c r="X128"/>
  <c r="AB128" s="1"/>
  <c r="W128"/>
  <c r="V128"/>
  <c r="Z128" s="1"/>
  <c r="U128"/>
  <c r="Y128" s="1"/>
  <c r="Q128"/>
  <c r="M128"/>
  <c r="AA125"/>
  <c r="X125"/>
  <c r="AB125" s="1"/>
  <c r="W125"/>
  <c r="V125"/>
  <c r="Z125" s="1"/>
  <c r="U125"/>
  <c r="Y125" s="1"/>
  <c r="Q125"/>
  <c r="M125"/>
  <c r="AA122"/>
  <c r="X122"/>
  <c r="AB122" s="1"/>
  <c r="W122"/>
  <c r="V122"/>
  <c r="Z122" s="1"/>
  <c r="U122"/>
  <c r="Y122" s="1"/>
  <c r="Q122"/>
  <c r="M122"/>
  <c r="AA119"/>
  <c r="X119"/>
  <c r="AB119" s="1"/>
  <c r="W119"/>
  <c r="V119"/>
  <c r="Z119" s="1"/>
  <c r="U119"/>
  <c r="Y119" s="1"/>
  <c r="Q119"/>
  <c r="M119"/>
  <c r="AA116"/>
  <c r="X116"/>
  <c r="AB116" s="1"/>
  <c r="W116"/>
  <c r="V116"/>
  <c r="Z116" s="1"/>
  <c r="U116"/>
  <c r="Y116" s="1"/>
  <c r="Q116"/>
  <c r="M116"/>
  <c r="AA113"/>
  <c r="X113"/>
  <c r="AB113" s="1"/>
  <c r="AB112" s="1"/>
  <c r="W113"/>
  <c r="V113"/>
  <c r="Z113" s="1"/>
  <c r="Z112" s="1"/>
  <c r="U113"/>
  <c r="Y113" s="1"/>
  <c r="Y112" s="1"/>
  <c r="Q113"/>
  <c r="M113"/>
  <c r="AJ112"/>
  <c r="AG112"/>
  <c r="AF112"/>
  <c r="AE112"/>
  <c r="AD112"/>
  <c r="AC112"/>
  <c r="AA112"/>
  <c r="X112"/>
  <c r="W112"/>
  <c r="V112"/>
  <c r="U112"/>
  <c r="T112"/>
  <c r="S112"/>
  <c r="R112"/>
  <c r="Q112"/>
  <c r="P112"/>
  <c r="O112"/>
  <c r="N112"/>
  <c r="M112"/>
  <c r="AJ111"/>
  <c r="AJ737" s="1"/>
  <c r="AG111"/>
  <c r="AG737" s="1"/>
  <c r="AF111"/>
  <c r="AF737" s="1"/>
  <c r="AE111"/>
  <c r="AE737" s="1"/>
  <c r="AD111"/>
  <c r="AC111"/>
  <c r="AC737" s="1"/>
  <c r="AA111"/>
  <c r="AA737" s="1"/>
  <c r="X111"/>
  <c r="W111"/>
  <c r="W737" s="1"/>
  <c r="V111"/>
  <c r="U111"/>
  <c r="U737" s="1"/>
  <c r="T111"/>
  <c r="S111"/>
  <c r="S737" s="1"/>
  <c r="R111"/>
  <c r="Q111"/>
  <c r="Q737" s="1"/>
  <c r="P111"/>
  <c r="O111"/>
  <c r="O737" s="1"/>
  <c r="N111"/>
  <c r="M111"/>
  <c r="M737" s="1"/>
  <c r="AA108"/>
  <c r="X108"/>
  <c r="AB108" s="1"/>
  <c r="W108"/>
  <c r="V108"/>
  <c r="Z108" s="1"/>
  <c r="U108"/>
  <c r="Y108" s="1"/>
  <c r="Q108"/>
  <c r="M108"/>
  <c r="AA105"/>
  <c r="X105"/>
  <c r="AB105" s="1"/>
  <c r="W105"/>
  <c r="V105"/>
  <c r="Z105" s="1"/>
  <c r="U105"/>
  <c r="Y105" s="1"/>
  <c r="Q105"/>
  <c r="M105"/>
  <c r="AA102"/>
  <c r="X102"/>
  <c r="AB102" s="1"/>
  <c r="W102"/>
  <c r="V102"/>
  <c r="Z102" s="1"/>
  <c r="U102"/>
  <c r="Y102" s="1"/>
  <c r="Q102"/>
  <c r="M102"/>
  <c r="AA99"/>
  <c r="X99"/>
  <c r="AB99" s="1"/>
  <c r="W99"/>
  <c r="V99"/>
  <c r="Z99" s="1"/>
  <c r="U99"/>
  <c r="Y99" s="1"/>
  <c r="Q99"/>
  <c r="M99"/>
  <c r="AA96"/>
  <c r="X96"/>
  <c r="AB96" s="1"/>
  <c r="W96"/>
  <c r="V96"/>
  <c r="Z96" s="1"/>
  <c r="U96"/>
  <c r="Y96" s="1"/>
  <c r="Q96"/>
  <c r="M96"/>
  <c r="AA93"/>
  <c r="X93"/>
  <c r="AB93" s="1"/>
  <c r="W93"/>
  <c r="V93"/>
  <c r="Z93" s="1"/>
  <c r="U93"/>
  <c r="Y93" s="1"/>
  <c r="Q93"/>
  <c r="M93"/>
  <c r="AA90"/>
  <c r="X90"/>
  <c r="AB90" s="1"/>
  <c r="W90"/>
  <c r="V90"/>
  <c r="Z90" s="1"/>
  <c r="U90"/>
  <c r="Y90" s="1"/>
  <c r="Q90"/>
  <c r="M90"/>
  <c r="AA87"/>
  <c r="X87"/>
  <c r="AB87" s="1"/>
  <c r="W87"/>
  <c r="V87"/>
  <c r="Z87" s="1"/>
  <c r="U87"/>
  <c r="Y87" s="1"/>
  <c r="Q87"/>
  <c r="M87"/>
  <c r="AA84"/>
  <c r="X84"/>
  <c r="AB84" s="1"/>
  <c r="W84"/>
  <c r="V84"/>
  <c r="Z84" s="1"/>
  <c r="U84"/>
  <c r="Y84" s="1"/>
  <c r="Q84"/>
  <c r="M84"/>
  <c r="AA81"/>
  <c r="X81"/>
  <c r="AB81" s="1"/>
  <c r="W81"/>
  <c r="V81"/>
  <c r="Z81" s="1"/>
  <c r="U81"/>
  <c r="Y81" s="1"/>
  <c r="Q81"/>
  <c r="M81"/>
  <c r="AA78"/>
  <c r="X78"/>
  <c r="AB78" s="1"/>
  <c r="W78"/>
  <c r="V78"/>
  <c r="Z78" s="1"/>
  <c r="U78"/>
  <c r="Y78" s="1"/>
  <c r="Q78"/>
  <c r="M78"/>
  <c r="AA75"/>
  <c r="AA74" s="1"/>
  <c r="X75"/>
  <c r="AB75" s="1"/>
  <c r="AB74" s="1"/>
  <c r="W75"/>
  <c r="W74" s="1"/>
  <c r="V75"/>
  <c r="Z75" s="1"/>
  <c r="U75"/>
  <c r="U74" s="1"/>
  <c r="Q75"/>
  <c r="M75"/>
  <c r="M74" s="1"/>
  <c r="AE74"/>
  <c r="AD74"/>
  <c r="AC74"/>
  <c r="Z74"/>
  <c r="X74"/>
  <c r="V74"/>
  <c r="T74"/>
  <c r="S74"/>
  <c r="R74"/>
  <c r="Q74"/>
  <c r="P74"/>
  <c r="O74"/>
  <c r="N74"/>
  <c r="X71"/>
  <c r="AB71" s="1"/>
  <c r="W71"/>
  <c r="AA71" s="1"/>
  <c r="V71"/>
  <c r="U71" s="1"/>
  <c r="Y71" s="1"/>
  <c r="Q71"/>
  <c r="M71"/>
  <c r="Z68"/>
  <c r="X68"/>
  <c r="AB68" s="1"/>
  <c r="W68"/>
  <c r="AA68" s="1"/>
  <c r="V68"/>
  <c r="U68" s="1"/>
  <c r="Y68" s="1"/>
  <c r="Q68"/>
  <c r="M68"/>
  <c r="X65"/>
  <c r="AB65" s="1"/>
  <c r="W65"/>
  <c r="AA65" s="1"/>
  <c r="V65"/>
  <c r="U65" s="1"/>
  <c r="Y65" s="1"/>
  <c r="Q65"/>
  <c r="M65"/>
  <c r="Z62"/>
  <c r="X62"/>
  <c r="AB62" s="1"/>
  <c r="W62"/>
  <c r="AA62" s="1"/>
  <c r="V62"/>
  <c r="U62" s="1"/>
  <c r="Y62" s="1"/>
  <c r="Q62"/>
  <c r="M62"/>
  <c r="X59"/>
  <c r="AB59" s="1"/>
  <c r="W59"/>
  <c r="AA59" s="1"/>
  <c r="V59"/>
  <c r="U59" s="1"/>
  <c r="Y59" s="1"/>
  <c r="Q59"/>
  <c r="M59"/>
  <c r="Z56"/>
  <c r="X56"/>
  <c r="AB56" s="1"/>
  <c r="W56"/>
  <c r="AA56" s="1"/>
  <c r="V56"/>
  <c r="U56" s="1"/>
  <c r="Y56" s="1"/>
  <c r="Q56"/>
  <c r="M56"/>
  <c r="AB53"/>
  <c r="X53"/>
  <c r="W53"/>
  <c r="AA53" s="1"/>
  <c r="V53"/>
  <c r="U53" s="1"/>
  <c r="Y53" s="1"/>
  <c r="Q53"/>
  <c r="M53"/>
  <c r="Z50"/>
  <c r="X50"/>
  <c r="AB50" s="1"/>
  <c r="W50"/>
  <c r="AA50" s="1"/>
  <c r="V50"/>
  <c r="U50" s="1"/>
  <c r="Y50" s="1"/>
  <c r="Q50"/>
  <c r="M50"/>
  <c r="X47"/>
  <c r="AB47" s="1"/>
  <c r="W47"/>
  <c r="AA47" s="1"/>
  <c r="V47"/>
  <c r="U47" s="1"/>
  <c r="Y47" s="1"/>
  <c r="Q47"/>
  <c r="M47"/>
  <c r="Z44"/>
  <c r="X44"/>
  <c r="AB44" s="1"/>
  <c r="W44"/>
  <c r="AA44" s="1"/>
  <c r="V44"/>
  <c r="U44" s="1"/>
  <c r="Y44" s="1"/>
  <c r="Q44"/>
  <c r="M44"/>
  <c r="X41"/>
  <c r="AB41" s="1"/>
  <c r="W41"/>
  <c r="AA41" s="1"/>
  <c r="V41"/>
  <c r="U41" s="1"/>
  <c r="Y41" s="1"/>
  <c r="Q41"/>
  <c r="M41"/>
  <c r="Z38"/>
  <c r="X38"/>
  <c r="AB38" s="1"/>
  <c r="W38"/>
  <c r="AA38" s="1"/>
  <c r="V38"/>
  <c r="U38" s="1"/>
  <c r="Y38" s="1"/>
  <c r="Q38"/>
  <c r="M38"/>
  <c r="X35"/>
  <c r="AB35" s="1"/>
  <c r="W35"/>
  <c r="AA35" s="1"/>
  <c r="V35"/>
  <c r="U35" s="1"/>
  <c r="Y35" s="1"/>
  <c r="Q35"/>
  <c r="M35"/>
  <c r="Z32"/>
  <c r="X32"/>
  <c r="AB32" s="1"/>
  <c r="W32"/>
  <c r="AA32" s="1"/>
  <c r="V32"/>
  <c r="U32" s="1"/>
  <c r="Y32" s="1"/>
  <c r="Q32"/>
  <c r="M32"/>
  <c r="X29"/>
  <c r="AB29" s="1"/>
  <c r="W29"/>
  <c r="AA29" s="1"/>
  <c r="V29"/>
  <c r="U29" s="1"/>
  <c r="Y29" s="1"/>
  <c r="Q29"/>
  <c r="M29"/>
  <c r="Z26"/>
  <c r="X26"/>
  <c r="AB26" s="1"/>
  <c r="W26"/>
  <c r="AA26" s="1"/>
  <c r="V26"/>
  <c r="U26" s="1"/>
  <c r="Y26" s="1"/>
  <c r="Q26"/>
  <c r="M26"/>
  <c r="X23"/>
  <c r="AB23" s="1"/>
  <c r="W23"/>
  <c r="AA23" s="1"/>
  <c r="V23"/>
  <c r="U23" s="1"/>
  <c r="Y23" s="1"/>
  <c r="Q23"/>
  <c r="M23"/>
  <c r="Z20"/>
  <c r="X20"/>
  <c r="AB20" s="1"/>
  <c r="W20"/>
  <c r="AA20" s="1"/>
  <c r="AA19" s="1"/>
  <c r="V20"/>
  <c r="U20" s="1"/>
  <c r="Q20"/>
  <c r="Q19" s="1"/>
  <c r="Q18" s="1"/>
  <c r="M20"/>
  <c r="AJ19"/>
  <c r="AG19"/>
  <c r="AF19"/>
  <c r="AE19"/>
  <c r="AD19"/>
  <c r="AC19"/>
  <c r="X19"/>
  <c r="W19"/>
  <c r="V19"/>
  <c r="T19"/>
  <c r="S19"/>
  <c r="R19"/>
  <c r="P19"/>
  <c r="O19"/>
  <c r="N19"/>
  <c r="M19"/>
  <c r="AE18"/>
  <c r="AE729" s="1"/>
  <c r="AC18"/>
  <c r="AC729" s="1"/>
  <c r="AA18"/>
  <c r="AA729" s="1"/>
  <c r="W18"/>
  <c r="W729" s="1"/>
  <c r="S18"/>
  <c r="S729" s="1"/>
  <c r="O18"/>
  <c r="O729" s="1"/>
  <c r="M18"/>
  <c r="M729" s="1"/>
  <c r="AJ17"/>
  <c r="AG17"/>
  <c r="AF17"/>
  <c r="AC17"/>
  <c r="AC16" s="1"/>
  <c r="M17"/>
  <c r="M16" s="1"/>
  <c r="AJ16"/>
  <c r="AG16"/>
  <c r="AF16"/>
  <c r="AG14"/>
  <c r="AG732" s="1"/>
  <c r="AG735" s="1"/>
  <c r="AE12"/>
  <c r="AE724" s="1"/>
  <c r="AE725" s="1"/>
  <c r="AE727" s="1"/>
  <c r="S12"/>
  <c r="S724" s="1"/>
  <c r="S725" s="1"/>
  <c r="S727" s="1"/>
  <c r="O12"/>
  <c r="O724" s="1"/>
  <c r="O725" s="1"/>
  <c r="O727" s="1"/>
  <c r="AJ9"/>
  <c r="B9"/>
  <c r="E9" s="1"/>
  <c r="F9" s="1"/>
  <c r="G9" s="1"/>
  <c r="H9" s="1"/>
  <c r="I9" s="1"/>
  <c r="J9" s="1"/>
  <c r="K9" s="1"/>
  <c r="L9" s="1"/>
  <c r="Q729" l="1"/>
  <c r="Q17"/>
  <c r="Q16" s="1"/>
  <c r="AB19"/>
  <c r="AB18" s="1"/>
  <c r="AB204"/>
  <c r="Y111"/>
  <c r="AA250"/>
  <c r="Y251"/>
  <c r="Y250" s="1"/>
  <c r="Y269"/>
  <c r="AA268"/>
  <c r="AA267" s="1"/>
  <c r="V18"/>
  <c r="AB111"/>
  <c r="T202"/>
  <c r="AJ724"/>
  <c r="AJ725" s="1"/>
  <c r="AJ727" s="1"/>
  <c r="AJ10"/>
  <c r="Y227"/>
  <c r="Y255"/>
  <c r="AB257"/>
  <c r="AB254" s="1"/>
  <c r="AB253" s="1"/>
  <c r="Y278"/>
  <c r="Y290"/>
  <c r="Y302"/>
  <c r="Y314"/>
  <c r="Y338"/>
  <c r="Z344"/>
  <c r="Y344" s="1"/>
  <c r="U344"/>
  <c r="Z111"/>
  <c r="V188"/>
  <c r="X202"/>
  <c r="AJ202"/>
  <c r="Y206"/>
  <c r="Y225"/>
  <c r="Y224" s="1"/>
  <c r="Y223" s="1"/>
  <c r="Y234"/>
  <c r="Y242"/>
  <c r="S10"/>
  <c r="O14"/>
  <c r="O732" s="1"/>
  <c r="O735" s="1"/>
  <c r="S14"/>
  <c r="S732" s="1"/>
  <c r="S735" s="1"/>
  <c r="AE14"/>
  <c r="AE732" s="1"/>
  <c r="AE735" s="1"/>
  <c r="O17"/>
  <c r="O16" s="1"/>
  <c r="S17"/>
  <c r="S16" s="1"/>
  <c r="W17"/>
  <c r="W16" s="1"/>
  <c r="AA17"/>
  <c r="AA16" s="1"/>
  <c r="AE17"/>
  <c r="AE16" s="1"/>
  <c r="Y20"/>
  <c r="Y19" s="1"/>
  <c r="U19"/>
  <c r="U18" s="1"/>
  <c r="Z23"/>
  <c r="Z19" s="1"/>
  <c r="Z18" s="1"/>
  <c r="Z29"/>
  <c r="Z35"/>
  <c r="Z41"/>
  <c r="Z47"/>
  <c r="Z53"/>
  <c r="Z59"/>
  <c r="Z65"/>
  <c r="Z71"/>
  <c r="N18"/>
  <c r="P18"/>
  <c r="R18"/>
  <c r="T18"/>
  <c r="X18"/>
  <c r="AD18"/>
  <c r="Y75"/>
  <c r="Y74" s="1"/>
  <c r="Y18" s="1"/>
  <c r="N188"/>
  <c r="N14"/>
  <c r="N732" s="1"/>
  <c r="P188"/>
  <c r="P14"/>
  <c r="P732" s="1"/>
  <c r="R188"/>
  <c r="R14"/>
  <c r="R732" s="1"/>
  <c r="T188"/>
  <c r="T14"/>
  <c r="T732" s="1"/>
  <c r="X188"/>
  <c r="AD188"/>
  <c r="AD14"/>
  <c r="AD732" s="1"/>
  <c r="N202"/>
  <c r="P202"/>
  <c r="AD202"/>
  <c r="V205"/>
  <c r="Z205"/>
  <c r="U205"/>
  <c r="U204" s="1"/>
  <c r="M204"/>
  <c r="W204"/>
  <c r="AC204"/>
  <c r="AG205"/>
  <c r="Z212"/>
  <c r="Y212" s="1"/>
  <c r="V215"/>
  <c r="V14" s="1"/>
  <c r="V732" s="1"/>
  <c r="V735" s="1"/>
  <c r="Z216"/>
  <c r="AA219"/>
  <c r="Y219" s="1"/>
  <c r="V231"/>
  <c r="V230" s="1"/>
  <c r="AF231"/>
  <c r="AF230" s="1"/>
  <c r="AF202" s="1"/>
  <c r="Q231"/>
  <c r="Q230" s="1"/>
  <c r="Q202" s="1"/>
  <c r="Z232"/>
  <c r="AA233"/>
  <c r="Y233" s="1"/>
  <c r="Z240"/>
  <c r="Y240" s="1"/>
  <c r="U254"/>
  <c r="U253" s="1"/>
  <c r="M254"/>
  <c r="M253" s="1"/>
  <c r="W254"/>
  <c r="W253" s="1"/>
  <c r="Z257"/>
  <c r="Y262"/>
  <c r="Y261" s="1"/>
  <c r="AC262"/>
  <c r="AC261" s="1"/>
  <c r="AC253" s="1"/>
  <c r="AF261"/>
  <c r="AF253" s="1"/>
  <c r="U275"/>
  <c r="U268" s="1"/>
  <c r="U267" s="1"/>
  <c r="U265" s="1"/>
  <c r="V268"/>
  <c r="X268"/>
  <c r="AB275"/>
  <c r="Y275" s="1"/>
  <c r="Z284"/>
  <c r="Y284" s="1"/>
  <c r="Z296"/>
  <c r="Y296" s="1"/>
  <c r="Z308"/>
  <c r="Y308" s="1"/>
  <c r="Z320"/>
  <c r="Y320" s="1"/>
  <c r="Z323"/>
  <c r="Y323" s="1"/>
  <c r="Y347"/>
  <c r="U353"/>
  <c r="Z353"/>
  <c r="Y353" s="1"/>
  <c r="Y359"/>
  <c r="AB470"/>
  <c r="AA519"/>
  <c r="Y522"/>
  <c r="Y380"/>
  <c r="Y401"/>
  <c r="Y407"/>
  <c r="Y435"/>
  <c r="Y441"/>
  <c r="Y479"/>
  <c r="Q738"/>
  <c r="AA738"/>
  <c r="Y520"/>
  <c r="AB519"/>
  <c r="AB518" s="1"/>
  <c r="Y523"/>
  <c r="Y531"/>
  <c r="Y542"/>
  <c r="Y546"/>
  <c r="Y548"/>
  <c r="Y550"/>
  <c r="Y566"/>
  <c r="AA562"/>
  <c r="Y587"/>
  <c r="Y650"/>
  <c r="Y667"/>
  <c r="Y670"/>
  <c r="U693"/>
  <c r="Z693"/>
  <c r="U697"/>
  <c r="Z697"/>
  <c r="Y697" s="1"/>
  <c r="N737"/>
  <c r="P737"/>
  <c r="R737"/>
  <c r="T737"/>
  <c r="V737"/>
  <c r="X737"/>
  <c r="AD737"/>
  <c r="AF268"/>
  <c r="AK268" s="1"/>
  <c r="Z404"/>
  <c r="Y404" s="1"/>
  <c r="Y432"/>
  <c r="U435"/>
  <c r="U431" s="1"/>
  <c r="V431"/>
  <c r="X431"/>
  <c r="X14" s="1"/>
  <c r="X732" s="1"/>
  <c r="X735" s="1"/>
  <c r="Z438"/>
  <c r="Y438" s="1"/>
  <c r="Y453"/>
  <c r="Y456"/>
  <c r="Y459"/>
  <c r="AC465"/>
  <c r="AC431" s="1"/>
  <c r="AC267" s="1"/>
  <c r="AF431"/>
  <c r="V470"/>
  <c r="AF470"/>
  <c r="Q470"/>
  <c r="AA470"/>
  <c r="Z471"/>
  <c r="AC470"/>
  <c r="AC469" s="1"/>
  <c r="V485"/>
  <c r="AF485"/>
  <c r="Q485"/>
  <c r="AA485"/>
  <c r="Z492"/>
  <c r="M738"/>
  <c r="U738"/>
  <c r="W738"/>
  <c r="AC738"/>
  <c r="U523"/>
  <c r="U519" s="1"/>
  <c r="V519"/>
  <c r="X519"/>
  <c r="X518" s="1"/>
  <c r="X516" s="1"/>
  <c r="Z525"/>
  <c r="Y525" s="1"/>
  <c r="AC525"/>
  <c r="AC519" s="1"/>
  <c r="AF519"/>
  <c r="AF518" s="1"/>
  <c r="AK518" s="1"/>
  <c r="Z527"/>
  <c r="Y527" s="1"/>
  <c r="Z528"/>
  <c r="Y528" s="1"/>
  <c r="Z533"/>
  <c r="Y533" s="1"/>
  <c r="Q534"/>
  <c r="Q519" s="1"/>
  <c r="Q518" s="1"/>
  <c r="Q516" s="1"/>
  <c r="T519"/>
  <c r="T518" s="1"/>
  <c r="T516" s="1"/>
  <c r="Z547"/>
  <c r="Y547" s="1"/>
  <c r="Z549"/>
  <c r="Y549" s="1"/>
  <c r="N516"/>
  <c r="P516"/>
  <c r="V562"/>
  <c r="AD516"/>
  <c r="W562"/>
  <c r="W14" s="1"/>
  <c r="W732" s="1"/>
  <c r="W735" s="1"/>
  <c r="AC562"/>
  <c r="AL562" s="1"/>
  <c r="Q562"/>
  <c r="Z573"/>
  <c r="Y573" s="1"/>
  <c r="Y562" s="1"/>
  <c r="Z584"/>
  <c r="Y584" s="1"/>
  <c r="Z609"/>
  <c r="Y609" s="1"/>
  <c r="U609"/>
  <c r="U562" s="1"/>
  <c r="AA639"/>
  <c r="W638"/>
  <c r="Y645"/>
  <c r="Y651"/>
  <c r="Y653"/>
  <c r="Y655"/>
  <c r="Y657"/>
  <c r="Y659"/>
  <c r="Z666"/>
  <c r="AB666"/>
  <c r="W666"/>
  <c r="AA669"/>
  <c r="Y669" s="1"/>
  <c r="Y671"/>
  <c r="Z684"/>
  <c r="AB693"/>
  <c r="AB684" s="1"/>
  <c r="AB683" s="1"/>
  <c r="W684"/>
  <c r="W683" s="1"/>
  <c r="AA694"/>
  <c r="Y694" s="1"/>
  <c r="Y698"/>
  <c r="AC704"/>
  <c r="AC683" s="1"/>
  <c r="AC710"/>
  <c r="AF704"/>
  <c r="AF683" s="1"/>
  <c r="V738"/>
  <c r="X738"/>
  <c r="Z511"/>
  <c r="AB511"/>
  <c r="AB738" s="1"/>
  <c r="Z638"/>
  <c r="AB638"/>
  <c r="AB637" s="1"/>
  <c r="U640"/>
  <c r="U638" s="1"/>
  <c r="V638"/>
  <c r="V637" s="1"/>
  <c r="U666"/>
  <c r="M666"/>
  <c r="M14" s="1"/>
  <c r="M732" s="1"/>
  <c r="U684"/>
  <c r="U683" s="1"/>
  <c r="M684"/>
  <c r="M683" s="1"/>
  <c r="Y705"/>
  <c r="Y704" s="1"/>
  <c r="Z704"/>
  <c r="AB704"/>
  <c r="AC709" i="128"/>
  <c r="AC708"/>
  <c r="AF704"/>
  <c r="AC265" i="129" l="1"/>
  <c r="AL265" s="1"/>
  <c r="AL267"/>
  <c r="Z729"/>
  <c r="Z17"/>
  <c r="Z16" s="1"/>
  <c r="AB729"/>
  <c r="AB17"/>
  <c r="AB16" s="1"/>
  <c r="U637"/>
  <c r="Z637"/>
  <c r="Z738"/>
  <c r="Y511"/>
  <c r="Z683"/>
  <c r="W637"/>
  <c r="W12"/>
  <c r="AF516"/>
  <c r="AK516" s="1"/>
  <c r="V518"/>
  <c r="V516" s="1"/>
  <c r="Y492"/>
  <c r="Y485" s="1"/>
  <c r="Z485"/>
  <c r="Q14"/>
  <c r="Q732" s="1"/>
  <c r="Q735" s="1"/>
  <c r="Y471"/>
  <c r="Y470" s="1"/>
  <c r="Y469" s="1"/>
  <c r="Z470"/>
  <c r="Q469"/>
  <c r="Q265" s="1"/>
  <c r="V469"/>
  <c r="Y431"/>
  <c r="AF267"/>
  <c r="AK267" s="1"/>
  <c r="Y693"/>
  <c r="Y684" s="1"/>
  <c r="Y683" s="1"/>
  <c r="AA684"/>
  <c r="AA683" s="1"/>
  <c r="AA666"/>
  <c r="AB516"/>
  <c r="Y519"/>
  <c r="Y518" s="1"/>
  <c r="Z431"/>
  <c r="W518"/>
  <c r="W516" s="1"/>
  <c r="V267"/>
  <c r="V265" s="1"/>
  <c r="AB268"/>
  <c r="AB267" s="1"/>
  <c r="Y232"/>
  <c r="Y231" s="1"/>
  <c r="Y230" s="1"/>
  <c r="Z231"/>
  <c r="Z230" s="1"/>
  <c r="Y216"/>
  <c r="Y215" s="1"/>
  <c r="Z215"/>
  <c r="AF14"/>
  <c r="AC202"/>
  <c r="M202"/>
  <c r="AF12"/>
  <c r="AK12" s="1"/>
  <c r="V204"/>
  <c r="V202" s="1"/>
  <c r="AD729"/>
  <c r="AD17"/>
  <c r="AD16" s="1"/>
  <c r="AD12"/>
  <c r="T729"/>
  <c r="T17"/>
  <c r="T16" s="1"/>
  <c r="T12"/>
  <c r="P729"/>
  <c r="P17"/>
  <c r="P16" s="1"/>
  <c r="P12"/>
  <c r="AC12"/>
  <c r="AL12" s="1"/>
  <c r="AE10"/>
  <c r="O10"/>
  <c r="Y205"/>
  <c r="AB485"/>
  <c r="AB469" s="1"/>
  <c r="AB737"/>
  <c r="Y268"/>
  <c r="Y267" s="1"/>
  <c r="Y265" s="1"/>
  <c r="Q12"/>
  <c r="M749"/>
  <c r="M743"/>
  <c r="M735"/>
  <c r="M746" s="1"/>
  <c r="AA638"/>
  <c r="AA637" s="1"/>
  <c r="Y639"/>
  <c r="Y638" s="1"/>
  <c r="Y637" s="1"/>
  <c r="Z562"/>
  <c r="AC518"/>
  <c r="U518"/>
  <c r="U516" s="1"/>
  <c r="AA469"/>
  <c r="AF469"/>
  <c r="U14"/>
  <c r="U732" s="1"/>
  <c r="U735" s="1"/>
  <c r="U745" s="1"/>
  <c r="Y666"/>
  <c r="Z519"/>
  <c r="Z518" s="1"/>
  <c r="Z516" s="1"/>
  <c r="AA518"/>
  <c r="AA516" s="1"/>
  <c r="X267"/>
  <c r="X265" s="1"/>
  <c r="Z268"/>
  <c r="Z267" s="1"/>
  <c r="AC14"/>
  <c r="Y257"/>
  <c r="Y254" s="1"/>
  <c r="Z254"/>
  <c r="Z253" s="1"/>
  <c r="AA231"/>
  <c r="AA215"/>
  <c r="AG204"/>
  <c r="AG202" s="1"/>
  <c r="AG12"/>
  <c r="W202"/>
  <c r="U202"/>
  <c r="Z204"/>
  <c r="AD735"/>
  <c r="T735"/>
  <c r="R735"/>
  <c r="P735"/>
  <c r="N735"/>
  <c r="Y729"/>
  <c r="Y17"/>
  <c r="Y16" s="1"/>
  <c r="X729"/>
  <c r="X17"/>
  <c r="X16" s="1"/>
  <c r="X12"/>
  <c r="R729"/>
  <c r="R17"/>
  <c r="R16" s="1"/>
  <c r="R12"/>
  <c r="N729"/>
  <c r="N17"/>
  <c r="N16" s="1"/>
  <c r="N12"/>
  <c r="U729"/>
  <c r="U12"/>
  <c r="U17"/>
  <c r="U16" s="1"/>
  <c r="M12"/>
  <c r="Z737"/>
  <c r="Z14"/>
  <c r="Z732" s="1"/>
  <c r="Z735" s="1"/>
  <c r="M637"/>
  <c r="M516" s="1"/>
  <c r="V729"/>
  <c r="V17"/>
  <c r="V16" s="1"/>
  <c r="V12"/>
  <c r="AA265"/>
  <c r="Y737"/>
  <c r="Y14"/>
  <c r="Y732" s="1"/>
  <c r="AB202"/>
  <c r="AM8" i="128"/>
  <c r="AC732" i="129" l="1"/>
  <c r="AC735" s="1"/>
  <c r="AL14"/>
  <c r="AC516"/>
  <c r="AL516" s="1"/>
  <c r="AL518"/>
  <c r="AF732"/>
  <c r="AF735" s="1"/>
  <c r="AK14"/>
  <c r="Y253"/>
  <c r="Y12"/>
  <c r="V724"/>
  <c r="V725" s="1"/>
  <c r="V727" s="1"/>
  <c r="V10"/>
  <c r="M724"/>
  <c r="M725" s="1"/>
  <c r="M10"/>
  <c r="U724"/>
  <c r="U725" s="1"/>
  <c r="U727" s="1"/>
  <c r="U10"/>
  <c r="AG724"/>
  <c r="AG725" s="1"/>
  <c r="AG727" s="1"/>
  <c r="AG10"/>
  <c r="AA14"/>
  <c r="AA732" s="1"/>
  <c r="AA735" s="1"/>
  <c r="AA204"/>
  <c r="R724"/>
  <c r="R725" s="1"/>
  <c r="R727" s="1"/>
  <c r="R10"/>
  <c r="Z202"/>
  <c r="AA230"/>
  <c r="AA12"/>
  <c r="Q724"/>
  <c r="Q725" s="1"/>
  <c r="Q727" s="1"/>
  <c r="Q10"/>
  <c r="AB14"/>
  <c r="AB732" s="1"/>
  <c r="AB735" s="1"/>
  <c r="Y204"/>
  <c r="Y202" s="1"/>
  <c r="P724"/>
  <c r="P725" s="1"/>
  <c r="P727" s="1"/>
  <c r="P10"/>
  <c r="AD724"/>
  <c r="AD725" s="1"/>
  <c r="AD727" s="1"/>
  <c r="AD10"/>
  <c r="AF724"/>
  <c r="AF725" s="1"/>
  <c r="AF727" s="1"/>
  <c r="AG742" s="1"/>
  <c r="AF10"/>
  <c r="AK10" s="1"/>
  <c r="AB265"/>
  <c r="AF265"/>
  <c r="AK265" s="1"/>
  <c r="Z469"/>
  <c r="Z265" s="1"/>
  <c r="Y738"/>
  <c r="Y735" s="1"/>
  <c r="Y745" s="1"/>
  <c r="AB12"/>
  <c r="N724"/>
  <c r="N725" s="1"/>
  <c r="N727" s="1"/>
  <c r="N10"/>
  <c r="X724"/>
  <c r="X725" s="1"/>
  <c r="X727" s="1"/>
  <c r="X10"/>
  <c r="AC724"/>
  <c r="AC725" s="1"/>
  <c r="AC727" s="1"/>
  <c r="AC10"/>
  <c r="AL10" s="1"/>
  <c r="T724"/>
  <c r="T725" s="1"/>
  <c r="T727" s="1"/>
  <c r="T10"/>
  <c r="AG743"/>
  <c r="Y516"/>
  <c r="W724"/>
  <c r="W725" s="1"/>
  <c r="W727" s="1"/>
  <c r="W10"/>
  <c r="Z12"/>
  <c r="AF503" i="128"/>
  <c r="AF499"/>
  <c r="AF501"/>
  <c r="Z724" i="129" l="1"/>
  <c r="Z725" s="1"/>
  <c r="Z727" s="1"/>
  <c r="Z10"/>
  <c r="AB724"/>
  <c r="AB725" s="1"/>
  <c r="AB727" s="1"/>
  <c r="AB10"/>
  <c r="AA724"/>
  <c r="AA725" s="1"/>
  <c r="AA727" s="1"/>
  <c r="AA10"/>
  <c r="AA202"/>
  <c r="Y724"/>
  <c r="Y725" s="1"/>
  <c r="Y727" s="1"/>
  <c r="Y10"/>
  <c r="M748"/>
  <c r="M727"/>
  <c r="M745" s="1"/>
  <c r="M742"/>
  <c r="AF545" i="128"/>
  <c r="AF544"/>
  <c r="AF537"/>
  <c r="AF671"/>
  <c r="U742" i="129" l="1"/>
  <c r="Y742"/>
  <c r="AF332" i="128"/>
  <c r="AF475"/>
  <c r="AF681"/>
  <c r="AH530"/>
  <c r="AF530" s="1"/>
  <c r="AF574"/>
  <c r="AH534"/>
  <c r="AH525"/>
  <c r="AF525"/>
  <c r="AF614" l="1"/>
  <c r="AF642"/>
  <c r="AH709" l="1"/>
  <c r="AF237" l="1"/>
  <c r="AF238"/>
  <c r="AF246"/>
  <c r="AF484"/>
  <c r="AF226" l="1"/>
  <c r="AF248" l="1"/>
  <c r="AF465"/>
  <c r="AF462"/>
  <c r="AF389" l="1"/>
  <c r="AF514"/>
  <c r="AF386"/>
  <c r="AI398"/>
  <c r="AI374"/>
  <c r="AF374" s="1"/>
  <c r="AI383"/>
  <c r="AF244"/>
  <c r="AF245" l="1"/>
  <c r="AG262"/>
  <c r="AF262" s="1"/>
  <c r="AF259" l="1"/>
  <c r="AF209"/>
  <c r="AJ738" l="1"/>
  <c r="AG738"/>
  <c r="AF738"/>
  <c r="AE738"/>
  <c r="AD738"/>
  <c r="T738"/>
  <c r="S738"/>
  <c r="R738"/>
  <c r="P738"/>
  <c r="O738"/>
  <c r="N738"/>
  <c r="AJ729"/>
  <c r="AG729"/>
  <c r="AC712"/>
  <c r="Y712"/>
  <c r="AC711"/>
  <c r="Y711"/>
  <c r="AC710"/>
  <c r="AB710"/>
  <c r="AA710"/>
  <c r="Z710"/>
  <c r="U710"/>
  <c r="AB709"/>
  <c r="AA709"/>
  <c r="Z709"/>
  <c r="U709"/>
  <c r="X708"/>
  <c r="W708"/>
  <c r="W704" s="1"/>
  <c r="V708"/>
  <c r="U708" s="1"/>
  <c r="Q708"/>
  <c r="M708"/>
  <c r="AC707"/>
  <c r="AB707"/>
  <c r="AA707"/>
  <c r="Z707"/>
  <c r="U707"/>
  <c r="Q707"/>
  <c r="M707"/>
  <c r="AC706"/>
  <c r="AB706"/>
  <c r="AA706"/>
  <c r="Z706"/>
  <c r="U706"/>
  <c r="Q706"/>
  <c r="M706"/>
  <c r="AC705"/>
  <c r="AB705"/>
  <c r="AA705"/>
  <c r="Z705"/>
  <c r="U705"/>
  <c r="Q705"/>
  <c r="Q704" s="1"/>
  <c r="M705"/>
  <c r="AJ704"/>
  <c r="AG704"/>
  <c r="AE704"/>
  <c r="AD704"/>
  <c r="T704"/>
  <c r="S704"/>
  <c r="R704"/>
  <c r="P704"/>
  <c r="O704"/>
  <c r="N704"/>
  <c r="AC703"/>
  <c r="Y703"/>
  <c r="AC702"/>
  <c r="AB702"/>
  <c r="AA702"/>
  <c r="Z702"/>
  <c r="U702"/>
  <c r="AC701"/>
  <c r="AB701"/>
  <c r="AA701"/>
  <c r="Z701"/>
  <c r="Y701" s="1"/>
  <c r="U701"/>
  <c r="AC700"/>
  <c r="AB700"/>
  <c r="AA700"/>
  <c r="Z700"/>
  <c r="U700"/>
  <c r="AC699"/>
  <c r="AB699"/>
  <c r="AA699"/>
  <c r="Z699"/>
  <c r="Y699" s="1"/>
  <c r="U699"/>
  <c r="AC698"/>
  <c r="X698"/>
  <c r="AB698" s="1"/>
  <c r="W698"/>
  <c r="AA698" s="1"/>
  <c r="V698"/>
  <c r="Q698"/>
  <c r="AC697"/>
  <c r="X697"/>
  <c r="AB697" s="1"/>
  <c r="W697"/>
  <c r="AA697" s="1"/>
  <c r="V697"/>
  <c r="Q697"/>
  <c r="AC695"/>
  <c r="Y695"/>
  <c r="X695"/>
  <c r="W695"/>
  <c r="V695"/>
  <c r="Q695"/>
  <c r="M695"/>
  <c r="AC694"/>
  <c r="X694"/>
  <c r="W694"/>
  <c r="AA694" s="1"/>
  <c r="V694"/>
  <c r="Z694" s="1"/>
  <c r="Q694"/>
  <c r="M694"/>
  <c r="AC693"/>
  <c r="X693"/>
  <c r="AB693" s="1"/>
  <c r="W693"/>
  <c r="AA693" s="1"/>
  <c r="V693"/>
  <c r="Q693"/>
  <c r="M693"/>
  <c r="AC692"/>
  <c r="AB692"/>
  <c r="AA692"/>
  <c r="Z692"/>
  <c r="U692"/>
  <c r="Q692"/>
  <c r="M692"/>
  <c r="AC691"/>
  <c r="AB691"/>
  <c r="AA691"/>
  <c r="Z691"/>
  <c r="U691"/>
  <c r="Q691"/>
  <c r="M691"/>
  <c r="AC690"/>
  <c r="AA690"/>
  <c r="Z690"/>
  <c r="U690"/>
  <c r="Q690"/>
  <c r="M690"/>
  <c r="AC689"/>
  <c r="AB689"/>
  <c r="AA689"/>
  <c r="Z689"/>
  <c r="Y689" s="1"/>
  <c r="U689"/>
  <c r="Q689"/>
  <c r="M689"/>
  <c r="AC688"/>
  <c r="Y688"/>
  <c r="U688"/>
  <c r="Q688"/>
  <c r="M688"/>
  <c r="AC687"/>
  <c r="Y687"/>
  <c r="X687"/>
  <c r="W687"/>
  <c r="V687"/>
  <c r="Q687"/>
  <c r="M687"/>
  <c r="AC686"/>
  <c r="AB686"/>
  <c r="AA686"/>
  <c r="Z686"/>
  <c r="U686"/>
  <c r="Q686"/>
  <c r="M686"/>
  <c r="AC685"/>
  <c r="AB685"/>
  <c r="AA685"/>
  <c r="Z685"/>
  <c r="U685"/>
  <c r="Q685"/>
  <c r="M685"/>
  <c r="AJ684"/>
  <c r="AJ683" s="1"/>
  <c r="AG684"/>
  <c r="AG683" s="1"/>
  <c r="AF684"/>
  <c r="AE684"/>
  <c r="AD684"/>
  <c r="AD683" s="1"/>
  <c r="T684"/>
  <c r="S684"/>
  <c r="R684"/>
  <c r="P684"/>
  <c r="P683" s="1"/>
  <c r="O684"/>
  <c r="N684"/>
  <c r="N683" s="1"/>
  <c r="AC681"/>
  <c r="Y681"/>
  <c r="AC680"/>
  <c r="Y680"/>
  <c r="AC679"/>
  <c r="Y679"/>
  <c r="AC678"/>
  <c r="Y678"/>
  <c r="AC677"/>
  <c r="Y677"/>
  <c r="AC676"/>
  <c r="Y676"/>
  <c r="U676"/>
  <c r="AC675"/>
  <c r="AB675"/>
  <c r="AA675"/>
  <c r="Z675"/>
  <c r="U675"/>
  <c r="AC674"/>
  <c r="Y674"/>
  <c r="U674"/>
  <c r="Q674"/>
  <c r="M674"/>
  <c r="AC673"/>
  <c r="AA673"/>
  <c r="Z673"/>
  <c r="U673"/>
  <c r="Q673"/>
  <c r="M673"/>
  <c r="AC672"/>
  <c r="X672"/>
  <c r="AB672" s="1"/>
  <c r="W672"/>
  <c r="AA672" s="1"/>
  <c r="V672"/>
  <c r="Q672"/>
  <c r="M672"/>
  <c r="AC671"/>
  <c r="X671"/>
  <c r="AB671" s="1"/>
  <c r="W671"/>
  <c r="AA671" s="1"/>
  <c r="V671"/>
  <c r="Q671"/>
  <c r="M671"/>
  <c r="AC670"/>
  <c r="X670"/>
  <c r="AB670" s="1"/>
  <c r="W670"/>
  <c r="AA670" s="1"/>
  <c r="V670"/>
  <c r="Q670"/>
  <c r="M670"/>
  <c r="AC669"/>
  <c r="X669"/>
  <c r="AB669" s="1"/>
  <c r="W669"/>
  <c r="V669"/>
  <c r="Q669"/>
  <c r="M669"/>
  <c r="AC668"/>
  <c r="AB668"/>
  <c r="AA668"/>
  <c r="Z668"/>
  <c r="U668"/>
  <c r="Q668"/>
  <c r="M668"/>
  <c r="AC667"/>
  <c r="X667"/>
  <c r="W667"/>
  <c r="AA667" s="1"/>
  <c r="V667"/>
  <c r="Z667" s="1"/>
  <c r="Q667"/>
  <c r="M667"/>
  <c r="AJ666"/>
  <c r="AG666"/>
  <c r="AF666"/>
  <c r="AE666"/>
  <c r="AD666"/>
  <c r="T666"/>
  <c r="S666"/>
  <c r="R666"/>
  <c r="P666"/>
  <c r="O666"/>
  <c r="N666"/>
  <c r="AC665"/>
  <c r="Y665"/>
  <c r="AC664"/>
  <c r="Y664"/>
  <c r="AC663"/>
  <c r="AB663"/>
  <c r="AA663"/>
  <c r="Z663"/>
  <c r="U663"/>
  <c r="AC662"/>
  <c r="AB662"/>
  <c r="AA662"/>
  <c r="Z662"/>
  <c r="U662"/>
  <c r="AC661"/>
  <c r="AB661"/>
  <c r="AA661"/>
  <c r="Z661"/>
  <c r="U661"/>
  <c r="AC660"/>
  <c r="X660"/>
  <c r="AB660" s="1"/>
  <c r="W660"/>
  <c r="AA660" s="1"/>
  <c r="V660"/>
  <c r="Z660" s="1"/>
  <c r="Q660"/>
  <c r="AC659"/>
  <c r="X659"/>
  <c r="AB659" s="1"/>
  <c r="W659"/>
  <c r="AA659" s="1"/>
  <c r="V659"/>
  <c r="Q659"/>
  <c r="AC658"/>
  <c r="X658"/>
  <c r="AB658" s="1"/>
  <c r="W658"/>
  <c r="AA658" s="1"/>
  <c r="V658"/>
  <c r="Z658" s="1"/>
  <c r="Q658"/>
  <c r="AC657"/>
  <c r="X657"/>
  <c r="AB657" s="1"/>
  <c r="W657"/>
  <c r="AA657" s="1"/>
  <c r="V657"/>
  <c r="Q657"/>
  <c r="AC656"/>
  <c r="X656"/>
  <c r="AB656" s="1"/>
  <c r="W656"/>
  <c r="AA656" s="1"/>
  <c r="V656"/>
  <c r="Z656" s="1"/>
  <c r="Q656"/>
  <c r="AC655"/>
  <c r="X655"/>
  <c r="AB655" s="1"/>
  <c r="W655"/>
  <c r="AA655" s="1"/>
  <c r="V655"/>
  <c r="Q655"/>
  <c r="AC654"/>
  <c r="X654"/>
  <c r="AB654" s="1"/>
  <c r="W654"/>
  <c r="AA654" s="1"/>
  <c r="V654"/>
  <c r="Z654" s="1"/>
  <c r="Q654"/>
  <c r="AC653"/>
  <c r="X653"/>
  <c r="AB653" s="1"/>
  <c r="W653"/>
  <c r="AA653" s="1"/>
  <c r="V653"/>
  <c r="Q653"/>
  <c r="AC652"/>
  <c r="X652"/>
  <c r="AB652" s="1"/>
  <c r="W652"/>
  <c r="AA652" s="1"/>
  <c r="V652"/>
  <c r="Z652" s="1"/>
  <c r="Q652"/>
  <c r="AC651"/>
  <c r="X651"/>
  <c r="AB651" s="1"/>
  <c r="W651"/>
  <c r="AA651" s="1"/>
  <c r="V651"/>
  <c r="Q651"/>
  <c r="M651"/>
  <c r="AC650"/>
  <c r="X650"/>
  <c r="AB650" s="1"/>
  <c r="W650"/>
  <c r="AA650" s="1"/>
  <c r="V650"/>
  <c r="Q650"/>
  <c r="M650"/>
  <c r="AC649"/>
  <c r="AB649"/>
  <c r="AA649"/>
  <c r="Z649"/>
  <c r="U649"/>
  <c r="Q649"/>
  <c r="M649"/>
  <c r="AC648"/>
  <c r="AB648"/>
  <c r="AA648"/>
  <c r="Z648"/>
  <c r="U648"/>
  <c r="Q648"/>
  <c r="M648"/>
  <c r="AC647"/>
  <c r="AB647"/>
  <c r="AA647"/>
  <c r="Z647"/>
  <c r="U647"/>
  <c r="Q647"/>
  <c r="M647"/>
  <c r="AG646"/>
  <c r="AC646"/>
  <c r="AB646"/>
  <c r="AA646"/>
  <c r="Z646"/>
  <c r="U646"/>
  <c r="Q646"/>
  <c r="AC645"/>
  <c r="X645"/>
  <c r="AB645" s="1"/>
  <c r="W645"/>
  <c r="AA645" s="1"/>
  <c r="V645"/>
  <c r="Q645"/>
  <c r="M645"/>
  <c r="AC644"/>
  <c r="X644"/>
  <c r="W644"/>
  <c r="AA644" s="1"/>
  <c r="V644"/>
  <c r="Q644"/>
  <c r="M644"/>
  <c r="AC643"/>
  <c r="AB643"/>
  <c r="AA643"/>
  <c r="Z643"/>
  <c r="U643"/>
  <c r="Q643"/>
  <c r="M643"/>
  <c r="AC642"/>
  <c r="AB642"/>
  <c r="AA642"/>
  <c r="Z642"/>
  <c r="U642"/>
  <c r="Q642"/>
  <c r="M642"/>
  <c r="AC641"/>
  <c r="AB641"/>
  <c r="AA641"/>
  <c r="Z641"/>
  <c r="U641"/>
  <c r="Q641"/>
  <c r="M641"/>
  <c r="AC640"/>
  <c r="Y640"/>
  <c r="X640"/>
  <c r="W640"/>
  <c r="V640"/>
  <c r="Q640"/>
  <c r="M640"/>
  <c r="AC639"/>
  <c r="X639"/>
  <c r="AB639" s="1"/>
  <c r="W639"/>
  <c r="V639"/>
  <c r="Q639"/>
  <c r="M639"/>
  <c r="AJ638"/>
  <c r="AG638"/>
  <c r="AF638"/>
  <c r="AE638"/>
  <c r="AD638"/>
  <c r="T638"/>
  <c r="S638"/>
  <c r="R638"/>
  <c r="P638"/>
  <c r="O638"/>
  <c r="N638"/>
  <c r="AC635"/>
  <c r="Y635"/>
  <c r="AC634"/>
  <c r="Y634"/>
  <c r="AC633"/>
  <c r="Y633"/>
  <c r="AC632"/>
  <c r="Y632"/>
  <c r="AC631"/>
  <c r="Y631"/>
  <c r="AC630"/>
  <c r="Y630"/>
  <c r="AC629"/>
  <c r="Y629"/>
  <c r="AC628"/>
  <c r="Y628"/>
  <c r="AC627"/>
  <c r="Y627"/>
  <c r="AC626"/>
  <c r="Y626"/>
  <c r="AC625"/>
  <c r="Y625"/>
  <c r="AC624"/>
  <c r="Y624"/>
  <c r="AC623"/>
  <c r="Y623"/>
  <c r="AC622"/>
  <c r="Y622"/>
  <c r="AC621"/>
  <c r="Y621"/>
  <c r="AC620"/>
  <c r="Y620"/>
  <c r="AC619"/>
  <c r="Y619"/>
  <c r="AC618"/>
  <c r="Y618"/>
  <c r="AC617"/>
  <c r="Y617"/>
  <c r="AC616"/>
  <c r="Y616"/>
  <c r="AC615"/>
  <c r="Y615"/>
  <c r="AC614"/>
  <c r="Y614"/>
  <c r="AC613"/>
  <c r="Y613"/>
  <c r="AC612"/>
  <c r="Y612"/>
  <c r="AC611"/>
  <c r="Y611"/>
  <c r="AC610"/>
  <c r="X610"/>
  <c r="AB610" s="1"/>
  <c r="V610"/>
  <c r="AC609"/>
  <c r="X609"/>
  <c r="AB609" s="1"/>
  <c r="V609"/>
  <c r="AC608"/>
  <c r="X608"/>
  <c r="AB608" s="1"/>
  <c r="V608"/>
  <c r="AC607"/>
  <c r="AB607"/>
  <c r="AA607"/>
  <c r="Z607"/>
  <c r="U607"/>
  <c r="AC606"/>
  <c r="AB606"/>
  <c r="AA606"/>
  <c r="Z606"/>
  <c r="U606"/>
  <c r="AC605"/>
  <c r="AB605"/>
  <c r="AA605"/>
  <c r="Z605"/>
  <c r="U605"/>
  <c r="AC604"/>
  <c r="AB604"/>
  <c r="AA604"/>
  <c r="Z604"/>
  <c r="U604"/>
  <c r="AC603"/>
  <c r="AB603"/>
  <c r="AA603"/>
  <c r="Z603"/>
  <c r="U603"/>
  <c r="AC602"/>
  <c r="AB602"/>
  <c r="AA602"/>
  <c r="Z602"/>
  <c r="U602"/>
  <c r="AC601"/>
  <c r="AB601"/>
  <c r="AA601"/>
  <c r="Z601"/>
  <c r="U601"/>
  <c r="AC600"/>
  <c r="X600"/>
  <c r="AB600" s="1"/>
  <c r="Y600" s="1"/>
  <c r="W600"/>
  <c r="V600"/>
  <c r="Q600"/>
  <c r="M600"/>
  <c r="AC599"/>
  <c r="X599"/>
  <c r="AB599" s="1"/>
  <c r="Y599" s="1"/>
  <c r="W599"/>
  <c r="V599"/>
  <c r="Q599"/>
  <c r="M599"/>
  <c r="AC597"/>
  <c r="AB597"/>
  <c r="AA597"/>
  <c r="U597"/>
  <c r="AC595"/>
  <c r="X595"/>
  <c r="AB595" s="1"/>
  <c r="W595"/>
  <c r="AA595" s="1"/>
  <c r="V595"/>
  <c r="Q595"/>
  <c r="M595"/>
  <c r="AC593"/>
  <c r="AB593"/>
  <c r="AA593"/>
  <c r="Z593"/>
  <c r="U593"/>
  <c r="Q593"/>
  <c r="M593"/>
  <c r="AC592"/>
  <c r="X592"/>
  <c r="AB592" s="1"/>
  <c r="Y592" s="1"/>
  <c r="W592"/>
  <c r="V592"/>
  <c r="Q592"/>
  <c r="M592"/>
  <c r="AC591"/>
  <c r="X591"/>
  <c r="AB591" s="1"/>
  <c r="Y591" s="1"/>
  <c r="W591"/>
  <c r="V591"/>
  <c r="Q591"/>
  <c r="M591"/>
  <c r="AC590"/>
  <c r="AB590"/>
  <c r="AA590"/>
  <c r="Z590"/>
  <c r="U590"/>
  <c r="Q590"/>
  <c r="M590"/>
  <c r="AC589"/>
  <c r="AB589"/>
  <c r="AA589"/>
  <c r="Z589"/>
  <c r="U589"/>
  <c r="Q589"/>
  <c r="M589"/>
  <c r="AC588"/>
  <c r="AB588"/>
  <c r="AA588"/>
  <c r="Z588"/>
  <c r="U588"/>
  <c r="Q588"/>
  <c r="M588"/>
  <c r="AC587"/>
  <c r="X587"/>
  <c r="AB587" s="1"/>
  <c r="W587"/>
  <c r="AA587" s="1"/>
  <c r="V587"/>
  <c r="Z587" s="1"/>
  <c r="Q587"/>
  <c r="M587"/>
  <c r="AC586"/>
  <c r="AB586"/>
  <c r="AA586"/>
  <c r="Z586"/>
  <c r="U586"/>
  <c r="Q586"/>
  <c r="M586"/>
  <c r="AC585"/>
  <c r="X585"/>
  <c r="AB585" s="1"/>
  <c r="W585"/>
  <c r="AA585" s="1"/>
  <c r="V585"/>
  <c r="Q585"/>
  <c r="M585"/>
  <c r="AC584"/>
  <c r="X584"/>
  <c r="AB584" s="1"/>
  <c r="W584"/>
  <c r="AA584" s="1"/>
  <c r="V584"/>
  <c r="Q584"/>
  <c r="M584"/>
  <c r="AG583"/>
  <c r="AC583"/>
  <c r="AA583"/>
  <c r="Y583" s="1"/>
  <c r="U583"/>
  <c r="Q583"/>
  <c r="M583"/>
  <c r="AG582"/>
  <c r="AC582"/>
  <c r="Y582"/>
  <c r="X582"/>
  <c r="W582"/>
  <c r="V582"/>
  <c r="U582" s="1"/>
  <c r="Q582"/>
  <c r="M582"/>
  <c r="AC581"/>
  <c r="AB581"/>
  <c r="AA581"/>
  <c r="Z581"/>
  <c r="U581"/>
  <c r="Q581"/>
  <c r="M581"/>
  <c r="AC580"/>
  <c r="X580"/>
  <c r="AB580" s="1"/>
  <c r="W580"/>
  <c r="AA580" s="1"/>
  <c r="V580"/>
  <c r="Z580" s="1"/>
  <c r="Q580"/>
  <c r="M580"/>
  <c r="AC579"/>
  <c r="Y579"/>
  <c r="X579"/>
  <c r="W579"/>
  <c r="V579"/>
  <c r="Q579"/>
  <c r="M579"/>
  <c r="AC578"/>
  <c r="Y578"/>
  <c r="U578"/>
  <c r="Q578"/>
  <c r="M578"/>
  <c r="AC577"/>
  <c r="Y577"/>
  <c r="X577"/>
  <c r="W577"/>
  <c r="V577"/>
  <c r="U577" s="1"/>
  <c r="Q577"/>
  <c r="M577"/>
  <c r="AC576"/>
  <c r="AB576"/>
  <c r="AA576"/>
  <c r="Z576"/>
  <c r="U576"/>
  <c r="Q576"/>
  <c r="M576"/>
  <c r="AC575"/>
  <c r="X575"/>
  <c r="AB575" s="1"/>
  <c r="Y575" s="1"/>
  <c r="W575"/>
  <c r="V575"/>
  <c r="Q575"/>
  <c r="M575"/>
  <c r="AC574"/>
  <c r="X574"/>
  <c r="AB574" s="1"/>
  <c r="Y574" s="1"/>
  <c r="W574"/>
  <c r="V574"/>
  <c r="Q574"/>
  <c r="M574"/>
  <c r="AC573"/>
  <c r="X573"/>
  <c r="AB573" s="1"/>
  <c r="W573"/>
  <c r="AA573" s="1"/>
  <c r="V573"/>
  <c r="Z573" s="1"/>
  <c r="Q573"/>
  <c r="M573"/>
  <c r="AC572"/>
  <c r="X572"/>
  <c r="AB572" s="1"/>
  <c r="W572"/>
  <c r="V572"/>
  <c r="Z572" s="1"/>
  <c r="Q572"/>
  <c r="M572"/>
  <c r="AG571"/>
  <c r="AC571"/>
  <c r="AB571"/>
  <c r="AA571"/>
  <c r="Z571"/>
  <c r="U571"/>
  <c r="Q571"/>
  <c r="M571"/>
  <c r="AC570"/>
  <c r="X570"/>
  <c r="AB570" s="1"/>
  <c r="W570"/>
  <c r="AA570" s="1"/>
  <c r="V570"/>
  <c r="Z570" s="1"/>
  <c r="Q570"/>
  <c r="M570"/>
  <c r="AC569"/>
  <c r="AB569"/>
  <c r="AA569"/>
  <c r="Z569"/>
  <c r="U569"/>
  <c r="Q569"/>
  <c r="M569"/>
  <c r="AC568"/>
  <c r="AB568"/>
  <c r="AA568"/>
  <c r="Z568"/>
  <c r="U568"/>
  <c r="Q568"/>
  <c r="M568"/>
  <c r="AC567"/>
  <c r="AB567"/>
  <c r="AA567"/>
  <c r="Z567"/>
  <c r="U567"/>
  <c r="Q567"/>
  <c r="M567"/>
  <c r="AC566"/>
  <c r="AA566"/>
  <c r="Y566" s="1"/>
  <c r="U566"/>
  <c r="Q566"/>
  <c r="M566"/>
  <c r="AC565"/>
  <c r="AB565"/>
  <c r="AA565"/>
  <c r="Z565"/>
  <c r="U565"/>
  <c r="Q565"/>
  <c r="M565"/>
  <c r="AC564"/>
  <c r="AB564"/>
  <c r="AA564"/>
  <c r="Z564"/>
  <c r="U564"/>
  <c r="Q564"/>
  <c r="M564"/>
  <c r="AC563"/>
  <c r="AB563"/>
  <c r="AA563"/>
  <c r="Z563"/>
  <c r="U563"/>
  <c r="Q563"/>
  <c r="M563"/>
  <c r="AL562"/>
  <c r="AJ562"/>
  <c r="AF562"/>
  <c r="AE562"/>
  <c r="AD562"/>
  <c r="T562"/>
  <c r="S562"/>
  <c r="R562"/>
  <c r="P562"/>
  <c r="O562"/>
  <c r="N562"/>
  <c r="AC561"/>
  <c r="Y561"/>
  <c r="AC560"/>
  <c r="Y560"/>
  <c r="AC559"/>
  <c r="Y559"/>
  <c r="AC558"/>
  <c r="Y558"/>
  <c r="AC557"/>
  <c r="AB557"/>
  <c r="Y557" s="1"/>
  <c r="AC556"/>
  <c r="Y556"/>
  <c r="AC555"/>
  <c r="AB555"/>
  <c r="AA555"/>
  <c r="Z555"/>
  <c r="U555"/>
  <c r="AC554"/>
  <c r="AB554"/>
  <c r="AA554"/>
  <c r="Z554"/>
  <c r="U554"/>
  <c r="AC553"/>
  <c r="AB553"/>
  <c r="AA553"/>
  <c r="Z553"/>
  <c r="U553"/>
  <c r="AC552"/>
  <c r="AB552"/>
  <c r="AA552"/>
  <c r="Z552"/>
  <c r="Y552" s="1"/>
  <c r="U552"/>
  <c r="AC551"/>
  <c r="AB551"/>
  <c r="AA551"/>
  <c r="Z551"/>
  <c r="U551"/>
  <c r="AC550"/>
  <c r="X550"/>
  <c r="AB550" s="1"/>
  <c r="W550"/>
  <c r="AA550" s="1"/>
  <c r="V550"/>
  <c r="Q550"/>
  <c r="AC549"/>
  <c r="X549"/>
  <c r="AB549" s="1"/>
  <c r="W549"/>
  <c r="AA549" s="1"/>
  <c r="V549"/>
  <c r="Q549"/>
  <c r="AC548"/>
  <c r="X548"/>
  <c r="AB548" s="1"/>
  <c r="W548"/>
  <c r="AA548" s="1"/>
  <c r="V548"/>
  <c r="Q548"/>
  <c r="AC547"/>
  <c r="X547"/>
  <c r="AB547" s="1"/>
  <c r="W547"/>
  <c r="AA547" s="1"/>
  <c r="V547"/>
  <c r="Q547"/>
  <c r="AC546"/>
  <c r="X546"/>
  <c r="AB546" s="1"/>
  <c r="W546"/>
  <c r="AA546" s="1"/>
  <c r="V546"/>
  <c r="Q546"/>
  <c r="M546"/>
  <c r="AC545"/>
  <c r="AB545"/>
  <c r="AA545"/>
  <c r="Z545"/>
  <c r="U545"/>
  <c r="Q545"/>
  <c r="M545"/>
  <c r="AC544"/>
  <c r="AA544"/>
  <c r="Z544"/>
  <c r="Y544" s="1"/>
  <c r="U544"/>
  <c r="Q544"/>
  <c r="M544"/>
  <c r="AC543"/>
  <c r="Y543"/>
  <c r="X543"/>
  <c r="W543"/>
  <c r="V543"/>
  <c r="Q543"/>
  <c r="M543"/>
  <c r="AC542"/>
  <c r="X542"/>
  <c r="AB542" s="1"/>
  <c r="W542"/>
  <c r="AA542" s="1"/>
  <c r="V542"/>
  <c r="Q542"/>
  <c r="M542"/>
  <c r="AC541"/>
  <c r="X541"/>
  <c r="AB541" s="1"/>
  <c r="W541"/>
  <c r="AA541" s="1"/>
  <c r="V541"/>
  <c r="Q541"/>
  <c r="M541"/>
  <c r="AC540"/>
  <c r="AA540"/>
  <c r="Z540"/>
  <c r="U540"/>
  <c r="Q540"/>
  <c r="M540"/>
  <c r="AC539"/>
  <c r="X539"/>
  <c r="AB539" s="1"/>
  <c r="W539"/>
  <c r="AA539" s="1"/>
  <c r="V539"/>
  <c r="Q539"/>
  <c r="M539"/>
  <c r="AG538"/>
  <c r="AF538" s="1"/>
  <c r="AB538"/>
  <c r="AA538"/>
  <c r="Z538"/>
  <c r="U538"/>
  <c r="Q538"/>
  <c r="M538"/>
  <c r="AC537"/>
  <c r="AB537"/>
  <c r="AA537"/>
  <c r="Z537"/>
  <c r="U537"/>
  <c r="Q537"/>
  <c r="M537"/>
  <c r="AC536"/>
  <c r="AB536"/>
  <c r="AA536"/>
  <c r="Z536"/>
  <c r="U536"/>
  <c r="Q536"/>
  <c r="M536"/>
  <c r="AC535"/>
  <c r="AB535"/>
  <c r="AA535"/>
  <c r="Z535"/>
  <c r="U535"/>
  <c r="Q535"/>
  <c r="M535"/>
  <c r="AG534"/>
  <c r="AF534" s="1"/>
  <c r="AC534" s="1"/>
  <c r="AA534"/>
  <c r="Z534"/>
  <c r="U534"/>
  <c r="T534"/>
  <c r="M534"/>
  <c r="AC533"/>
  <c r="X533"/>
  <c r="AB533" s="1"/>
  <c r="W533"/>
  <c r="AA533" s="1"/>
  <c r="V533"/>
  <c r="Q533"/>
  <c r="M533"/>
  <c r="AC532"/>
  <c r="X532"/>
  <c r="AB532" s="1"/>
  <c r="W532"/>
  <c r="AA532" s="1"/>
  <c r="V532"/>
  <c r="Q532"/>
  <c r="M532"/>
  <c r="AC531"/>
  <c r="X531"/>
  <c r="AB531" s="1"/>
  <c r="W531"/>
  <c r="AA531" s="1"/>
  <c r="V531"/>
  <c r="Q531"/>
  <c r="M531"/>
  <c r="AC530"/>
  <c r="Y530"/>
  <c r="X530"/>
  <c r="W530"/>
  <c r="V530"/>
  <c r="Q530"/>
  <c r="M530"/>
  <c r="AC529"/>
  <c r="Y529"/>
  <c r="U529"/>
  <c r="Q529"/>
  <c r="M529"/>
  <c r="AC528"/>
  <c r="X528"/>
  <c r="AB528" s="1"/>
  <c r="W528"/>
  <c r="AA528" s="1"/>
  <c r="V528"/>
  <c r="Z528" s="1"/>
  <c r="Q528"/>
  <c r="M528"/>
  <c r="AG527"/>
  <c r="AF527" s="1"/>
  <c r="AC527"/>
  <c r="X527"/>
  <c r="W527"/>
  <c r="AA527" s="1"/>
  <c r="V527"/>
  <c r="Q527"/>
  <c r="M527"/>
  <c r="AC526"/>
  <c r="X526"/>
  <c r="AB526" s="1"/>
  <c r="W526"/>
  <c r="AA526" s="1"/>
  <c r="V526"/>
  <c r="Q526"/>
  <c r="M526"/>
  <c r="AC525"/>
  <c r="X525"/>
  <c r="AB525" s="1"/>
  <c r="W525"/>
  <c r="AA525" s="1"/>
  <c r="V525"/>
  <c r="Q525"/>
  <c r="M525"/>
  <c r="AC524"/>
  <c r="X524"/>
  <c r="AB524" s="1"/>
  <c r="W524"/>
  <c r="AA524" s="1"/>
  <c r="V524"/>
  <c r="Q524"/>
  <c r="M524"/>
  <c r="AC523"/>
  <c r="X523"/>
  <c r="W523"/>
  <c r="AA523" s="1"/>
  <c r="V523"/>
  <c r="Z523" s="1"/>
  <c r="Q523"/>
  <c r="M523"/>
  <c r="AC522"/>
  <c r="X522"/>
  <c r="AB522" s="1"/>
  <c r="W522"/>
  <c r="AA522" s="1"/>
  <c r="V522"/>
  <c r="Q522"/>
  <c r="M522"/>
  <c r="AC521"/>
  <c r="Y521"/>
  <c r="X521"/>
  <c r="W521"/>
  <c r="V521"/>
  <c r="Q521"/>
  <c r="M521"/>
  <c r="AC520"/>
  <c r="AB520"/>
  <c r="AA520"/>
  <c r="Z520"/>
  <c r="U520"/>
  <c r="Q520"/>
  <c r="M520"/>
  <c r="AJ519"/>
  <c r="AJ518" s="1"/>
  <c r="AE519"/>
  <c r="AD519"/>
  <c r="S519"/>
  <c r="R519"/>
  <c r="P519"/>
  <c r="P518" s="1"/>
  <c r="O519"/>
  <c r="N519"/>
  <c r="R518"/>
  <c r="AC514"/>
  <c r="Y514"/>
  <c r="AC513"/>
  <c r="Y513"/>
  <c r="AC511"/>
  <c r="X511"/>
  <c r="W511"/>
  <c r="V511"/>
  <c r="Q511"/>
  <c r="M511"/>
  <c r="AC510"/>
  <c r="Y510"/>
  <c r="X510"/>
  <c r="W510"/>
  <c r="V510"/>
  <c r="Q510"/>
  <c r="M510"/>
  <c r="AC509"/>
  <c r="Y509"/>
  <c r="X509"/>
  <c r="W509"/>
  <c r="V509"/>
  <c r="Q509"/>
  <c r="M509"/>
  <c r="AC508"/>
  <c r="Y508"/>
  <c r="X508"/>
  <c r="W508"/>
  <c r="V508"/>
  <c r="Q508"/>
  <c r="M508"/>
  <c r="AC507"/>
  <c r="Y507"/>
  <c r="U507"/>
  <c r="Q507"/>
  <c r="M507"/>
  <c r="AC505"/>
  <c r="Y505"/>
  <c r="X505"/>
  <c r="W505"/>
  <c r="V505"/>
  <c r="Q505"/>
  <c r="M505"/>
  <c r="AC503"/>
  <c r="Y503"/>
  <c r="X503"/>
  <c r="W503"/>
  <c r="V503"/>
  <c r="Q503"/>
  <c r="M503"/>
  <c r="AC501"/>
  <c r="Y501"/>
  <c r="X501"/>
  <c r="W501"/>
  <c r="V501"/>
  <c r="Q501"/>
  <c r="M501"/>
  <c r="AC499"/>
  <c r="Y499"/>
  <c r="X499"/>
  <c r="W499"/>
  <c r="V499"/>
  <c r="Q499"/>
  <c r="M499"/>
  <c r="AC497"/>
  <c r="AB497"/>
  <c r="AA497"/>
  <c r="Z497"/>
  <c r="U497"/>
  <c r="Q497"/>
  <c r="M497"/>
  <c r="AC496"/>
  <c r="AB496"/>
  <c r="AA496"/>
  <c r="Z496"/>
  <c r="U496"/>
  <c r="AC494"/>
  <c r="AB494"/>
  <c r="AA494"/>
  <c r="Z494"/>
  <c r="U494"/>
  <c r="Q494"/>
  <c r="M494"/>
  <c r="AC492"/>
  <c r="X492"/>
  <c r="AB492" s="1"/>
  <c r="W492"/>
  <c r="AA492" s="1"/>
  <c r="V492"/>
  <c r="Z492" s="1"/>
  <c r="Q492"/>
  <c r="M492"/>
  <c r="AC489"/>
  <c r="Y489"/>
  <c r="X489"/>
  <c r="W489"/>
  <c r="V489"/>
  <c r="Q489"/>
  <c r="M489"/>
  <c r="AC486"/>
  <c r="Y486"/>
  <c r="X486"/>
  <c r="W486"/>
  <c r="V486"/>
  <c r="Q486"/>
  <c r="M486"/>
  <c r="AJ485"/>
  <c r="AJ469" s="1"/>
  <c r="AG485"/>
  <c r="AF485"/>
  <c r="AE485"/>
  <c r="AD485"/>
  <c r="T485"/>
  <c r="S485"/>
  <c r="R485"/>
  <c r="P485"/>
  <c r="O485"/>
  <c r="N485"/>
  <c r="AC484"/>
  <c r="Y484"/>
  <c r="AC483"/>
  <c r="Y483"/>
  <c r="AC482"/>
  <c r="Y482"/>
  <c r="AC481"/>
  <c r="Y481"/>
  <c r="AC480"/>
  <c r="Y480"/>
  <c r="AC479"/>
  <c r="X479"/>
  <c r="AB479" s="1"/>
  <c r="W479"/>
  <c r="AA479" s="1"/>
  <c r="V479"/>
  <c r="Q479"/>
  <c r="AG478"/>
  <c r="AF478" s="1"/>
  <c r="AC478" s="1"/>
  <c r="Y478"/>
  <c r="X478"/>
  <c r="W478"/>
  <c r="V478"/>
  <c r="Q478"/>
  <c r="M478"/>
  <c r="AC477"/>
  <c r="Y477"/>
  <c r="X477"/>
  <c r="W477"/>
  <c r="V477"/>
  <c r="Q477"/>
  <c r="M477"/>
  <c r="AC476"/>
  <c r="Y476"/>
  <c r="X476"/>
  <c r="W476"/>
  <c r="V476"/>
  <c r="Q476"/>
  <c r="M476"/>
  <c r="AC475"/>
  <c r="AB475"/>
  <c r="AA475"/>
  <c r="Z475"/>
  <c r="U475"/>
  <c r="AC474"/>
  <c r="Y474"/>
  <c r="U474"/>
  <c r="Q474"/>
  <c r="M474"/>
  <c r="AC473"/>
  <c r="AB473"/>
  <c r="AA473"/>
  <c r="Z473"/>
  <c r="Y473" s="1"/>
  <c r="U473"/>
  <c r="Q473"/>
  <c r="M473"/>
  <c r="AC471"/>
  <c r="X471"/>
  <c r="W471"/>
  <c r="AA471" s="1"/>
  <c r="V471"/>
  <c r="Q471"/>
  <c r="M471"/>
  <c r="AJ470"/>
  <c r="AG470"/>
  <c r="AE470"/>
  <c r="AD470"/>
  <c r="T470"/>
  <c r="T469" s="1"/>
  <c r="S470"/>
  <c r="R470"/>
  <c r="R469" s="1"/>
  <c r="P470"/>
  <c r="O470"/>
  <c r="N470"/>
  <c r="AC465"/>
  <c r="Y465"/>
  <c r="AC462"/>
  <c r="Y462"/>
  <c r="AC459"/>
  <c r="X459"/>
  <c r="AB459" s="1"/>
  <c r="V459"/>
  <c r="M459"/>
  <c r="AC456"/>
  <c r="X456"/>
  <c r="AB456" s="1"/>
  <c r="V456"/>
  <c r="M456"/>
  <c r="AC453"/>
  <c r="X453"/>
  <c r="AB453" s="1"/>
  <c r="V453"/>
  <c r="M453"/>
  <c r="AC450"/>
  <c r="V450"/>
  <c r="M450"/>
  <c r="AC447"/>
  <c r="X447"/>
  <c r="AB447" s="1"/>
  <c r="V447"/>
  <c r="AG444"/>
  <c r="AC444"/>
  <c r="X444"/>
  <c r="AB444" s="1"/>
  <c r="V444"/>
  <c r="AC441"/>
  <c r="X441"/>
  <c r="AB441" s="1"/>
  <c r="W441"/>
  <c r="AA441" s="1"/>
  <c r="V441"/>
  <c r="Q441"/>
  <c r="AC438"/>
  <c r="X438"/>
  <c r="AB438" s="1"/>
  <c r="W438"/>
  <c r="AA438" s="1"/>
  <c r="V438"/>
  <c r="Q438"/>
  <c r="M438"/>
  <c r="AC435"/>
  <c r="X435"/>
  <c r="W435"/>
  <c r="AA435" s="1"/>
  <c r="V435"/>
  <c r="Q435"/>
  <c r="M435"/>
  <c r="AG432"/>
  <c r="AC432"/>
  <c r="X432"/>
  <c r="W432"/>
  <c r="AA432" s="1"/>
  <c r="V432"/>
  <c r="Z432" s="1"/>
  <c r="Q432"/>
  <c r="M432"/>
  <c r="AJ431"/>
  <c r="AF431"/>
  <c r="AE431"/>
  <c r="AD431"/>
  <c r="T431"/>
  <c r="S431"/>
  <c r="R431"/>
  <c r="P431"/>
  <c r="O431"/>
  <c r="N431"/>
  <c r="AC430"/>
  <c r="Y430"/>
  <c r="AC429"/>
  <c r="Y429"/>
  <c r="AC428"/>
  <c r="Y428"/>
  <c r="M428"/>
  <c r="AC427"/>
  <c r="Y427"/>
  <c r="AC426"/>
  <c r="Y426"/>
  <c r="AC425"/>
  <c r="Y425"/>
  <c r="Y424"/>
  <c r="Y423"/>
  <c r="AC422"/>
  <c r="Y422"/>
  <c r="AC421"/>
  <c r="Y421"/>
  <c r="AC420"/>
  <c r="Y420"/>
  <c r="AC419"/>
  <c r="Y419"/>
  <c r="AC418"/>
  <c r="Y418"/>
  <c r="U418"/>
  <c r="AC417"/>
  <c r="Y417"/>
  <c r="U417"/>
  <c r="AC416"/>
  <c r="Y416"/>
  <c r="U416"/>
  <c r="M416"/>
  <c r="AC415"/>
  <c r="Y415"/>
  <c r="U415"/>
  <c r="AC414"/>
  <c r="Y414"/>
  <c r="U414"/>
  <c r="AC413"/>
  <c r="Y413"/>
  <c r="U413"/>
  <c r="AC412"/>
  <c r="Y412"/>
  <c r="U412"/>
  <c r="AC411"/>
  <c r="Y411"/>
  <c r="U411"/>
  <c r="AC410"/>
  <c r="Y410"/>
  <c r="U410"/>
  <c r="AC409"/>
  <c r="Y409"/>
  <c r="AC408"/>
  <c r="Y408"/>
  <c r="AC407"/>
  <c r="X407"/>
  <c r="AB407" s="1"/>
  <c r="W407"/>
  <c r="AA407" s="1"/>
  <c r="V407"/>
  <c r="Q407"/>
  <c r="AC406"/>
  <c r="Y406"/>
  <c r="AC405"/>
  <c r="Y405"/>
  <c r="AC404"/>
  <c r="X404"/>
  <c r="AB404" s="1"/>
  <c r="W404"/>
  <c r="AA404" s="1"/>
  <c r="V404"/>
  <c r="Q404"/>
  <c r="AC403"/>
  <c r="Y403"/>
  <c r="AC402"/>
  <c r="Y402"/>
  <c r="AC401"/>
  <c r="X401"/>
  <c r="AB401" s="1"/>
  <c r="W401"/>
  <c r="AA401" s="1"/>
  <c r="V401"/>
  <c r="Q401"/>
  <c r="AC400"/>
  <c r="Y400"/>
  <c r="AC399"/>
  <c r="Y399"/>
  <c r="AG398"/>
  <c r="AF398" s="1"/>
  <c r="AC398" s="1"/>
  <c r="X398"/>
  <c r="AB398" s="1"/>
  <c r="Y398" s="1"/>
  <c r="W398"/>
  <c r="V398"/>
  <c r="Q398"/>
  <c r="M398"/>
  <c r="AC397"/>
  <c r="Y397"/>
  <c r="AC396"/>
  <c r="Y396"/>
  <c r="AG395"/>
  <c r="AC395"/>
  <c r="Y395"/>
  <c r="X395"/>
  <c r="W395"/>
  <c r="V395"/>
  <c r="Q395"/>
  <c r="M395"/>
  <c r="AC394"/>
  <c r="Y394"/>
  <c r="AC393"/>
  <c r="Y393"/>
  <c r="AC392"/>
  <c r="Y392"/>
  <c r="X392"/>
  <c r="W392"/>
  <c r="V392"/>
  <c r="U392" s="1"/>
  <c r="Q392"/>
  <c r="M392"/>
  <c r="AC391"/>
  <c r="Y391"/>
  <c r="AC390"/>
  <c r="Y390"/>
  <c r="AC389"/>
  <c r="Y389"/>
  <c r="X389"/>
  <c r="W389"/>
  <c r="V389"/>
  <c r="Q389"/>
  <c r="M389"/>
  <c r="AC388"/>
  <c r="Y388"/>
  <c r="AC387"/>
  <c r="Y387"/>
  <c r="AC386"/>
  <c r="Y386"/>
  <c r="X386"/>
  <c r="W386"/>
  <c r="V386"/>
  <c r="U386" s="1"/>
  <c r="Q386"/>
  <c r="M386"/>
  <c r="AC385"/>
  <c r="Y385"/>
  <c r="AC384"/>
  <c r="Y384"/>
  <c r="AG383"/>
  <c r="AF383" s="1"/>
  <c r="Y383"/>
  <c r="X383"/>
  <c r="W383"/>
  <c r="V383"/>
  <c r="Q383"/>
  <c r="M383"/>
  <c r="AC382"/>
  <c r="Y382"/>
  <c r="AC381"/>
  <c r="Y381"/>
  <c r="AC380"/>
  <c r="X380"/>
  <c r="AB380" s="1"/>
  <c r="W380"/>
  <c r="AA380" s="1"/>
  <c r="V380"/>
  <c r="Q380"/>
  <c r="M380"/>
  <c r="AC379"/>
  <c r="Y379"/>
  <c r="AC378"/>
  <c r="Y378"/>
  <c r="AC377"/>
  <c r="Y377"/>
  <c r="X377"/>
  <c r="W377"/>
  <c r="V377"/>
  <c r="Q377"/>
  <c r="M377"/>
  <c r="AC376"/>
  <c r="Y376"/>
  <c r="AC375"/>
  <c r="Y375"/>
  <c r="AC374"/>
  <c r="Y374"/>
  <c r="X374"/>
  <c r="W374"/>
  <c r="V374"/>
  <c r="Q374"/>
  <c r="M374"/>
  <c r="AC373"/>
  <c r="Y373"/>
  <c r="AC372"/>
  <c r="Y372"/>
  <c r="AC371"/>
  <c r="X371"/>
  <c r="AB371" s="1"/>
  <c r="Y371" s="1"/>
  <c r="W371"/>
  <c r="V371"/>
  <c r="Q371"/>
  <c r="M371"/>
  <c r="AC370"/>
  <c r="Y370"/>
  <c r="AC369"/>
  <c r="Y369"/>
  <c r="AC368"/>
  <c r="X368"/>
  <c r="AB368" s="1"/>
  <c r="Y368" s="1"/>
  <c r="W368"/>
  <c r="V368"/>
  <c r="Q368"/>
  <c r="M368"/>
  <c r="AC367"/>
  <c r="Y367"/>
  <c r="AC366"/>
  <c r="Y366"/>
  <c r="AC365"/>
  <c r="Y365"/>
  <c r="X365"/>
  <c r="W365"/>
  <c r="V365"/>
  <c r="Q365"/>
  <c r="M365"/>
  <c r="AC364"/>
  <c r="AB364"/>
  <c r="AA364"/>
  <c r="Z364"/>
  <c r="AC363"/>
  <c r="AB363"/>
  <c r="AA363"/>
  <c r="Z363"/>
  <c r="Y363" s="1"/>
  <c r="AC362"/>
  <c r="X362"/>
  <c r="AB362" s="1"/>
  <c r="W362"/>
  <c r="AA362" s="1"/>
  <c r="V362"/>
  <c r="Q362"/>
  <c r="M362"/>
  <c r="AC361"/>
  <c r="AB361"/>
  <c r="AA361"/>
  <c r="Z361"/>
  <c r="AC360"/>
  <c r="AB360"/>
  <c r="AA360"/>
  <c r="Z360"/>
  <c r="AC359"/>
  <c r="X359"/>
  <c r="AB359" s="1"/>
  <c r="W359"/>
  <c r="AA359" s="1"/>
  <c r="V359"/>
  <c r="Z359" s="1"/>
  <c r="Q359"/>
  <c r="M359"/>
  <c r="AC358"/>
  <c r="AB358"/>
  <c r="AA358"/>
  <c r="Z358"/>
  <c r="AC357"/>
  <c r="AB357"/>
  <c r="AA357"/>
  <c r="Z357"/>
  <c r="AC356"/>
  <c r="X356"/>
  <c r="AB356" s="1"/>
  <c r="W356"/>
  <c r="AA356" s="1"/>
  <c r="V356"/>
  <c r="Q356"/>
  <c r="M356"/>
  <c r="AC355"/>
  <c r="AB355"/>
  <c r="AA355"/>
  <c r="Z355"/>
  <c r="AC354"/>
  <c r="AB354"/>
  <c r="AA354"/>
  <c r="Z354"/>
  <c r="AC353"/>
  <c r="X353"/>
  <c r="AB353" s="1"/>
  <c r="W353"/>
  <c r="AA353" s="1"/>
  <c r="V353"/>
  <c r="Q353"/>
  <c r="M353"/>
  <c r="AC352"/>
  <c r="AB352"/>
  <c r="AA352"/>
  <c r="Z352"/>
  <c r="AC351"/>
  <c r="AB351"/>
  <c r="AA351"/>
  <c r="Z351"/>
  <c r="Y351" s="1"/>
  <c r="AC350"/>
  <c r="X350"/>
  <c r="AB350" s="1"/>
  <c r="W350"/>
  <c r="AA350" s="1"/>
  <c r="V350"/>
  <c r="Q350"/>
  <c r="M350"/>
  <c r="AC349"/>
  <c r="AB349"/>
  <c r="AA349"/>
  <c r="Z349"/>
  <c r="AC348"/>
  <c r="AB348"/>
  <c r="AA348"/>
  <c r="Z348"/>
  <c r="AC347"/>
  <c r="X347"/>
  <c r="AB347" s="1"/>
  <c r="W347"/>
  <c r="AA347" s="1"/>
  <c r="V347"/>
  <c r="Z347" s="1"/>
  <c r="Q347"/>
  <c r="M347"/>
  <c r="AC346"/>
  <c r="AB346"/>
  <c r="AA346"/>
  <c r="Z346"/>
  <c r="AC345"/>
  <c r="AB345"/>
  <c r="AA345"/>
  <c r="Z345"/>
  <c r="AC344"/>
  <c r="X344"/>
  <c r="AB344" s="1"/>
  <c r="W344"/>
  <c r="AA344" s="1"/>
  <c r="V344"/>
  <c r="Q344"/>
  <c r="M344"/>
  <c r="AC343"/>
  <c r="AB343"/>
  <c r="AA343"/>
  <c r="Z343"/>
  <c r="AC342"/>
  <c r="AB342"/>
  <c r="AA342"/>
  <c r="Z342"/>
  <c r="AC341"/>
  <c r="X341"/>
  <c r="AB341" s="1"/>
  <c r="W341"/>
  <c r="AA341" s="1"/>
  <c r="V341"/>
  <c r="Q341"/>
  <c r="M341"/>
  <c r="AC340"/>
  <c r="AB340"/>
  <c r="AA340"/>
  <c r="Z340"/>
  <c r="AC339"/>
  <c r="AB339"/>
  <c r="AA339"/>
  <c r="Z339"/>
  <c r="AC338"/>
  <c r="X338"/>
  <c r="AB338" s="1"/>
  <c r="W338"/>
  <c r="AA338" s="1"/>
  <c r="V338"/>
  <c r="Q338"/>
  <c r="M338"/>
  <c r="AC337"/>
  <c r="Y337"/>
  <c r="AC336"/>
  <c r="Y336"/>
  <c r="AG335"/>
  <c r="AC335"/>
  <c r="X335"/>
  <c r="W335"/>
  <c r="AA335" s="1"/>
  <c r="V335"/>
  <c r="U335" s="1"/>
  <c r="Q335"/>
  <c r="M335"/>
  <c r="AC334"/>
  <c r="Y334"/>
  <c r="AC333"/>
  <c r="Y333"/>
  <c r="AC332"/>
  <c r="AB332"/>
  <c r="AA332"/>
  <c r="Z332"/>
  <c r="U332"/>
  <c r="AC331"/>
  <c r="AB331"/>
  <c r="AA331"/>
  <c r="Z331"/>
  <c r="AC330"/>
  <c r="AB330"/>
  <c r="AA330"/>
  <c r="Z330"/>
  <c r="AC329"/>
  <c r="AB329"/>
  <c r="AA329"/>
  <c r="Z329"/>
  <c r="U329"/>
  <c r="Q329"/>
  <c r="M329"/>
  <c r="AC328"/>
  <c r="AB328"/>
  <c r="AA328"/>
  <c r="Z328"/>
  <c r="AC327"/>
  <c r="AB327"/>
  <c r="AA327"/>
  <c r="Z327"/>
  <c r="Y327" s="1"/>
  <c r="AC326"/>
  <c r="X326"/>
  <c r="AB326" s="1"/>
  <c r="W326"/>
  <c r="AA326" s="1"/>
  <c r="V326"/>
  <c r="Q326"/>
  <c r="M326"/>
  <c r="AC325"/>
  <c r="AB325"/>
  <c r="AA325"/>
  <c r="Z325"/>
  <c r="AC324"/>
  <c r="AB324"/>
  <c r="AA324"/>
  <c r="Z324"/>
  <c r="AC323"/>
  <c r="X323"/>
  <c r="AB323" s="1"/>
  <c r="W323"/>
  <c r="AA323" s="1"/>
  <c r="V323"/>
  <c r="Z323" s="1"/>
  <c r="Q323"/>
  <c r="AC322"/>
  <c r="AB322"/>
  <c r="AA322"/>
  <c r="Z322"/>
  <c r="AC321"/>
  <c r="AB321"/>
  <c r="AA321"/>
  <c r="Z321"/>
  <c r="AC320"/>
  <c r="X320"/>
  <c r="AB320" s="1"/>
  <c r="W320"/>
  <c r="AA320" s="1"/>
  <c r="V320"/>
  <c r="Z320" s="1"/>
  <c r="Q320"/>
  <c r="M320"/>
  <c r="AC319"/>
  <c r="AB319"/>
  <c r="AA319"/>
  <c r="Z319"/>
  <c r="AC318"/>
  <c r="AB318"/>
  <c r="AA318"/>
  <c r="Z318"/>
  <c r="AC317"/>
  <c r="X317"/>
  <c r="AB317" s="1"/>
  <c r="W317"/>
  <c r="AA317" s="1"/>
  <c r="V317"/>
  <c r="Q317"/>
  <c r="M317"/>
  <c r="AC316"/>
  <c r="AB316"/>
  <c r="AA316"/>
  <c r="Z316"/>
  <c r="AC315"/>
  <c r="AB315"/>
  <c r="AA315"/>
  <c r="Z315"/>
  <c r="AC314"/>
  <c r="X314"/>
  <c r="AB314" s="1"/>
  <c r="W314"/>
  <c r="AA314" s="1"/>
  <c r="V314"/>
  <c r="Q314"/>
  <c r="M314"/>
  <c r="AC313"/>
  <c r="AB313"/>
  <c r="AA313"/>
  <c r="Z313"/>
  <c r="AC312"/>
  <c r="AB312"/>
  <c r="AA312"/>
  <c r="Z312"/>
  <c r="AC311"/>
  <c r="X311"/>
  <c r="AB311" s="1"/>
  <c r="W311"/>
  <c r="AA311" s="1"/>
  <c r="V311"/>
  <c r="Z311" s="1"/>
  <c r="Q311"/>
  <c r="M311"/>
  <c r="AC310"/>
  <c r="AB310"/>
  <c r="AA310"/>
  <c r="Z310"/>
  <c r="AC309"/>
  <c r="AB309"/>
  <c r="AA309"/>
  <c r="Z309"/>
  <c r="AC308"/>
  <c r="X308"/>
  <c r="AB308" s="1"/>
  <c r="W308"/>
  <c r="AA308" s="1"/>
  <c r="V308"/>
  <c r="Z308" s="1"/>
  <c r="Q308"/>
  <c r="M308"/>
  <c r="AC307"/>
  <c r="AB307"/>
  <c r="AA307"/>
  <c r="Z307"/>
  <c r="AC306"/>
  <c r="AB306"/>
  <c r="AA306"/>
  <c r="Z306"/>
  <c r="AC305"/>
  <c r="X305"/>
  <c r="AB305" s="1"/>
  <c r="W305"/>
  <c r="AA305" s="1"/>
  <c r="V305"/>
  <c r="Q305"/>
  <c r="M305"/>
  <c r="AC304"/>
  <c r="AB304"/>
  <c r="AA304"/>
  <c r="Z304"/>
  <c r="Y304"/>
  <c r="AC303"/>
  <c r="AB303"/>
  <c r="AA303"/>
  <c r="Z303"/>
  <c r="AC302"/>
  <c r="X302"/>
  <c r="AB302" s="1"/>
  <c r="W302"/>
  <c r="AA302" s="1"/>
  <c r="V302"/>
  <c r="Q302"/>
  <c r="M302"/>
  <c r="AC301"/>
  <c r="AB301"/>
  <c r="AA301"/>
  <c r="Z301"/>
  <c r="AC300"/>
  <c r="AB300"/>
  <c r="AA300"/>
  <c r="Z300"/>
  <c r="Y300" s="1"/>
  <c r="AC299"/>
  <c r="Z299"/>
  <c r="X299"/>
  <c r="AB299" s="1"/>
  <c r="W299"/>
  <c r="AA299" s="1"/>
  <c r="V299"/>
  <c r="Q299"/>
  <c r="M299"/>
  <c r="AC298"/>
  <c r="AB298"/>
  <c r="AA298"/>
  <c r="Z298"/>
  <c r="AC297"/>
  <c r="AB297"/>
  <c r="AA297"/>
  <c r="Z297"/>
  <c r="AC296"/>
  <c r="X296"/>
  <c r="AB296" s="1"/>
  <c r="W296"/>
  <c r="AA296" s="1"/>
  <c r="V296"/>
  <c r="Z296" s="1"/>
  <c r="U296"/>
  <c r="Q296"/>
  <c r="M296"/>
  <c r="AC295"/>
  <c r="AB295"/>
  <c r="AA295"/>
  <c r="Z295"/>
  <c r="Y295" s="1"/>
  <c r="AC294"/>
  <c r="AB294"/>
  <c r="AA294"/>
  <c r="Z294"/>
  <c r="Y294" s="1"/>
  <c r="AC293"/>
  <c r="X293"/>
  <c r="AB293" s="1"/>
  <c r="W293"/>
  <c r="AA293" s="1"/>
  <c r="V293"/>
  <c r="Q293"/>
  <c r="M293"/>
  <c r="AC292"/>
  <c r="AB292"/>
  <c r="AA292"/>
  <c r="Z292"/>
  <c r="Y292" s="1"/>
  <c r="AC291"/>
  <c r="AB291"/>
  <c r="AA291"/>
  <c r="Z291"/>
  <c r="AC290"/>
  <c r="X290"/>
  <c r="AB290" s="1"/>
  <c r="W290"/>
  <c r="AA290" s="1"/>
  <c r="V290"/>
  <c r="Q290"/>
  <c r="M290"/>
  <c r="AC289"/>
  <c r="AB289"/>
  <c r="AA289"/>
  <c r="Z289"/>
  <c r="AC288"/>
  <c r="AB288"/>
  <c r="AA288"/>
  <c r="Z288"/>
  <c r="Y288" s="1"/>
  <c r="AC287"/>
  <c r="Z287"/>
  <c r="X287"/>
  <c r="AB287" s="1"/>
  <c r="W287"/>
  <c r="AA287" s="1"/>
  <c r="V287"/>
  <c r="Q287"/>
  <c r="M287"/>
  <c r="AC286"/>
  <c r="AB286"/>
  <c r="AA286"/>
  <c r="Z286"/>
  <c r="AC285"/>
  <c r="AB285"/>
  <c r="AA285"/>
  <c r="Z285"/>
  <c r="AC284"/>
  <c r="X284"/>
  <c r="AB284" s="1"/>
  <c r="W284"/>
  <c r="AA284" s="1"/>
  <c r="V284"/>
  <c r="Z284" s="1"/>
  <c r="U284"/>
  <c r="Q284"/>
  <c r="M284"/>
  <c r="AC283"/>
  <c r="AB283"/>
  <c r="AA283"/>
  <c r="Z283"/>
  <c r="AC282"/>
  <c r="AB282"/>
  <c r="AA282"/>
  <c r="Z282"/>
  <c r="AC281"/>
  <c r="X281"/>
  <c r="AB281" s="1"/>
  <c r="W281"/>
  <c r="AA281" s="1"/>
  <c r="V281"/>
  <c r="Z281" s="1"/>
  <c r="Q281"/>
  <c r="M281"/>
  <c r="AC280"/>
  <c r="AB280"/>
  <c r="AA280"/>
  <c r="Z280"/>
  <c r="Y280" s="1"/>
  <c r="AC279"/>
  <c r="AB279"/>
  <c r="AA279"/>
  <c r="Z279"/>
  <c r="AC278"/>
  <c r="X278"/>
  <c r="AB278" s="1"/>
  <c r="W278"/>
  <c r="AA278" s="1"/>
  <c r="V278"/>
  <c r="Q278"/>
  <c r="AC277"/>
  <c r="AB277"/>
  <c r="AA277"/>
  <c r="Z277"/>
  <c r="AC276"/>
  <c r="AB276"/>
  <c r="AA276"/>
  <c r="Z276"/>
  <c r="AC275"/>
  <c r="X275"/>
  <c r="AB275" s="1"/>
  <c r="W275"/>
  <c r="AA275" s="1"/>
  <c r="V275"/>
  <c r="Z275" s="1"/>
  <c r="U275"/>
  <c r="Q275"/>
  <c r="M275"/>
  <c r="AC274"/>
  <c r="AB274"/>
  <c r="AA274"/>
  <c r="Z274"/>
  <c r="AC273"/>
  <c r="AB273"/>
  <c r="AA273"/>
  <c r="Z273"/>
  <c r="AC272"/>
  <c r="X272"/>
  <c r="AB272" s="1"/>
  <c r="W272"/>
  <c r="AA272" s="1"/>
  <c r="V272"/>
  <c r="Q272"/>
  <c r="AC271"/>
  <c r="AB271"/>
  <c r="AA271"/>
  <c r="Z271"/>
  <c r="AC270"/>
  <c r="AB270"/>
  <c r="AA270"/>
  <c r="Z270"/>
  <c r="AC269"/>
  <c r="X269"/>
  <c r="W269"/>
  <c r="V269"/>
  <c r="Q269"/>
  <c r="M269"/>
  <c r="AJ268"/>
  <c r="AE268"/>
  <c r="AD268"/>
  <c r="T268"/>
  <c r="S268"/>
  <c r="R268"/>
  <c r="P268"/>
  <c r="O268"/>
  <c r="N268"/>
  <c r="AC262"/>
  <c r="AC261" s="1"/>
  <c r="X262"/>
  <c r="X261" s="1"/>
  <c r="W262"/>
  <c r="AA262" s="1"/>
  <c r="AA261" s="1"/>
  <c r="V262"/>
  <c r="Q262"/>
  <c r="M262"/>
  <c r="M261" s="1"/>
  <c r="AJ261"/>
  <c r="AG261"/>
  <c r="AF261"/>
  <c r="AE261"/>
  <c r="AD261"/>
  <c r="AB261"/>
  <c r="W261"/>
  <c r="T261"/>
  <c r="S261"/>
  <c r="R261"/>
  <c r="Q261"/>
  <c r="P261"/>
  <c r="O261"/>
  <c r="N261"/>
  <c r="AC259"/>
  <c r="X259"/>
  <c r="W259"/>
  <c r="V259"/>
  <c r="Q259"/>
  <c r="M259"/>
  <c r="AC258"/>
  <c r="Y258"/>
  <c r="X258"/>
  <c r="W258"/>
  <c r="V258"/>
  <c r="Q258"/>
  <c r="M258"/>
  <c r="AC257"/>
  <c r="X257"/>
  <c r="AB257" s="1"/>
  <c r="W257"/>
  <c r="AA257" s="1"/>
  <c r="V257"/>
  <c r="Q257"/>
  <c r="M257"/>
  <c r="AC256"/>
  <c r="X256"/>
  <c r="AB256" s="1"/>
  <c r="W256"/>
  <c r="AA256" s="1"/>
  <c r="V256"/>
  <c r="Z256" s="1"/>
  <c r="Q256"/>
  <c r="M256"/>
  <c r="AC255"/>
  <c r="X255"/>
  <c r="AB255" s="1"/>
  <c r="W255"/>
  <c r="V255"/>
  <c r="Q255"/>
  <c r="M255"/>
  <c r="AJ254"/>
  <c r="AG254"/>
  <c r="AF254"/>
  <c r="AE254"/>
  <c r="AD254"/>
  <c r="T254"/>
  <c r="S254"/>
  <c r="R254"/>
  <c r="P254"/>
  <c r="O254"/>
  <c r="N254"/>
  <c r="AE253"/>
  <c r="AC251"/>
  <c r="AC250" s="1"/>
  <c r="X251"/>
  <c r="X250" s="1"/>
  <c r="W251"/>
  <c r="AA251" s="1"/>
  <c r="AA250" s="1"/>
  <c r="V251"/>
  <c r="Z251" s="1"/>
  <c r="Q251"/>
  <c r="Q250" s="1"/>
  <c r="M251"/>
  <c r="M250" s="1"/>
  <c r="AJ250"/>
  <c r="AG250"/>
  <c r="AF250"/>
  <c r="AE250"/>
  <c r="AD250"/>
  <c r="T250"/>
  <c r="S250"/>
  <c r="R250"/>
  <c r="P250"/>
  <c r="O250"/>
  <c r="N250"/>
  <c r="AC249"/>
  <c r="Y249"/>
  <c r="AC248"/>
  <c r="Y248"/>
  <c r="AC247"/>
  <c r="Y247"/>
  <c r="AC246"/>
  <c r="AB246"/>
  <c r="Y246" s="1"/>
  <c r="X246"/>
  <c r="W246"/>
  <c r="V246"/>
  <c r="Q246"/>
  <c r="M246"/>
  <c r="AC245"/>
  <c r="Y245"/>
  <c r="X245"/>
  <c r="W245"/>
  <c r="V245"/>
  <c r="Q245"/>
  <c r="M245"/>
  <c r="AC244"/>
  <c r="Y244"/>
  <c r="AC243"/>
  <c r="Y243"/>
  <c r="X243"/>
  <c r="W243"/>
  <c r="V243"/>
  <c r="Q243"/>
  <c r="M243"/>
  <c r="AC242"/>
  <c r="X242"/>
  <c r="AB242" s="1"/>
  <c r="W242"/>
  <c r="AA242" s="1"/>
  <c r="V242"/>
  <c r="Q242"/>
  <c r="M242"/>
  <c r="AC241"/>
  <c r="X241"/>
  <c r="AB241" s="1"/>
  <c r="W241"/>
  <c r="AA241" s="1"/>
  <c r="V241"/>
  <c r="Q241"/>
  <c r="M241"/>
  <c r="AC240"/>
  <c r="X240"/>
  <c r="AB240" s="1"/>
  <c r="W240"/>
  <c r="AA240" s="1"/>
  <c r="V240"/>
  <c r="Q240"/>
  <c r="M240"/>
  <c r="AC239"/>
  <c r="X239"/>
  <c r="AB239" s="1"/>
  <c r="W239"/>
  <c r="AA239" s="1"/>
  <c r="V239"/>
  <c r="Z239" s="1"/>
  <c r="Q239"/>
  <c r="M239"/>
  <c r="AC238"/>
  <c r="Y238"/>
  <c r="X238"/>
  <c r="W238"/>
  <c r="V238"/>
  <c r="Q238"/>
  <c r="M238"/>
  <c r="AC237"/>
  <c r="X237"/>
  <c r="AB237" s="1"/>
  <c r="Y237" s="1"/>
  <c r="W237"/>
  <c r="V237"/>
  <c r="Q237"/>
  <c r="M237"/>
  <c r="AC236"/>
  <c r="Y236"/>
  <c r="AC235"/>
  <c r="Y235"/>
  <c r="W235"/>
  <c r="V235"/>
  <c r="Q235"/>
  <c r="M235"/>
  <c r="AC234"/>
  <c r="X234"/>
  <c r="AB234" s="1"/>
  <c r="W234"/>
  <c r="AA234" s="1"/>
  <c r="V234"/>
  <c r="Z234" s="1"/>
  <c r="Q234"/>
  <c r="M234"/>
  <c r="AC233"/>
  <c r="X233"/>
  <c r="AB233" s="1"/>
  <c r="W233"/>
  <c r="AA233" s="1"/>
  <c r="V233"/>
  <c r="Z233" s="1"/>
  <c r="Q233"/>
  <c r="M233"/>
  <c r="AC232"/>
  <c r="X232"/>
  <c r="AB232" s="1"/>
  <c r="W232"/>
  <c r="V232"/>
  <c r="Z232" s="1"/>
  <c r="Q232"/>
  <c r="M232"/>
  <c r="AJ231"/>
  <c r="AG231"/>
  <c r="AF231"/>
  <c r="AE231"/>
  <c r="AD231"/>
  <c r="T231"/>
  <c r="S231"/>
  <c r="R231"/>
  <c r="P231"/>
  <c r="O231"/>
  <c r="N231"/>
  <c r="M228"/>
  <c r="AC227"/>
  <c r="X227"/>
  <c r="AB227" s="1"/>
  <c r="W227"/>
  <c r="AA227" s="1"/>
  <c r="V227"/>
  <c r="Z227" s="1"/>
  <c r="Q227"/>
  <c r="AC226"/>
  <c r="AB226"/>
  <c r="X226"/>
  <c r="W226"/>
  <c r="AA226" s="1"/>
  <c r="V226"/>
  <c r="Q226"/>
  <c r="M226"/>
  <c r="AC225"/>
  <c r="X225"/>
  <c r="AB225" s="1"/>
  <c r="W225"/>
  <c r="W224" s="1"/>
  <c r="V225"/>
  <c r="Z225" s="1"/>
  <c r="Q225"/>
  <c r="M225"/>
  <c r="AJ224"/>
  <c r="AG224"/>
  <c r="AG223" s="1"/>
  <c r="AF224"/>
  <c r="AF223" s="1"/>
  <c r="AE224"/>
  <c r="AD224"/>
  <c r="AD223" s="1"/>
  <c r="X224"/>
  <c r="X223" s="1"/>
  <c r="T224"/>
  <c r="T223" s="1"/>
  <c r="S224"/>
  <c r="R224"/>
  <c r="R223" s="1"/>
  <c r="P224"/>
  <c r="P223" s="1"/>
  <c r="O224"/>
  <c r="N224"/>
  <c r="N223" s="1"/>
  <c r="AJ223"/>
  <c r="AE223"/>
  <c r="W223"/>
  <c r="S223"/>
  <c r="O223"/>
  <c r="AC219"/>
  <c r="X219"/>
  <c r="AB219" s="1"/>
  <c r="W219"/>
  <c r="AA219" s="1"/>
  <c r="V219"/>
  <c r="Z219" s="1"/>
  <c r="Q219"/>
  <c r="M219"/>
  <c r="AC216"/>
  <c r="X216"/>
  <c r="AB216" s="1"/>
  <c r="W216"/>
  <c r="W215" s="1"/>
  <c r="V216"/>
  <c r="Q216"/>
  <c r="M216"/>
  <c r="AJ215"/>
  <c r="AG215"/>
  <c r="AF215"/>
  <c r="AE215"/>
  <c r="AD215"/>
  <c r="X215"/>
  <c r="T215"/>
  <c r="S215"/>
  <c r="R215"/>
  <c r="P215"/>
  <c r="O215"/>
  <c r="N215"/>
  <c r="AG212"/>
  <c r="AC212"/>
  <c r="X212"/>
  <c r="W212"/>
  <c r="AB212" s="1"/>
  <c r="V212"/>
  <c r="Z212" s="1"/>
  <c r="Q212"/>
  <c r="M212"/>
  <c r="AG209"/>
  <c r="AC209"/>
  <c r="X209"/>
  <c r="AB209" s="1"/>
  <c r="W209"/>
  <c r="AA209" s="1"/>
  <c r="V209"/>
  <c r="Q209"/>
  <c r="M209"/>
  <c r="AC206"/>
  <c r="X206"/>
  <c r="W206"/>
  <c r="AA206" s="1"/>
  <c r="V206"/>
  <c r="Z206" s="1"/>
  <c r="Q206"/>
  <c r="M206"/>
  <c r="M205" s="1"/>
  <c r="AJ205"/>
  <c r="AF205"/>
  <c r="AE205"/>
  <c r="AD205"/>
  <c r="T205"/>
  <c r="T204" s="1"/>
  <c r="S205"/>
  <c r="R205"/>
  <c r="P205"/>
  <c r="O205"/>
  <c r="O204" s="1"/>
  <c r="N205"/>
  <c r="X194"/>
  <c r="W194"/>
  <c r="V194"/>
  <c r="Q194"/>
  <c r="M194"/>
  <c r="X191"/>
  <c r="W191"/>
  <c r="V191"/>
  <c r="Q191"/>
  <c r="M191"/>
  <c r="AE190"/>
  <c r="AD190"/>
  <c r="AD188" s="1"/>
  <c r="AC190"/>
  <c r="AC188" s="1"/>
  <c r="AB190"/>
  <c r="AB188" s="1"/>
  <c r="AA190"/>
  <c r="Z190"/>
  <c r="Z188" s="1"/>
  <c r="Y190"/>
  <c r="Y188" s="1"/>
  <c r="T190"/>
  <c r="S190"/>
  <c r="S188" s="1"/>
  <c r="R190"/>
  <c r="R188" s="1"/>
  <c r="P190"/>
  <c r="P188" s="1"/>
  <c r="O190"/>
  <c r="O188" s="1"/>
  <c r="N190"/>
  <c r="N188" s="1"/>
  <c r="AE188"/>
  <c r="AA188"/>
  <c r="T188"/>
  <c r="X180"/>
  <c r="AB180" s="1"/>
  <c r="W180"/>
  <c r="AA180" s="1"/>
  <c r="V180"/>
  <c r="Q180"/>
  <c r="M180"/>
  <c r="X177"/>
  <c r="AB177" s="1"/>
  <c r="W177"/>
  <c r="AA177" s="1"/>
  <c r="V177"/>
  <c r="Q177"/>
  <c r="M177"/>
  <c r="X174"/>
  <c r="AB174" s="1"/>
  <c r="W174"/>
  <c r="AA174" s="1"/>
  <c r="V174"/>
  <c r="Z174" s="1"/>
  <c r="Q174"/>
  <c r="M174"/>
  <c r="X171"/>
  <c r="AB171" s="1"/>
  <c r="W171"/>
  <c r="AA171" s="1"/>
  <c r="V171"/>
  <c r="Q171"/>
  <c r="M171"/>
  <c r="X168"/>
  <c r="AB168" s="1"/>
  <c r="W168"/>
  <c r="AA168" s="1"/>
  <c r="V168"/>
  <c r="Q168"/>
  <c r="M168"/>
  <c r="X165"/>
  <c r="AB165" s="1"/>
  <c r="W165"/>
  <c r="AA165" s="1"/>
  <c r="V165"/>
  <c r="Q165"/>
  <c r="M165"/>
  <c r="X162"/>
  <c r="AB162" s="1"/>
  <c r="W162"/>
  <c r="AA162" s="1"/>
  <c r="V162"/>
  <c r="Z162" s="1"/>
  <c r="Q162"/>
  <c r="M162"/>
  <c r="X159"/>
  <c r="AB159" s="1"/>
  <c r="W159"/>
  <c r="AA159" s="1"/>
  <c r="V159"/>
  <c r="Q159"/>
  <c r="M159"/>
  <c r="X156"/>
  <c r="AB156" s="1"/>
  <c r="W156"/>
  <c r="AA156" s="1"/>
  <c r="V156"/>
  <c r="Q156"/>
  <c r="M156"/>
  <c r="X153"/>
  <c r="AB153" s="1"/>
  <c r="W153"/>
  <c r="AA153" s="1"/>
  <c r="V153"/>
  <c r="Q153"/>
  <c r="M153"/>
  <c r="X150"/>
  <c r="AB150" s="1"/>
  <c r="W150"/>
  <c r="AA150" s="1"/>
  <c r="V150"/>
  <c r="Z150" s="1"/>
  <c r="Q150"/>
  <c r="M150"/>
  <c r="X147"/>
  <c r="W147"/>
  <c r="AA147" s="1"/>
  <c r="V147"/>
  <c r="Q147"/>
  <c r="M147"/>
  <c r="AJ146"/>
  <c r="AJ111" s="1"/>
  <c r="AJ737" s="1"/>
  <c r="AG146"/>
  <c r="AF146"/>
  <c r="AE146"/>
  <c r="AD146"/>
  <c r="AC146"/>
  <c r="T146"/>
  <c r="S146"/>
  <c r="R146"/>
  <c r="P146"/>
  <c r="O146"/>
  <c r="N146"/>
  <c r="X143"/>
  <c r="AB143" s="1"/>
  <c r="W143"/>
  <c r="AA143" s="1"/>
  <c r="V143"/>
  <c r="Z143" s="1"/>
  <c r="Q143"/>
  <c r="M143"/>
  <c r="X140"/>
  <c r="AB140" s="1"/>
  <c r="W140"/>
  <c r="AA140" s="1"/>
  <c r="V140"/>
  <c r="Z140" s="1"/>
  <c r="Q140"/>
  <c r="M140"/>
  <c r="X137"/>
  <c r="AB137" s="1"/>
  <c r="W137"/>
  <c r="AA137" s="1"/>
  <c r="V137"/>
  <c r="Z137" s="1"/>
  <c r="Q137"/>
  <c r="M137"/>
  <c r="X134"/>
  <c r="AB134" s="1"/>
  <c r="W134"/>
  <c r="AA134" s="1"/>
  <c r="V134"/>
  <c r="Z134" s="1"/>
  <c r="Q134"/>
  <c r="M134"/>
  <c r="X131"/>
  <c r="AB131" s="1"/>
  <c r="W131"/>
  <c r="AA131" s="1"/>
  <c r="V131"/>
  <c r="Z131" s="1"/>
  <c r="Q131"/>
  <c r="M131"/>
  <c r="X128"/>
  <c r="AB128" s="1"/>
  <c r="W128"/>
  <c r="AA128" s="1"/>
  <c r="V128"/>
  <c r="Z128" s="1"/>
  <c r="Q128"/>
  <c r="M128"/>
  <c r="X125"/>
  <c r="AB125" s="1"/>
  <c r="W125"/>
  <c r="AA125" s="1"/>
  <c r="V125"/>
  <c r="Z125" s="1"/>
  <c r="Q125"/>
  <c r="M125"/>
  <c r="X122"/>
  <c r="AB122" s="1"/>
  <c r="W122"/>
  <c r="AA122" s="1"/>
  <c r="V122"/>
  <c r="Z122" s="1"/>
  <c r="Q122"/>
  <c r="M122"/>
  <c r="X119"/>
  <c r="AB119" s="1"/>
  <c r="W119"/>
  <c r="AA119" s="1"/>
  <c r="V119"/>
  <c r="Z119" s="1"/>
  <c r="Q119"/>
  <c r="M119"/>
  <c r="X116"/>
  <c r="AB116" s="1"/>
  <c r="W116"/>
  <c r="AA116" s="1"/>
  <c r="V116"/>
  <c r="Z116" s="1"/>
  <c r="Q116"/>
  <c r="M116"/>
  <c r="X113"/>
  <c r="AB113" s="1"/>
  <c r="W113"/>
  <c r="V113"/>
  <c r="Z113" s="1"/>
  <c r="Q113"/>
  <c r="M113"/>
  <c r="AJ112"/>
  <c r="AG112"/>
  <c r="AG111" s="1"/>
  <c r="AF112"/>
  <c r="AE112"/>
  <c r="AD112"/>
  <c r="AC112"/>
  <c r="T112"/>
  <c r="S112"/>
  <c r="R112"/>
  <c r="P112"/>
  <c r="P111" s="1"/>
  <c r="O112"/>
  <c r="N112"/>
  <c r="N111" s="1"/>
  <c r="S111"/>
  <c r="X108"/>
  <c r="AB108" s="1"/>
  <c r="W108"/>
  <c r="AA108" s="1"/>
  <c r="V108"/>
  <c r="Z108" s="1"/>
  <c r="Q108"/>
  <c r="M108"/>
  <c r="X105"/>
  <c r="AB105" s="1"/>
  <c r="W105"/>
  <c r="AA105" s="1"/>
  <c r="V105"/>
  <c r="Z105" s="1"/>
  <c r="Q105"/>
  <c r="M105"/>
  <c r="X102"/>
  <c r="AB102" s="1"/>
  <c r="W102"/>
  <c r="AA102" s="1"/>
  <c r="V102"/>
  <c r="Z102" s="1"/>
  <c r="Q102"/>
  <c r="M102"/>
  <c r="X99"/>
  <c r="AB99" s="1"/>
  <c r="W99"/>
  <c r="AA99" s="1"/>
  <c r="V99"/>
  <c r="Z99" s="1"/>
  <c r="Q99"/>
  <c r="M99"/>
  <c r="X96"/>
  <c r="AB96" s="1"/>
  <c r="W96"/>
  <c r="AA96" s="1"/>
  <c r="V96"/>
  <c r="Z96" s="1"/>
  <c r="Q96"/>
  <c r="M96"/>
  <c r="X93"/>
  <c r="AB93" s="1"/>
  <c r="W93"/>
  <c r="AA93" s="1"/>
  <c r="V93"/>
  <c r="Z93" s="1"/>
  <c r="Q93"/>
  <c r="M93"/>
  <c r="X90"/>
  <c r="AB90" s="1"/>
  <c r="W90"/>
  <c r="AA90" s="1"/>
  <c r="V90"/>
  <c r="Z90" s="1"/>
  <c r="Q90"/>
  <c r="M90"/>
  <c r="X87"/>
  <c r="AB87" s="1"/>
  <c r="W87"/>
  <c r="AA87" s="1"/>
  <c r="V87"/>
  <c r="Z87" s="1"/>
  <c r="Q87"/>
  <c r="M87"/>
  <c r="X84"/>
  <c r="AB84" s="1"/>
  <c r="W84"/>
  <c r="AA84" s="1"/>
  <c r="V84"/>
  <c r="Z84" s="1"/>
  <c r="Q84"/>
  <c r="M84"/>
  <c r="X81"/>
  <c r="AB81" s="1"/>
  <c r="W81"/>
  <c r="AA81" s="1"/>
  <c r="V81"/>
  <c r="Z81" s="1"/>
  <c r="Q81"/>
  <c r="M81"/>
  <c r="X78"/>
  <c r="AB78" s="1"/>
  <c r="W78"/>
  <c r="AA78" s="1"/>
  <c r="V78"/>
  <c r="Z78" s="1"/>
  <c r="Q78"/>
  <c r="M78"/>
  <c r="X75"/>
  <c r="AB75" s="1"/>
  <c r="W75"/>
  <c r="AA75" s="1"/>
  <c r="V75"/>
  <c r="Z75" s="1"/>
  <c r="Q75"/>
  <c r="M75"/>
  <c r="AE74"/>
  <c r="AD74"/>
  <c r="AC74"/>
  <c r="T74"/>
  <c r="S74"/>
  <c r="R74"/>
  <c r="P74"/>
  <c r="O74"/>
  <c r="N74"/>
  <c r="X71"/>
  <c r="AB71" s="1"/>
  <c r="W71"/>
  <c r="AA71" s="1"/>
  <c r="V71"/>
  <c r="Z71" s="1"/>
  <c r="Q71"/>
  <c r="M71"/>
  <c r="X68"/>
  <c r="AB68" s="1"/>
  <c r="W68"/>
  <c r="AA68" s="1"/>
  <c r="V68"/>
  <c r="Z68" s="1"/>
  <c r="Q68"/>
  <c r="M68"/>
  <c r="X65"/>
  <c r="AB65" s="1"/>
  <c r="W65"/>
  <c r="AA65" s="1"/>
  <c r="V65"/>
  <c r="Z65" s="1"/>
  <c r="Q65"/>
  <c r="M65"/>
  <c r="X62"/>
  <c r="AB62" s="1"/>
  <c r="W62"/>
  <c r="AA62" s="1"/>
  <c r="V62"/>
  <c r="Z62" s="1"/>
  <c r="Q62"/>
  <c r="M62"/>
  <c r="X59"/>
  <c r="AB59" s="1"/>
  <c r="W59"/>
  <c r="AA59" s="1"/>
  <c r="V59"/>
  <c r="Z59" s="1"/>
  <c r="Q59"/>
  <c r="M59"/>
  <c r="X56"/>
  <c r="AB56" s="1"/>
  <c r="W56"/>
  <c r="AA56" s="1"/>
  <c r="V56"/>
  <c r="Z56" s="1"/>
  <c r="Q56"/>
  <c r="M56"/>
  <c r="X53"/>
  <c r="AB53" s="1"/>
  <c r="W53"/>
  <c r="AA53" s="1"/>
  <c r="V53"/>
  <c r="Z53" s="1"/>
  <c r="Q53"/>
  <c r="M53"/>
  <c r="X50"/>
  <c r="AB50" s="1"/>
  <c r="W50"/>
  <c r="AA50" s="1"/>
  <c r="V50"/>
  <c r="Z50" s="1"/>
  <c r="Q50"/>
  <c r="M50"/>
  <c r="X47"/>
  <c r="AB47" s="1"/>
  <c r="W47"/>
  <c r="AA47" s="1"/>
  <c r="V47"/>
  <c r="Z47" s="1"/>
  <c r="Q47"/>
  <c r="M47"/>
  <c r="X44"/>
  <c r="AB44" s="1"/>
  <c r="W44"/>
  <c r="AA44" s="1"/>
  <c r="V44"/>
  <c r="Z44" s="1"/>
  <c r="Q44"/>
  <c r="M44"/>
  <c r="X41"/>
  <c r="AB41" s="1"/>
  <c r="W41"/>
  <c r="AA41" s="1"/>
  <c r="V41"/>
  <c r="Z41" s="1"/>
  <c r="Q41"/>
  <c r="M41"/>
  <c r="X38"/>
  <c r="AB38" s="1"/>
  <c r="W38"/>
  <c r="AA38" s="1"/>
  <c r="V38"/>
  <c r="Z38" s="1"/>
  <c r="Q38"/>
  <c r="M38"/>
  <c r="X35"/>
  <c r="AB35" s="1"/>
  <c r="W35"/>
  <c r="AA35" s="1"/>
  <c r="V35"/>
  <c r="Z35" s="1"/>
  <c r="Q35"/>
  <c r="M35"/>
  <c r="X32"/>
  <c r="AB32" s="1"/>
  <c r="W32"/>
  <c r="AA32" s="1"/>
  <c r="V32"/>
  <c r="Z32" s="1"/>
  <c r="Q32"/>
  <c r="M32"/>
  <c r="X29"/>
  <c r="AB29" s="1"/>
  <c r="W29"/>
  <c r="AA29" s="1"/>
  <c r="V29"/>
  <c r="Z29" s="1"/>
  <c r="Q29"/>
  <c r="M29"/>
  <c r="X26"/>
  <c r="AB26" s="1"/>
  <c r="W26"/>
  <c r="AA26" s="1"/>
  <c r="V26"/>
  <c r="Z26" s="1"/>
  <c r="Q26"/>
  <c r="M26"/>
  <c r="X23"/>
  <c r="AB23" s="1"/>
  <c r="W23"/>
  <c r="AA23" s="1"/>
  <c r="V23"/>
  <c r="Z23" s="1"/>
  <c r="Q23"/>
  <c r="M23"/>
  <c r="X20"/>
  <c r="AB20" s="1"/>
  <c r="AB19" s="1"/>
  <c r="W20"/>
  <c r="V20"/>
  <c r="Z20" s="1"/>
  <c r="Q20"/>
  <c r="M20"/>
  <c r="AJ19"/>
  <c r="AG19"/>
  <c r="AF19"/>
  <c r="AE19"/>
  <c r="AD19"/>
  <c r="AD18" s="1"/>
  <c r="AC19"/>
  <c r="T19"/>
  <c r="S19"/>
  <c r="R19"/>
  <c r="R18" s="1"/>
  <c r="P19"/>
  <c r="O19"/>
  <c r="N19"/>
  <c r="AJ9"/>
  <c r="B9"/>
  <c r="E9" s="1"/>
  <c r="F9" s="1"/>
  <c r="G9" s="1"/>
  <c r="H9" s="1"/>
  <c r="I9" s="1"/>
  <c r="J9" s="1"/>
  <c r="K9" s="1"/>
  <c r="L9" s="1"/>
  <c r="W190" l="1"/>
  <c r="W188" s="1"/>
  <c r="R111"/>
  <c r="T111"/>
  <c r="T737" s="1"/>
  <c r="AD111"/>
  <c r="AF111"/>
  <c r="AF737" s="1"/>
  <c r="Q74"/>
  <c r="U84"/>
  <c r="Y84" s="1"/>
  <c r="U87"/>
  <c r="Y87" s="1"/>
  <c r="U90"/>
  <c r="Y90" s="1"/>
  <c r="U93"/>
  <c r="Y93" s="1"/>
  <c r="P18"/>
  <c r="P12" s="1"/>
  <c r="P724" s="1"/>
  <c r="P725" s="1"/>
  <c r="U125"/>
  <c r="Y125" s="1"/>
  <c r="U171"/>
  <c r="Y171" s="1"/>
  <c r="U180"/>
  <c r="Y180" s="1"/>
  <c r="M190"/>
  <c r="M188" s="1"/>
  <c r="U191"/>
  <c r="X190"/>
  <c r="X188" s="1"/>
  <c r="O230"/>
  <c r="AE230"/>
  <c r="AG230"/>
  <c r="U237"/>
  <c r="N253"/>
  <c r="P253"/>
  <c r="AC254"/>
  <c r="V254"/>
  <c r="Y310"/>
  <c r="Y312"/>
  <c r="Y322"/>
  <c r="Y330"/>
  <c r="Y339"/>
  <c r="Y349"/>
  <c r="U350"/>
  <c r="U389"/>
  <c r="U395"/>
  <c r="W431"/>
  <c r="U477"/>
  <c r="N637"/>
  <c r="P637"/>
  <c r="AD637"/>
  <c r="AF637"/>
  <c r="AJ637"/>
  <c r="O683"/>
  <c r="U687"/>
  <c r="Y690"/>
  <c r="Y700"/>
  <c r="Y702"/>
  <c r="AC383"/>
  <c r="AC268" s="1"/>
  <c r="AF268"/>
  <c r="Z404"/>
  <c r="Y404" s="1"/>
  <c r="U404"/>
  <c r="Z609"/>
  <c r="Y609" s="1"/>
  <c r="U609"/>
  <c r="Z693"/>
  <c r="Y693" s="1"/>
  <c r="U693"/>
  <c r="Z697"/>
  <c r="Y697" s="1"/>
  <c r="U697"/>
  <c r="N18"/>
  <c r="N729" s="1"/>
  <c r="Q19"/>
  <c r="Q18" s="1"/>
  <c r="Q729" s="1"/>
  <c r="W19"/>
  <c r="V74"/>
  <c r="Z74"/>
  <c r="AB74"/>
  <c r="AB18" s="1"/>
  <c r="AB729" s="1"/>
  <c r="M112"/>
  <c r="M111" s="1"/>
  <c r="M737" s="1"/>
  <c r="U113"/>
  <c r="W112"/>
  <c r="Z112"/>
  <c r="U137"/>
  <c r="Y137" s="1"/>
  <c r="M146"/>
  <c r="X146"/>
  <c r="Q146"/>
  <c r="AA146"/>
  <c r="U156"/>
  <c r="Y156" s="1"/>
  <c r="AF204"/>
  <c r="Z216"/>
  <c r="Z215" s="1"/>
  <c r="U216"/>
  <c r="V215"/>
  <c r="AJ267"/>
  <c r="AJ265" s="1"/>
  <c r="Q268"/>
  <c r="M268"/>
  <c r="M267" s="1"/>
  <c r="Z698"/>
  <c r="U698"/>
  <c r="U209"/>
  <c r="AG205"/>
  <c r="AG204" s="1"/>
  <c r="M215"/>
  <c r="AC215"/>
  <c r="Q215"/>
  <c r="N230"/>
  <c r="P230"/>
  <c r="AD230"/>
  <c r="AF230"/>
  <c r="P267"/>
  <c r="Y309"/>
  <c r="Y325"/>
  <c r="U326"/>
  <c r="Y329"/>
  <c r="Y332"/>
  <c r="U338"/>
  <c r="Y361"/>
  <c r="U362"/>
  <c r="U368"/>
  <c r="U371"/>
  <c r="U374"/>
  <c r="U383"/>
  <c r="AG469"/>
  <c r="M485"/>
  <c r="U489"/>
  <c r="Y496"/>
  <c r="U501"/>
  <c r="U505"/>
  <c r="U508"/>
  <c r="U510"/>
  <c r="U574"/>
  <c r="Y593"/>
  <c r="U600"/>
  <c r="Y602"/>
  <c r="Y604"/>
  <c r="Y606"/>
  <c r="T637"/>
  <c r="AG637"/>
  <c r="Q666"/>
  <c r="R683"/>
  <c r="T683"/>
  <c r="AE683"/>
  <c r="M684"/>
  <c r="Y686"/>
  <c r="AB684"/>
  <c r="Y692"/>
  <c r="Y698"/>
  <c r="X19"/>
  <c r="M19"/>
  <c r="X74"/>
  <c r="X18" s="1"/>
  <c r="X729" s="1"/>
  <c r="M74"/>
  <c r="M18" s="1"/>
  <c r="U75"/>
  <c r="Y75" s="1"/>
  <c r="U78"/>
  <c r="Y78" s="1"/>
  <c r="U99"/>
  <c r="Y99" s="1"/>
  <c r="U102"/>
  <c r="Y102" s="1"/>
  <c r="U105"/>
  <c r="Y105" s="1"/>
  <c r="U108"/>
  <c r="Y108" s="1"/>
  <c r="X112"/>
  <c r="Q112"/>
  <c r="U119"/>
  <c r="Y119" s="1"/>
  <c r="U131"/>
  <c r="Y131" s="1"/>
  <c r="U143"/>
  <c r="Y143" s="1"/>
  <c r="W146"/>
  <c r="U159"/>
  <c r="Y159" s="1"/>
  <c r="U168"/>
  <c r="Y168" s="1"/>
  <c r="W205"/>
  <c r="W204" s="1"/>
  <c r="R204"/>
  <c r="U226"/>
  <c r="R230"/>
  <c r="T230"/>
  <c r="M231"/>
  <c r="M230" s="1"/>
  <c r="U232"/>
  <c r="Q231"/>
  <c r="Q230" s="1"/>
  <c r="U243"/>
  <c r="U246"/>
  <c r="W250"/>
  <c r="M254"/>
  <c r="M253" s="1"/>
  <c r="U262"/>
  <c r="U261" s="1"/>
  <c r="Y286"/>
  <c r="U308"/>
  <c r="U320"/>
  <c r="U323"/>
  <c r="U347"/>
  <c r="U359"/>
  <c r="U365"/>
  <c r="U377"/>
  <c r="Q431"/>
  <c r="U499"/>
  <c r="U503"/>
  <c r="AG519"/>
  <c r="AD518"/>
  <c r="U570"/>
  <c r="Y571"/>
  <c r="Y589"/>
  <c r="M704"/>
  <c r="M683" s="1"/>
  <c r="AC111"/>
  <c r="AC737" s="1"/>
  <c r="Q254"/>
  <c r="Q253" s="1"/>
  <c r="AJ253"/>
  <c r="Q267"/>
  <c r="AG268"/>
  <c r="Y520"/>
  <c r="Y554"/>
  <c r="U587"/>
  <c r="Y588"/>
  <c r="Y597"/>
  <c r="X684"/>
  <c r="S683"/>
  <c r="AF683"/>
  <c r="AC231"/>
  <c r="AC230" s="1"/>
  <c r="AC253"/>
  <c r="O111"/>
  <c r="O737" s="1"/>
  <c r="AE111"/>
  <c r="AE737" s="1"/>
  <c r="Y303"/>
  <c r="S14"/>
  <c r="S732" s="1"/>
  <c r="S737"/>
  <c r="S230"/>
  <c r="U235"/>
  <c r="U238"/>
  <c r="S253"/>
  <c r="AG253"/>
  <c r="O267"/>
  <c r="R267"/>
  <c r="R265" s="1"/>
  <c r="T267"/>
  <c r="T265" s="1"/>
  <c r="Y273"/>
  <c r="Y274"/>
  <c r="Y279"/>
  <c r="Y285"/>
  <c r="Y298"/>
  <c r="Y316"/>
  <c r="Y318"/>
  <c r="Y319"/>
  <c r="O518"/>
  <c r="W519"/>
  <c r="AE518"/>
  <c r="AJ516"/>
  <c r="U522"/>
  <c r="AB519"/>
  <c r="U523"/>
  <c r="U528"/>
  <c r="U530"/>
  <c r="Y534"/>
  <c r="Y536"/>
  <c r="Y538"/>
  <c r="Y540"/>
  <c r="Y565"/>
  <c r="Y567"/>
  <c r="Y569"/>
  <c r="Y570"/>
  <c r="U572"/>
  <c r="Y590"/>
  <c r="U592"/>
  <c r="Y641"/>
  <c r="Y643"/>
  <c r="Y646"/>
  <c r="Z255"/>
  <c r="U255"/>
  <c r="Z257"/>
  <c r="Y257" s="1"/>
  <c r="U257"/>
  <c r="AA572"/>
  <c r="Y572" s="1"/>
  <c r="W562"/>
  <c r="AG12"/>
  <c r="AG724" s="1"/>
  <c r="AG725" s="1"/>
  <c r="AG727" s="1"/>
  <c r="AJ17"/>
  <c r="AJ16" s="1"/>
  <c r="Z19"/>
  <c r="T18"/>
  <c r="T17" s="1"/>
  <c r="T16" s="1"/>
  <c r="AA74"/>
  <c r="AG202"/>
  <c r="AL202" s="1"/>
  <c r="N204"/>
  <c r="P204"/>
  <c r="P202" s="1"/>
  <c r="V231"/>
  <c r="W231"/>
  <c r="W230" s="1"/>
  <c r="U234"/>
  <c r="Z240"/>
  <c r="Y240" s="1"/>
  <c r="U240"/>
  <c r="AD253"/>
  <c r="AF253"/>
  <c r="X638"/>
  <c r="X231"/>
  <c r="X230" s="1"/>
  <c r="R253"/>
  <c r="R202" s="1"/>
  <c r="T253"/>
  <c r="W254"/>
  <c r="W253" s="1"/>
  <c r="U259"/>
  <c r="O253"/>
  <c r="O202" s="1"/>
  <c r="AD267"/>
  <c r="AF267"/>
  <c r="Y270"/>
  <c r="Y271"/>
  <c r="Y277"/>
  <c r="Y282"/>
  <c r="Y283"/>
  <c r="Y291"/>
  <c r="Y297"/>
  <c r="Y306"/>
  <c r="Y307"/>
  <c r="Y315"/>
  <c r="Y321"/>
  <c r="Y343"/>
  <c r="Y345"/>
  <c r="Y346"/>
  <c r="Y355"/>
  <c r="Y357"/>
  <c r="Y358"/>
  <c r="AD469"/>
  <c r="U476"/>
  <c r="U478"/>
  <c r="P516"/>
  <c r="U543"/>
  <c r="Y551"/>
  <c r="Y553"/>
  <c r="Y555"/>
  <c r="Y586"/>
  <c r="Y587"/>
  <c r="Y601"/>
  <c r="Y603"/>
  <c r="Y605"/>
  <c r="Y607"/>
  <c r="R637"/>
  <c r="R516" s="1"/>
  <c r="Y642"/>
  <c r="Y648"/>
  <c r="Y662"/>
  <c r="O637"/>
  <c r="O516" s="1"/>
  <c r="S637"/>
  <c r="Y675"/>
  <c r="Y706"/>
  <c r="Y709"/>
  <c r="U81"/>
  <c r="Y81" s="1"/>
  <c r="U96"/>
  <c r="Y96" s="1"/>
  <c r="AA113"/>
  <c r="AA112" s="1"/>
  <c r="Q111"/>
  <c r="Y227"/>
  <c r="AB224"/>
  <c r="AB223" s="1"/>
  <c r="Z242"/>
  <c r="Y242" s="1"/>
  <c r="U242"/>
  <c r="AA269"/>
  <c r="AA268" s="1"/>
  <c r="W268"/>
  <c r="W267" s="1"/>
  <c r="Z278"/>
  <c r="Y278" s="1"/>
  <c r="U278"/>
  <c r="Z290"/>
  <c r="Y290" s="1"/>
  <c r="U290"/>
  <c r="Z302"/>
  <c r="Y302" s="1"/>
  <c r="U302"/>
  <c r="Z314"/>
  <c r="U314"/>
  <c r="Z380"/>
  <c r="Y380" s="1"/>
  <c r="U380"/>
  <c r="Z441"/>
  <c r="Y441" s="1"/>
  <c r="U441"/>
  <c r="AG431"/>
  <c r="AG267" s="1"/>
  <c r="AG265" s="1"/>
  <c r="Z471"/>
  <c r="U471"/>
  <c r="AB471"/>
  <c r="AB470" s="1"/>
  <c r="X470"/>
  <c r="M519"/>
  <c r="Z531"/>
  <c r="Y531" s="1"/>
  <c r="U531"/>
  <c r="Z533"/>
  <c r="Y533" s="1"/>
  <c r="U533"/>
  <c r="Z542"/>
  <c r="Y542" s="1"/>
  <c r="U542"/>
  <c r="Z547"/>
  <c r="Y547" s="1"/>
  <c r="U547"/>
  <c r="Z549"/>
  <c r="Y549" s="1"/>
  <c r="U549"/>
  <c r="AC666"/>
  <c r="AB708"/>
  <c r="Y708" s="1"/>
  <c r="X704"/>
  <c r="Y710"/>
  <c r="Z704"/>
  <c r="AE14"/>
  <c r="AE732" s="1"/>
  <c r="AE735" s="1"/>
  <c r="V19"/>
  <c r="V18" s="1"/>
  <c r="V729" s="1"/>
  <c r="U20"/>
  <c r="Y20" s="1"/>
  <c r="Y19" s="1"/>
  <c r="U23"/>
  <c r="Y23" s="1"/>
  <c r="U26"/>
  <c r="Y26" s="1"/>
  <c r="U29"/>
  <c r="Y29" s="1"/>
  <c r="U32"/>
  <c r="Y32" s="1"/>
  <c r="U35"/>
  <c r="Y35" s="1"/>
  <c r="U38"/>
  <c r="Y38" s="1"/>
  <c r="U41"/>
  <c r="Y41" s="1"/>
  <c r="U44"/>
  <c r="Y44" s="1"/>
  <c r="U47"/>
  <c r="Y47" s="1"/>
  <c r="U50"/>
  <c r="Y50" s="1"/>
  <c r="U53"/>
  <c r="Y53" s="1"/>
  <c r="U56"/>
  <c r="Y56" s="1"/>
  <c r="U59"/>
  <c r="Y59" s="1"/>
  <c r="U62"/>
  <c r="Y62" s="1"/>
  <c r="U65"/>
  <c r="Y65" s="1"/>
  <c r="U68"/>
  <c r="Y68" s="1"/>
  <c r="U71"/>
  <c r="Y71" s="1"/>
  <c r="O18"/>
  <c r="O729" s="1"/>
  <c r="S18"/>
  <c r="S12" s="1"/>
  <c r="W74"/>
  <c r="AC18"/>
  <c r="AC729" s="1"/>
  <c r="AE18"/>
  <c r="AE12" s="1"/>
  <c r="V112"/>
  <c r="AB112"/>
  <c r="U116"/>
  <c r="Y116" s="1"/>
  <c r="U122"/>
  <c r="Y122" s="1"/>
  <c r="U128"/>
  <c r="Y128" s="1"/>
  <c r="U134"/>
  <c r="Y134" s="1"/>
  <c r="U140"/>
  <c r="Y140" s="1"/>
  <c r="U150"/>
  <c r="Y150" s="1"/>
  <c r="U153"/>
  <c r="Y153" s="1"/>
  <c r="Z156"/>
  <c r="U162"/>
  <c r="Y162" s="1"/>
  <c r="U165"/>
  <c r="Y165" s="1"/>
  <c r="Z168"/>
  <c r="U174"/>
  <c r="Y174" s="1"/>
  <c r="U177"/>
  <c r="Y177" s="1"/>
  <c r="Z180"/>
  <c r="U194"/>
  <c r="U190" s="1"/>
  <c r="U188" s="1"/>
  <c r="S204"/>
  <c r="AC205"/>
  <c r="AC204" s="1"/>
  <c r="AE204"/>
  <c r="Q205"/>
  <c r="Q204" s="1"/>
  <c r="U212"/>
  <c r="AA212"/>
  <c r="AA205" s="1"/>
  <c r="AD204"/>
  <c r="U219"/>
  <c r="U215" s="1"/>
  <c r="AB215"/>
  <c r="V224"/>
  <c r="V223" s="1"/>
  <c r="M224"/>
  <c r="M223" s="1"/>
  <c r="U225"/>
  <c r="AC224"/>
  <c r="AC223" s="1"/>
  <c r="Q224"/>
  <c r="Q223" s="1"/>
  <c r="Z226"/>
  <c r="Z224" s="1"/>
  <c r="Z223" s="1"/>
  <c r="U227"/>
  <c r="U233"/>
  <c r="Y234"/>
  <c r="U239"/>
  <c r="AB259"/>
  <c r="Y259" s="1"/>
  <c r="X254"/>
  <c r="N267"/>
  <c r="Y323"/>
  <c r="Z341"/>
  <c r="Y341" s="1"/>
  <c r="U341"/>
  <c r="U344"/>
  <c r="Z344"/>
  <c r="Y347"/>
  <c r="Z353"/>
  <c r="Y353" s="1"/>
  <c r="U353"/>
  <c r="U356"/>
  <c r="Z356"/>
  <c r="Y356" s="1"/>
  <c r="Y359"/>
  <c r="Z401"/>
  <c r="Y401" s="1"/>
  <c r="U401"/>
  <c r="Z407"/>
  <c r="Y407" s="1"/>
  <c r="U407"/>
  <c r="Z435"/>
  <c r="Y435" s="1"/>
  <c r="U435"/>
  <c r="Z438"/>
  <c r="Y438" s="1"/>
  <c r="U438"/>
  <c r="U450"/>
  <c r="Z450"/>
  <c r="Y450" s="1"/>
  <c r="AF470"/>
  <c r="AF469" s="1"/>
  <c r="AA470"/>
  <c r="AC470"/>
  <c r="Q470"/>
  <c r="Q485"/>
  <c r="AC485"/>
  <c r="N518"/>
  <c r="N516" s="1"/>
  <c r="S518"/>
  <c r="Z524"/>
  <c r="Y524" s="1"/>
  <c r="U524"/>
  <c r="Z526"/>
  <c r="Y526" s="1"/>
  <c r="U526"/>
  <c r="U527"/>
  <c r="Z527"/>
  <c r="Q534"/>
  <c r="Q519" s="1"/>
  <c r="T519"/>
  <c r="T518" s="1"/>
  <c r="T516" s="1"/>
  <c r="Z546"/>
  <c r="Y546" s="1"/>
  <c r="U546"/>
  <c r="V704"/>
  <c r="U241"/>
  <c r="U245"/>
  <c r="AJ230"/>
  <c r="U256"/>
  <c r="U258"/>
  <c r="S267"/>
  <c r="AE267"/>
  <c r="U269"/>
  <c r="X268"/>
  <c r="U272"/>
  <c r="Y276"/>
  <c r="Y281"/>
  <c r="Y284"/>
  <c r="U287"/>
  <c r="Y289"/>
  <c r="U293"/>
  <c r="Y296"/>
  <c r="U299"/>
  <c r="Y301"/>
  <c r="U305"/>
  <c r="Y308"/>
  <c r="U311"/>
  <c r="Y313"/>
  <c r="Y314"/>
  <c r="U317"/>
  <c r="Y320"/>
  <c r="Y324"/>
  <c r="Y328"/>
  <c r="Y331"/>
  <c r="Y340"/>
  <c r="Y342"/>
  <c r="Y348"/>
  <c r="Y352"/>
  <c r="Y354"/>
  <c r="Y360"/>
  <c r="Y364"/>
  <c r="U398"/>
  <c r="X431"/>
  <c r="M431"/>
  <c r="AC431"/>
  <c r="N469"/>
  <c r="P469"/>
  <c r="Y475"/>
  <c r="U479"/>
  <c r="O469"/>
  <c r="S469"/>
  <c r="AE469"/>
  <c r="U492"/>
  <c r="Y494"/>
  <c r="Y497"/>
  <c r="W485"/>
  <c r="U509"/>
  <c r="AD516"/>
  <c r="U525"/>
  <c r="Y528"/>
  <c r="U532"/>
  <c r="Y535"/>
  <c r="Y537"/>
  <c r="U539"/>
  <c r="U541"/>
  <c r="Y545"/>
  <c r="Z548"/>
  <c r="Y548" s="1"/>
  <c r="U548"/>
  <c r="Z550"/>
  <c r="Y550" s="1"/>
  <c r="U550"/>
  <c r="AC562"/>
  <c r="Q562"/>
  <c r="Z584"/>
  <c r="Y584" s="1"/>
  <c r="U584"/>
  <c r="U585"/>
  <c r="Z585"/>
  <c r="Y585" s="1"/>
  <c r="Z639"/>
  <c r="U639"/>
  <c r="AB638"/>
  <c r="U644"/>
  <c r="Z644"/>
  <c r="Y644" s="1"/>
  <c r="Z650"/>
  <c r="Y650" s="1"/>
  <c r="U650"/>
  <c r="Z669"/>
  <c r="U669"/>
  <c r="U670"/>
  <c r="Z670"/>
  <c r="Y670" s="1"/>
  <c r="Z671"/>
  <c r="Y671" s="1"/>
  <c r="U671"/>
  <c r="U704"/>
  <c r="M562"/>
  <c r="Y564"/>
  <c r="Y568"/>
  <c r="U573"/>
  <c r="U575"/>
  <c r="Y576"/>
  <c r="U580"/>
  <c r="Y581"/>
  <c r="AG562"/>
  <c r="AG518" s="1"/>
  <c r="AG516" s="1"/>
  <c r="U591"/>
  <c r="U599"/>
  <c r="W638"/>
  <c r="AA639"/>
  <c r="AA638" s="1"/>
  <c r="Y647"/>
  <c r="Y649"/>
  <c r="U652"/>
  <c r="U654"/>
  <c r="U656"/>
  <c r="U658"/>
  <c r="U660"/>
  <c r="Y661"/>
  <c r="Y663"/>
  <c r="AE637"/>
  <c r="AE516" s="1"/>
  <c r="Y668"/>
  <c r="M666"/>
  <c r="Y673"/>
  <c r="Y685"/>
  <c r="Y691"/>
  <c r="U694"/>
  <c r="Y705"/>
  <c r="Y707"/>
  <c r="Y704" s="1"/>
  <c r="AC704"/>
  <c r="AA704"/>
  <c r="R729"/>
  <c r="R17"/>
  <c r="R16" s="1"/>
  <c r="R12"/>
  <c r="AD729"/>
  <c r="AD17"/>
  <c r="AD16" s="1"/>
  <c r="AD12"/>
  <c r="Q202"/>
  <c r="AB231"/>
  <c r="P729"/>
  <c r="T729"/>
  <c r="O12"/>
  <c r="S729"/>
  <c r="U147"/>
  <c r="V146"/>
  <c r="AB147"/>
  <c r="AB146" s="1"/>
  <c r="AJ204"/>
  <c r="AJ12"/>
  <c r="Y219"/>
  <c r="Y233"/>
  <c r="Y239"/>
  <c r="Z250"/>
  <c r="Y256"/>
  <c r="AA431"/>
  <c r="Y523"/>
  <c r="AA519"/>
  <c r="AJ14"/>
  <c r="AJ732" s="1"/>
  <c r="AJ735" s="1"/>
  <c r="AA20"/>
  <c r="AA19" s="1"/>
  <c r="N737"/>
  <c r="N14"/>
  <c r="N732" s="1"/>
  <c r="P737"/>
  <c r="P14"/>
  <c r="P732" s="1"/>
  <c r="R737"/>
  <c r="R14"/>
  <c r="R732" s="1"/>
  <c r="T14"/>
  <c r="T732" s="1"/>
  <c r="AD737"/>
  <c r="AD14"/>
  <c r="AD732" s="1"/>
  <c r="AF17"/>
  <c r="AF16" s="1"/>
  <c r="AG737"/>
  <c r="AG17"/>
  <c r="AG16" s="1"/>
  <c r="Y113"/>
  <c r="Z147"/>
  <c r="Z153"/>
  <c r="Z159"/>
  <c r="Z165"/>
  <c r="Z171"/>
  <c r="Z177"/>
  <c r="V190"/>
  <c r="V188" s="1"/>
  <c r="Q190"/>
  <c r="Q188" s="1"/>
  <c r="M204"/>
  <c r="AE202"/>
  <c r="U206"/>
  <c r="U205" s="1"/>
  <c r="V205"/>
  <c r="X205"/>
  <c r="AB206"/>
  <c r="AB205" s="1"/>
  <c r="Z209"/>
  <c r="Y209" s="1"/>
  <c r="AA216"/>
  <c r="AA225"/>
  <c r="AA232"/>
  <c r="Z241"/>
  <c r="U251"/>
  <c r="U250" s="1"/>
  <c r="V250"/>
  <c r="V230" s="1"/>
  <c r="AB251"/>
  <c r="AB250" s="1"/>
  <c r="X253"/>
  <c r="AA255"/>
  <c r="Y275"/>
  <c r="Z262"/>
  <c r="Z269"/>
  <c r="AB269"/>
  <c r="Z272"/>
  <c r="Y272" s="1"/>
  <c r="Y287"/>
  <c r="Y299"/>
  <c r="Y311"/>
  <c r="Y344"/>
  <c r="Y432"/>
  <c r="Y492"/>
  <c r="V738"/>
  <c r="U511"/>
  <c r="X738"/>
  <c r="AB511"/>
  <c r="AB738" s="1"/>
  <c r="Y527"/>
  <c r="Y652"/>
  <c r="Y654"/>
  <c r="Y656"/>
  <c r="Y658"/>
  <c r="Y660"/>
  <c r="AA669"/>
  <c r="Y669" s="1"/>
  <c r="W666"/>
  <c r="Y694"/>
  <c r="U695"/>
  <c r="V684"/>
  <c r="V261"/>
  <c r="V268"/>
  <c r="U281"/>
  <c r="Z293"/>
  <c r="Y293" s="1"/>
  <c r="Z305"/>
  <c r="Y305" s="1"/>
  <c r="Z317"/>
  <c r="Y317" s="1"/>
  <c r="Z326"/>
  <c r="Y326" s="1"/>
  <c r="AB335"/>
  <c r="Y335" s="1"/>
  <c r="Z338"/>
  <c r="Y338" s="1"/>
  <c r="Z350"/>
  <c r="Y350" s="1"/>
  <c r="Z362"/>
  <c r="Y362" s="1"/>
  <c r="U432"/>
  <c r="V431"/>
  <c r="AB431"/>
  <c r="Z444"/>
  <c r="Y444" s="1"/>
  <c r="U444"/>
  <c r="Z447"/>
  <c r="Y447" s="1"/>
  <c r="U447"/>
  <c r="Z453"/>
  <c r="Y453" s="1"/>
  <c r="U453"/>
  <c r="Z456"/>
  <c r="Y456" s="1"/>
  <c r="U456"/>
  <c r="Z459"/>
  <c r="Y459" s="1"/>
  <c r="U459"/>
  <c r="V470"/>
  <c r="M470"/>
  <c r="W470"/>
  <c r="Z479"/>
  <c r="Y479" s="1"/>
  <c r="U486"/>
  <c r="V485"/>
  <c r="X485"/>
  <c r="Q738"/>
  <c r="Z511"/>
  <c r="U521"/>
  <c r="V519"/>
  <c r="X519"/>
  <c r="Z522"/>
  <c r="Z525"/>
  <c r="Y525" s="1"/>
  <c r="Z532"/>
  <c r="Y532" s="1"/>
  <c r="Z539"/>
  <c r="Y539" s="1"/>
  <c r="Z541"/>
  <c r="Y541" s="1"/>
  <c r="Y563"/>
  <c r="AB562"/>
  <c r="Y573"/>
  <c r="U579"/>
  <c r="V562"/>
  <c r="X562"/>
  <c r="Y580"/>
  <c r="U595"/>
  <c r="Z595"/>
  <c r="Y595" s="1"/>
  <c r="U640"/>
  <c r="V638"/>
  <c r="U645"/>
  <c r="Z645"/>
  <c r="Y645" s="1"/>
  <c r="U651"/>
  <c r="Z651"/>
  <c r="Y651" s="1"/>
  <c r="U653"/>
  <c r="Z653"/>
  <c r="Y653" s="1"/>
  <c r="U655"/>
  <c r="Z655"/>
  <c r="Y655" s="1"/>
  <c r="U657"/>
  <c r="Z657"/>
  <c r="Y657" s="1"/>
  <c r="U659"/>
  <c r="Z659"/>
  <c r="Y659" s="1"/>
  <c r="AA666"/>
  <c r="U672"/>
  <c r="Z672"/>
  <c r="Y672" s="1"/>
  <c r="M738"/>
  <c r="W738"/>
  <c r="AA511"/>
  <c r="AA738" s="1"/>
  <c r="AC738"/>
  <c r="Z608"/>
  <c r="Y608" s="1"/>
  <c r="U608"/>
  <c r="Z610"/>
  <c r="Y610" s="1"/>
  <c r="U610"/>
  <c r="M638"/>
  <c r="M637" s="1"/>
  <c r="AC638"/>
  <c r="Q638"/>
  <c r="Q637" s="1"/>
  <c r="U667"/>
  <c r="V666"/>
  <c r="X666"/>
  <c r="AB667"/>
  <c r="AB666" s="1"/>
  <c r="AB637" s="1"/>
  <c r="W684"/>
  <c r="W683" s="1"/>
  <c r="AC684"/>
  <c r="Q684"/>
  <c r="Q683" s="1"/>
  <c r="AA684"/>
  <c r="N725" i="127"/>
  <c r="AF14" i="128" l="1"/>
  <c r="AF732" s="1"/>
  <c r="AG743" s="1"/>
  <c r="X111"/>
  <c r="X737" s="1"/>
  <c r="P17"/>
  <c r="P16" s="1"/>
  <c r="Z18"/>
  <c r="Z729" s="1"/>
  <c r="W111"/>
  <c r="W737" s="1"/>
  <c r="Z684"/>
  <c r="Z683" s="1"/>
  <c r="AB518"/>
  <c r="U485"/>
  <c r="W469"/>
  <c r="W265" s="1"/>
  <c r="U268"/>
  <c r="V253"/>
  <c r="U738"/>
  <c r="Y112"/>
  <c r="V111"/>
  <c r="V17" s="1"/>
  <c r="V16" s="1"/>
  <c r="N17"/>
  <c r="N16" s="1"/>
  <c r="AB704"/>
  <c r="AB683" s="1"/>
  <c r="S202"/>
  <c r="W18"/>
  <c r="W729" s="1"/>
  <c r="X683"/>
  <c r="AA111"/>
  <c r="AA737" s="1"/>
  <c r="W518"/>
  <c r="X17"/>
  <c r="X16" s="1"/>
  <c r="AJ202"/>
  <c r="Y639"/>
  <c r="M469"/>
  <c r="M265" s="1"/>
  <c r="AG14"/>
  <c r="AG732" s="1"/>
  <c r="AG735" s="1"/>
  <c r="N12"/>
  <c r="N724" s="1"/>
  <c r="N725" s="1"/>
  <c r="N727" s="1"/>
  <c r="P265"/>
  <c r="S516"/>
  <c r="AD202"/>
  <c r="AC17"/>
  <c r="AC16" s="1"/>
  <c r="U74"/>
  <c r="O14"/>
  <c r="O732" s="1"/>
  <c r="O735" s="1"/>
  <c r="T202"/>
  <c r="AF202"/>
  <c r="N202"/>
  <c r="S735"/>
  <c r="AC683"/>
  <c r="Q17"/>
  <c r="Q16" s="1"/>
  <c r="U470"/>
  <c r="O265"/>
  <c r="AC538"/>
  <c r="AC519" s="1"/>
  <c r="AC518" s="1"/>
  <c r="AF519"/>
  <c r="AF518" s="1"/>
  <c r="AF516" s="1"/>
  <c r="U684"/>
  <c r="U683" s="1"/>
  <c r="M14"/>
  <c r="M732" s="1"/>
  <c r="M749" s="1"/>
  <c r="AC637"/>
  <c r="AC14"/>
  <c r="AC732" s="1"/>
  <c r="AC735" s="1"/>
  <c r="AC469"/>
  <c r="U254"/>
  <c r="U253" s="1"/>
  <c r="AA683"/>
  <c r="X637"/>
  <c r="U519"/>
  <c r="V683"/>
  <c r="AC202"/>
  <c r="S17"/>
  <c r="S16" s="1"/>
  <c r="AE729"/>
  <c r="AC267"/>
  <c r="Y684"/>
  <c r="Z666"/>
  <c r="AA562"/>
  <c r="AA518" s="1"/>
  <c r="S265"/>
  <c r="AF265"/>
  <c r="Q518"/>
  <c r="Q516" s="1"/>
  <c r="U231"/>
  <c r="Z254"/>
  <c r="W637"/>
  <c r="AB485"/>
  <c r="AB469" s="1"/>
  <c r="M202"/>
  <c r="AA18"/>
  <c r="AA729" s="1"/>
  <c r="AE17"/>
  <c r="AE16" s="1"/>
  <c r="O17"/>
  <c r="O16" s="1"/>
  <c r="AA267"/>
  <c r="Y226"/>
  <c r="AB111"/>
  <c r="AB737" s="1"/>
  <c r="AB254"/>
  <c r="AB253" s="1"/>
  <c r="W202"/>
  <c r="Y74"/>
  <c r="AD265"/>
  <c r="U666"/>
  <c r="U638"/>
  <c r="V637"/>
  <c r="AB268"/>
  <c r="AB267" s="1"/>
  <c r="U230"/>
  <c r="X267"/>
  <c r="AE265"/>
  <c r="Q469"/>
  <c r="Q265" s="1"/>
  <c r="N265"/>
  <c r="U224"/>
  <c r="U223" s="1"/>
  <c r="M518"/>
  <c r="M516" s="1"/>
  <c r="Y212"/>
  <c r="U112"/>
  <c r="T12"/>
  <c r="T724" s="1"/>
  <c r="T725" s="1"/>
  <c r="T727" s="1"/>
  <c r="U562"/>
  <c r="V469"/>
  <c r="W516"/>
  <c r="U204"/>
  <c r="Y18"/>
  <c r="Y729" s="1"/>
  <c r="U19"/>
  <c r="U18" s="1"/>
  <c r="U729" s="1"/>
  <c r="Y471"/>
  <c r="Y470" s="1"/>
  <c r="AF12"/>
  <c r="AF724" s="1"/>
  <c r="AF725" s="1"/>
  <c r="AF727" s="1"/>
  <c r="AG742" s="1"/>
  <c r="AB516"/>
  <c r="AA637"/>
  <c r="Y562"/>
  <c r="X518"/>
  <c r="Z738"/>
  <c r="Y511"/>
  <c r="Y683"/>
  <c r="Y667"/>
  <c r="Y666" s="1"/>
  <c r="Z562"/>
  <c r="Y522"/>
  <c r="Y519" s="1"/>
  <c r="Z519"/>
  <c r="Z518" s="1"/>
  <c r="V518"/>
  <c r="U469"/>
  <c r="Z470"/>
  <c r="U431"/>
  <c r="U267" s="1"/>
  <c r="U265" s="1"/>
  <c r="V267"/>
  <c r="Z638"/>
  <c r="Z637" s="1"/>
  <c r="Z485"/>
  <c r="X469"/>
  <c r="X265" s="1"/>
  <c r="Y431"/>
  <c r="Y269"/>
  <c r="Y268" s="1"/>
  <c r="Z268"/>
  <c r="AA254"/>
  <c r="AA253" s="1"/>
  <c r="Y255"/>
  <c r="Y254" s="1"/>
  <c r="AA231"/>
  <c r="AA230" s="1"/>
  <c r="Y232"/>
  <c r="AA215"/>
  <c r="Y216"/>
  <c r="Y215" s="1"/>
  <c r="AB204"/>
  <c r="V204"/>
  <c r="V202" s="1"/>
  <c r="V12"/>
  <c r="Z146"/>
  <c r="Z111" s="1"/>
  <c r="AD735"/>
  <c r="T735"/>
  <c r="R735"/>
  <c r="P735"/>
  <c r="N735"/>
  <c r="AA485"/>
  <c r="AA469" s="1"/>
  <c r="Y206"/>
  <c r="Y205" s="1"/>
  <c r="Y147"/>
  <c r="Y146" s="1"/>
  <c r="Y111" s="1"/>
  <c r="U146"/>
  <c r="AE724"/>
  <c r="AE725" s="1"/>
  <c r="AE10"/>
  <c r="W12"/>
  <c r="S724"/>
  <c r="S725" s="1"/>
  <c r="S727" s="1"/>
  <c r="S10"/>
  <c r="Q12"/>
  <c r="O724"/>
  <c r="O725" s="1"/>
  <c r="O727" s="1"/>
  <c r="M729"/>
  <c r="M12"/>
  <c r="M17"/>
  <c r="M16" s="1"/>
  <c r="P10"/>
  <c r="AB230"/>
  <c r="Q737"/>
  <c r="R724"/>
  <c r="R725" s="1"/>
  <c r="R727" s="1"/>
  <c r="R10"/>
  <c r="W14"/>
  <c r="W732" s="1"/>
  <c r="Y638"/>
  <c r="Y637" s="1"/>
  <c r="Z431"/>
  <c r="AB265"/>
  <c r="Y262"/>
  <c r="Y261" s="1"/>
  <c r="Z261"/>
  <c r="Z253" s="1"/>
  <c r="Y241"/>
  <c r="Z231"/>
  <c r="Z230" s="1"/>
  <c r="AA224"/>
  <c r="AA223" s="1"/>
  <c r="Y225"/>
  <c r="Y224" s="1"/>
  <c r="Y223" s="1"/>
  <c r="X204"/>
  <c r="X202" s="1"/>
  <c r="X12"/>
  <c r="U202"/>
  <c r="M735"/>
  <c r="M746" s="1"/>
  <c r="Y251"/>
  <c r="Y250" s="1"/>
  <c r="Z205"/>
  <c r="AJ724"/>
  <c r="AJ725" s="1"/>
  <c r="AJ727" s="1"/>
  <c r="AJ10"/>
  <c r="AC12"/>
  <c r="P727"/>
  <c r="Q14"/>
  <c r="Q732" s="1"/>
  <c r="AD724"/>
  <c r="AD725" s="1"/>
  <c r="AD727" s="1"/>
  <c r="AD10"/>
  <c r="M748" i="127"/>
  <c r="AF735" i="128" l="1"/>
  <c r="W735"/>
  <c r="AG10"/>
  <c r="X14"/>
  <c r="X732" s="1"/>
  <c r="X735" s="1"/>
  <c r="V737"/>
  <c r="O10"/>
  <c r="N10"/>
  <c r="V14"/>
  <c r="V732" s="1"/>
  <c r="M743"/>
  <c r="W17"/>
  <c r="W16" s="1"/>
  <c r="AA17"/>
  <c r="AA16" s="1"/>
  <c r="AB17"/>
  <c r="AB16" s="1"/>
  <c r="U111"/>
  <c r="U17" s="1"/>
  <c r="U16" s="1"/>
  <c r="AB14"/>
  <c r="AB732" s="1"/>
  <c r="X516"/>
  <c r="Y204"/>
  <c r="U637"/>
  <c r="AA516"/>
  <c r="AC516"/>
  <c r="AC265"/>
  <c r="AF10"/>
  <c r="Q735"/>
  <c r="AE727"/>
  <c r="Y17"/>
  <c r="Y16" s="1"/>
  <c r="V265"/>
  <c r="U12"/>
  <c r="U724" s="1"/>
  <c r="U725" s="1"/>
  <c r="U727" s="1"/>
  <c r="U518"/>
  <c r="U516" s="1"/>
  <c r="AB735"/>
  <c r="T10"/>
  <c r="AA265"/>
  <c r="AB12"/>
  <c r="V516"/>
  <c r="Y518"/>
  <c r="Y516" s="1"/>
  <c r="Y231"/>
  <c r="Y230" s="1"/>
  <c r="M724"/>
  <c r="M725" s="1"/>
  <c r="M10"/>
  <c r="AB724"/>
  <c r="AB725" s="1"/>
  <c r="AB727" s="1"/>
  <c r="Z267"/>
  <c r="Z469"/>
  <c r="Y738"/>
  <c r="AA12"/>
  <c r="X724"/>
  <c r="X725" s="1"/>
  <c r="X727" s="1"/>
  <c r="X10"/>
  <c r="Q724"/>
  <c r="Q725" s="1"/>
  <c r="Q727" s="1"/>
  <c r="Q10"/>
  <c r="W724"/>
  <c r="W725" s="1"/>
  <c r="W727" s="1"/>
  <c r="W10"/>
  <c r="V724"/>
  <c r="V725" s="1"/>
  <c r="V727" s="1"/>
  <c r="Y253"/>
  <c r="AC724"/>
  <c r="AC725" s="1"/>
  <c r="AC727" s="1"/>
  <c r="AC10"/>
  <c r="Z204"/>
  <c r="Z202" s="1"/>
  <c r="Z12"/>
  <c r="Y485"/>
  <c r="Y469" s="1"/>
  <c r="Y737"/>
  <c r="Y14"/>
  <c r="Y732" s="1"/>
  <c r="Z14"/>
  <c r="Z732" s="1"/>
  <c r="Z737"/>
  <c r="Z17"/>
  <c r="Z16" s="1"/>
  <c r="AB202"/>
  <c r="AA14"/>
  <c r="AA732" s="1"/>
  <c r="AA735" s="1"/>
  <c r="AA204"/>
  <c r="AA202" s="1"/>
  <c r="Y267"/>
  <c r="Z516"/>
  <c r="Y12"/>
  <c r="AB246" i="127"/>
  <c r="V735" i="128" l="1"/>
  <c r="V10"/>
  <c r="AB10"/>
  <c r="U14"/>
  <c r="U732" s="1"/>
  <c r="U737"/>
  <c r="Y265"/>
  <c r="Y735"/>
  <c r="Y745" s="1"/>
  <c r="U10"/>
  <c r="Y202"/>
  <c r="Y724"/>
  <c r="Y725" s="1"/>
  <c r="Y727" s="1"/>
  <c r="Y10"/>
  <c r="AA724"/>
  <c r="AA725" s="1"/>
  <c r="AA727" s="1"/>
  <c r="AA10"/>
  <c r="Z265"/>
  <c r="Z735"/>
  <c r="Z724"/>
  <c r="Z725" s="1"/>
  <c r="Z727" s="1"/>
  <c r="Z10"/>
  <c r="M748"/>
  <c r="M742"/>
  <c r="M727"/>
  <c r="M745" s="1"/>
  <c r="AF478" i="127"/>
  <c r="AF431"/>
  <c r="AE431"/>
  <c r="AD431"/>
  <c r="U735" i="128" l="1"/>
  <c r="U745" s="1"/>
  <c r="U742"/>
  <c r="Y742"/>
  <c r="AC712" i="127"/>
  <c r="AC711"/>
  <c r="AC710"/>
  <c r="AC709"/>
  <c r="AC708"/>
  <c r="AC707"/>
  <c r="AC706"/>
  <c r="AC705"/>
  <c r="AC704" s="1"/>
  <c r="AC703"/>
  <c r="AC702"/>
  <c r="AC701"/>
  <c r="AC700"/>
  <c r="AC699"/>
  <c r="AC698"/>
  <c r="AC697"/>
  <c r="AC695"/>
  <c r="AC694"/>
  <c r="AC693"/>
  <c r="AC692"/>
  <c r="AC691"/>
  <c r="AC690"/>
  <c r="AC689"/>
  <c r="AC688"/>
  <c r="AC687"/>
  <c r="AC686"/>
  <c r="AC685"/>
  <c r="AC681"/>
  <c r="AC680"/>
  <c r="AC679"/>
  <c r="AC678"/>
  <c r="AC677"/>
  <c r="AC676"/>
  <c r="AC675"/>
  <c r="AC674"/>
  <c r="AC673"/>
  <c r="AC672"/>
  <c r="AC671"/>
  <c r="AC670"/>
  <c r="AC669"/>
  <c r="AC668"/>
  <c r="AC667"/>
  <c r="AC665"/>
  <c r="AC664"/>
  <c r="AC663"/>
  <c r="AC662"/>
  <c r="AC661"/>
  <c r="AC660"/>
  <c r="AC659"/>
  <c r="AC658"/>
  <c r="AC657"/>
  <c r="AC656"/>
  <c r="AC655"/>
  <c r="AC654"/>
  <c r="AC653"/>
  <c r="AC652"/>
  <c r="AC651"/>
  <c r="AC650"/>
  <c r="AC649"/>
  <c r="AC648"/>
  <c r="AC647"/>
  <c r="AC646"/>
  <c r="AC645"/>
  <c r="AC644"/>
  <c r="AC643"/>
  <c r="AC642"/>
  <c r="AC641"/>
  <c r="AC640"/>
  <c r="AC639"/>
  <c r="AC635"/>
  <c r="AC634"/>
  <c r="AC633"/>
  <c r="AC632"/>
  <c r="AC631"/>
  <c r="AC630"/>
  <c r="AC629"/>
  <c r="AC628"/>
  <c r="AC627"/>
  <c r="AC626"/>
  <c r="AC625"/>
  <c r="AC624"/>
  <c r="AC623"/>
  <c r="AC622"/>
  <c r="AC621"/>
  <c r="AC620"/>
  <c r="AC619"/>
  <c r="AC618"/>
  <c r="AC617"/>
  <c r="AC616"/>
  <c r="AC615"/>
  <c r="AC614"/>
  <c r="AC613"/>
  <c r="AC612"/>
  <c r="AC611"/>
  <c r="AC610"/>
  <c r="AC609"/>
  <c r="AC608"/>
  <c r="AC607"/>
  <c r="AC606"/>
  <c r="AC605"/>
  <c r="AC604"/>
  <c r="AC603"/>
  <c r="AC602"/>
  <c r="AC601"/>
  <c r="AC600"/>
  <c r="AC599"/>
  <c r="AC597"/>
  <c r="AC595"/>
  <c r="AC593"/>
  <c r="AC592"/>
  <c r="AC591"/>
  <c r="AC590"/>
  <c r="AC589"/>
  <c r="AC588"/>
  <c r="AC587"/>
  <c r="AC586"/>
  <c r="AC585"/>
  <c r="AC584"/>
  <c r="AC583"/>
  <c r="AC582"/>
  <c r="AC581"/>
  <c r="AC580"/>
  <c r="AC579"/>
  <c r="AC578"/>
  <c r="AC577"/>
  <c r="AC576"/>
  <c r="AC575"/>
  <c r="AC574"/>
  <c r="AC573"/>
  <c r="AC572"/>
  <c r="AC571"/>
  <c r="AC570"/>
  <c r="AC569"/>
  <c r="AC568"/>
  <c r="AC567"/>
  <c r="AC566"/>
  <c r="AC565"/>
  <c r="AC564"/>
  <c r="AC563"/>
  <c r="AC561"/>
  <c r="AC560"/>
  <c r="AC559"/>
  <c r="AC558"/>
  <c r="AC557"/>
  <c r="AC556"/>
  <c r="AC555"/>
  <c r="AC554"/>
  <c r="AC553"/>
  <c r="AC552"/>
  <c r="AC551"/>
  <c r="AC550"/>
  <c r="AC549"/>
  <c r="AC548"/>
  <c r="AC547"/>
  <c r="AC546"/>
  <c r="AC545"/>
  <c r="AC544"/>
  <c r="AC543"/>
  <c r="AC542"/>
  <c r="AC541"/>
  <c r="AC540"/>
  <c r="AC539"/>
  <c r="AC538"/>
  <c r="AC537"/>
  <c r="AC536"/>
  <c r="AC535"/>
  <c r="AC534"/>
  <c r="AC533"/>
  <c r="AC532"/>
  <c r="AC531"/>
  <c r="AC530"/>
  <c r="AC529"/>
  <c r="AC528"/>
  <c r="AC527"/>
  <c r="AC526"/>
  <c r="AC525"/>
  <c r="AC524"/>
  <c r="AC523"/>
  <c r="AC522"/>
  <c r="AC521"/>
  <c r="AC520"/>
  <c r="AC514"/>
  <c r="AC513"/>
  <c r="AC511"/>
  <c r="AC510"/>
  <c r="AC509"/>
  <c r="AC508"/>
  <c r="AC507"/>
  <c r="AC505"/>
  <c r="AC503"/>
  <c r="AC501"/>
  <c r="AC499"/>
  <c r="AC497"/>
  <c r="AC496"/>
  <c r="AC494"/>
  <c r="AC492"/>
  <c r="AC489"/>
  <c r="AC486"/>
  <c r="AC484"/>
  <c r="AC483"/>
  <c r="AC482"/>
  <c r="AC481"/>
  <c r="AC480"/>
  <c r="AC479"/>
  <c r="AC478"/>
  <c r="AC477"/>
  <c r="AC476"/>
  <c r="AC475"/>
  <c r="AC474"/>
  <c r="AC473"/>
  <c r="AC471"/>
  <c r="AC459"/>
  <c r="AC456"/>
  <c r="AC453"/>
  <c r="AC450"/>
  <c r="AC447"/>
  <c r="AC444"/>
  <c r="AC441"/>
  <c r="AC465"/>
  <c r="AC462"/>
  <c r="AC438"/>
  <c r="AC435"/>
  <c r="AC432"/>
  <c r="AC431" s="1"/>
  <c r="AC430"/>
  <c r="AC429"/>
  <c r="AC428"/>
  <c r="AC427"/>
  <c r="AC426"/>
  <c r="AC425"/>
  <c r="AC422"/>
  <c r="AC421"/>
  <c r="AC420"/>
  <c r="AC419"/>
  <c r="AC418"/>
  <c r="AC417"/>
  <c r="AC416"/>
  <c r="AC415"/>
  <c r="AC414"/>
  <c r="AC413"/>
  <c r="AC412"/>
  <c r="AC411"/>
  <c r="AC410"/>
  <c r="AC409"/>
  <c r="AC408"/>
  <c r="AC407"/>
  <c r="AC406"/>
  <c r="AC405"/>
  <c r="AC404"/>
  <c r="AC403"/>
  <c r="AC402"/>
  <c r="AC401"/>
  <c r="AC400"/>
  <c r="AC399"/>
  <c r="AC398"/>
  <c r="AC397"/>
  <c r="AC396"/>
  <c r="AC395"/>
  <c r="AC394"/>
  <c r="AC393"/>
  <c r="AC392"/>
  <c r="AC391"/>
  <c r="AC390"/>
  <c r="AC389"/>
  <c r="AC388"/>
  <c r="AC387"/>
  <c r="AC386"/>
  <c r="AC385"/>
  <c r="AC384"/>
  <c r="AC383"/>
  <c r="AC382"/>
  <c r="AC381"/>
  <c r="AC380"/>
  <c r="AC379"/>
  <c r="AC378"/>
  <c r="AC377"/>
  <c r="AC376"/>
  <c r="AC375"/>
  <c r="AC374"/>
  <c r="AC373"/>
  <c r="AC372"/>
  <c r="AC371"/>
  <c r="AC370"/>
  <c r="AC369"/>
  <c r="AC368"/>
  <c r="AC367"/>
  <c r="AC366"/>
  <c r="AC365"/>
  <c r="AC364"/>
  <c r="AC363"/>
  <c r="AC362"/>
  <c r="AC361"/>
  <c r="AC360"/>
  <c r="AC359"/>
  <c r="AC358"/>
  <c r="AC357"/>
  <c r="AC356"/>
  <c r="AC355"/>
  <c r="AC354"/>
  <c r="AC353"/>
  <c r="AC352"/>
  <c r="AC351"/>
  <c r="AC350"/>
  <c r="AC349"/>
  <c r="AC348"/>
  <c r="AC347"/>
  <c r="AC346"/>
  <c r="AC345"/>
  <c r="AC344"/>
  <c r="AC343"/>
  <c r="AC342"/>
  <c r="AC341"/>
  <c r="AC340"/>
  <c r="AC339"/>
  <c r="AC338"/>
  <c r="AC337"/>
  <c r="AC336"/>
  <c r="AC335"/>
  <c r="AC334"/>
  <c r="AC333"/>
  <c r="AC332"/>
  <c r="AC331"/>
  <c r="AC330"/>
  <c r="AC329"/>
  <c r="AC328"/>
  <c r="AC327"/>
  <c r="AC326"/>
  <c r="AC325"/>
  <c r="AC324"/>
  <c r="AC323"/>
  <c r="AC322"/>
  <c r="AC321"/>
  <c r="AC320"/>
  <c r="AC319"/>
  <c r="AC318"/>
  <c r="AC317"/>
  <c r="AC316"/>
  <c r="AC315"/>
  <c r="AC314"/>
  <c r="AC313"/>
  <c r="AC312"/>
  <c r="AC311"/>
  <c r="AC310"/>
  <c r="AC309"/>
  <c r="AC308"/>
  <c r="AC307"/>
  <c r="AC306"/>
  <c r="AC305"/>
  <c r="AC304"/>
  <c r="AC303"/>
  <c r="AC302"/>
  <c r="AC301"/>
  <c r="AC300"/>
  <c r="AC299"/>
  <c r="AC298"/>
  <c r="AC297"/>
  <c r="AC296"/>
  <c r="AC295"/>
  <c r="AC294"/>
  <c r="AC293"/>
  <c r="AC292"/>
  <c r="AC291"/>
  <c r="AC290"/>
  <c r="AC289"/>
  <c r="AC288"/>
  <c r="AC287"/>
  <c r="AC286"/>
  <c r="AC285"/>
  <c r="AC284"/>
  <c r="AC283"/>
  <c r="AC282"/>
  <c r="AC281"/>
  <c r="AC280"/>
  <c r="AC279"/>
  <c r="AC278"/>
  <c r="AC277"/>
  <c r="AC276"/>
  <c r="AC275"/>
  <c r="AC274"/>
  <c r="AC273"/>
  <c r="AC272"/>
  <c r="AC271"/>
  <c r="AC270"/>
  <c r="AC269"/>
  <c r="AC262"/>
  <c r="AC261" s="1"/>
  <c r="AC259"/>
  <c r="AC258"/>
  <c r="AC257"/>
  <c r="AC256"/>
  <c r="AC255"/>
  <c r="AC254" s="1"/>
  <c r="AC251"/>
  <c r="AC250" s="1"/>
  <c r="AC249"/>
  <c r="AC248"/>
  <c r="AC247"/>
  <c r="AC246"/>
  <c r="AC245"/>
  <c r="AC244"/>
  <c r="AC243"/>
  <c r="AC242"/>
  <c r="AC241"/>
  <c r="AC240"/>
  <c r="AC239"/>
  <c r="AC238"/>
  <c r="AC237"/>
  <c r="AC236"/>
  <c r="AC235"/>
  <c r="AC234"/>
  <c r="AC233"/>
  <c r="AC232"/>
  <c r="AC227"/>
  <c r="AC226"/>
  <c r="AC225"/>
  <c r="AC224" s="1"/>
  <c r="AC223" s="1"/>
  <c r="AC219"/>
  <c r="AC216"/>
  <c r="AC215" s="1"/>
  <c r="AC212"/>
  <c r="AC209"/>
  <c r="AC206"/>
  <c r="AC190"/>
  <c r="AC188" s="1"/>
  <c r="AC146"/>
  <c r="AC112"/>
  <c r="AC74"/>
  <c r="AC19"/>
  <c r="AF729"/>
  <c r="AJ729"/>
  <c r="AK729"/>
  <c r="AF738"/>
  <c r="AG738"/>
  <c r="AH738"/>
  <c r="AI738"/>
  <c r="AJ738"/>
  <c r="AK738"/>
  <c r="AF704"/>
  <c r="AF684"/>
  <c r="AF666"/>
  <c r="AF638"/>
  <c r="AF562"/>
  <c r="AF519"/>
  <c r="AF485"/>
  <c r="AF470"/>
  <c r="AF268"/>
  <c r="AF261"/>
  <c r="AF254"/>
  <c r="AF253" s="1"/>
  <c r="AF250"/>
  <c r="AF231"/>
  <c r="AF224"/>
  <c r="AF223" s="1"/>
  <c r="AF215"/>
  <c r="AF205"/>
  <c r="AF146"/>
  <c r="AF112"/>
  <c r="AF19"/>
  <c r="AB226"/>
  <c r="AK519"/>
  <c r="Y561"/>
  <c r="Y560"/>
  <c r="AK470"/>
  <c r="Y484"/>
  <c r="AF204" l="1"/>
  <c r="AC111"/>
  <c r="AC737" s="1"/>
  <c r="AF111"/>
  <c r="AF17" s="1"/>
  <c r="AF16" s="1"/>
  <c r="AF230"/>
  <c r="AF637"/>
  <c r="AF683"/>
  <c r="AC666"/>
  <c r="AC231"/>
  <c r="AC230" s="1"/>
  <c r="AF737"/>
  <c r="AC738"/>
  <c r="AF518"/>
  <c r="AC18"/>
  <c r="AC17" s="1"/>
  <c r="AC16" s="1"/>
  <c r="AC205"/>
  <c r="AC204" s="1"/>
  <c r="AC470"/>
  <c r="AC519"/>
  <c r="AC562"/>
  <c r="AC638"/>
  <c r="AC637" s="1"/>
  <c r="AC684"/>
  <c r="AC683" s="1"/>
  <c r="AF469"/>
  <c r="AC485"/>
  <c r="AF267"/>
  <c r="AC253"/>
  <c r="AC268"/>
  <c r="AF202"/>
  <c r="AF12"/>
  <c r="AC518" l="1"/>
  <c r="AF516"/>
  <c r="AF14"/>
  <c r="AF732" s="1"/>
  <c r="AF735" s="1"/>
  <c r="AC729"/>
  <c r="AC516"/>
  <c r="AC202"/>
  <c r="AC469"/>
  <c r="AC14"/>
  <c r="AC732" s="1"/>
  <c r="AC735" s="1"/>
  <c r="AF265"/>
  <c r="AC267"/>
  <c r="AC12"/>
  <c r="AC724" s="1"/>
  <c r="AC725" s="1"/>
  <c r="AF724"/>
  <c r="AF725" s="1"/>
  <c r="AF727" s="1"/>
  <c r="AF10" l="1"/>
  <c r="AC727"/>
  <c r="AC265"/>
  <c r="AC10"/>
  <c r="AB707" l="1"/>
  <c r="AB597"/>
  <c r="AE738"/>
  <c r="AD738"/>
  <c r="T738"/>
  <c r="S738"/>
  <c r="R738"/>
  <c r="P738"/>
  <c r="O738"/>
  <c r="N738"/>
  <c r="Y712"/>
  <c r="Y711"/>
  <c r="AB710"/>
  <c r="AA710"/>
  <c r="Z710"/>
  <c r="U710"/>
  <c r="AB709"/>
  <c r="AA709"/>
  <c r="Z709"/>
  <c r="U709"/>
  <c r="X708"/>
  <c r="X704" s="1"/>
  <c r="W708"/>
  <c r="W704" s="1"/>
  <c r="V708"/>
  <c r="Q708"/>
  <c r="M708"/>
  <c r="AA707"/>
  <c r="Z707"/>
  <c r="U707"/>
  <c r="Q707"/>
  <c r="M707"/>
  <c r="AB706"/>
  <c r="AA706"/>
  <c r="Z706"/>
  <c r="U706"/>
  <c r="Q706"/>
  <c r="M706"/>
  <c r="AB705"/>
  <c r="AA705"/>
  <c r="Z705"/>
  <c r="U705"/>
  <c r="Q705"/>
  <c r="M705"/>
  <c r="AK704"/>
  <c r="AJ704"/>
  <c r="AI704"/>
  <c r="AH704"/>
  <c r="AG704"/>
  <c r="AE704"/>
  <c r="AD704"/>
  <c r="AA704"/>
  <c r="T704"/>
  <c r="S704"/>
  <c r="R704"/>
  <c r="P704"/>
  <c r="O704"/>
  <c r="N704"/>
  <c r="Y703"/>
  <c r="AB702"/>
  <c r="AA702"/>
  <c r="Z702"/>
  <c r="U702"/>
  <c r="AB701"/>
  <c r="AA701"/>
  <c r="Z701"/>
  <c r="U701"/>
  <c r="AB700"/>
  <c r="AA700"/>
  <c r="Z700"/>
  <c r="U700"/>
  <c r="AB699"/>
  <c r="AA699"/>
  <c r="Z699"/>
  <c r="U699"/>
  <c r="X698"/>
  <c r="AB698" s="1"/>
  <c r="W698"/>
  <c r="AA698" s="1"/>
  <c r="V698"/>
  <c r="Q698"/>
  <c r="X697"/>
  <c r="AB697" s="1"/>
  <c r="W697"/>
  <c r="AA697" s="1"/>
  <c r="V697"/>
  <c r="Q697"/>
  <c r="Y695"/>
  <c r="X695"/>
  <c r="W695"/>
  <c r="V695"/>
  <c r="Q695"/>
  <c r="M695"/>
  <c r="X694"/>
  <c r="W694"/>
  <c r="AA694" s="1"/>
  <c r="V694"/>
  <c r="Z694" s="1"/>
  <c r="Q694"/>
  <c r="M694"/>
  <c r="X693"/>
  <c r="W693"/>
  <c r="V693"/>
  <c r="Q693"/>
  <c r="M693"/>
  <c r="AB692"/>
  <c r="AA692"/>
  <c r="Z692"/>
  <c r="U692"/>
  <c r="Q692"/>
  <c r="M692"/>
  <c r="AB691"/>
  <c r="AA691"/>
  <c r="Z691"/>
  <c r="U691"/>
  <c r="Q691"/>
  <c r="M691"/>
  <c r="AA690"/>
  <c r="Z690"/>
  <c r="U690"/>
  <c r="Q690"/>
  <c r="M690"/>
  <c r="AB689"/>
  <c r="AA689"/>
  <c r="Z689"/>
  <c r="U689"/>
  <c r="Q689"/>
  <c r="M689"/>
  <c r="Y688"/>
  <c r="U688"/>
  <c r="Q688"/>
  <c r="M688"/>
  <c r="Y687"/>
  <c r="X687"/>
  <c r="W687"/>
  <c r="V687"/>
  <c r="Q687"/>
  <c r="M687"/>
  <c r="AB686"/>
  <c r="AA686"/>
  <c r="Z686"/>
  <c r="U686"/>
  <c r="Q686"/>
  <c r="M686"/>
  <c r="AB685"/>
  <c r="AA685"/>
  <c r="Z685"/>
  <c r="U685"/>
  <c r="Q685"/>
  <c r="M685"/>
  <c r="AK684"/>
  <c r="AK683" s="1"/>
  <c r="AJ684"/>
  <c r="AI684"/>
  <c r="AH684"/>
  <c r="AG684"/>
  <c r="AE684"/>
  <c r="AD684"/>
  <c r="T684"/>
  <c r="T683" s="1"/>
  <c r="S684"/>
  <c r="R684"/>
  <c r="R683" s="1"/>
  <c r="P684"/>
  <c r="O684"/>
  <c r="O683" s="1"/>
  <c r="N684"/>
  <c r="N683" s="1"/>
  <c r="S683"/>
  <c r="Y681"/>
  <c r="Y680"/>
  <c r="Y679"/>
  <c r="Y678"/>
  <c r="Y677"/>
  <c r="Y676"/>
  <c r="U676"/>
  <c r="AB675"/>
  <c r="AA675"/>
  <c r="Z675"/>
  <c r="U675"/>
  <c r="Y674"/>
  <c r="U674"/>
  <c r="Q674"/>
  <c r="M674"/>
  <c r="AA673"/>
  <c r="Z673"/>
  <c r="U673"/>
  <c r="Q673"/>
  <c r="M673"/>
  <c r="X672"/>
  <c r="AB672" s="1"/>
  <c r="W672"/>
  <c r="AA672" s="1"/>
  <c r="V672"/>
  <c r="Q672"/>
  <c r="M672"/>
  <c r="X671"/>
  <c r="AB671" s="1"/>
  <c r="W671"/>
  <c r="AA671" s="1"/>
  <c r="V671"/>
  <c r="Q671"/>
  <c r="M671"/>
  <c r="X670"/>
  <c r="AB670" s="1"/>
  <c r="W670"/>
  <c r="AA670" s="1"/>
  <c r="V670"/>
  <c r="Q670"/>
  <c r="M670"/>
  <c r="X669"/>
  <c r="AB669" s="1"/>
  <c r="W669"/>
  <c r="AA669" s="1"/>
  <c r="V669"/>
  <c r="Z669" s="1"/>
  <c r="Q669"/>
  <c r="M669"/>
  <c r="AB668"/>
  <c r="AA668"/>
  <c r="Z668"/>
  <c r="U668"/>
  <c r="Q668"/>
  <c r="M668"/>
  <c r="X667"/>
  <c r="AB667" s="1"/>
  <c r="W667"/>
  <c r="AA667" s="1"/>
  <c r="V667"/>
  <c r="Q667"/>
  <c r="M667"/>
  <c r="AK666"/>
  <c r="AJ666"/>
  <c r="AI666"/>
  <c r="AH666"/>
  <c r="AG666"/>
  <c r="AE666"/>
  <c r="AD666"/>
  <c r="T666"/>
  <c r="S666"/>
  <c r="R666"/>
  <c r="P666"/>
  <c r="O666"/>
  <c r="N666"/>
  <c r="Y665"/>
  <c r="Y664"/>
  <c r="AB663"/>
  <c r="AA663"/>
  <c r="Z663"/>
  <c r="Y663" s="1"/>
  <c r="U663"/>
  <c r="AB662"/>
  <c r="AA662"/>
  <c r="Z662"/>
  <c r="U662"/>
  <c r="AB661"/>
  <c r="AA661"/>
  <c r="Z661"/>
  <c r="U661"/>
  <c r="X660"/>
  <c r="AB660" s="1"/>
  <c r="W660"/>
  <c r="AA660" s="1"/>
  <c r="V660"/>
  <c r="Q660"/>
  <c r="X659"/>
  <c r="AB659" s="1"/>
  <c r="W659"/>
  <c r="AA659" s="1"/>
  <c r="V659"/>
  <c r="Q659"/>
  <c r="X658"/>
  <c r="AB658" s="1"/>
  <c r="W658"/>
  <c r="AA658" s="1"/>
  <c r="V658"/>
  <c r="Q658"/>
  <c r="X657"/>
  <c r="AB657" s="1"/>
  <c r="W657"/>
  <c r="AA657" s="1"/>
  <c r="V657"/>
  <c r="Q657"/>
  <c r="X656"/>
  <c r="AB656" s="1"/>
  <c r="W656"/>
  <c r="AA656" s="1"/>
  <c r="V656"/>
  <c r="Q656"/>
  <c r="X655"/>
  <c r="AB655" s="1"/>
  <c r="W655"/>
  <c r="AA655" s="1"/>
  <c r="V655"/>
  <c r="Z655" s="1"/>
  <c r="Q655"/>
  <c r="X654"/>
  <c r="AB654" s="1"/>
  <c r="W654"/>
  <c r="AA654" s="1"/>
  <c r="V654"/>
  <c r="Q654"/>
  <c r="X653"/>
  <c r="AB653" s="1"/>
  <c r="W653"/>
  <c r="AA653" s="1"/>
  <c r="V653"/>
  <c r="Q653"/>
  <c r="X652"/>
  <c r="AB652" s="1"/>
  <c r="W652"/>
  <c r="AA652" s="1"/>
  <c r="V652"/>
  <c r="Q652"/>
  <c r="X651"/>
  <c r="AB651" s="1"/>
  <c r="W651"/>
  <c r="AA651" s="1"/>
  <c r="V651"/>
  <c r="Q651"/>
  <c r="M651"/>
  <c r="X650"/>
  <c r="AB650" s="1"/>
  <c r="W650"/>
  <c r="AA650" s="1"/>
  <c r="V650"/>
  <c r="Q650"/>
  <c r="M650"/>
  <c r="AB649"/>
  <c r="AA649"/>
  <c r="Z649"/>
  <c r="U649"/>
  <c r="Q649"/>
  <c r="M649"/>
  <c r="AB648"/>
  <c r="AA648"/>
  <c r="Z648"/>
  <c r="U648"/>
  <c r="Q648"/>
  <c r="M648"/>
  <c r="AB647"/>
  <c r="AA647"/>
  <c r="Z647"/>
  <c r="U647"/>
  <c r="Q647"/>
  <c r="M647"/>
  <c r="AJ646"/>
  <c r="AJ638" s="1"/>
  <c r="AB646"/>
  <c r="AA646"/>
  <c r="Z646"/>
  <c r="U646"/>
  <c r="Q646"/>
  <c r="X645"/>
  <c r="AB645" s="1"/>
  <c r="W645"/>
  <c r="AA645" s="1"/>
  <c r="V645"/>
  <c r="Q645"/>
  <c r="M645"/>
  <c r="X644"/>
  <c r="W644"/>
  <c r="AA644" s="1"/>
  <c r="V644"/>
  <c r="Q644"/>
  <c r="M644"/>
  <c r="AB643"/>
  <c r="AA643"/>
  <c r="Z643"/>
  <c r="U643"/>
  <c r="Q643"/>
  <c r="M643"/>
  <c r="AB642"/>
  <c r="AA642"/>
  <c r="Z642"/>
  <c r="U642"/>
  <c r="Q642"/>
  <c r="M642"/>
  <c r="AB641"/>
  <c r="AA641"/>
  <c r="Z641"/>
  <c r="U641"/>
  <c r="Q641"/>
  <c r="M641"/>
  <c r="Y640"/>
  <c r="X640"/>
  <c r="W640"/>
  <c r="V640"/>
  <c r="Q640"/>
  <c r="M640"/>
  <c r="X639"/>
  <c r="AB639" s="1"/>
  <c r="W639"/>
  <c r="AA639" s="1"/>
  <c r="V639"/>
  <c r="Q639"/>
  <c r="M639"/>
  <c r="AK638"/>
  <c r="AI638"/>
  <c r="AH638"/>
  <c r="AG638"/>
  <c r="AE638"/>
  <c r="AD638"/>
  <c r="T638"/>
  <c r="S638"/>
  <c r="R638"/>
  <c r="P638"/>
  <c r="O638"/>
  <c r="N638"/>
  <c r="Y635"/>
  <c r="Y634"/>
  <c r="Y633"/>
  <c r="Y632"/>
  <c r="Y631"/>
  <c r="Y630"/>
  <c r="Y629"/>
  <c r="Y628"/>
  <c r="Y627"/>
  <c r="Y626"/>
  <c r="Y625"/>
  <c r="Y624"/>
  <c r="Y623"/>
  <c r="Y622"/>
  <c r="Y621"/>
  <c r="Y620"/>
  <c r="Y619"/>
  <c r="Y618"/>
  <c r="Y617"/>
  <c r="Y616"/>
  <c r="Y615"/>
  <c r="Y614"/>
  <c r="Y613"/>
  <c r="Y612"/>
  <c r="Y611"/>
  <c r="X610"/>
  <c r="AB610" s="1"/>
  <c r="V610"/>
  <c r="Z610" s="1"/>
  <c r="X609"/>
  <c r="AB609" s="1"/>
  <c r="V609"/>
  <c r="X608"/>
  <c r="AB608" s="1"/>
  <c r="V608"/>
  <c r="AB607"/>
  <c r="AA607"/>
  <c r="Z607"/>
  <c r="U607"/>
  <c r="AB606"/>
  <c r="AA606"/>
  <c r="Z606"/>
  <c r="U606"/>
  <c r="AB605"/>
  <c r="AA605"/>
  <c r="Z605"/>
  <c r="U605"/>
  <c r="AB604"/>
  <c r="AA604"/>
  <c r="Z604"/>
  <c r="U604"/>
  <c r="AB603"/>
  <c r="AA603"/>
  <c r="Z603"/>
  <c r="U603"/>
  <c r="AB602"/>
  <c r="AA602"/>
  <c r="Z602"/>
  <c r="U602"/>
  <c r="AB601"/>
  <c r="AA601"/>
  <c r="Z601"/>
  <c r="U601"/>
  <c r="X600"/>
  <c r="AB600" s="1"/>
  <c r="Y600" s="1"/>
  <c r="W600"/>
  <c r="V600"/>
  <c r="Q600"/>
  <c r="M600"/>
  <c r="X599"/>
  <c r="AB599" s="1"/>
  <c r="Y599" s="1"/>
  <c r="W599"/>
  <c r="V599"/>
  <c r="Q599"/>
  <c r="M599"/>
  <c r="AA597"/>
  <c r="U597"/>
  <c r="X595"/>
  <c r="AB595" s="1"/>
  <c r="W595"/>
  <c r="AA595" s="1"/>
  <c r="V595"/>
  <c r="Q595"/>
  <c r="M595"/>
  <c r="AB593"/>
  <c r="AA593"/>
  <c r="Z593"/>
  <c r="U593"/>
  <c r="Q593"/>
  <c r="M593"/>
  <c r="X592"/>
  <c r="AB592" s="1"/>
  <c r="Y592" s="1"/>
  <c r="W592"/>
  <c r="V592"/>
  <c r="Q592"/>
  <c r="M592"/>
  <c r="X591"/>
  <c r="AB591" s="1"/>
  <c r="Y591" s="1"/>
  <c r="W591"/>
  <c r="V591"/>
  <c r="Q591"/>
  <c r="M591"/>
  <c r="AB590"/>
  <c r="AA590"/>
  <c r="Z590"/>
  <c r="U590"/>
  <c r="Q590"/>
  <c r="M590"/>
  <c r="AB589"/>
  <c r="AA589"/>
  <c r="Z589"/>
  <c r="U589"/>
  <c r="Q589"/>
  <c r="M589"/>
  <c r="AB588"/>
  <c r="AA588"/>
  <c r="Z588"/>
  <c r="U588"/>
  <c r="Q588"/>
  <c r="M588"/>
  <c r="X587"/>
  <c r="AB587" s="1"/>
  <c r="W587"/>
  <c r="AA587" s="1"/>
  <c r="V587"/>
  <c r="Q587"/>
  <c r="M587"/>
  <c r="AB586"/>
  <c r="AA586"/>
  <c r="Z586"/>
  <c r="U586"/>
  <c r="Q586"/>
  <c r="M586"/>
  <c r="X585"/>
  <c r="AB585" s="1"/>
  <c r="W585"/>
  <c r="AA585" s="1"/>
  <c r="V585"/>
  <c r="Q585"/>
  <c r="M585"/>
  <c r="X584"/>
  <c r="AB584" s="1"/>
  <c r="W584"/>
  <c r="AA584" s="1"/>
  <c r="V584"/>
  <c r="Q584"/>
  <c r="M584"/>
  <c r="AJ583"/>
  <c r="AA583"/>
  <c r="Y583" s="1"/>
  <c r="U583"/>
  <c r="Q583"/>
  <c r="M583"/>
  <c r="AJ582"/>
  <c r="Y582"/>
  <c r="X582"/>
  <c r="W582"/>
  <c r="V582"/>
  <c r="U582" s="1"/>
  <c r="Q582"/>
  <c r="M582"/>
  <c r="AB581"/>
  <c r="AA581"/>
  <c r="Z581"/>
  <c r="U581"/>
  <c r="Q581"/>
  <c r="M581"/>
  <c r="X580"/>
  <c r="W580"/>
  <c r="AA580" s="1"/>
  <c r="V580"/>
  <c r="Q580"/>
  <c r="M580"/>
  <c r="Y579"/>
  <c r="X579"/>
  <c r="W579"/>
  <c r="V579"/>
  <c r="Q579"/>
  <c r="M579"/>
  <c r="Y578"/>
  <c r="U578"/>
  <c r="Q578"/>
  <c r="M578"/>
  <c r="Y577"/>
  <c r="X577"/>
  <c r="W577"/>
  <c r="V577"/>
  <c r="U577" s="1"/>
  <c r="Q577"/>
  <c r="M577"/>
  <c r="AB576"/>
  <c r="AA576"/>
  <c r="Z576"/>
  <c r="U576"/>
  <c r="Q576"/>
  <c r="M576"/>
  <c r="X575"/>
  <c r="AB575" s="1"/>
  <c r="Y575" s="1"/>
  <c r="W575"/>
  <c r="V575"/>
  <c r="Q575"/>
  <c r="M575"/>
  <c r="X574"/>
  <c r="AB574" s="1"/>
  <c r="Y574" s="1"/>
  <c r="W574"/>
  <c r="V574"/>
  <c r="Q574"/>
  <c r="M574"/>
  <c r="X573"/>
  <c r="AB573" s="1"/>
  <c r="W573"/>
  <c r="AA573" s="1"/>
  <c r="V573"/>
  <c r="Q573"/>
  <c r="M573"/>
  <c r="X572"/>
  <c r="AB572" s="1"/>
  <c r="W572"/>
  <c r="AA572" s="1"/>
  <c r="V572"/>
  <c r="Q572"/>
  <c r="M572"/>
  <c r="AJ571"/>
  <c r="AB571"/>
  <c r="AA571"/>
  <c r="Z571"/>
  <c r="U571"/>
  <c r="Q571"/>
  <c r="M571"/>
  <c r="X570"/>
  <c r="AB570" s="1"/>
  <c r="W570"/>
  <c r="V570"/>
  <c r="Q570"/>
  <c r="M570"/>
  <c r="AB569"/>
  <c r="AA569"/>
  <c r="Z569"/>
  <c r="U569"/>
  <c r="Q569"/>
  <c r="M569"/>
  <c r="AB568"/>
  <c r="AA568"/>
  <c r="Z568"/>
  <c r="U568"/>
  <c r="Q568"/>
  <c r="M568"/>
  <c r="AB567"/>
  <c r="AA567"/>
  <c r="Z567"/>
  <c r="U567"/>
  <c r="Q567"/>
  <c r="M567"/>
  <c r="AA566"/>
  <c r="U566"/>
  <c r="Q566"/>
  <c r="M566"/>
  <c r="AB565"/>
  <c r="AA565"/>
  <c r="Z565"/>
  <c r="U565"/>
  <c r="Q565"/>
  <c r="M565"/>
  <c r="AB564"/>
  <c r="AA564"/>
  <c r="Z564"/>
  <c r="U564"/>
  <c r="Q564"/>
  <c r="M564"/>
  <c r="AB563"/>
  <c r="AA563"/>
  <c r="Z563"/>
  <c r="U563"/>
  <c r="Q563"/>
  <c r="M563"/>
  <c r="AM562"/>
  <c r="AK562"/>
  <c r="AI562"/>
  <c r="AH562"/>
  <c r="AG562"/>
  <c r="AE562"/>
  <c r="AD562"/>
  <c r="T562"/>
  <c r="S562"/>
  <c r="R562"/>
  <c r="P562"/>
  <c r="O562"/>
  <c r="N562"/>
  <c r="Y559"/>
  <c r="Y558"/>
  <c r="AB557"/>
  <c r="Y557" s="1"/>
  <c r="Y556"/>
  <c r="AB555"/>
  <c r="AA555"/>
  <c r="Z555"/>
  <c r="U555"/>
  <c r="AB554"/>
  <c r="AA554"/>
  <c r="Z554"/>
  <c r="U554"/>
  <c r="AB553"/>
  <c r="AA553"/>
  <c r="Z553"/>
  <c r="U553"/>
  <c r="AB552"/>
  <c r="AA552"/>
  <c r="Z552"/>
  <c r="U552"/>
  <c r="AB551"/>
  <c r="AA551"/>
  <c r="Z551"/>
  <c r="U551"/>
  <c r="X550"/>
  <c r="AB550" s="1"/>
  <c r="W550"/>
  <c r="AA550" s="1"/>
  <c r="V550"/>
  <c r="Q550"/>
  <c r="X549"/>
  <c r="AB549" s="1"/>
  <c r="W549"/>
  <c r="AA549" s="1"/>
  <c r="V549"/>
  <c r="Q549"/>
  <c r="X548"/>
  <c r="AB548" s="1"/>
  <c r="W548"/>
  <c r="AA548" s="1"/>
  <c r="V548"/>
  <c r="Z548" s="1"/>
  <c r="Q548"/>
  <c r="X547"/>
  <c r="AB547" s="1"/>
  <c r="W547"/>
  <c r="AA547" s="1"/>
  <c r="V547"/>
  <c r="Q547"/>
  <c r="X546"/>
  <c r="AB546" s="1"/>
  <c r="W546"/>
  <c r="AA546" s="1"/>
  <c r="V546"/>
  <c r="Q546"/>
  <c r="M546"/>
  <c r="AB545"/>
  <c r="AA545"/>
  <c r="Z545"/>
  <c r="U545"/>
  <c r="Q545"/>
  <c r="M545"/>
  <c r="AA544"/>
  <c r="Z544"/>
  <c r="U544"/>
  <c r="Q544"/>
  <c r="M544"/>
  <c r="Y543"/>
  <c r="X543"/>
  <c r="W543"/>
  <c r="V543"/>
  <c r="Q543"/>
  <c r="M543"/>
  <c r="X542"/>
  <c r="AB542" s="1"/>
  <c r="W542"/>
  <c r="AA542" s="1"/>
  <c r="V542"/>
  <c r="Z542" s="1"/>
  <c r="Q542"/>
  <c r="M542"/>
  <c r="X541"/>
  <c r="AB541" s="1"/>
  <c r="W541"/>
  <c r="AA541" s="1"/>
  <c r="V541"/>
  <c r="Z541" s="1"/>
  <c r="Q541"/>
  <c r="M541"/>
  <c r="AA540"/>
  <c r="Z540"/>
  <c r="U540"/>
  <c r="Q540"/>
  <c r="M540"/>
  <c r="X539"/>
  <c r="AB539" s="1"/>
  <c r="W539"/>
  <c r="AA539" s="1"/>
  <c r="V539"/>
  <c r="Q539"/>
  <c r="M539"/>
  <c r="AJ538"/>
  <c r="AB538"/>
  <c r="AA538"/>
  <c r="Z538"/>
  <c r="U538"/>
  <c r="Q538"/>
  <c r="M538"/>
  <c r="AB537"/>
  <c r="AA537"/>
  <c r="Z537"/>
  <c r="U537"/>
  <c r="Q537"/>
  <c r="M537"/>
  <c r="AB536"/>
  <c r="AA536"/>
  <c r="Z536"/>
  <c r="U536"/>
  <c r="Q536"/>
  <c r="M536"/>
  <c r="AB535"/>
  <c r="AA535"/>
  <c r="Z535"/>
  <c r="U535"/>
  <c r="Q535"/>
  <c r="M535"/>
  <c r="AJ534"/>
  <c r="AA534"/>
  <c r="Z534"/>
  <c r="U534"/>
  <c r="T534"/>
  <c r="M534"/>
  <c r="Z533"/>
  <c r="X533"/>
  <c r="AB533" s="1"/>
  <c r="W533"/>
  <c r="AA533" s="1"/>
  <c r="V533"/>
  <c r="Q533"/>
  <c r="M533"/>
  <c r="X532"/>
  <c r="AB532" s="1"/>
  <c r="W532"/>
  <c r="AA532" s="1"/>
  <c r="V532"/>
  <c r="Q532"/>
  <c r="M532"/>
  <c r="X531"/>
  <c r="AB531" s="1"/>
  <c r="W531"/>
  <c r="AA531" s="1"/>
  <c r="V531"/>
  <c r="Q531"/>
  <c r="M531"/>
  <c r="Y530"/>
  <c r="X530"/>
  <c r="W530"/>
  <c r="V530"/>
  <c r="Q530"/>
  <c r="M530"/>
  <c r="Y529"/>
  <c r="U529"/>
  <c r="Q529"/>
  <c r="M529"/>
  <c r="X528"/>
  <c r="AB528" s="1"/>
  <c r="W528"/>
  <c r="AA528" s="1"/>
  <c r="V528"/>
  <c r="Q528"/>
  <c r="M528"/>
  <c r="AJ527"/>
  <c r="X527"/>
  <c r="W527"/>
  <c r="AA527" s="1"/>
  <c r="V527"/>
  <c r="Q527"/>
  <c r="M527"/>
  <c r="X526"/>
  <c r="AB526" s="1"/>
  <c r="W526"/>
  <c r="AA526" s="1"/>
  <c r="V526"/>
  <c r="Z526" s="1"/>
  <c r="Q526"/>
  <c r="M526"/>
  <c r="X525"/>
  <c r="AB525" s="1"/>
  <c r="W525"/>
  <c r="AA525" s="1"/>
  <c r="V525"/>
  <c r="Q525"/>
  <c r="M525"/>
  <c r="X524"/>
  <c r="AB524" s="1"/>
  <c r="W524"/>
  <c r="AA524" s="1"/>
  <c r="V524"/>
  <c r="Z524" s="1"/>
  <c r="Q524"/>
  <c r="M524"/>
  <c r="X523"/>
  <c r="X519" s="1"/>
  <c r="W523"/>
  <c r="V523"/>
  <c r="Q523"/>
  <c r="M523"/>
  <c r="X522"/>
  <c r="AB522" s="1"/>
  <c r="W522"/>
  <c r="AA522" s="1"/>
  <c r="V522"/>
  <c r="Q522"/>
  <c r="M522"/>
  <c r="Y521"/>
  <c r="X521"/>
  <c r="W521"/>
  <c r="V521"/>
  <c r="Q521"/>
  <c r="M521"/>
  <c r="AB520"/>
  <c r="AA520"/>
  <c r="Z520"/>
  <c r="U520"/>
  <c r="Q520"/>
  <c r="M520"/>
  <c r="AI519"/>
  <c r="AH519"/>
  <c r="AH518" s="1"/>
  <c r="AG519"/>
  <c r="AE519"/>
  <c r="AE518" s="1"/>
  <c r="AD519"/>
  <c r="S519"/>
  <c r="R519"/>
  <c r="R518" s="1"/>
  <c r="P519"/>
  <c r="O519"/>
  <c r="N519"/>
  <c r="AK518"/>
  <c r="Y514"/>
  <c r="Y513"/>
  <c r="X511"/>
  <c r="W511"/>
  <c r="AA511" s="1"/>
  <c r="V511"/>
  <c r="Z511" s="1"/>
  <c r="Q511"/>
  <c r="M511"/>
  <c r="Y510"/>
  <c r="X510"/>
  <c r="W510"/>
  <c r="V510"/>
  <c r="Q510"/>
  <c r="M510"/>
  <c r="Y509"/>
  <c r="X509"/>
  <c r="W509"/>
  <c r="V509"/>
  <c r="Q509"/>
  <c r="M509"/>
  <c r="Y508"/>
  <c r="X508"/>
  <c r="W508"/>
  <c r="V508"/>
  <c r="Q508"/>
  <c r="M508"/>
  <c r="Y507"/>
  <c r="U507"/>
  <c r="Q507"/>
  <c r="M507"/>
  <c r="Y505"/>
  <c r="X505"/>
  <c r="W505"/>
  <c r="V505"/>
  <c r="Q505"/>
  <c r="M505"/>
  <c r="Y503"/>
  <c r="X503"/>
  <c r="W503"/>
  <c r="V503"/>
  <c r="Q503"/>
  <c r="M503"/>
  <c r="Y501"/>
  <c r="X501"/>
  <c r="W501"/>
  <c r="V501"/>
  <c r="Q501"/>
  <c r="M501"/>
  <c r="Y499"/>
  <c r="X499"/>
  <c r="W499"/>
  <c r="V499"/>
  <c r="Q499"/>
  <c r="M499"/>
  <c r="AB497"/>
  <c r="AA497"/>
  <c r="Z497"/>
  <c r="U497"/>
  <c r="Q497"/>
  <c r="M497"/>
  <c r="AB496"/>
  <c r="AA496"/>
  <c r="Z496"/>
  <c r="U496"/>
  <c r="AB494"/>
  <c r="AA494"/>
  <c r="Z494"/>
  <c r="Y494" s="1"/>
  <c r="U494"/>
  <c r="Q494"/>
  <c r="M494"/>
  <c r="X492"/>
  <c r="AB492" s="1"/>
  <c r="W492"/>
  <c r="AA492" s="1"/>
  <c r="V492"/>
  <c r="Q492"/>
  <c r="M492"/>
  <c r="Y489"/>
  <c r="X489"/>
  <c r="W489"/>
  <c r="V489"/>
  <c r="Q489"/>
  <c r="M489"/>
  <c r="Y486"/>
  <c r="X486"/>
  <c r="W486"/>
  <c r="V486"/>
  <c r="U486" s="1"/>
  <c r="Q486"/>
  <c r="M486"/>
  <c r="AK485"/>
  <c r="AJ485"/>
  <c r="AI485"/>
  <c r="AH485"/>
  <c r="AG485"/>
  <c r="AE485"/>
  <c r="AD485"/>
  <c r="T485"/>
  <c r="S485"/>
  <c r="R485"/>
  <c r="P485"/>
  <c r="O485"/>
  <c r="N485"/>
  <c r="Y483"/>
  <c r="Y482"/>
  <c r="Y481"/>
  <c r="Y480"/>
  <c r="X479"/>
  <c r="AB479" s="1"/>
  <c r="W479"/>
  <c r="AA479" s="1"/>
  <c r="V479"/>
  <c r="Q479"/>
  <c r="AJ478"/>
  <c r="AJ470" s="1"/>
  <c r="Y478"/>
  <c r="X478"/>
  <c r="W478"/>
  <c r="V478"/>
  <c r="Q478"/>
  <c r="M478"/>
  <c r="Y477"/>
  <c r="X477"/>
  <c r="W477"/>
  <c r="V477"/>
  <c r="Q477"/>
  <c r="M477"/>
  <c r="Y476"/>
  <c r="X476"/>
  <c r="W476"/>
  <c r="V476"/>
  <c r="Q476"/>
  <c r="M476"/>
  <c r="AB475"/>
  <c r="AA475"/>
  <c r="Z475"/>
  <c r="U475"/>
  <c r="Y474"/>
  <c r="U474"/>
  <c r="Q474"/>
  <c r="M474"/>
  <c r="AB473"/>
  <c r="AA473"/>
  <c r="Z473"/>
  <c r="U473"/>
  <c r="Q473"/>
  <c r="M473"/>
  <c r="X471"/>
  <c r="AB471" s="1"/>
  <c r="W471"/>
  <c r="AA471" s="1"/>
  <c r="V471"/>
  <c r="Q471"/>
  <c r="M471"/>
  <c r="AI470"/>
  <c r="AH470"/>
  <c r="AG470"/>
  <c r="AE470"/>
  <c r="AD470"/>
  <c r="T470"/>
  <c r="S470"/>
  <c r="R470"/>
  <c r="P470"/>
  <c r="O470"/>
  <c r="N470"/>
  <c r="AK469"/>
  <c r="X459"/>
  <c r="AB459" s="1"/>
  <c r="V459"/>
  <c r="M459"/>
  <c r="X456"/>
  <c r="AB456" s="1"/>
  <c r="V456"/>
  <c r="M456"/>
  <c r="X453"/>
  <c r="AB453" s="1"/>
  <c r="V453"/>
  <c r="M453"/>
  <c r="V450"/>
  <c r="M450"/>
  <c r="X447"/>
  <c r="AB447" s="1"/>
  <c r="V447"/>
  <c r="AJ444"/>
  <c r="X444"/>
  <c r="AB444" s="1"/>
  <c r="V444"/>
  <c r="X441"/>
  <c r="AB441" s="1"/>
  <c r="W441"/>
  <c r="AA441" s="1"/>
  <c r="V441"/>
  <c r="Q441"/>
  <c r="Y465"/>
  <c r="Y462"/>
  <c r="X438"/>
  <c r="AB438" s="1"/>
  <c r="AB431" s="1"/>
  <c r="W438"/>
  <c r="AA438" s="1"/>
  <c r="V438"/>
  <c r="Z438" s="1"/>
  <c r="Q438"/>
  <c r="M438"/>
  <c r="X435"/>
  <c r="W435"/>
  <c r="V435"/>
  <c r="Z435" s="1"/>
  <c r="Q435"/>
  <c r="M435"/>
  <c r="AJ432"/>
  <c r="AJ431" s="1"/>
  <c r="X432"/>
  <c r="W432"/>
  <c r="V432"/>
  <c r="Q432"/>
  <c r="M432"/>
  <c r="AK431"/>
  <c r="AI431"/>
  <c r="AH431"/>
  <c r="AG431"/>
  <c r="T431"/>
  <c r="S431"/>
  <c r="R431"/>
  <c r="P431"/>
  <c r="O431"/>
  <c r="N431"/>
  <c r="Y430"/>
  <c r="Y429"/>
  <c r="Y428"/>
  <c r="M428"/>
  <c r="Y427"/>
  <c r="Y426"/>
  <c r="Y425"/>
  <c r="Y424"/>
  <c r="Y423"/>
  <c r="Y422"/>
  <c r="Y421"/>
  <c r="Y420"/>
  <c r="Y419"/>
  <c r="Y418"/>
  <c r="U418"/>
  <c r="Y417"/>
  <c r="U417"/>
  <c r="Y416"/>
  <c r="U416"/>
  <c r="M416"/>
  <c r="Y415"/>
  <c r="U415"/>
  <c r="Y414"/>
  <c r="U414"/>
  <c r="Y413"/>
  <c r="U413"/>
  <c r="Y412"/>
  <c r="U412"/>
  <c r="Y411"/>
  <c r="U411"/>
  <c r="Y410"/>
  <c r="U410"/>
  <c r="Y409"/>
  <c r="Y408"/>
  <c r="X407"/>
  <c r="AB407" s="1"/>
  <c r="W407"/>
  <c r="AA407" s="1"/>
  <c r="V407"/>
  <c r="Q407"/>
  <c r="Y406"/>
  <c r="Y405"/>
  <c r="X404"/>
  <c r="AB404" s="1"/>
  <c r="W404"/>
  <c r="AA404" s="1"/>
  <c r="V404"/>
  <c r="Q404"/>
  <c r="Y403"/>
  <c r="Y402"/>
  <c r="X401"/>
  <c r="AB401" s="1"/>
  <c r="W401"/>
  <c r="AA401" s="1"/>
  <c r="V401"/>
  <c r="U401" s="1"/>
  <c r="Q401"/>
  <c r="Y400"/>
  <c r="Y399"/>
  <c r="AJ398"/>
  <c r="X398"/>
  <c r="AB398" s="1"/>
  <c r="Y398" s="1"/>
  <c r="W398"/>
  <c r="V398"/>
  <c r="Q398"/>
  <c r="M398"/>
  <c r="Y397"/>
  <c r="Y396"/>
  <c r="AJ395"/>
  <c r="Y395"/>
  <c r="X395"/>
  <c r="W395"/>
  <c r="V395"/>
  <c r="U395" s="1"/>
  <c r="Q395"/>
  <c r="M395"/>
  <c r="Y394"/>
  <c r="Y393"/>
  <c r="Y392"/>
  <c r="X392"/>
  <c r="W392"/>
  <c r="V392"/>
  <c r="Q392"/>
  <c r="M392"/>
  <c r="Y391"/>
  <c r="Y390"/>
  <c r="Y389"/>
  <c r="X389"/>
  <c r="W389"/>
  <c r="V389"/>
  <c r="U389" s="1"/>
  <c r="Q389"/>
  <c r="M389"/>
  <c r="Y388"/>
  <c r="Y387"/>
  <c r="Y386"/>
  <c r="X386"/>
  <c r="W386"/>
  <c r="V386"/>
  <c r="Q386"/>
  <c r="M386"/>
  <c r="Y385"/>
  <c r="Y384"/>
  <c r="AJ383"/>
  <c r="Y383"/>
  <c r="X383"/>
  <c r="W383"/>
  <c r="V383"/>
  <c r="Q383"/>
  <c r="M383"/>
  <c r="Y382"/>
  <c r="Y381"/>
  <c r="X380"/>
  <c r="AB380" s="1"/>
  <c r="W380"/>
  <c r="AA380" s="1"/>
  <c r="V380"/>
  <c r="Q380"/>
  <c r="M380"/>
  <c r="Y379"/>
  <c r="Y378"/>
  <c r="Y377"/>
  <c r="X377"/>
  <c r="W377"/>
  <c r="V377"/>
  <c r="Q377"/>
  <c r="M377"/>
  <c r="Y376"/>
  <c r="Y375"/>
  <c r="Y374"/>
  <c r="X374"/>
  <c r="W374"/>
  <c r="V374"/>
  <c r="Q374"/>
  <c r="M374"/>
  <c r="Y373"/>
  <c r="Y372"/>
  <c r="X371"/>
  <c r="AB371" s="1"/>
  <c r="Y371" s="1"/>
  <c r="W371"/>
  <c r="V371"/>
  <c r="Q371"/>
  <c r="M371"/>
  <c r="Y370"/>
  <c r="Y369"/>
  <c r="X368"/>
  <c r="AB368" s="1"/>
  <c r="Y368" s="1"/>
  <c r="W368"/>
  <c r="V368"/>
  <c r="Q368"/>
  <c r="M368"/>
  <c r="Y367"/>
  <c r="Y366"/>
  <c r="Y365"/>
  <c r="X365"/>
  <c r="W365"/>
  <c r="V365"/>
  <c r="U365" s="1"/>
  <c r="Q365"/>
  <c r="M365"/>
  <c r="AB364"/>
  <c r="AA364"/>
  <c r="Z364"/>
  <c r="AB363"/>
  <c r="AA363"/>
  <c r="Z363"/>
  <c r="X362"/>
  <c r="AB362" s="1"/>
  <c r="W362"/>
  <c r="AA362" s="1"/>
  <c r="V362"/>
  <c r="Q362"/>
  <c r="M362"/>
  <c r="AB361"/>
  <c r="AA361"/>
  <c r="Z361"/>
  <c r="AB360"/>
  <c r="AA360"/>
  <c r="Z360"/>
  <c r="X359"/>
  <c r="AB359" s="1"/>
  <c r="W359"/>
  <c r="AA359" s="1"/>
  <c r="V359"/>
  <c r="Q359"/>
  <c r="M359"/>
  <c r="AB358"/>
  <c r="AA358"/>
  <c r="Z358"/>
  <c r="AB357"/>
  <c r="AA357"/>
  <c r="Z357"/>
  <c r="X356"/>
  <c r="AB356" s="1"/>
  <c r="W356"/>
  <c r="AA356" s="1"/>
  <c r="V356"/>
  <c r="Q356"/>
  <c r="M356"/>
  <c r="AB355"/>
  <c r="AA355"/>
  <c r="Z355"/>
  <c r="AB354"/>
  <c r="AA354"/>
  <c r="Z354"/>
  <c r="X353"/>
  <c r="AB353" s="1"/>
  <c r="W353"/>
  <c r="AA353" s="1"/>
  <c r="V353"/>
  <c r="Q353"/>
  <c r="M353"/>
  <c r="AB352"/>
  <c r="AA352"/>
  <c r="Z352"/>
  <c r="AB351"/>
  <c r="AA351"/>
  <c r="Z351"/>
  <c r="X350"/>
  <c r="AB350" s="1"/>
  <c r="W350"/>
  <c r="AA350" s="1"/>
  <c r="V350"/>
  <c r="Q350"/>
  <c r="M350"/>
  <c r="AB349"/>
  <c r="AA349"/>
  <c r="Z349"/>
  <c r="AB348"/>
  <c r="AA348"/>
  <c r="Z348"/>
  <c r="X347"/>
  <c r="AB347" s="1"/>
  <c r="W347"/>
  <c r="AA347" s="1"/>
  <c r="V347"/>
  <c r="Q347"/>
  <c r="M347"/>
  <c r="AB346"/>
  <c r="AA346"/>
  <c r="Z346"/>
  <c r="AB345"/>
  <c r="AA345"/>
  <c r="Z345"/>
  <c r="X344"/>
  <c r="AB344" s="1"/>
  <c r="W344"/>
  <c r="AA344" s="1"/>
  <c r="V344"/>
  <c r="Q344"/>
  <c r="M344"/>
  <c r="AB343"/>
  <c r="AA343"/>
  <c r="Z343"/>
  <c r="AB342"/>
  <c r="AA342"/>
  <c r="Z342"/>
  <c r="X341"/>
  <c r="AB341" s="1"/>
  <c r="W341"/>
  <c r="AA341" s="1"/>
  <c r="V341"/>
  <c r="Z341" s="1"/>
  <c r="Q341"/>
  <c r="M341"/>
  <c r="AB340"/>
  <c r="AA340"/>
  <c r="Z340"/>
  <c r="AB339"/>
  <c r="AA339"/>
  <c r="Z339"/>
  <c r="X338"/>
  <c r="AB338" s="1"/>
  <c r="W338"/>
  <c r="AA338" s="1"/>
  <c r="V338"/>
  <c r="Q338"/>
  <c r="M338"/>
  <c r="Y337"/>
  <c r="Y336"/>
  <c r="AJ335"/>
  <c r="X335"/>
  <c r="W335"/>
  <c r="AA335" s="1"/>
  <c r="V335"/>
  <c r="Q335"/>
  <c r="M335"/>
  <c r="Y334"/>
  <c r="Y333"/>
  <c r="AB332"/>
  <c r="AA332"/>
  <c r="Z332"/>
  <c r="U332"/>
  <c r="AB331"/>
  <c r="AA331"/>
  <c r="Z331"/>
  <c r="AB330"/>
  <c r="AA330"/>
  <c r="Z330"/>
  <c r="AB329"/>
  <c r="AA329"/>
  <c r="Z329"/>
  <c r="U329"/>
  <c r="Q329"/>
  <c r="M329"/>
  <c r="AB328"/>
  <c r="AA328"/>
  <c r="Z328"/>
  <c r="AB327"/>
  <c r="AA327"/>
  <c r="Z327"/>
  <c r="X326"/>
  <c r="AB326" s="1"/>
  <c r="W326"/>
  <c r="AA326" s="1"/>
  <c r="V326"/>
  <c r="Q326"/>
  <c r="M326"/>
  <c r="AB325"/>
  <c r="AA325"/>
  <c r="Z325"/>
  <c r="AB324"/>
  <c r="AA324"/>
  <c r="Z324"/>
  <c r="X323"/>
  <c r="AB323" s="1"/>
  <c r="W323"/>
  <c r="AA323" s="1"/>
  <c r="V323"/>
  <c r="Q323"/>
  <c r="AB322"/>
  <c r="AA322"/>
  <c r="Z322"/>
  <c r="AB321"/>
  <c r="AA321"/>
  <c r="Z321"/>
  <c r="X320"/>
  <c r="AB320" s="1"/>
  <c r="W320"/>
  <c r="AA320" s="1"/>
  <c r="V320"/>
  <c r="Z320" s="1"/>
  <c r="Q320"/>
  <c r="M320"/>
  <c r="AB319"/>
  <c r="AA319"/>
  <c r="Z319"/>
  <c r="AB318"/>
  <c r="AA318"/>
  <c r="Z318"/>
  <c r="X317"/>
  <c r="AB317" s="1"/>
  <c r="W317"/>
  <c r="AA317" s="1"/>
  <c r="V317"/>
  <c r="Q317"/>
  <c r="M317"/>
  <c r="AB316"/>
  <c r="AA316"/>
  <c r="Z316"/>
  <c r="AB315"/>
  <c r="AA315"/>
  <c r="Z315"/>
  <c r="X314"/>
  <c r="AB314" s="1"/>
  <c r="W314"/>
  <c r="AA314" s="1"/>
  <c r="V314"/>
  <c r="Q314"/>
  <c r="M314"/>
  <c r="AB313"/>
  <c r="AA313"/>
  <c r="Z313"/>
  <c r="AB312"/>
  <c r="AA312"/>
  <c r="Z312"/>
  <c r="X311"/>
  <c r="AB311" s="1"/>
  <c r="W311"/>
  <c r="AA311" s="1"/>
  <c r="V311"/>
  <c r="Q311"/>
  <c r="M311"/>
  <c r="AB310"/>
  <c r="AA310"/>
  <c r="Z310"/>
  <c r="AB309"/>
  <c r="AA309"/>
  <c r="Z309"/>
  <c r="X308"/>
  <c r="AB308" s="1"/>
  <c r="W308"/>
  <c r="AA308" s="1"/>
  <c r="V308"/>
  <c r="Q308"/>
  <c r="M308"/>
  <c r="AB307"/>
  <c r="AA307"/>
  <c r="Z307"/>
  <c r="AB306"/>
  <c r="AA306"/>
  <c r="Z306"/>
  <c r="X305"/>
  <c r="AB305" s="1"/>
  <c r="W305"/>
  <c r="AA305" s="1"/>
  <c r="V305"/>
  <c r="Q305"/>
  <c r="M305"/>
  <c r="AB304"/>
  <c r="AA304"/>
  <c r="Z304"/>
  <c r="AB303"/>
  <c r="AA303"/>
  <c r="Z303"/>
  <c r="X302"/>
  <c r="AB302" s="1"/>
  <c r="W302"/>
  <c r="AA302" s="1"/>
  <c r="V302"/>
  <c r="Q302"/>
  <c r="M302"/>
  <c r="AB301"/>
  <c r="AA301"/>
  <c r="Z301"/>
  <c r="AB300"/>
  <c r="AA300"/>
  <c r="Z300"/>
  <c r="X299"/>
  <c r="AB299" s="1"/>
  <c r="W299"/>
  <c r="AA299" s="1"/>
  <c r="V299"/>
  <c r="Q299"/>
  <c r="M299"/>
  <c r="AB298"/>
  <c r="AA298"/>
  <c r="Z298"/>
  <c r="AB297"/>
  <c r="AA297"/>
  <c r="Z297"/>
  <c r="X296"/>
  <c r="AB296" s="1"/>
  <c r="W296"/>
  <c r="AA296" s="1"/>
  <c r="V296"/>
  <c r="Q296"/>
  <c r="M296"/>
  <c r="AB295"/>
  <c r="AA295"/>
  <c r="Z295"/>
  <c r="AB294"/>
  <c r="AA294"/>
  <c r="Z294"/>
  <c r="X293"/>
  <c r="AB293" s="1"/>
  <c r="W293"/>
  <c r="AA293" s="1"/>
  <c r="V293"/>
  <c r="Q293"/>
  <c r="M293"/>
  <c r="AB292"/>
  <c r="AA292"/>
  <c r="Z292"/>
  <c r="AB291"/>
  <c r="AA291"/>
  <c r="Z291"/>
  <c r="X290"/>
  <c r="AB290" s="1"/>
  <c r="W290"/>
  <c r="AA290" s="1"/>
  <c r="V290"/>
  <c r="Q290"/>
  <c r="M290"/>
  <c r="AB289"/>
  <c r="AA289"/>
  <c r="Z289"/>
  <c r="AB288"/>
  <c r="AA288"/>
  <c r="Z288"/>
  <c r="X287"/>
  <c r="AB287" s="1"/>
  <c r="W287"/>
  <c r="AA287" s="1"/>
  <c r="V287"/>
  <c r="Q287"/>
  <c r="M287"/>
  <c r="AB286"/>
  <c r="AA286"/>
  <c r="Z286"/>
  <c r="AB285"/>
  <c r="AA285"/>
  <c r="Z285"/>
  <c r="X284"/>
  <c r="AB284" s="1"/>
  <c r="W284"/>
  <c r="AA284" s="1"/>
  <c r="V284"/>
  <c r="Q284"/>
  <c r="M284"/>
  <c r="AB283"/>
  <c r="AA283"/>
  <c r="Z283"/>
  <c r="AB282"/>
  <c r="AA282"/>
  <c r="Z282"/>
  <c r="X281"/>
  <c r="AB281" s="1"/>
  <c r="W281"/>
  <c r="AA281" s="1"/>
  <c r="V281"/>
  <c r="Q281"/>
  <c r="M281"/>
  <c r="AB280"/>
  <c r="AA280"/>
  <c r="Z280"/>
  <c r="AB279"/>
  <c r="AA279"/>
  <c r="Z279"/>
  <c r="X278"/>
  <c r="AB278" s="1"/>
  <c r="W278"/>
  <c r="AA278" s="1"/>
  <c r="V278"/>
  <c r="Q278"/>
  <c r="AB277"/>
  <c r="AA277"/>
  <c r="Z277"/>
  <c r="AB276"/>
  <c r="AA276"/>
  <c r="Z276"/>
  <c r="X275"/>
  <c r="W275"/>
  <c r="AA275" s="1"/>
  <c r="V275"/>
  <c r="Q275"/>
  <c r="M275"/>
  <c r="AB274"/>
  <c r="AA274"/>
  <c r="Z274"/>
  <c r="AB273"/>
  <c r="AA273"/>
  <c r="Z273"/>
  <c r="X272"/>
  <c r="AB272" s="1"/>
  <c r="W272"/>
  <c r="V272"/>
  <c r="Z272" s="1"/>
  <c r="Q272"/>
  <c r="AB271"/>
  <c r="AA271"/>
  <c r="Z271"/>
  <c r="AB270"/>
  <c r="AA270"/>
  <c r="Z270"/>
  <c r="X269"/>
  <c r="AB269" s="1"/>
  <c r="W269"/>
  <c r="AA269" s="1"/>
  <c r="V269"/>
  <c r="Q269"/>
  <c r="M269"/>
  <c r="AK268"/>
  <c r="AI268"/>
  <c r="AI267" s="1"/>
  <c r="AH268"/>
  <c r="AG268"/>
  <c r="AG267" s="1"/>
  <c r="AE268"/>
  <c r="AE267" s="1"/>
  <c r="AD268"/>
  <c r="AD267" s="1"/>
  <c r="T268"/>
  <c r="S268"/>
  <c r="S267" s="1"/>
  <c r="R268"/>
  <c r="P268"/>
  <c r="P267" s="1"/>
  <c r="O268"/>
  <c r="N268"/>
  <c r="N267" s="1"/>
  <c r="AJ262"/>
  <c r="AJ261" s="1"/>
  <c r="AJ253" s="1"/>
  <c r="X262"/>
  <c r="X261" s="1"/>
  <c r="W262"/>
  <c r="AA262" s="1"/>
  <c r="AA261" s="1"/>
  <c r="V262"/>
  <c r="Q262"/>
  <c r="Q261" s="1"/>
  <c r="M262"/>
  <c r="AK261"/>
  <c r="AI261"/>
  <c r="AH261"/>
  <c r="AG261"/>
  <c r="AE261"/>
  <c r="AD261"/>
  <c r="AB261"/>
  <c r="W261"/>
  <c r="T261"/>
  <c r="S261"/>
  <c r="R261"/>
  <c r="P261"/>
  <c r="O261"/>
  <c r="N261"/>
  <c r="M261"/>
  <c r="X259"/>
  <c r="AB259" s="1"/>
  <c r="Y259" s="1"/>
  <c r="W259"/>
  <c r="V259"/>
  <c r="Q259"/>
  <c r="M259"/>
  <c r="X258"/>
  <c r="Y258" s="1"/>
  <c r="W258"/>
  <c r="V258"/>
  <c r="Q258"/>
  <c r="M258"/>
  <c r="X257"/>
  <c r="AB257" s="1"/>
  <c r="W257"/>
  <c r="AA257" s="1"/>
  <c r="V257"/>
  <c r="Z257" s="1"/>
  <c r="Q257"/>
  <c r="M257"/>
  <c r="X256"/>
  <c r="W256"/>
  <c r="AA256" s="1"/>
  <c r="V256"/>
  <c r="Q256"/>
  <c r="Q254" s="1"/>
  <c r="M256"/>
  <c r="X255"/>
  <c r="AB255" s="1"/>
  <c r="W255"/>
  <c r="AA255" s="1"/>
  <c r="V255"/>
  <c r="Z255" s="1"/>
  <c r="Q255"/>
  <c r="M255"/>
  <c r="M254" s="1"/>
  <c r="M253" s="1"/>
  <c r="AK254"/>
  <c r="AJ254"/>
  <c r="AI254"/>
  <c r="AH254"/>
  <c r="AG254"/>
  <c r="AE254"/>
  <c r="AD254"/>
  <c r="T254"/>
  <c r="S254"/>
  <c r="R254"/>
  <c r="P254"/>
  <c r="O254"/>
  <c r="O253" s="1"/>
  <c r="N254"/>
  <c r="X251"/>
  <c r="W251"/>
  <c r="V251"/>
  <c r="Q251"/>
  <c r="Q250" s="1"/>
  <c r="M251"/>
  <c r="M250" s="1"/>
  <c r="AK250"/>
  <c r="AJ250"/>
  <c r="AI250"/>
  <c r="AH250"/>
  <c r="AG250"/>
  <c r="AE250"/>
  <c r="AD250"/>
  <c r="V250"/>
  <c r="T250"/>
  <c r="S250"/>
  <c r="R250"/>
  <c r="P250"/>
  <c r="O250"/>
  <c r="N250"/>
  <c r="Y249"/>
  <c r="Y248"/>
  <c r="Y247"/>
  <c r="X246"/>
  <c r="W246"/>
  <c r="V246"/>
  <c r="Q246"/>
  <c r="M246"/>
  <c r="Y245"/>
  <c r="X245"/>
  <c r="W245"/>
  <c r="V245"/>
  <c r="Q245"/>
  <c r="M245"/>
  <c r="Y244"/>
  <c r="Y243"/>
  <c r="X243"/>
  <c r="W243"/>
  <c r="V243"/>
  <c r="Q243"/>
  <c r="M243"/>
  <c r="X242"/>
  <c r="AB242" s="1"/>
  <c r="W242"/>
  <c r="AA242" s="1"/>
  <c r="V242"/>
  <c r="Z242" s="1"/>
  <c r="Q242"/>
  <c r="M242"/>
  <c r="X241"/>
  <c r="AB241" s="1"/>
  <c r="W241"/>
  <c r="AA241" s="1"/>
  <c r="V241"/>
  <c r="Q241"/>
  <c r="M241"/>
  <c r="X240"/>
  <c r="AB240" s="1"/>
  <c r="W240"/>
  <c r="AA240" s="1"/>
  <c r="V240"/>
  <c r="Z240" s="1"/>
  <c r="Q240"/>
  <c r="M240"/>
  <c r="X239"/>
  <c r="AB239" s="1"/>
  <c r="W239"/>
  <c r="AA239" s="1"/>
  <c r="V239"/>
  <c r="Q239"/>
  <c r="M239"/>
  <c r="Y238"/>
  <c r="X238"/>
  <c r="W238"/>
  <c r="V238"/>
  <c r="Q238"/>
  <c r="M238"/>
  <c r="X237"/>
  <c r="W237"/>
  <c r="V237"/>
  <c r="Q237"/>
  <c r="M237"/>
  <c r="Y236"/>
  <c r="Y235"/>
  <c r="W235"/>
  <c r="V235"/>
  <c r="Q235"/>
  <c r="M235"/>
  <c r="X234"/>
  <c r="W234"/>
  <c r="AA234" s="1"/>
  <c r="V234"/>
  <c r="Q234"/>
  <c r="M234"/>
  <c r="X233"/>
  <c r="AB233" s="1"/>
  <c r="W233"/>
  <c r="V233"/>
  <c r="Q233"/>
  <c r="M233"/>
  <c r="X232"/>
  <c r="AB232" s="1"/>
  <c r="W232"/>
  <c r="AA232" s="1"/>
  <c r="V232"/>
  <c r="Q232"/>
  <c r="M232"/>
  <c r="AK231"/>
  <c r="AJ231"/>
  <c r="AI231"/>
  <c r="AH231"/>
  <c r="AG231"/>
  <c r="AE231"/>
  <c r="AD231"/>
  <c r="T231"/>
  <c r="S231"/>
  <c r="R231"/>
  <c r="R230" s="1"/>
  <c r="P231"/>
  <c r="O231"/>
  <c r="N231"/>
  <c r="T230"/>
  <c r="M228"/>
  <c r="X227"/>
  <c r="AB227" s="1"/>
  <c r="W227"/>
  <c r="AA227" s="1"/>
  <c r="V227"/>
  <c r="Q227"/>
  <c r="X226"/>
  <c r="AN226" s="1"/>
  <c r="W226"/>
  <c r="V226"/>
  <c r="Z226" s="1"/>
  <c r="Q226"/>
  <c r="M226"/>
  <c r="X225"/>
  <c r="AB225" s="1"/>
  <c r="W225"/>
  <c r="AA225" s="1"/>
  <c r="V225"/>
  <c r="Q225"/>
  <c r="M225"/>
  <c r="AK224"/>
  <c r="AK223" s="1"/>
  <c r="AJ224"/>
  <c r="AJ223" s="1"/>
  <c r="AI224"/>
  <c r="AI223" s="1"/>
  <c r="AH224"/>
  <c r="AH223" s="1"/>
  <c r="AG224"/>
  <c r="AG223" s="1"/>
  <c r="AE224"/>
  <c r="AE223" s="1"/>
  <c r="AD224"/>
  <c r="T224"/>
  <c r="T223" s="1"/>
  <c r="S224"/>
  <c r="S223" s="1"/>
  <c r="R224"/>
  <c r="R223" s="1"/>
  <c r="P224"/>
  <c r="P223" s="1"/>
  <c r="O224"/>
  <c r="O223" s="1"/>
  <c r="N224"/>
  <c r="N223" s="1"/>
  <c r="AD223"/>
  <c r="X219"/>
  <c r="AB219" s="1"/>
  <c r="W219"/>
  <c r="V219"/>
  <c r="Q219"/>
  <c r="M219"/>
  <c r="X216"/>
  <c r="AB216" s="1"/>
  <c r="W216"/>
  <c r="AA216" s="1"/>
  <c r="V216"/>
  <c r="Q216"/>
  <c r="M216"/>
  <c r="AK215"/>
  <c r="AJ215"/>
  <c r="AI215"/>
  <c r="AH215"/>
  <c r="AG215"/>
  <c r="AE215"/>
  <c r="AE204" s="1"/>
  <c r="AD215"/>
  <c r="T215"/>
  <c r="S215"/>
  <c r="R215"/>
  <c r="P215"/>
  <c r="O215"/>
  <c r="N215"/>
  <c r="AJ212"/>
  <c r="X212"/>
  <c r="W212"/>
  <c r="AA212" s="1"/>
  <c r="V212"/>
  <c r="Q212"/>
  <c r="M212"/>
  <c r="AN212" s="1"/>
  <c r="AJ209"/>
  <c r="AJ205" s="1"/>
  <c r="X209"/>
  <c r="AB209" s="1"/>
  <c r="W209"/>
  <c r="AA209" s="1"/>
  <c r="V209"/>
  <c r="Q209"/>
  <c r="M209"/>
  <c r="AN209" s="1"/>
  <c r="X206"/>
  <c r="W206"/>
  <c r="V206"/>
  <c r="Q206"/>
  <c r="M206"/>
  <c r="AK205"/>
  <c r="AI205"/>
  <c r="AH205"/>
  <c r="AG205"/>
  <c r="AE205"/>
  <c r="AD205"/>
  <c r="T205"/>
  <c r="S205"/>
  <c r="S204" s="1"/>
  <c r="R205"/>
  <c r="P205"/>
  <c r="P204" s="1"/>
  <c r="O205"/>
  <c r="N205"/>
  <c r="N204" s="1"/>
  <c r="X194"/>
  <c r="W194"/>
  <c r="V194"/>
  <c r="Q194"/>
  <c r="M194"/>
  <c r="M190" s="1"/>
  <c r="M188" s="1"/>
  <c r="X191"/>
  <c r="W191"/>
  <c r="V191"/>
  <c r="Q191"/>
  <c r="Q190" s="1"/>
  <c r="Q188" s="1"/>
  <c r="M191"/>
  <c r="AI190"/>
  <c r="AI188" s="1"/>
  <c r="AH190"/>
  <c r="AG190"/>
  <c r="AG188" s="1"/>
  <c r="AE190"/>
  <c r="AD190"/>
  <c r="AD188" s="1"/>
  <c r="AB190"/>
  <c r="AA190"/>
  <c r="AA188" s="1"/>
  <c r="Z190"/>
  <c r="Y190"/>
  <c r="Y188" s="1"/>
  <c r="T190"/>
  <c r="S190"/>
  <c r="S188" s="1"/>
  <c r="R190"/>
  <c r="P190"/>
  <c r="P188" s="1"/>
  <c r="O190"/>
  <c r="N190"/>
  <c r="N188" s="1"/>
  <c r="AH188"/>
  <c r="AE188"/>
  <c r="AB188"/>
  <c r="Z188"/>
  <c r="T188"/>
  <c r="R188"/>
  <c r="O188"/>
  <c r="X180"/>
  <c r="AB180" s="1"/>
  <c r="W180"/>
  <c r="AA180" s="1"/>
  <c r="V180"/>
  <c r="Q180"/>
  <c r="M180"/>
  <c r="X177"/>
  <c r="AB177" s="1"/>
  <c r="W177"/>
  <c r="AA177" s="1"/>
  <c r="V177"/>
  <c r="Z177" s="1"/>
  <c r="Q177"/>
  <c r="M177"/>
  <c r="X174"/>
  <c r="AB174" s="1"/>
  <c r="W174"/>
  <c r="AA174" s="1"/>
  <c r="V174"/>
  <c r="Z174" s="1"/>
  <c r="Q174"/>
  <c r="M174"/>
  <c r="X171"/>
  <c r="AB171" s="1"/>
  <c r="W171"/>
  <c r="AA171" s="1"/>
  <c r="V171"/>
  <c r="Q171"/>
  <c r="M171"/>
  <c r="X168"/>
  <c r="AB168" s="1"/>
  <c r="W168"/>
  <c r="AA168" s="1"/>
  <c r="V168"/>
  <c r="Z168" s="1"/>
  <c r="Q168"/>
  <c r="M168"/>
  <c r="X165"/>
  <c r="AB165" s="1"/>
  <c r="W165"/>
  <c r="AA165" s="1"/>
  <c r="V165"/>
  <c r="Q165"/>
  <c r="M165"/>
  <c r="X162"/>
  <c r="AB162" s="1"/>
  <c r="W162"/>
  <c r="AA162" s="1"/>
  <c r="V162"/>
  <c r="Z162" s="1"/>
  <c r="Q162"/>
  <c r="M162"/>
  <c r="X159"/>
  <c r="AB159" s="1"/>
  <c r="W159"/>
  <c r="AA159" s="1"/>
  <c r="V159"/>
  <c r="Z159" s="1"/>
  <c r="Q159"/>
  <c r="M159"/>
  <c r="X156"/>
  <c r="AB156" s="1"/>
  <c r="W156"/>
  <c r="AA156" s="1"/>
  <c r="V156"/>
  <c r="Z156" s="1"/>
  <c r="Q156"/>
  <c r="M156"/>
  <c r="X153"/>
  <c r="AB153" s="1"/>
  <c r="W153"/>
  <c r="AA153" s="1"/>
  <c r="V153"/>
  <c r="Q153"/>
  <c r="M153"/>
  <c r="X150"/>
  <c r="AB150" s="1"/>
  <c r="AB146" s="1"/>
  <c r="W150"/>
  <c r="AA150" s="1"/>
  <c r="V150"/>
  <c r="Z150" s="1"/>
  <c r="Q150"/>
  <c r="M150"/>
  <c r="X147"/>
  <c r="AB147" s="1"/>
  <c r="W147"/>
  <c r="AA147" s="1"/>
  <c r="AA146" s="1"/>
  <c r="V147"/>
  <c r="Z147" s="1"/>
  <c r="Q147"/>
  <c r="M147"/>
  <c r="AK146"/>
  <c r="AJ146"/>
  <c r="AI146"/>
  <c r="AH146"/>
  <c r="AG146"/>
  <c r="AE146"/>
  <c r="AD146"/>
  <c r="T146"/>
  <c r="S146"/>
  <c r="R146"/>
  <c r="P146"/>
  <c r="O146"/>
  <c r="N146"/>
  <c r="X143"/>
  <c r="AB143" s="1"/>
  <c r="W143"/>
  <c r="AA143" s="1"/>
  <c r="V143"/>
  <c r="Z143" s="1"/>
  <c r="Q143"/>
  <c r="M143"/>
  <c r="X140"/>
  <c r="AB140" s="1"/>
  <c r="W140"/>
  <c r="AA140" s="1"/>
  <c r="V140"/>
  <c r="Z140" s="1"/>
  <c r="Q140"/>
  <c r="M140"/>
  <c r="X137"/>
  <c r="AB137" s="1"/>
  <c r="W137"/>
  <c r="AA137" s="1"/>
  <c r="V137"/>
  <c r="Z137" s="1"/>
  <c r="Q137"/>
  <c r="M137"/>
  <c r="X134"/>
  <c r="AB134" s="1"/>
  <c r="W134"/>
  <c r="AA134" s="1"/>
  <c r="V134"/>
  <c r="Z134" s="1"/>
  <c r="Q134"/>
  <c r="M134"/>
  <c r="X131"/>
  <c r="AB131" s="1"/>
  <c r="W131"/>
  <c r="AA131" s="1"/>
  <c r="V131"/>
  <c r="Z131" s="1"/>
  <c r="Q131"/>
  <c r="M131"/>
  <c r="X128"/>
  <c r="AB128" s="1"/>
  <c r="W128"/>
  <c r="AA128" s="1"/>
  <c r="V128"/>
  <c r="Z128" s="1"/>
  <c r="Q128"/>
  <c r="M128"/>
  <c r="X125"/>
  <c r="AB125" s="1"/>
  <c r="W125"/>
  <c r="AA125" s="1"/>
  <c r="V125"/>
  <c r="Z125" s="1"/>
  <c r="Q125"/>
  <c r="M125"/>
  <c r="X122"/>
  <c r="AB122" s="1"/>
  <c r="W122"/>
  <c r="AA122" s="1"/>
  <c r="V122"/>
  <c r="Z122" s="1"/>
  <c r="Q122"/>
  <c r="M122"/>
  <c r="X119"/>
  <c r="AB119" s="1"/>
  <c r="AB112" s="1"/>
  <c r="W119"/>
  <c r="AA119" s="1"/>
  <c r="V119"/>
  <c r="Q119"/>
  <c r="M119"/>
  <c r="X116"/>
  <c r="AB116" s="1"/>
  <c r="W116"/>
  <c r="AA116" s="1"/>
  <c r="V116"/>
  <c r="Z116" s="1"/>
  <c r="U116"/>
  <c r="Y116" s="1"/>
  <c r="Q116"/>
  <c r="M116"/>
  <c r="M112" s="1"/>
  <c r="X113"/>
  <c r="AB113" s="1"/>
  <c r="W113"/>
  <c r="AA113" s="1"/>
  <c r="AA112" s="1"/>
  <c r="V113"/>
  <c r="Z113" s="1"/>
  <c r="Q113"/>
  <c r="M113"/>
  <c r="AK112"/>
  <c r="AJ112"/>
  <c r="AI112"/>
  <c r="AH112"/>
  <c r="AG112"/>
  <c r="AE112"/>
  <c r="AD112"/>
  <c r="T112"/>
  <c r="S112"/>
  <c r="R112"/>
  <c r="P112"/>
  <c r="O112"/>
  <c r="N112"/>
  <c r="X108"/>
  <c r="AB108" s="1"/>
  <c r="W108"/>
  <c r="AA108" s="1"/>
  <c r="V108"/>
  <c r="Z108" s="1"/>
  <c r="Q108"/>
  <c r="M108"/>
  <c r="X105"/>
  <c r="AB105" s="1"/>
  <c r="W105"/>
  <c r="AA105" s="1"/>
  <c r="V105"/>
  <c r="Z105" s="1"/>
  <c r="Q105"/>
  <c r="M105"/>
  <c r="X102"/>
  <c r="AB102" s="1"/>
  <c r="W102"/>
  <c r="AA102" s="1"/>
  <c r="V102"/>
  <c r="Z102" s="1"/>
  <c r="Q102"/>
  <c r="M102"/>
  <c r="X99"/>
  <c r="AB99" s="1"/>
  <c r="W99"/>
  <c r="AA99" s="1"/>
  <c r="V99"/>
  <c r="Z99" s="1"/>
  <c r="Q99"/>
  <c r="M99"/>
  <c r="X96"/>
  <c r="AB96" s="1"/>
  <c r="W96"/>
  <c r="AA96" s="1"/>
  <c r="V96"/>
  <c r="Z96" s="1"/>
  <c r="Q96"/>
  <c r="M96"/>
  <c r="X93"/>
  <c r="AB93" s="1"/>
  <c r="W93"/>
  <c r="AA93" s="1"/>
  <c r="V93"/>
  <c r="Z93" s="1"/>
  <c r="Q93"/>
  <c r="M93"/>
  <c r="X90"/>
  <c r="AB90" s="1"/>
  <c r="W90"/>
  <c r="AA90" s="1"/>
  <c r="V90"/>
  <c r="Z90" s="1"/>
  <c r="Q90"/>
  <c r="M90"/>
  <c r="X87"/>
  <c r="AB87" s="1"/>
  <c r="W87"/>
  <c r="AA87" s="1"/>
  <c r="V87"/>
  <c r="Z87" s="1"/>
  <c r="Q87"/>
  <c r="M87"/>
  <c r="X84"/>
  <c r="AB84" s="1"/>
  <c r="W84"/>
  <c r="AA84" s="1"/>
  <c r="V84"/>
  <c r="Z84" s="1"/>
  <c r="Q84"/>
  <c r="M84"/>
  <c r="X81"/>
  <c r="AB81" s="1"/>
  <c r="W81"/>
  <c r="AA81" s="1"/>
  <c r="V81"/>
  <c r="Z81" s="1"/>
  <c r="Q81"/>
  <c r="M81"/>
  <c r="X78"/>
  <c r="AB78" s="1"/>
  <c r="AB74" s="1"/>
  <c r="W78"/>
  <c r="AA78" s="1"/>
  <c r="V78"/>
  <c r="Z78" s="1"/>
  <c r="Z74" s="1"/>
  <c r="Q78"/>
  <c r="M78"/>
  <c r="X75"/>
  <c r="AB75" s="1"/>
  <c r="W75"/>
  <c r="AA75" s="1"/>
  <c r="AA74" s="1"/>
  <c r="V75"/>
  <c r="Z75" s="1"/>
  <c r="Q75"/>
  <c r="M75"/>
  <c r="AI74"/>
  <c r="AH74"/>
  <c r="AG74"/>
  <c r="AE74"/>
  <c r="AD74"/>
  <c r="T74"/>
  <c r="S74"/>
  <c r="R74"/>
  <c r="P74"/>
  <c r="O74"/>
  <c r="N74"/>
  <c r="X71"/>
  <c r="AB71" s="1"/>
  <c r="W71"/>
  <c r="AA71" s="1"/>
  <c r="V71"/>
  <c r="Z71" s="1"/>
  <c r="Q71"/>
  <c r="M71"/>
  <c r="X68"/>
  <c r="AB68" s="1"/>
  <c r="W68"/>
  <c r="AA68" s="1"/>
  <c r="V68"/>
  <c r="Z68" s="1"/>
  <c r="Q68"/>
  <c r="M68"/>
  <c r="X65"/>
  <c r="AB65" s="1"/>
  <c r="W65"/>
  <c r="AA65" s="1"/>
  <c r="V65"/>
  <c r="Z65" s="1"/>
  <c r="Q65"/>
  <c r="M65"/>
  <c r="X62"/>
  <c r="AB62" s="1"/>
  <c r="W62"/>
  <c r="AA62" s="1"/>
  <c r="V62"/>
  <c r="Z62" s="1"/>
  <c r="Q62"/>
  <c r="M62"/>
  <c r="X59"/>
  <c r="AB59" s="1"/>
  <c r="W59"/>
  <c r="AA59" s="1"/>
  <c r="V59"/>
  <c r="Z59" s="1"/>
  <c r="Q59"/>
  <c r="M59"/>
  <c r="X56"/>
  <c r="AB56" s="1"/>
  <c r="W56"/>
  <c r="AA56" s="1"/>
  <c r="V56"/>
  <c r="Z56" s="1"/>
  <c r="Q56"/>
  <c r="M56"/>
  <c r="X53"/>
  <c r="AB53" s="1"/>
  <c r="W53"/>
  <c r="AA53" s="1"/>
  <c r="V53"/>
  <c r="Z53" s="1"/>
  <c r="Q53"/>
  <c r="M53"/>
  <c r="X50"/>
  <c r="AB50" s="1"/>
  <c r="W50"/>
  <c r="AA50" s="1"/>
  <c r="V50"/>
  <c r="Z50" s="1"/>
  <c r="Q50"/>
  <c r="M50"/>
  <c r="X47"/>
  <c r="AB47" s="1"/>
  <c r="W47"/>
  <c r="AA47" s="1"/>
  <c r="V47"/>
  <c r="Z47" s="1"/>
  <c r="Q47"/>
  <c r="M47"/>
  <c r="X44"/>
  <c r="AB44" s="1"/>
  <c r="W44"/>
  <c r="AA44" s="1"/>
  <c r="V44"/>
  <c r="Z44" s="1"/>
  <c r="Q44"/>
  <c r="M44"/>
  <c r="X41"/>
  <c r="AB41" s="1"/>
  <c r="W41"/>
  <c r="AA41" s="1"/>
  <c r="V41"/>
  <c r="Z41" s="1"/>
  <c r="Q41"/>
  <c r="M41"/>
  <c r="X38"/>
  <c r="AB38" s="1"/>
  <c r="W38"/>
  <c r="AA38" s="1"/>
  <c r="V38"/>
  <c r="Z38" s="1"/>
  <c r="Q38"/>
  <c r="M38"/>
  <c r="X35"/>
  <c r="AB35" s="1"/>
  <c r="W35"/>
  <c r="AA35" s="1"/>
  <c r="V35"/>
  <c r="Z35" s="1"/>
  <c r="Q35"/>
  <c r="M35"/>
  <c r="X32"/>
  <c r="AB32" s="1"/>
  <c r="W32"/>
  <c r="AA32" s="1"/>
  <c r="V32"/>
  <c r="Z32" s="1"/>
  <c r="Q32"/>
  <c r="M32"/>
  <c r="X29"/>
  <c r="AB29" s="1"/>
  <c r="W29"/>
  <c r="AA29" s="1"/>
  <c r="V29"/>
  <c r="Z29" s="1"/>
  <c r="Q29"/>
  <c r="M29"/>
  <c r="X26"/>
  <c r="AB26" s="1"/>
  <c r="W26"/>
  <c r="AA26" s="1"/>
  <c r="V26"/>
  <c r="Z26" s="1"/>
  <c r="Q26"/>
  <c r="M26"/>
  <c r="X23"/>
  <c r="AB23" s="1"/>
  <c r="AB19" s="1"/>
  <c r="W23"/>
  <c r="AA23" s="1"/>
  <c r="V23"/>
  <c r="Z23" s="1"/>
  <c r="Z19" s="1"/>
  <c r="Q23"/>
  <c r="M23"/>
  <c r="X20"/>
  <c r="AB20" s="1"/>
  <c r="W20"/>
  <c r="AA20" s="1"/>
  <c r="AA19" s="1"/>
  <c r="V20"/>
  <c r="Z20" s="1"/>
  <c r="Q20"/>
  <c r="M20"/>
  <c r="AK19"/>
  <c r="AJ19"/>
  <c r="AI19"/>
  <c r="AH19"/>
  <c r="AG19"/>
  <c r="AE19"/>
  <c r="AD19"/>
  <c r="T19"/>
  <c r="S19"/>
  <c r="R19"/>
  <c r="P19"/>
  <c r="O19"/>
  <c r="N19"/>
  <c r="AK9"/>
  <c r="B9"/>
  <c r="E9" s="1"/>
  <c r="F9" s="1"/>
  <c r="G9" s="1"/>
  <c r="H9" s="1"/>
  <c r="I9" s="1"/>
  <c r="J9" s="1"/>
  <c r="K9" s="1"/>
  <c r="L9" s="1"/>
  <c r="AG9" s="1"/>
  <c r="AH9" s="1"/>
  <c r="T111" l="1"/>
  <c r="T737" s="1"/>
  <c r="O267"/>
  <c r="Y590"/>
  <c r="O637"/>
  <c r="AH18"/>
  <c r="AH729" s="1"/>
  <c r="S253"/>
  <c r="R253"/>
  <c r="T253"/>
  <c r="AE253"/>
  <c r="AH253"/>
  <c r="U272"/>
  <c r="U275"/>
  <c r="Y277"/>
  <c r="U278"/>
  <c r="U320"/>
  <c r="Y339"/>
  <c r="U341"/>
  <c r="U371"/>
  <c r="AI469"/>
  <c r="U574"/>
  <c r="U600"/>
  <c r="Y641"/>
  <c r="Y643"/>
  <c r="AJ637"/>
  <c r="U655"/>
  <c r="Y655"/>
  <c r="U687"/>
  <c r="Y691"/>
  <c r="Y692"/>
  <c r="U694"/>
  <c r="Y694"/>
  <c r="U695"/>
  <c r="AD683"/>
  <c r="AG683"/>
  <c r="AI683"/>
  <c r="Y709"/>
  <c r="U153"/>
  <c r="Y153" s="1"/>
  <c r="Z153"/>
  <c r="U165"/>
  <c r="Y165" s="1"/>
  <c r="Z165"/>
  <c r="U171"/>
  <c r="Y171" s="1"/>
  <c r="Z171"/>
  <c r="U177"/>
  <c r="Y177" s="1"/>
  <c r="U180"/>
  <c r="Y180" s="1"/>
  <c r="Z180"/>
  <c r="U119"/>
  <c r="Y119" s="1"/>
  <c r="Z119"/>
  <c r="Z112" s="1"/>
  <c r="O18"/>
  <c r="O729" s="1"/>
  <c r="Z18"/>
  <c r="Z729" s="1"/>
  <c r="AB18"/>
  <c r="AB729" s="1"/>
  <c r="U84"/>
  <c r="Y84" s="1"/>
  <c r="U108"/>
  <c r="Y108" s="1"/>
  <c r="U59"/>
  <c r="Y59" s="1"/>
  <c r="R18"/>
  <c r="R729" s="1"/>
  <c r="AA432"/>
  <c r="W431"/>
  <c r="U35"/>
  <c r="Y35" s="1"/>
  <c r="U47"/>
  <c r="Y47" s="1"/>
  <c r="U53"/>
  <c r="Y53" s="1"/>
  <c r="U62"/>
  <c r="Y62" s="1"/>
  <c r="U78"/>
  <c r="Y78" s="1"/>
  <c r="U87"/>
  <c r="Y87" s="1"/>
  <c r="U140"/>
  <c r="Y140" s="1"/>
  <c r="N111"/>
  <c r="N737" s="1"/>
  <c r="AG111"/>
  <c r="AG737" s="1"/>
  <c r="O204"/>
  <c r="R204"/>
  <c r="T204"/>
  <c r="AK12"/>
  <c r="AK724" s="1"/>
  <c r="AK725" s="1"/>
  <c r="AK727" s="1"/>
  <c r="V205"/>
  <c r="X215"/>
  <c r="V215"/>
  <c r="AK267"/>
  <c r="Y363"/>
  <c r="AH267"/>
  <c r="U432"/>
  <c r="V431"/>
  <c r="X431"/>
  <c r="U435"/>
  <c r="U438"/>
  <c r="U444"/>
  <c r="N469"/>
  <c r="P469"/>
  <c r="AD469"/>
  <c r="AG469"/>
  <c r="AG265" s="1"/>
  <c r="Y588"/>
  <c r="Y589"/>
  <c r="U591"/>
  <c r="U608"/>
  <c r="U610"/>
  <c r="AE637"/>
  <c r="AH637"/>
  <c r="Y661"/>
  <c r="Y662"/>
  <c r="AD637"/>
  <c r="AG637"/>
  <c r="AI637"/>
  <c r="U669"/>
  <c r="Z233"/>
  <c r="U233"/>
  <c r="Z299"/>
  <c r="U299"/>
  <c r="Z353"/>
  <c r="U353"/>
  <c r="Z456"/>
  <c r="U456"/>
  <c r="AD518"/>
  <c r="AD516" s="1"/>
  <c r="AG518"/>
  <c r="AG516" s="1"/>
  <c r="Z587"/>
  <c r="U587"/>
  <c r="Z659"/>
  <c r="U659"/>
  <c r="U23"/>
  <c r="Y23" s="1"/>
  <c r="U29"/>
  <c r="Y29" s="1"/>
  <c r="U38"/>
  <c r="Y38" s="1"/>
  <c r="U71"/>
  <c r="Y71" s="1"/>
  <c r="T18"/>
  <c r="T17" s="1"/>
  <c r="T16" s="1"/>
  <c r="P111"/>
  <c r="P14" s="1"/>
  <c r="P732" s="1"/>
  <c r="AK111"/>
  <c r="AK17" s="1"/>
  <c r="AK16" s="1"/>
  <c r="X112"/>
  <c r="AJ204"/>
  <c r="Z219"/>
  <c r="U219"/>
  <c r="Z308"/>
  <c r="U308"/>
  <c r="AJ268"/>
  <c r="AJ267" s="1"/>
  <c r="AJ469"/>
  <c r="Z572"/>
  <c r="U572"/>
  <c r="U96"/>
  <c r="Y96" s="1"/>
  <c r="U102"/>
  <c r="Y102" s="1"/>
  <c r="U128"/>
  <c r="Y128" s="1"/>
  <c r="U134"/>
  <c r="Y134" s="1"/>
  <c r="U143"/>
  <c r="Y143" s="1"/>
  <c r="AB111"/>
  <c r="AB737" s="1"/>
  <c r="U147"/>
  <c r="Y147" s="1"/>
  <c r="W146"/>
  <c r="U156"/>
  <c r="Y156" s="1"/>
  <c r="AH204"/>
  <c r="Q205"/>
  <c r="U212"/>
  <c r="AI204"/>
  <c r="Q215"/>
  <c r="M215"/>
  <c r="P230"/>
  <c r="AD230"/>
  <c r="AG230"/>
  <c r="AI230"/>
  <c r="AK230"/>
  <c r="U238"/>
  <c r="Y297"/>
  <c r="U302"/>
  <c r="Y327"/>
  <c r="Y351"/>
  <c r="U377"/>
  <c r="U386"/>
  <c r="U459"/>
  <c r="Y475"/>
  <c r="W470"/>
  <c r="AA470"/>
  <c r="M485"/>
  <c r="U501"/>
  <c r="U503"/>
  <c r="U505"/>
  <c r="U508"/>
  <c r="U510"/>
  <c r="Y571"/>
  <c r="Y572"/>
  <c r="Y659"/>
  <c r="Y675"/>
  <c r="Y690"/>
  <c r="Y701"/>
  <c r="P683"/>
  <c r="Q704"/>
  <c r="T729"/>
  <c r="AB251"/>
  <c r="AB250" s="1"/>
  <c r="X250"/>
  <c r="Z323"/>
  <c r="U323"/>
  <c r="U335"/>
  <c r="Z359"/>
  <c r="U359"/>
  <c r="M146"/>
  <c r="M111" s="1"/>
  <c r="M737" s="1"/>
  <c r="Z251"/>
  <c r="U251"/>
  <c r="U250" s="1"/>
  <c r="Z287"/>
  <c r="U287"/>
  <c r="Z492"/>
  <c r="U492"/>
  <c r="Z523"/>
  <c r="U523"/>
  <c r="Z653"/>
  <c r="Y653" s="1"/>
  <c r="U653"/>
  <c r="AK637"/>
  <c r="AA18"/>
  <c r="AA729" s="1"/>
  <c r="Q19"/>
  <c r="U26"/>
  <c r="Y26" s="1"/>
  <c r="X19"/>
  <c r="U41"/>
  <c r="Y41" s="1"/>
  <c r="U50"/>
  <c r="Y50" s="1"/>
  <c r="U65"/>
  <c r="Y65" s="1"/>
  <c r="N18"/>
  <c r="N17" s="1"/>
  <c r="N16" s="1"/>
  <c r="P18"/>
  <c r="S18"/>
  <c r="S729" s="1"/>
  <c r="V74"/>
  <c r="AE18"/>
  <c r="AE729" s="1"/>
  <c r="U75"/>
  <c r="Y75" s="1"/>
  <c r="U90"/>
  <c r="Y90" s="1"/>
  <c r="U99"/>
  <c r="Y99" s="1"/>
  <c r="R111"/>
  <c r="R14" s="1"/>
  <c r="R732" s="1"/>
  <c r="U122"/>
  <c r="Y122" s="1"/>
  <c r="U131"/>
  <c r="Y131" s="1"/>
  <c r="AD111"/>
  <c r="AD737" s="1"/>
  <c r="AI111"/>
  <c r="AI14" s="1"/>
  <c r="AI732" s="1"/>
  <c r="U159"/>
  <c r="Y159" s="1"/>
  <c r="U168"/>
  <c r="Y168" s="1"/>
  <c r="U191"/>
  <c r="W190"/>
  <c r="W188" s="1"/>
  <c r="AD204"/>
  <c r="Z314"/>
  <c r="U314"/>
  <c r="Z347"/>
  <c r="U347"/>
  <c r="Z447"/>
  <c r="U447"/>
  <c r="O469"/>
  <c r="O265" s="1"/>
  <c r="R469"/>
  <c r="T469"/>
  <c r="AE469"/>
  <c r="AE265" s="1"/>
  <c r="AH469"/>
  <c r="Z570"/>
  <c r="U570"/>
  <c r="Z584"/>
  <c r="U584"/>
  <c r="S637"/>
  <c r="Z639"/>
  <c r="U639"/>
  <c r="Z650"/>
  <c r="U650"/>
  <c r="Z657"/>
  <c r="U657"/>
  <c r="Z671"/>
  <c r="Y671" s="1"/>
  <c r="U671"/>
  <c r="AE683"/>
  <c r="AH683"/>
  <c r="AH516" s="1"/>
  <c r="AJ683"/>
  <c r="AG204"/>
  <c r="AK204"/>
  <c r="N230"/>
  <c r="AE230"/>
  <c r="AE202" s="1"/>
  <c r="AH230"/>
  <c r="AJ230"/>
  <c r="Q268"/>
  <c r="U290"/>
  <c r="U368"/>
  <c r="U374"/>
  <c r="U392"/>
  <c r="U398"/>
  <c r="Q431"/>
  <c r="U441"/>
  <c r="U453"/>
  <c r="M470"/>
  <c r="U489"/>
  <c r="S518"/>
  <c r="U531"/>
  <c r="U546"/>
  <c r="Y551"/>
  <c r="Y553"/>
  <c r="Y555"/>
  <c r="O518"/>
  <c r="U575"/>
  <c r="U592"/>
  <c r="Y593"/>
  <c r="U599"/>
  <c r="Y601"/>
  <c r="Y602"/>
  <c r="Y603"/>
  <c r="Y604"/>
  <c r="Y605"/>
  <c r="Y606"/>
  <c r="Y607"/>
  <c r="Y610"/>
  <c r="AA638"/>
  <c r="Y642"/>
  <c r="Y646"/>
  <c r="Y657"/>
  <c r="Y673"/>
  <c r="Y686"/>
  <c r="Y689"/>
  <c r="Y699"/>
  <c r="Y700"/>
  <c r="Y285"/>
  <c r="Y345"/>
  <c r="Y357"/>
  <c r="AD14"/>
  <c r="AD732" s="1"/>
  <c r="W112"/>
  <c r="O111"/>
  <c r="O737" s="1"/>
  <c r="AA111"/>
  <c r="AA737" s="1"/>
  <c r="Z206"/>
  <c r="U206"/>
  <c r="AB206"/>
  <c r="X205"/>
  <c r="X204" s="1"/>
  <c r="W231"/>
  <c r="AB234"/>
  <c r="X231"/>
  <c r="X230" s="1"/>
  <c r="U262"/>
  <c r="U261" s="1"/>
  <c r="V261"/>
  <c r="Z281"/>
  <c r="U281"/>
  <c r="Z305"/>
  <c r="Y305" s="1"/>
  <c r="U305"/>
  <c r="U344"/>
  <c r="Z344"/>
  <c r="Z380"/>
  <c r="U380"/>
  <c r="U404"/>
  <c r="Z404"/>
  <c r="Z444"/>
  <c r="Z450"/>
  <c r="Y450" s="1"/>
  <c r="U450"/>
  <c r="Z453"/>
  <c r="Y453" s="1"/>
  <c r="Z459"/>
  <c r="Y459" s="1"/>
  <c r="Z532"/>
  <c r="U532"/>
  <c r="Q534"/>
  <c r="T519"/>
  <c r="T518" s="1"/>
  <c r="U539"/>
  <c r="Z539"/>
  <c r="U573"/>
  <c r="Z573"/>
  <c r="V562"/>
  <c r="Z608"/>
  <c r="Y608" s="1"/>
  <c r="Z652"/>
  <c r="U652"/>
  <c r="Z656"/>
  <c r="U656"/>
  <c r="Z660"/>
  <c r="U660"/>
  <c r="T14"/>
  <c r="T732" s="1"/>
  <c r="T735" s="1"/>
  <c r="V19"/>
  <c r="U20"/>
  <c r="Y20" s="1"/>
  <c r="U32"/>
  <c r="Y32" s="1"/>
  <c r="U44"/>
  <c r="Y44" s="1"/>
  <c r="U56"/>
  <c r="Y56" s="1"/>
  <c r="U68"/>
  <c r="Y68" s="1"/>
  <c r="AD18"/>
  <c r="AD729" s="1"/>
  <c r="AG18"/>
  <c r="AG729" s="1"/>
  <c r="AI18"/>
  <c r="AI729" s="1"/>
  <c r="Q74"/>
  <c r="U81"/>
  <c r="X74"/>
  <c r="X18" s="1"/>
  <c r="X729" s="1"/>
  <c r="U93"/>
  <c r="Y93" s="1"/>
  <c r="U105"/>
  <c r="Y105" s="1"/>
  <c r="U113"/>
  <c r="Y113" s="1"/>
  <c r="U125"/>
  <c r="Y125" s="1"/>
  <c r="U137"/>
  <c r="Y137" s="1"/>
  <c r="S111"/>
  <c r="S14" s="1"/>
  <c r="S732" s="1"/>
  <c r="AE111"/>
  <c r="AE737" s="1"/>
  <c r="AH111"/>
  <c r="AH737" s="1"/>
  <c r="AJ111"/>
  <c r="AJ737" s="1"/>
  <c r="X146"/>
  <c r="Q146"/>
  <c r="W215"/>
  <c r="AA251"/>
  <c r="AA250" s="1"/>
  <c r="W250"/>
  <c r="AH265"/>
  <c r="Z269"/>
  <c r="U269"/>
  <c r="AA272"/>
  <c r="W268"/>
  <c r="W267" s="1"/>
  <c r="M268"/>
  <c r="X268"/>
  <c r="Z293"/>
  <c r="U293"/>
  <c r="U317"/>
  <c r="Z317"/>
  <c r="Y317" s="1"/>
  <c r="U356"/>
  <c r="Z356"/>
  <c r="Y356" s="1"/>
  <c r="M431"/>
  <c r="Y456"/>
  <c r="AI265"/>
  <c r="N265"/>
  <c r="P265"/>
  <c r="M469"/>
  <c r="Y520"/>
  <c r="AB519"/>
  <c r="AE516"/>
  <c r="Q638"/>
  <c r="AA693"/>
  <c r="W684"/>
  <c r="W683" s="1"/>
  <c r="AA684"/>
  <c r="AA683" s="1"/>
  <c r="M704"/>
  <c r="U162"/>
  <c r="Y162" s="1"/>
  <c r="U174"/>
  <c r="Y174" s="1"/>
  <c r="X190"/>
  <c r="X188" s="1"/>
  <c r="R202"/>
  <c r="T202"/>
  <c r="AH202"/>
  <c r="AJ202"/>
  <c r="M205"/>
  <c r="M204" s="1"/>
  <c r="W205"/>
  <c r="W204" s="1"/>
  <c r="U209"/>
  <c r="AB212"/>
  <c r="U216"/>
  <c r="U215" s="1"/>
  <c r="Q224"/>
  <c r="Q223" s="1"/>
  <c r="M224"/>
  <c r="M223" s="1"/>
  <c r="U232"/>
  <c r="U237"/>
  <c r="AB237"/>
  <c r="O230"/>
  <c r="O202" s="1"/>
  <c r="S230"/>
  <c r="S202" s="1"/>
  <c r="N253"/>
  <c r="N202" s="1"/>
  <c r="P253"/>
  <c r="P202" s="1"/>
  <c r="AD253"/>
  <c r="AD202" s="1"/>
  <c r="AG253"/>
  <c r="AG202" s="1"/>
  <c r="AI253"/>
  <c r="AI202" s="1"/>
  <c r="AK253"/>
  <c r="AK202" s="1"/>
  <c r="Q253"/>
  <c r="O12"/>
  <c r="O724" s="1"/>
  <c r="O725" s="1"/>
  <c r="O727" s="1"/>
  <c r="AE12"/>
  <c r="AA268"/>
  <c r="Y276"/>
  <c r="U284"/>
  <c r="Y286"/>
  <c r="U296"/>
  <c r="Y298"/>
  <c r="U311"/>
  <c r="U326"/>
  <c r="Y328"/>
  <c r="Y332"/>
  <c r="U338"/>
  <c r="Y340"/>
  <c r="Y346"/>
  <c r="U350"/>
  <c r="Y352"/>
  <c r="Y358"/>
  <c r="U362"/>
  <c r="Y364"/>
  <c r="Y380"/>
  <c r="U383"/>
  <c r="U407"/>
  <c r="R267"/>
  <c r="R265" s="1"/>
  <c r="T267"/>
  <c r="T265" s="1"/>
  <c r="Y438"/>
  <c r="U471"/>
  <c r="Y473"/>
  <c r="U477"/>
  <c r="X470"/>
  <c r="U479"/>
  <c r="AB470"/>
  <c r="S469"/>
  <c r="S265" s="1"/>
  <c r="Y496"/>
  <c r="Q485"/>
  <c r="W485"/>
  <c r="W469" s="1"/>
  <c r="W265" s="1"/>
  <c r="AK516"/>
  <c r="Q519"/>
  <c r="U521"/>
  <c r="U522"/>
  <c r="U528"/>
  <c r="Y532"/>
  <c r="U543"/>
  <c r="Y545"/>
  <c r="N518"/>
  <c r="P518"/>
  <c r="W562"/>
  <c r="U644"/>
  <c r="Z644"/>
  <c r="M638"/>
  <c r="Z654"/>
  <c r="Y654" s="1"/>
  <c r="U654"/>
  <c r="Z658"/>
  <c r="Y658" s="1"/>
  <c r="U658"/>
  <c r="N637"/>
  <c r="P637"/>
  <c r="M666"/>
  <c r="U672"/>
  <c r="Z672"/>
  <c r="Z697"/>
  <c r="Y697" s="1"/>
  <c r="U697"/>
  <c r="Z698"/>
  <c r="U698"/>
  <c r="AI518"/>
  <c r="AI516" s="1"/>
  <c r="Y563"/>
  <c r="Y564"/>
  <c r="Y565"/>
  <c r="Y567"/>
  <c r="Y568"/>
  <c r="Y569"/>
  <c r="Q562"/>
  <c r="Y576"/>
  <c r="U579"/>
  <c r="U580"/>
  <c r="X562"/>
  <c r="X518" s="1"/>
  <c r="Y581"/>
  <c r="AJ562"/>
  <c r="Y584"/>
  <c r="Y586"/>
  <c r="O516"/>
  <c r="X638"/>
  <c r="Y647"/>
  <c r="Y648"/>
  <c r="Y649"/>
  <c r="Y652"/>
  <c r="Y656"/>
  <c r="Y660"/>
  <c r="R637"/>
  <c r="R516" s="1"/>
  <c r="T637"/>
  <c r="Y668"/>
  <c r="M684"/>
  <c r="M683" s="1"/>
  <c r="X684"/>
  <c r="X683" s="1"/>
  <c r="Q684"/>
  <c r="Q683" s="1"/>
  <c r="Y702"/>
  <c r="Y706"/>
  <c r="Y707"/>
  <c r="Y710"/>
  <c r="Y597"/>
  <c r="AB708"/>
  <c r="Y708" s="1"/>
  <c r="AD265"/>
  <c r="X224"/>
  <c r="X223" s="1"/>
  <c r="U225"/>
  <c r="U226"/>
  <c r="W224"/>
  <c r="W223" s="1"/>
  <c r="U227"/>
  <c r="U245"/>
  <c r="U256"/>
  <c r="U257"/>
  <c r="Y270"/>
  <c r="Y273"/>
  <c r="Y280"/>
  <c r="Y282"/>
  <c r="Y289"/>
  <c r="Y292"/>
  <c r="Y294"/>
  <c r="Y301"/>
  <c r="Y304"/>
  <c r="Y307"/>
  <c r="Y308"/>
  <c r="Y310"/>
  <c r="Y313"/>
  <c r="Y315"/>
  <c r="Y319"/>
  <c r="Y320"/>
  <c r="Y322"/>
  <c r="Y324"/>
  <c r="Y331"/>
  <c r="Y341"/>
  <c r="Y343"/>
  <c r="Y348"/>
  <c r="Y353"/>
  <c r="Y355"/>
  <c r="Y360"/>
  <c r="Y497"/>
  <c r="X485"/>
  <c r="U509"/>
  <c r="U527"/>
  <c r="Y534"/>
  <c r="Y535"/>
  <c r="Y537"/>
  <c r="Y540"/>
  <c r="U541"/>
  <c r="Y541"/>
  <c r="U547"/>
  <c r="U550"/>
  <c r="AA485"/>
  <c r="W519"/>
  <c r="W518" s="1"/>
  <c r="U235"/>
  <c r="Y240"/>
  <c r="U241"/>
  <c r="U242"/>
  <c r="Y246"/>
  <c r="W254"/>
  <c r="W253" s="1"/>
  <c r="U259"/>
  <c r="Y279"/>
  <c r="Y291"/>
  <c r="Y303"/>
  <c r="Y306"/>
  <c r="Y312"/>
  <c r="Y318"/>
  <c r="Y330"/>
  <c r="Z485"/>
  <c r="U511"/>
  <c r="U738" s="1"/>
  <c r="U524"/>
  <c r="U525"/>
  <c r="U526"/>
  <c r="Y526"/>
  <c r="Z527"/>
  <c r="U530"/>
  <c r="U533"/>
  <c r="Y536"/>
  <c r="Y538"/>
  <c r="U542"/>
  <c r="Y544"/>
  <c r="Z546"/>
  <c r="U548"/>
  <c r="U549"/>
  <c r="Z550"/>
  <c r="Y552"/>
  <c r="Y554"/>
  <c r="M519"/>
  <c r="Y524"/>
  <c r="AK265"/>
  <c r="M231"/>
  <c r="M230" s="1"/>
  <c r="X254"/>
  <c r="X253" s="1"/>
  <c r="V224"/>
  <c r="V223" s="1"/>
  <c r="V231"/>
  <c r="V230" s="1"/>
  <c r="Q231"/>
  <c r="Q230" s="1"/>
  <c r="U234"/>
  <c r="U239"/>
  <c r="U240"/>
  <c r="U243"/>
  <c r="U246"/>
  <c r="U255"/>
  <c r="U258"/>
  <c r="Y271"/>
  <c r="Y274"/>
  <c r="Y283"/>
  <c r="Y287"/>
  <c r="Y288"/>
  <c r="Y295"/>
  <c r="Y299"/>
  <c r="Y300"/>
  <c r="Y309"/>
  <c r="Y314"/>
  <c r="Y316"/>
  <c r="Y321"/>
  <c r="Y323"/>
  <c r="Y325"/>
  <c r="Y329"/>
  <c r="Y342"/>
  <c r="Y347"/>
  <c r="Y349"/>
  <c r="Y354"/>
  <c r="Y359"/>
  <c r="Y361"/>
  <c r="V470"/>
  <c r="U476"/>
  <c r="U478"/>
  <c r="Z479"/>
  <c r="Y479" s="1"/>
  <c r="AG12"/>
  <c r="AI12"/>
  <c r="N729"/>
  <c r="N12"/>
  <c r="R737"/>
  <c r="Q18"/>
  <c r="U150"/>
  <c r="Y150" s="1"/>
  <c r="V146"/>
  <c r="U194"/>
  <c r="U190" s="1"/>
  <c r="U188" s="1"/>
  <c r="V190"/>
  <c r="V188" s="1"/>
  <c r="Z250"/>
  <c r="Y251"/>
  <c r="Y250" s="1"/>
  <c r="Y255"/>
  <c r="AE724"/>
  <c r="AE725" s="1"/>
  <c r="AE727" s="1"/>
  <c r="M19"/>
  <c r="W19"/>
  <c r="M74"/>
  <c r="W74"/>
  <c r="V112"/>
  <c r="Q112"/>
  <c r="Q111" s="1"/>
  <c r="O14"/>
  <c r="O732" s="1"/>
  <c r="AE17"/>
  <c r="AE16" s="1"/>
  <c r="AH17"/>
  <c r="AH16" s="1"/>
  <c r="AJ14"/>
  <c r="AJ732" s="1"/>
  <c r="AJ735" s="1"/>
  <c r="AM202"/>
  <c r="U205"/>
  <c r="U204" s="1"/>
  <c r="AB215"/>
  <c r="Y242"/>
  <c r="AA254"/>
  <c r="AA253" s="1"/>
  <c r="Y257"/>
  <c r="Y269"/>
  <c r="Y272"/>
  <c r="U268"/>
  <c r="Y281"/>
  <c r="Y293"/>
  <c r="AB666"/>
  <c r="AA206"/>
  <c r="AA205" s="1"/>
  <c r="AN206"/>
  <c r="Z209"/>
  <c r="Y209" s="1"/>
  <c r="Z212"/>
  <c r="Y212" s="1"/>
  <c r="Z216"/>
  <c r="AA219"/>
  <c r="Y219" s="1"/>
  <c r="Z225"/>
  <c r="AA226"/>
  <c r="AA224" s="1"/>
  <c r="AA223" s="1"/>
  <c r="Z227"/>
  <c r="Y227" s="1"/>
  <c r="Z232"/>
  <c r="AA233"/>
  <c r="AA231" s="1"/>
  <c r="AA230" s="1"/>
  <c r="Z234"/>
  <c r="Y234" s="1"/>
  <c r="Z239"/>
  <c r="Y239" s="1"/>
  <c r="Z241"/>
  <c r="Y241" s="1"/>
  <c r="Z256"/>
  <c r="AB256"/>
  <c r="AB254" s="1"/>
  <c r="AB253" s="1"/>
  <c r="Z262"/>
  <c r="Z275"/>
  <c r="AB275"/>
  <c r="Z278"/>
  <c r="Y278" s="1"/>
  <c r="Z284"/>
  <c r="Y284" s="1"/>
  <c r="Z290"/>
  <c r="Y290" s="1"/>
  <c r="Z296"/>
  <c r="Y296" s="1"/>
  <c r="Z302"/>
  <c r="Y302" s="1"/>
  <c r="Y344"/>
  <c r="Y404"/>
  <c r="U499"/>
  <c r="V485"/>
  <c r="Z738"/>
  <c r="Y527"/>
  <c r="Y533"/>
  <c r="Y539"/>
  <c r="Y542"/>
  <c r="Y546"/>
  <c r="Y548"/>
  <c r="Y550"/>
  <c r="Y573"/>
  <c r="AB580"/>
  <c r="AB562" s="1"/>
  <c r="U585"/>
  <c r="Z585"/>
  <c r="Y585" s="1"/>
  <c r="U595"/>
  <c r="Z595"/>
  <c r="Y595" s="1"/>
  <c r="U640"/>
  <c r="V638"/>
  <c r="Y644"/>
  <c r="U645"/>
  <c r="Z645"/>
  <c r="Y645" s="1"/>
  <c r="U651"/>
  <c r="Z651"/>
  <c r="Y651" s="1"/>
  <c r="U667"/>
  <c r="Z667"/>
  <c r="V666"/>
  <c r="U670"/>
  <c r="Z670"/>
  <c r="Y670" s="1"/>
  <c r="Y672"/>
  <c r="Y685"/>
  <c r="U693"/>
  <c r="U684" s="1"/>
  <c r="V684"/>
  <c r="Z693"/>
  <c r="V738"/>
  <c r="AH12"/>
  <c r="V254"/>
  <c r="V253" s="1"/>
  <c r="V268"/>
  <c r="Z311"/>
  <c r="Y311" s="1"/>
  <c r="Z326"/>
  <c r="Y326" s="1"/>
  <c r="AB335"/>
  <c r="Y335" s="1"/>
  <c r="Z338"/>
  <c r="Y338" s="1"/>
  <c r="Z350"/>
  <c r="Y350" s="1"/>
  <c r="Z362"/>
  <c r="Y362" s="1"/>
  <c r="Z401"/>
  <c r="Y401" s="1"/>
  <c r="Z407"/>
  <c r="Y407" s="1"/>
  <c r="Z432"/>
  <c r="AA435"/>
  <c r="Y435" s="1"/>
  <c r="Z441"/>
  <c r="Y441" s="1"/>
  <c r="Y444"/>
  <c r="Y447"/>
  <c r="Q470"/>
  <c r="Q469" s="1"/>
  <c r="AA469"/>
  <c r="Z471"/>
  <c r="Y492"/>
  <c r="M738"/>
  <c r="W738"/>
  <c r="V519"/>
  <c r="V518" s="1"/>
  <c r="U519"/>
  <c r="Z522"/>
  <c r="AA523"/>
  <c r="Y523" s="1"/>
  <c r="Z525"/>
  <c r="Y525" s="1"/>
  <c r="AJ519"/>
  <c r="AJ518" s="1"/>
  <c r="AJ516" s="1"/>
  <c r="Z528"/>
  <c r="Y528" s="1"/>
  <c r="Z531"/>
  <c r="Y531" s="1"/>
  <c r="Z547"/>
  <c r="Y547" s="1"/>
  <c r="Z549"/>
  <c r="Y549" s="1"/>
  <c r="M562"/>
  <c r="Y566"/>
  <c r="AA570"/>
  <c r="Y570" s="1"/>
  <c r="Z580"/>
  <c r="Y587"/>
  <c r="Z609"/>
  <c r="Y609" s="1"/>
  <c r="U609"/>
  <c r="W638"/>
  <c r="Z638"/>
  <c r="Y639"/>
  <c r="AB638"/>
  <c r="AB637" s="1"/>
  <c r="Y650"/>
  <c r="X666"/>
  <c r="Y669"/>
  <c r="AB693"/>
  <c r="AB684" s="1"/>
  <c r="Y698"/>
  <c r="Y705"/>
  <c r="Y704" s="1"/>
  <c r="Z704"/>
  <c r="Q738"/>
  <c r="X738"/>
  <c r="AB511"/>
  <c r="AB738" s="1"/>
  <c r="Q666"/>
  <c r="Q637" s="1"/>
  <c r="AA666"/>
  <c r="AA637" s="1"/>
  <c r="W666"/>
  <c r="U708"/>
  <c r="U704" s="1"/>
  <c r="V704"/>
  <c r="Z146" l="1"/>
  <c r="Z111" s="1"/>
  <c r="Z737" s="1"/>
  <c r="Y146"/>
  <c r="Y112"/>
  <c r="Y111" s="1"/>
  <c r="Y737" s="1"/>
  <c r="AJ17"/>
  <c r="AJ16" s="1"/>
  <c r="AE14"/>
  <c r="AE732" s="1"/>
  <c r="AE735" s="1"/>
  <c r="AD17"/>
  <c r="AD16" s="1"/>
  <c r="X111"/>
  <c r="X17" s="1"/>
  <c r="X16" s="1"/>
  <c r="P737"/>
  <c r="P735" s="1"/>
  <c r="N14"/>
  <c r="N732" s="1"/>
  <c r="N735" s="1"/>
  <c r="P17"/>
  <c r="P16" s="1"/>
  <c r="U74"/>
  <c r="Y81"/>
  <c r="Y74"/>
  <c r="P12"/>
  <c r="U19"/>
  <c r="P729"/>
  <c r="Y19"/>
  <c r="Y18" s="1"/>
  <c r="Y729" s="1"/>
  <c r="Z17"/>
  <c r="Z16" s="1"/>
  <c r="O735"/>
  <c r="S737"/>
  <c r="S735" s="1"/>
  <c r="R17"/>
  <c r="R16" s="1"/>
  <c r="U146"/>
  <c r="W111"/>
  <c r="W14" s="1"/>
  <c r="W732" s="1"/>
  <c r="AH14"/>
  <c r="AH732" s="1"/>
  <c r="AH735" s="1"/>
  <c r="AK14"/>
  <c r="AG14"/>
  <c r="AG732" s="1"/>
  <c r="AG735" s="1"/>
  <c r="AK737"/>
  <c r="S17"/>
  <c r="S16" s="1"/>
  <c r="O17"/>
  <c r="O16" s="1"/>
  <c r="R12"/>
  <c r="R10" s="1"/>
  <c r="AI17"/>
  <c r="AI16" s="1"/>
  <c r="AD12"/>
  <c r="AD10" s="1"/>
  <c r="S12"/>
  <c r="S724" s="1"/>
  <c r="S725" s="1"/>
  <c r="S727" s="1"/>
  <c r="AB17"/>
  <c r="AB16" s="1"/>
  <c r="AA17"/>
  <c r="AA16" s="1"/>
  <c r="AG17"/>
  <c r="AG16" s="1"/>
  <c r="Z431"/>
  <c r="AI737"/>
  <c r="AI735" s="1"/>
  <c r="S516"/>
  <c r="U431"/>
  <c r="U267" s="1"/>
  <c r="V204"/>
  <c r="AA431"/>
  <c r="X202"/>
  <c r="M637"/>
  <c r="Q204"/>
  <c r="AJ265"/>
  <c r="Q202"/>
  <c r="AA738"/>
  <c r="W18"/>
  <c r="W729" s="1"/>
  <c r="M202"/>
  <c r="X469"/>
  <c r="V18"/>
  <c r="V729" s="1"/>
  <c r="Z519"/>
  <c r="Q267"/>
  <c r="Q265" s="1"/>
  <c r="Y226"/>
  <c r="AB231"/>
  <c r="AB230" s="1"/>
  <c r="AH724"/>
  <c r="AH725" s="1"/>
  <c r="AH727" s="1"/>
  <c r="U683"/>
  <c r="U562"/>
  <c r="U518" s="1"/>
  <c r="AA215"/>
  <c r="AI10"/>
  <c r="AI724"/>
  <c r="AI725" s="1"/>
  <c r="AI727" s="1"/>
  <c r="AG10"/>
  <c r="AG724"/>
  <c r="AG725" s="1"/>
  <c r="P516"/>
  <c r="AA519"/>
  <c r="M267"/>
  <c r="M265" s="1"/>
  <c r="T516"/>
  <c r="W230"/>
  <c r="W202" s="1"/>
  <c r="AB205"/>
  <c r="V267"/>
  <c r="U666"/>
  <c r="M18"/>
  <c r="M17" s="1"/>
  <c r="M16" s="1"/>
  <c r="R735"/>
  <c r="Z470"/>
  <c r="V202"/>
  <c r="AB704"/>
  <c r="AB683" s="1"/>
  <c r="N516"/>
  <c r="Q518"/>
  <c r="Q516" s="1"/>
  <c r="Y237"/>
  <c r="X267"/>
  <c r="X265" s="1"/>
  <c r="AB268"/>
  <c r="AB267" s="1"/>
  <c r="Z268"/>
  <c r="U112"/>
  <c r="AG727"/>
  <c r="T12"/>
  <c r="AD735"/>
  <c r="M518"/>
  <c r="M516" s="1"/>
  <c r="V469"/>
  <c r="U470"/>
  <c r="U224"/>
  <c r="U223" s="1"/>
  <c r="U231"/>
  <c r="U230" s="1"/>
  <c r="Y511"/>
  <c r="Y485" s="1"/>
  <c r="U485"/>
  <c r="U469" s="1"/>
  <c r="U254"/>
  <c r="U253" s="1"/>
  <c r="Y256"/>
  <c r="X12"/>
  <c r="Q737"/>
  <c r="Q14"/>
  <c r="Q732" s="1"/>
  <c r="Y522"/>
  <c r="Y519" s="1"/>
  <c r="Y471"/>
  <c r="Y470" s="1"/>
  <c r="Z469"/>
  <c r="X637"/>
  <c r="X516" s="1"/>
  <c r="Y225"/>
  <c r="Y224" s="1"/>
  <c r="Y223" s="1"/>
  <c r="Z224"/>
  <c r="Z223" s="1"/>
  <c r="Y216"/>
  <c r="Y215" s="1"/>
  <c r="Z215"/>
  <c r="AA12"/>
  <c r="AA204"/>
  <c r="AA202" s="1"/>
  <c r="R724"/>
  <c r="R725" s="1"/>
  <c r="R727" s="1"/>
  <c r="Y254"/>
  <c r="AB224"/>
  <c r="Z205"/>
  <c r="V111"/>
  <c r="N724"/>
  <c r="N727" s="1"/>
  <c r="M14"/>
  <c r="M732" s="1"/>
  <c r="M749" s="1"/>
  <c r="Y738"/>
  <c r="AA267"/>
  <c r="AA265" s="1"/>
  <c r="Y693"/>
  <c r="Y684" s="1"/>
  <c r="Y683" s="1"/>
  <c r="U638"/>
  <c r="U637" s="1"/>
  <c r="Y262"/>
  <c r="Y261" s="1"/>
  <c r="Z261"/>
  <c r="Y233"/>
  <c r="Y638"/>
  <c r="W637"/>
  <c r="W516" s="1"/>
  <c r="Y580"/>
  <c r="Y562" s="1"/>
  <c r="Z562"/>
  <c r="AA562"/>
  <c r="AA518" s="1"/>
  <c r="AA516" s="1"/>
  <c r="Y432"/>
  <c r="Y431" s="1"/>
  <c r="AJ12"/>
  <c r="AJ724" s="1"/>
  <c r="AJ725" s="1"/>
  <c r="AJ727" s="1"/>
  <c r="V683"/>
  <c r="Z684"/>
  <c r="Z683" s="1"/>
  <c r="Y667"/>
  <c r="Y666" s="1"/>
  <c r="Z666"/>
  <c r="Z637" s="1"/>
  <c r="V637"/>
  <c r="V516" s="1"/>
  <c r="AB485"/>
  <c r="AB469" s="1"/>
  <c r="Y275"/>
  <c r="Y268" s="1"/>
  <c r="Y232"/>
  <c r="Z231"/>
  <c r="Z230" s="1"/>
  <c r="AB518"/>
  <c r="O10"/>
  <c r="Z254"/>
  <c r="AB204"/>
  <c r="Y206"/>
  <c r="Y205" s="1"/>
  <c r="Q17"/>
  <c r="Q16" s="1"/>
  <c r="Q12"/>
  <c r="Q729"/>
  <c r="P724"/>
  <c r="P725" s="1"/>
  <c r="P727" s="1"/>
  <c r="P10"/>
  <c r="AD724"/>
  <c r="AD725" s="1"/>
  <c r="AD727" s="1"/>
  <c r="U18" l="1"/>
  <c r="U729" s="1"/>
  <c r="AE10"/>
  <c r="W737"/>
  <c r="W735" s="1"/>
  <c r="X14"/>
  <c r="X732" s="1"/>
  <c r="N10"/>
  <c r="X737"/>
  <c r="M12"/>
  <c r="M10" s="1"/>
  <c r="Y17"/>
  <c r="Y16" s="1"/>
  <c r="U111"/>
  <c r="U737" s="1"/>
  <c r="AH10"/>
  <c r="AK732"/>
  <c r="AK735" s="1"/>
  <c r="AK10"/>
  <c r="Q735"/>
  <c r="X735"/>
  <c r="M729"/>
  <c r="S10"/>
  <c r="W17"/>
  <c r="W16" s="1"/>
  <c r="U265"/>
  <c r="V12"/>
  <c r="W12"/>
  <c r="W724" s="1"/>
  <c r="W725" s="1"/>
  <c r="W727" s="1"/>
  <c r="V265"/>
  <c r="Z253"/>
  <c r="Y231"/>
  <c r="Y230" s="1"/>
  <c r="X724"/>
  <c r="X725" s="1"/>
  <c r="X727" s="1"/>
  <c r="Z267"/>
  <c r="Z265" s="1"/>
  <c r="AB516"/>
  <c r="AB265"/>
  <c r="Y637"/>
  <c r="T724"/>
  <c r="T725" s="1"/>
  <c r="T727" s="1"/>
  <c r="T10"/>
  <c r="U202"/>
  <c r="Y469"/>
  <c r="Q10"/>
  <c r="Q724"/>
  <c r="Q725" s="1"/>
  <c r="Q727" s="1"/>
  <c r="Y12"/>
  <c r="Y204"/>
  <c r="M724"/>
  <c r="M725" s="1"/>
  <c r="Y267"/>
  <c r="U516"/>
  <c r="M743"/>
  <c r="M735"/>
  <c r="M746" s="1"/>
  <c r="V724"/>
  <c r="V725" s="1"/>
  <c r="V727" s="1"/>
  <c r="Z204"/>
  <c r="Z12"/>
  <c r="Y253"/>
  <c r="Z14"/>
  <c r="Z732" s="1"/>
  <c r="Z735" s="1"/>
  <c r="Y518"/>
  <c r="AA14"/>
  <c r="AA732" s="1"/>
  <c r="AA735" s="1"/>
  <c r="AJ10"/>
  <c r="V737"/>
  <c r="V14"/>
  <c r="V732" s="1"/>
  <c r="V17"/>
  <c r="V16" s="1"/>
  <c r="AB223"/>
  <c r="AB202" s="1"/>
  <c r="AB12"/>
  <c r="U12"/>
  <c r="AB14"/>
  <c r="AB732" s="1"/>
  <c r="AB735" s="1"/>
  <c r="AA724"/>
  <c r="AA725" s="1"/>
  <c r="AA727" s="1"/>
  <c r="Y14"/>
  <c r="Y732" s="1"/>
  <c r="Y735" s="1"/>
  <c r="Z518"/>
  <c r="Z516" s="1"/>
  <c r="X10" l="1"/>
  <c r="U17"/>
  <c r="U16" s="1"/>
  <c r="U14"/>
  <c r="U732" s="1"/>
  <c r="U735" s="1"/>
  <c r="W10"/>
  <c r="Y265"/>
  <c r="Y516"/>
  <c r="Z202"/>
  <c r="AA10"/>
  <c r="Y745"/>
  <c r="U724"/>
  <c r="U725" s="1"/>
  <c r="U727" s="1"/>
  <c r="V735"/>
  <c r="M727"/>
  <c r="M745" s="1"/>
  <c r="M742"/>
  <c r="Y724"/>
  <c r="Y725" s="1"/>
  <c r="Y727" s="1"/>
  <c r="Y742" s="1"/>
  <c r="Y10"/>
  <c r="AB724"/>
  <c r="AB725" s="1"/>
  <c r="AB727" s="1"/>
  <c r="AB10"/>
  <c r="Z724"/>
  <c r="Z725" s="1"/>
  <c r="Z727" s="1"/>
  <c r="Z10"/>
  <c r="V10"/>
  <c r="Y202"/>
  <c r="U745"/>
  <c r="U10" l="1"/>
  <c r="U742"/>
</calcChain>
</file>

<file path=xl/sharedStrings.xml><?xml version="1.0" encoding="utf-8"?>
<sst xmlns="http://schemas.openxmlformats.org/spreadsheetml/2006/main" count="11287" uniqueCount="1128">
  <si>
    <t>1.2.</t>
  </si>
  <si>
    <t>2.2.</t>
  </si>
  <si>
    <t>2.1.</t>
  </si>
  <si>
    <t>1.1.</t>
  </si>
  <si>
    <t>1.3.</t>
  </si>
  <si>
    <t>Наименование мероприятий</t>
  </si>
  <si>
    <t>1.1.1.</t>
  </si>
  <si>
    <t>2.1.1.</t>
  </si>
  <si>
    <t>2.2.2.</t>
  </si>
  <si>
    <t>Прибор контроля нефтепродуктов в стоках КНС-10</t>
  </si>
  <si>
    <t>1.3.1.</t>
  </si>
  <si>
    <t>1.2.2.</t>
  </si>
  <si>
    <t>2.</t>
  </si>
  <si>
    <t>Реконструкция энергетического оборудования
РУ-0,4 кВ ТП-1 ЦНФС</t>
  </si>
  <si>
    <t>1.1.2.</t>
  </si>
  <si>
    <t>2.1.2.</t>
  </si>
  <si>
    <t>2.2.1.</t>
  </si>
  <si>
    <t>Повышение качества очистки сточных вод</t>
  </si>
  <si>
    <t>Строительство ВОЛС для подключения объекта ВНС п. Красная речка к сети ЕМТС</t>
  </si>
  <si>
    <t>1.2.1.</t>
  </si>
  <si>
    <t>Весы аналитические АР 210,НПВ 210г, дискретность 0,1мг</t>
  </si>
  <si>
    <t>Оборудование для калибровки манометров (пресс)</t>
  </si>
  <si>
    <t>Счетчики учета холодной воды РМ-5</t>
  </si>
  <si>
    <t>Счетчики учета горячей воды КМ-5</t>
  </si>
  <si>
    <t>Запорная арматура фильтров                                              ГОСВ блока 150 тыс. м3/сут</t>
  </si>
  <si>
    <t>Реконструкция электрического оборудования РУ-0,4 кВ РУ-6 Кв на КНС - 5</t>
  </si>
  <si>
    <t>1.3.2.</t>
  </si>
  <si>
    <t>Генератор чистого водорода H2PEM -165 (Parker Balston),обеспечивающего чистоту газа&gt;99,9995</t>
  </si>
  <si>
    <t>Запорная арматура фильтров                                              ГОСВ, блок 100 тыс. м3/сут.</t>
  </si>
  <si>
    <t>Воздуходувка Lutas DT 50/102/DN100 на станцию повторного использования ОСГВ</t>
  </si>
  <si>
    <t>№ п/п</t>
  </si>
  <si>
    <t xml:space="preserve">Строительство, модернизация и (или) реконструкция объектов централизованных систем водоснабжения и (или) водоотведения в целях подключения объектов капитального строительства новых абонентов </t>
  </si>
  <si>
    <t xml:space="preserve">Строительство новых сетей водоснабжения и (или) водоотведения в целях подключения объектов капитального строительства новых абонентов </t>
  </si>
  <si>
    <t>―</t>
  </si>
  <si>
    <t>Источник финансирования</t>
  </si>
  <si>
    <t>плата за подключение</t>
  </si>
  <si>
    <t>Объекты водоснабжения:</t>
  </si>
  <si>
    <t>1.1.1.5</t>
  </si>
  <si>
    <t>1.1.1.12</t>
  </si>
  <si>
    <t>Объекты водоотведения:</t>
  </si>
  <si>
    <t>1.1.1.23</t>
  </si>
  <si>
    <t>1.1.1.24</t>
  </si>
  <si>
    <t>1.1.1.25</t>
  </si>
  <si>
    <t>1.1.1.26</t>
  </si>
  <si>
    <t>1.1.1.27</t>
  </si>
  <si>
    <t>1.1.1.28</t>
  </si>
  <si>
    <t>1.1.1.29</t>
  </si>
  <si>
    <t>1.1.1.30</t>
  </si>
  <si>
    <t>1.1.1.19</t>
  </si>
  <si>
    <t>1.1.1.20</t>
  </si>
  <si>
    <t>1.1.1.21</t>
  </si>
  <si>
    <t>1.1.1.22</t>
  </si>
  <si>
    <t>1.1.1.6</t>
  </si>
  <si>
    <t>1.1.1.7</t>
  </si>
  <si>
    <t>1.1.1.8</t>
  </si>
  <si>
    <t>1.1.1.9</t>
  </si>
  <si>
    <t>1.1.1.10</t>
  </si>
  <si>
    <t>1.1.1.11</t>
  </si>
  <si>
    <t>1.1.1.13</t>
  </si>
  <si>
    <t>1.1.1.14</t>
  </si>
  <si>
    <t>1.1.1.15</t>
  </si>
  <si>
    <t>1.1.1.16</t>
  </si>
  <si>
    <t>1.1.1.17</t>
  </si>
  <si>
    <t>1.1.1.18</t>
  </si>
  <si>
    <t>1.1.1.1</t>
  </si>
  <si>
    <t>1.1.1.2</t>
  </si>
  <si>
    <t>1.1.1.3</t>
  </si>
  <si>
    <t>1.1.1.4</t>
  </si>
  <si>
    <t xml:space="preserve">Строительство иных объектов централизованных систем водоснабжения и (или) водоотведения в целях подключения объектов капитального строительства новых абонентов </t>
  </si>
  <si>
    <t xml:space="preserve">Увеличение пропускной способности существующих сетей водоснабжения и (или) водоотведения в целях подключения объектов капитального строительства новых абонентов </t>
  </si>
  <si>
    <t xml:space="preserve">Увеличение пропускной способности существующих объектов централизованных систем водоснабжения и (или) водоотведения в целях подключения объектов капитального строительства новых абонентов </t>
  </si>
  <si>
    <t xml:space="preserve">Строительство новых объектов централизованных систем водоснабжения и (или) водоотведения, не связанных с подключением новых объектов капитального строительства абонентов </t>
  </si>
  <si>
    <t>Строительство новых сетей водоснабжения и (или) водоотведения</t>
  </si>
  <si>
    <t>амортизация</t>
  </si>
  <si>
    <t>2 нитки по 400 мм</t>
  </si>
  <si>
    <t>1.</t>
  </si>
  <si>
    <t>3.</t>
  </si>
  <si>
    <t>4.</t>
  </si>
  <si>
    <t>Строительство иных объектов централизованных систем водоснабжения и (или) водоотведения</t>
  </si>
  <si>
    <t>км</t>
  </si>
  <si>
    <t>шт</t>
  </si>
  <si>
    <t>Реконструкция существующих объектов централизованных систем водоснабжения и (или) водоотведения в целях снижения уровня износа существующих объектов</t>
  </si>
  <si>
    <t xml:space="preserve">Реконструкция существующих сетей  водоснабжения и (или) водоотведения </t>
  </si>
  <si>
    <t>2 нитки по 600 мм</t>
  </si>
  <si>
    <t xml:space="preserve">Реконструкция и модернизация существующих объектов централизованных систем водоснабжения и (или) водоотведения </t>
  </si>
  <si>
    <t xml:space="preserve">Реконструкция электроснабжения (внешнее) склада хлора  цеха ОСГВ                                                   </t>
  </si>
  <si>
    <t>Реконструкция УПР (установки проливочная расходомерная) цеха ГОСВ.  Проектные работы</t>
  </si>
  <si>
    <t xml:space="preserve">Реконструкция станции шламоудаления цеха ОСГВ. </t>
  </si>
  <si>
    <t>1.3.2.1</t>
  </si>
  <si>
    <t>Реконструкция ВРУ-0,4 кВ на ВРУ с АВР  КНС - 11</t>
  </si>
  <si>
    <t>Реконструкция ВРУ-0,4 кВ на ВРУ с АВР  КНС - 13</t>
  </si>
  <si>
    <t>Реконструкция ВРУ-0,4 кВ на ВРУ с АВР  КНС - 16</t>
  </si>
  <si>
    <t>Реконструкция ВРУ-0,4 кВ на ВРУ с АВР  КНС - 20</t>
  </si>
  <si>
    <t>Реконструкция ВРУ-0,4 кВ на ВРУ с АВР  КНС - 25</t>
  </si>
  <si>
    <t>Реконструкция ВРУ-0,4 кВ на ВРУ с АВР  КНС - 23</t>
  </si>
  <si>
    <t>Реконструкция КНС - 29</t>
  </si>
  <si>
    <t>Реконструкция системы приточно-вытяжной вентиляци здания решеток цеха ОСК</t>
  </si>
  <si>
    <t>Реконструкция теплотрассы                                      от ОСК до компенсатора</t>
  </si>
  <si>
    <t>Меропрития по защите централизованных систем водоснабжения и (или) водоотведения и их отдельных объетов от угроз техногенного, природного характера и террористических актов, по предотвращению возникновения аварийных ситуаций и смягчению последствий чрезвычайных ситуаций</t>
  </si>
  <si>
    <t xml:space="preserve">Меропрития по автоматизации технологических процессов централизованных систем водоснабжения и (или) водоотведения и их отдельных объетов </t>
  </si>
  <si>
    <t xml:space="preserve">Осуществление мероприятий направленных на повышение экологической эффективности, достижение плановых значений надежности, качества и энергоэффективности объектов централизованных систем водоснабжения и (или) водоотведения, не включенных прочие группы мероприятий </t>
  </si>
  <si>
    <t>Повышение надежности и бесперебойности водоснабжения и водоотведения</t>
  </si>
  <si>
    <t>Приобретение основных средств для системы водоснабжения:</t>
  </si>
  <si>
    <t>Станции повышения давления
на ВНС по ул.Шелеста, 116</t>
  </si>
  <si>
    <t xml:space="preserve">Автоматизация пункта заправки водой по ул. Бийская, 1 </t>
  </si>
  <si>
    <t>Станции повышения давления
на ВНС по ул.Большая, 7</t>
  </si>
  <si>
    <t>Комплектная автоматизированная насосная установка на ВНС по ул. ДОС, 40</t>
  </si>
  <si>
    <t xml:space="preserve">Регулятор давления для водопроводной сети                                                                        </t>
  </si>
  <si>
    <t>Станция повышения давления на ВНС по ул. Известковая, 33</t>
  </si>
  <si>
    <t>Станция повышения давления на ВНС по ул. Марсовая, 10</t>
  </si>
  <si>
    <t>Скважинные насосы CRS на 1-й подъем Тунгусского водозабора</t>
  </si>
  <si>
    <t xml:space="preserve">Насосный агрегат НС на 2-й подъем СНС                                                </t>
  </si>
  <si>
    <t>Насос перекачки оксихлорида аллюминия "Кристал ХЦМ12/25М на ОСГВ</t>
  </si>
  <si>
    <t>Станция повышения давления                                 на ВНС по ул. Д. Бедного, 23</t>
  </si>
  <si>
    <t>Затвор Ду=800 мм с электроприводом (на перемычке между береговыми водоводами 1 и 2) на ОСГВ</t>
  </si>
  <si>
    <t>Затвор Ду=600 мм с электроприводом  на ОСГВ</t>
  </si>
  <si>
    <t>Задвижка Ду= 600 мм с электроприводом  на 3-й и 4-й блок КХО и Отстойников ОСГВ</t>
  </si>
  <si>
    <t>Задвижка Ду= 400 мм с электроприводом  на сетевой насос №4, на фильтра ОСГВ</t>
  </si>
  <si>
    <t>Затвор  Ду= 500 мм  ХТЭЦ-3 в камеру переключений водоводов  ОСГВ</t>
  </si>
  <si>
    <t xml:space="preserve">Задвижка клиновая с невыдвижным шпинделем Ду 1200 мм  в приемную камеру НС 1-го подъема ЦНФС        </t>
  </si>
  <si>
    <t xml:space="preserve">Задвижка клиновая с невыдвижным шпинделем Ду 800 мм  в приемную камеру НС 1-го подъема ЦНФС        </t>
  </si>
  <si>
    <t xml:space="preserve">Гидравлический клапан управления наполнением РЧВ на ВНС по ул. К. Марка, 205 б </t>
  </si>
  <si>
    <t xml:space="preserve">Задвижка клиновая с невыдвижным шпинделем Ду 1200 мм в приемную камеру НС 1-го подъема ЦНФС        </t>
  </si>
  <si>
    <t xml:space="preserve">Задвижка Ду= 600 мм с электроприводом и устройством дистанционного управления на скорых фильтрах 1-й очереди ОСГВ             </t>
  </si>
  <si>
    <t xml:space="preserve">Задвижка Ду= 400 мм с электроприводом и устройством дистанционного управления на скорых фильтрах 1-й очереди ОСГВ </t>
  </si>
  <si>
    <t>Приобретение основных средств для системы водоотведения:</t>
  </si>
  <si>
    <t>Насосные агрегаты с увеличением мощности для КНС-6</t>
  </si>
  <si>
    <t>Насосные агрегаты с увеличением мощности для КНС-7</t>
  </si>
  <si>
    <t xml:space="preserve">Насос для КНС-24 </t>
  </si>
  <si>
    <t>Задвижки Ду 600 мм с электроприводом для КНС-5А</t>
  </si>
  <si>
    <t>Шкаф управления насосом на ШУН с УПП на КНС-2</t>
  </si>
  <si>
    <t>Шкаф управления насосом на ШУН с УПП на  КНС-8</t>
  </si>
  <si>
    <t>Насос 65 кВт на КНС-2</t>
  </si>
  <si>
    <t>Насос ИРТЫШ НФ3 200/400.510-6.400/4-400 для КНС-5</t>
  </si>
  <si>
    <t>Насос на КНС-15</t>
  </si>
  <si>
    <t xml:space="preserve">Насосное оборудование на КНС-29, 30  </t>
  </si>
  <si>
    <t xml:space="preserve">Прочистная машина типа "Питон" для цеха "Водоотведение"                    </t>
  </si>
  <si>
    <t>Гидростанции с бензиновым электродвигателем для цеха "Водоотведение"</t>
  </si>
  <si>
    <t>Шкаф управления насосом ШУН с УПП на КНС-3</t>
  </si>
  <si>
    <t>Шкаф управления насосом ШУН с УПП на КНС-16</t>
  </si>
  <si>
    <t>Электропривод для запорной арматуры Ду 600 мм для КНС-№5, КНС-5А, КНС-10</t>
  </si>
  <si>
    <t>Электропривод на щитовые затворы аэротенков ОСК</t>
  </si>
  <si>
    <t>Насос канализацианный S1 404 H2 A511 на станцию циркуляционного ила ОСК</t>
  </si>
  <si>
    <t>Насос сетевой 80 кВт на КНС-2</t>
  </si>
  <si>
    <t>Насос дренажный на КНС-10</t>
  </si>
  <si>
    <t>Насос на КНС-16</t>
  </si>
  <si>
    <t xml:space="preserve">Насос для устройства временных перекачек при АВР на сетях водоотведения для цеха "Водоотведения"                                             </t>
  </si>
  <si>
    <t xml:space="preserve">Задвижки ножевого типа Ду 800
КНС-14А </t>
  </si>
  <si>
    <t>Задвижка чугунная 30ч6бр Ду 600 с электроприводом для насоса перекачки активного ила на ОСК</t>
  </si>
  <si>
    <t>Обратный клапан межфланцевый 19ч21бр Ду 500  на ОСК</t>
  </si>
  <si>
    <t xml:space="preserve">Задвижка Ду 400 мм для цеха "Водоотведение"                                        </t>
  </si>
  <si>
    <t xml:space="preserve">Задвижка Ду 600 мм для цеха "Водоотведение"                                        </t>
  </si>
  <si>
    <t xml:space="preserve">Задвижка Ду 800 мм для цеха "Водоотведение"                                        </t>
  </si>
  <si>
    <t>Пневмооборудование для пробивки канализационных сетей на увеличение диаметра</t>
  </si>
  <si>
    <t>Контроллеры АСУТП для                                   КНС-13, КНС-16, КНС-19</t>
  </si>
  <si>
    <t xml:space="preserve">Повышение качества питъвой воды и очистки сточных вод </t>
  </si>
  <si>
    <t>Генератор чистого азота UHP 750мл/мин производитель (Parker dominik hunter), обеспечивающего чистоту газа &gt; 99,999 для ЦХБЛВ</t>
  </si>
  <si>
    <t xml:space="preserve">Газовый хроматограф GS -2010 Plus (Shimadzu - Япония) с двумя пламенно-ионизационными детекторами, детектором электронного захвата, переключателем Динса, с автоматическим дозатором                      </t>
  </si>
  <si>
    <t>Система водоподготовки Aqua Max -Basic 361; Aqua Max -Ultra 372</t>
  </si>
  <si>
    <t>Стерилизатор паровой ВК 75-Р -ПЗ</t>
  </si>
  <si>
    <t xml:space="preserve">Спектрофотометр с индуктивно-связанной плазмой (ICAP-7400 c автоматическим дозатором жидких проб Setac 520)                                                              </t>
  </si>
  <si>
    <t>Анализатор жидкости люминесцентно-фотометрический "Флюорат -02-5м"</t>
  </si>
  <si>
    <t xml:space="preserve">Установка для обеззараживания медицинских отходов                                                    </t>
  </si>
  <si>
    <t>Хлорное  оборудование на системе жидкого хлора №2 ГОСВ</t>
  </si>
  <si>
    <t>Воздуходувка 18000 м3/ч, 1,6-1,8 кг/см2 ОСК</t>
  </si>
  <si>
    <t>Решетка тонкой очистки (прозор 5 мм) RS 27-140-5 ОСК</t>
  </si>
  <si>
    <t>Насос выгрузки песка 1К 100-65-250  ОСК</t>
  </si>
  <si>
    <t xml:space="preserve">Воздуходувка производительностьб 11 м3/мин, 50 кПа для ОСК п. Геофизиков </t>
  </si>
  <si>
    <t xml:space="preserve">Оборудование "Капель-205"                                                                            </t>
  </si>
  <si>
    <t xml:space="preserve">Сушильный шкаф                                             </t>
  </si>
  <si>
    <t xml:space="preserve">Аксиметр лабораторный                                         </t>
  </si>
  <si>
    <t xml:space="preserve">Спектрофотометр                                            </t>
  </si>
  <si>
    <t>Насос откачки ила 1К 100-65-250 ОСК</t>
  </si>
  <si>
    <t>Приобретение основных средств для повышение качества очистки сточных вод и  эффективности  контроля качества очистки сточных вод:</t>
  </si>
  <si>
    <t xml:space="preserve">Повышение энергоэффективности объектов централизованных систем водоснабжения и (или) водоотведения </t>
  </si>
  <si>
    <t>Приобретение основных средств для повышения энергоэффективности объектов водоснабжения:</t>
  </si>
  <si>
    <t>Приобретение основных средств для повышение энергоэффективности объектов  водоотведения:</t>
  </si>
  <si>
    <t>Прибор учета расхода воды (расходмер) на НС 1-го, 2-го и 3-го подъема Тунгусского водозабора</t>
  </si>
  <si>
    <t>Приборы учета расхода воды   (ПУР), на 1-й подъем СНС</t>
  </si>
  <si>
    <t>Течетрассопоисковое оборудование, участок ПДЛ КИПиА</t>
  </si>
  <si>
    <t>Приборы учета промывной воды Ду=600 мм</t>
  </si>
  <si>
    <t>Система контроля нагрузки сетевых насосов с выводом данных на ПК диспечера ОСГВ</t>
  </si>
  <si>
    <t>Приборы учета на  скорые фильтры блока производильностью 100 тыс. м3/сут. ГОСВ</t>
  </si>
  <si>
    <t>Приборы учета на  скорые фильтры блока производильностью 150 тыс. м3/сут. ГОСВ</t>
  </si>
  <si>
    <t xml:space="preserve">Приборы учета расходов сточных вод на самотечные канализационные коллектора и  лотки КК    </t>
  </si>
  <si>
    <t xml:space="preserve">Телеинспекция канализационной сети                                               </t>
  </si>
  <si>
    <t>По системе водоснабжения</t>
  </si>
  <si>
    <t>По системе водоотведения</t>
  </si>
  <si>
    <t>2.3.</t>
  </si>
  <si>
    <t>1.1.2.1</t>
  </si>
  <si>
    <t>1.1.2.2</t>
  </si>
  <si>
    <t>1.1.2.3</t>
  </si>
  <si>
    <t>1.1.2.4</t>
  </si>
  <si>
    <t>1.1.2.5</t>
  </si>
  <si>
    <t>1.1.2.6</t>
  </si>
  <si>
    <t>1.1.2.7</t>
  </si>
  <si>
    <t>1.1.2.8</t>
  </si>
  <si>
    <t>1.1.2.9</t>
  </si>
  <si>
    <t>1.1.2.10</t>
  </si>
  <si>
    <t>1.1.2.11</t>
  </si>
  <si>
    <t>1.1.2.12</t>
  </si>
  <si>
    <t>1.1.2.13</t>
  </si>
  <si>
    <t>1.1.2.14</t>
  </si>
  <si>
    <t>1.1.2.15</t>
  </si>
  <si>
    <t>1.1.2.16</t>
  </si>
  <si>
    <t>1.1.2.17</t>
  </si>
  <si>
    <t>1.1.2.18</t>
  </si>
  <si>
    <t>1.1.2.19</t>
  </si>
  <si>
    <t>1.1.2.20</t>
  </si>
  <si>
    <t>1.1.2.21</t>
  </si>
  <si>
    <t>1.1.2.22</t>
  </si>
  <si>
    <t>1.1.2.23</t>
  </si>
  <si>
    <t>1.4.</t>
  </si>
  <si>
    <t>1.4.1.</t>
  </si>
  <si>
    <t>1.4.2.</t>
  </si>
  <si>
    <t>2.1.1.1</t>
  </si>
  <si>
    <t>2.2.1.1</t>
  </si>
  <si>
    <t>2.2.1.2</t>
  </si>
  <si>
    <t>2.3.1.</t>
  </si>
  <si>
    <t>2.3.2.</t>
  </si>
  <si>
    <t>2.3.1.1</t>
  </si>
  <si>
    <t>2.3.1.2</t>
  </si>
  <si>
    <t>2.3.1.3</t>
  </si>
  <si>
    <t>2.3.1.4</t>
  </si>
  <si>
    <t>2.3.1.5</t>
  </si>
  <si>
    <t>2.3.1.6</t>
  </si>
  <si>
    <t>2.3.1.7</t>
  </si>
  <si>
    <t>2.3.1.8</t>
  </si>
  <si>
    <t>2.3.1.9</t>
  </si>
  <si>
    <t>2.3.1.10</t>
  </si>
  <si>
    <t>2.3.1.11</t>
  </si>
  <si>
    <t>2.3.1.12</t>
  </si>
  <si>
    <t>2.3.1.13</t>
  </si>
  <si>
    <t>2.3.2.1</t>
  </si>
  <si>
    <t>2.4.</t>
  </si>
  <si>
    <t>2.4.1.</t>
  </si>
  <si>
    <t>2.4.2.</t>
  </si>
  <si>
    <t>2.4.1.1</t>
  </si>
  <si>
    <t>2.4.1.2</t>
  </si>
  <si>
    <t>2.4.1.3</t>
  </si>
  <si>
    <t>2.4.1.4</t>
  </si>
  <si>
    <t>2.4.2.1</t>
  </si>
  <si>
    <t>3.1.</t>
  </si>
  <si>
    <t>3.1.1.</t>
  </si>
  <si>
    <t>3.1.2.</t>
  </si>
  <si>
    <t>3.1.1.1</t>
  </si>
  <si>
    <t>3.1.2.1</t>
  </si>
  <si>
    <t>3.1.2.2</t>
  </si>
  <si>
    <t>3.2.</t>
  </si>
  <si>
    <t>3.2.1.</t>
  </si>
  <si>
    <t>3.2.1.1</t>
  </si>
  <si>
    <t>3.2.1.2</t>
  </si>
  <si>
    <t>3.2.1.3</t>
  </si>
  <si>
    <t>3.2.1.4</t>
  </si>
  <si>
    <t>3.2.1.5</t>
  </si>
  <si>
    <t>3.2.1.6</t>
  </si>
  <si>
    <t>3.2.2.</t>
  </si>
  <si>
    <t>3.2.2.1</t>
  </si>
  <si>
    <t>3.2.2.2</t>
  </si>
  <si>
    <t>3.2.2.3</t>
  </si>
  <si>
    <t>3.2.2.4</t>
  </si>
  <si>
    <t>3.2.2.5</t>
  </si>
  <si>
    <t>3.2.2.6</t>
  </si>
  <si>
    <t>3.2.2.7</t>
  </si>
  <si>
    <t>3.2.2.8</t>
  </si>
  <si>
    <t>3.2.2.9</t>
  </si>
  <si>
    <t>3.2.2.11</t>
  </si>
  <si>
    <t>3.2.2.12</t>
  </si>
  <si>
    <t>3.2.2.13</t>
  </si>
  <si>
    <t>3.2.2.14</t>
  </si>
  <si>
    <t>4.1.</t>
  </si>
  <si>
    <t>4.1.1.</t>
  </si>
  <si>
    <t>4.1.2.</t>
  </si>
  <si>
    <t>4.2.</t>
  </si>
  <si>
    <t>4.2.1.</t>
  </si>
  <si>
    <t>4.2.2.</t>
  </si>
  <si>
    <t>4.3.</t>
  </si>
  <si>
    <t>4.3.1.</t>
  </si>
  <si>
    <t>4.3.2.</t>
  </si>
  <si>
    <t>4.1.1.1</t>
  </si>
  <si>
    <t>4.1.1.2</t>
  </si>
  <si>
    <t>4.1.1.3</t>
  </si>
  <si>
    <t>4.1.1.4</t>
  </si>
  <si>
    <t>4.1.1.5</t>
  </si>
  <si>
    <t>4.1.1.6</t>
  </si>
  <si>
    <t>4.1.1.7</t>
  </si>
  <si>
    <t>4.1.1.8</t>
  </si>
  <si>
    <t>4.1.1.9</t>
  </si>
  <si>
    <t>4.1.1.10</t>
  </si>
  <si>
    <t>4.1.1.11</t>
  </si>
  <si>
    <t>4.1.1.12</t>
  </si>
  <si>
    <t>4.1.1.13</t>
  </si>
  <si>
    <t>4.1.1.14</t>
  </si>
  <si>
    <t>4.1.1.15</t>
  </si>
  <si>
    <t>4.1.1.16</t>
  </si>
  <si>
    <t>4.1.1.17</t>
  </si>
  <si>
    <t>4.1.1.18</t>
  </si>
  <si>
    <t>4.1.1.19</t>
  </si>
  <si>
    <t>4.1.1.20</t>
  </si>
  <si>
    <t>4.1.1.21</t>
  </si>
  <si>
    <t>4.1.1.22</t>
  </si>
  <si>
    <t>4.1.1.23</t>
  </si>
  <si>
    <t>4.1.1.24</t>
  </si>
  <si>
    <t>4.1.1.25</t>
  </si>
  <si>
    <t>4.1.1.26</t>
  </si>
  <si>
    <t>4.1.1.27</t>
  </si>
  <si>
    <t>4.1.2.1</t>
  </si>
  <si>
    <t>4.1.2.2</t>
  </si>
  <si>
    <t>4.1.2.3</t>
  </si>
  <si>
    <t>4.1.2.4</t>
  </si>
  <si>
    <t>4.1.2.5</t>
  </si>
  <si>
    <t>4.1.2.6</t>
  </si>
  <si>
    <t>4.1.2.7</t>
  </si>
  <si>
    <t>4.1.2.8</t>
  </si>
  <si>
    <t>4.1.2.9</t>
  </si>
  <si>
    <t>4.1.2.10</t>
  </si>
  <si>
    <t>4.1.2.11</t>
  </si>
  <si>
    <t>4.1.2.12</t>
  </si>
  <si>
    <t>4.1.2.13</t>
  </si>
  <si>
    <t>4.1.2.14</t>
  </si>
  <si>
    <t>4.1.2.15</t>
  </si>
  <si>
    <t>4.1.2.16</t>
  </si>
  <si>
    <t>4.1.2.17</t>
  </si>
  <si>
    <t>4.1.2.18</t>
  </si>
  <si>
    <t>4.1.2.19</t>
  </si>
  <si>
    <t>4.1.2.20</t>
  </si>
  <si>
    <t>4.1.2.21</t>
  </si>
  <si>
    <t>4.1.2.22</t>
  </si>
  <si>
    <t>4.1.2.23</t>
  </si>
  <si>
    <t>4.1.2.24</t>
  </si>
  <si>
    <t>4.1.2.25</t>
  </si>
  <si>
    <t>4.1.2.26</t>
  </si>
  <si>
    <t>4.1.2.27</t>
  </si>
  <si>
    <t>4.1.2.28</t>
  </si>
  <si>
    <t>4.1.2.29</t>
  </si>
  <si>
    <t>4.1.2.30</t>
  </si>
  <si>
    <t>4.1.2.31</t>
  </si>
  <si>
    <t>4.1.2.32</t>
  </si>
  <si>
    <t>4.1.2.33</t>
  </si>
  <si>
    <t>4.1.2.34</t>
  </si>
  <si>
    <t>4.3.1.1</t>
  </si>
  <si>
    <t>4.3.1.2</t>
  </si>
  <si>
    <t>4.3.1.3</t>
  </si>
  <si>
    <t>4.3.1.4</t>
  </si>
  <si>
    <t>4.3.1.5</t>
  </si>
  <si>
    <t>4.3.1.6</t>
  </si>
  <si>
    <t>4.3.1.7</t>
  </si>
  <si>
    <t>4.3.1.8</t>
  </si>
  <si>
    <t>4.3.1.9</t>
  </si>
  <si>
    <t>4.3.1.10</t>
  </si>
  <si>
    <t>4.3.1.11</t>
  </si>
  <si>
    <t>4.3.2.1</t>
  </si>
  <si>
    <t>4.3.2.2</t>
  </si>
  <si>
    <t>4.3.2.3</t>
  </si>
  <si>
    <t>4.3.2.4</t>
  </si>
  <si>
    <t>2.1.2.2</t>
  </si>
  <si>
    <t xml:space="preserve">ВСЕГО расходов на строительство, модернизацию и  реконструкцию объектов водоснабжения и водоотведения, приобретение основных средств необходимые для реализации инвестиционной программы МУП города Хабаровска «ВОДОКАНАЛ» по развитию  централизованных систем водоснабжения и водоотведения  на 2018-2020 годы, с учетом подключения новых абонентов, в том числе: </t>
  </si>
  <si>
    <t>2.1.1.2</t>
  </si>
  <si>
    <t>2.4.1.5</t>
  </si>
  <si>
    <t>3.1.2.3</t>
  </si>
  <si>
    <t>Насосный агрегат  WILO 30/36 SW @490RPM с электродвигателем WEG HGF-560, 500 кВт на ЦНФС</t>
  </si>
  <si>
    <t>Год начала реализации мероприятия</t>
  </si>
  <si>
    <t>Электропривод AUMA для задвижки Ду 400 мм, Ду 600 мм  на ОСГВ</t>
  </si>
  <si>
    <t xml:space="preserve">Затворы диаметр более 300 мм для водопроводной сети                                            </t>
  </si>
  <si>
    <t>Реконструкция вторичного отстойника №3 (проект 2-й очереди)  ОСК</t>
  </si>
  <si>
    <t>Год окончания реализации мероприятия</t>
  </si>
  <si>
    <t>Основные технические характеристики</t>
  </si>
  <si>
    <t>Значение показателя</t>
  </si>
  <si>
    <t>до реализации мероприятия</t>
  </si>
  <si>
    <t>после реализации мероприятия</t>
  </si>
  <si>
    <t>Единицы измерения</t>
  </si>
  <si>
    <t>наименование показателя (мощность, протяженность, диаметр)</t>
  </si>
  <si>
    <t>протяженность</t>
  </si>
  <si>
    <t>мм</t>
  </si>
  <si>
    <t>диаметр</t>
  </si>
  <si>
    <t>пропускная способность/ мощность</t>
  </si>
  <si>
    <t>м3 в сутки</t>
  </si>
  <si>
    <t>количество</t>
  </si>
  <si>
    <t>3.1.1.2</t>
  </si>
  <si>
    <t>3.1.1.3</t>
  </si>
  <si>
    <t>3.1.1.4</t>
  </si>
  <si>
    <t>3.1.1.5</t>
  </si>
  <si>
    <t>3.1.1.6</t>
  </si>
  <si>
    <t>3.1.1.7</t>
  </si>
  <si>
    <t>3.1.1.8</t>
  </si>
  <si>
    <t>3.1.1.9</t>
  </si>
  <si>
    <t>3.1.1.10</t>
  </si>
  <si>
    <t>3.1.1.11</t>
  </si>
  <si>
    <t>3.1.1.12</t>
  </si>
  <si>
    <t>3.1.1.13</t>
  </si>
  <si>
    <t>3.1.1.14</t>
  </si>
  <si>
    <t>3.1.1.15</t>
  </si>
  <si>
    <t>3.1.1.16</t>
  </si>
  <si>
    <t>3.1.1.17</t>
  </si>
  <si>
    <t>3.1.1.18</t>
  </si>
  <si>
    <t>3.1.1.19</t>
  </si>
  <si>
    <t>3.1.1.20</t>
  </si>
  <si>
    <t>3.1.1.21</t>
  </si>
  <si>
    <t>3.1.1.22</t>
  </si>
  <si>
    <t>3.1.1.23</t>
  </si>
  <si>
    <t>3.1.1.24</t>
  </si>
  <si>
    <t>3.1.1.25</t>
  </si>
  <si>
    <t>3.1.1.26</t>
  </si>
  <si>
    <t>3.1.1.27</t>
  </si>
  <si>
    <t>3.1.1.28</t>
  </si>
  <si>
    <t>3.1.1.29</t>
  </si>
  <si>
    <t>3.1.1.30</t>
  </si>
  <si>
    <t>3.1.1.31</t>
  </si>
  <si>
    <t>3.1.1.32</t>
  </si>
  <si>
    <t>3.1.1.33</t>
  </si>
  <si>
    <t>3.1.1.34</t>
  </si>
  <si>
    <t>3.1.1.35</t>
  </si>
  <si>
    <t>3.1.1.36</t>
  </si>
  <si>
    <t>3.1.1.37</t>
  </si>
  <si>
    <t>3.1.1.38</t>
  </si>
  <si>
    <t>3.1.1.40</t>
  </si>
  <si>
    <t>110/160</t>
  </si>
  <si>
    <t>315/225/160/110/63</t>
  </si>
  <si>
    <t>Автоматизация насосных агрегатов ЦНФС №1 и 3, с установкой ЧРП и интеграцией в существующую систему управления</t>
  </si>
  <si>
    <t>тыс. кВт</t>
  </si>
  <si>
    <t>потребляемая мощность</t>
  </si>
  <si>
    <t>Приобретение основных средств для повышение качества питъвой воды  и  эффективности  контроля качества питьевой воды:</t>
  </si>
  <si>
    <t>кВА</t>
  </si>
  <si>
    <r>
      <t>с подключаемой нагрузкой до 250 м</t>
    </r>
    <r>
      <rPr>
        <b/>
        <i/>
        <vertAlign val="superscript"/>
        <sz val="10.5"/>
        <rFont val="Garamond"/>
        <family val="1"/>
        <charset val="204"/>
      </rPr>
      <t>3</t>
    </r>
    <r>
      <rPr>
        <b/>
        <i/>
        <sz val="10.5"/>
        <rFont val="Garamond"/>
        <family val="1"/>
        <charset val="204"/>
      </rPr>
      <t xml:space="preserve"> в сутки (общий тариф)</t>
    </r>
  </si>
  <si>
    <r>
      <t>с подключаемой нагрузкой более 250 м</t>
    </r>
    <r>
      <rPr>
        <b/>
        <i/>
        <vertAlign val="superscript"/>
        <sz val="10.5"/>
        <rFont val="Garamond"/>
        <family val="1"/>
        <charset val="204"/>
      </rPr>
      <t>3</t>
    </r>
    <r>
      <rPr>
        <b/>
        <i/>
        <sz val="10.5"/>
        <rFont val="Garamond"/>
        <family val="1"/>
        <charset val="204"/>
      </rPr>
      <t xml:space="preserve"> в сутки (индивидаульный тариф)</t>
    </r>
  </si>
  <si>
    <r>
      <t>Автоматизация работы скорых фильтров блока производительностью 150 тыс. м</t>
    </r>
    <r>
      <rPr>
        <vertAlign val="superscript"/>
        <sz val="10.5"/>
        <rFont val="Garamond"/>
        <family val="1"/>
        <charset val="204"/>
      </rPr>
      <t>3</t>
    </r>
    <r>
      <rPr>
        <sz val="10.5"/>
        <rFont val="Garamond"/>
        <family val="1"/>
        <charset val="204"/>
      </rPr>
      <t xml:space="preserve"> в сутки ГОСВ. Проектные работы</t>
    </r>
  </si>
  <si>
    <r>
      <t>Автоматизация работы скорых фильтров блока производительностью 100 тыс. м</t>
    </r>
    <r>
      <rPr>
        <vertAlign val="superscript"/>
        <sz val="10.5"/>
        <rFont val="Garamond"/>
        <family val="1"/>
        <charset val="204"/>
      </rPr>
      <t>3</t>
    </r>
    <r>
      <rPr>
        <sz val="10.5"/>
        <rFont val="Garamond"/>
        <family val="1"/>
        <charset val="204"/>
      </rPr>
      <t xml:space="preserve"> в сутки ГОСВ</t>
    </r>
  </si>
  <si>
    <t>725,76/ 1209,6</t>
  </si>
  <si>
    <t>6307,2/2505,6/1110/ 717,12/195</t>
  </si>
  <si>
    <t>6307,2/ 2505,6/ 1110/ 717,12/195</t>
  </si>
  <si>
    <t>6825,6/2687/1209,6/725,76/207,36</t>
  </si>
  <si>
    <t>6825,6/ 2687/1209,6/725,76/ 207,36</t>
  </si>
  <si>
    <t>284,12/ 1193,2</t>
  </si>
  <si>
    <t>2116,8/ 6393,6</t>
  </si>
  <si>
    <t>3067,2/ 6739,2</t>
  </si>
  <si>
    <t>Обоснование необходимости (цель реализации)</t>
  </si>
  <si>
    <t>6825,6/2687/1209,6/ 725,76/207,36</t>
  </si>
  <si>
    <t>Приборы учета расхода сточной воды (расходомеры) на КНС-2, 3, 4, 6, 7, 14А, 38</t>
  </si>
  <si>
    <t>Атоматическое управление насосами дозаторами ОХА  цеха ОСГВ</t>
  </si>
  <si>
    <t>Автоматизация электрооборудования (установка ЧРП )  КНС-5А</t>
  </si>
  <si>
    <t>Реконструкция карты 6 га                                    Федоровских иловых полей  цеха ОСК</t>
  </si>
  <si>
    <t>Насос откачки ила СД 160/45а ОСК</t>
  </si>
  <si>
    <t>подключение новых объектов капитального строительства</t>
  </si>
  <si>
    <t>снижение сбросов сточных вод, неподвергшихся очистке</t>
  </si>
  <si>
    <t>повышение качества питьевой воды</t>
  </si>
  <si>
    <t>антитеррористическая защищенность</t>
  </si>
  <si>
    <t>предотвращение возникновения аварийных ситуаций и смягчение последствий чрезвычайных ситуаций</t>
  </si>
  <si>
    <t>повышение надежности и бесперебойности водоотведения</t>
  </si>
  <si>
    <t>Испаритель жидкого хлора ГОСВ</t>
  </si>
  <si>
    <t>Снижение уровня износа</t>
  </si>
  <si>
    <t>Повышение надежности и бесперебойности</t>
  </si>
  <si>
    <t>Повышение качества питьевой воды</t>
  </si>
  <si>
    <t>Уменьшение потерь воды</t>
  </si>
  <si>
    <t>повышение надежности и бесперебойности</t>
  </si>
  <si>
    <t>уменьшение удельного потребления э/э</t>
  </si>
  <si>
    <t>2.1.1.3</t>
  </si>
  <si>
    <t>100/150</t>
  </si>
  <si>
    <t>300/200/150/100/50</t>
  </si>
  <si>
    <t>200/300</t>
  </si>
  <si>
    <t>219/325</t>
  </si>
  <si>
    <t>1.3.2.2</t>
  </si>
  <si>
    <t xml:space="preserve">Строительство водовода по адресу проспект 60-летия Октября, № 200 «Комплекс торгового назначения»  </t>
  </si>
  <si>
    <t>Строительство водовода по адресу ул. Владивостокская 30, 32</t>
  </si>
  <si>
    <t xml:space="preserve">Строительство водовода по ул. Мухина, 24/5 </t>
  </si>
  <si>
    <t xml:space="preserve">Строительство водовода по ул. Тургенева 43, 43-а </t>
  </si>
  <si>
    <t xml:space="preserve">Строительство водовода по ул. Слободская – пер. Казарменный </t>
  </si>
  <si>
    <t xml:space="preserve">Строительство водовода в районе ул. Тургенева – ул. Серышева –  ул. Комсомольская – Амурский бульвар. 
</t>
  </si>
  <si>
    <t xml:space="preserve">Строительство водовода по пер. Фабричный - ул. Пионерская </t>
  </si>
  <si>
    <t xml:space="preserve">Строительство водовода по ул. Краснореченская –  ул. Радищева –  ул. П.Л. Морозова – ул. Оборонная
 </t>
  </si>
  <si>
    <t>Строительство водовода по ул. Юности – ул. Краснореченская «МКД»</t>
  </si>
  <si>
    <t xml:space="preserve">Строительство водовода по ул. Совхозная – (совхоз ДОРУРС) </t>
  </si>
  <si>
    <t xml:space="preserve">Строительство водовода по ул. Трехгорная –  ул. Воронежская – ул. Даниловского (6, 7 микрорайон на 27 тысяч жителей) </t>
  </si>
  <si>
    <t xml:space="preserve">Строительство водовода по ул. Оборонная – ул. Краснореченская
</t>
  </si>
  <si>
    <t>Строительство водовода по ул. Тургенева – ул. Ленина – у. Комсомольская – р. Амур</t>
  </si>
  <si>
    <t>Строительство водовода по ул. Амурский бульвар ст. им. Ленина «Строительство (реконструкция) спорт. сооружений, гостиницы, манежного гаража»</t>
  </si>
  <si>
    <t xml:space="preserve">Строительство водовода по ул. Запарина – Амурский бульвар  </t>
  </si>
  <si>
    <t xml:space="preserve">Строительство водовода по ул. Павловича – пер. Смены –ул. Слободская </t>
  </si>
  <si>
    <t>Строительство канализационных сетей по ул.. проспект 60-летия Октября, № 200</t>
  </si>
  <si>
    <t xml:space="preserve">Строительство канализационных сетей по ул. Тургенева 43, 43-а </t>
  </si>
  <si>
    <t>Строительство канализационных сетей по ул. Мухина, 24/5</t>
  </si>
  <si>
    <t xml:space="preserve">Строительство канализационных сетей по ул. Владивостокская 30, 32 </t>
  </si>
  <si>
    <t xml:space="preserve">Строительство канализационных сетей по ул. Слободская – пер. Казарменный «Торговый центр» </t>
  </si>
  <si>
    <t xml:space="preserve">Строительство канализационных сетей по ул. Тургенева – ул. Серышева –  ул. Комсомольская – Амурский бульвар </t>
  </si>
  <si>
    <t xml:space="preserve">Строительство канализационных сетей по пер. Фабричный - ул. Пионерская </t>
  </si>
  <si>
    <t xml:space="preserve">Строительство канализационных сетей по ул. Краснореченская –  ул. Радищева –
 ул. П.Л. Морозова – ул. Оборонная
 </t>
  </si>
  <si>
    <t>Строительство канализационных сетей по ул. Юности – ул. Краснореченская</t>
  </si>
  <si>
    <t xml:space="preserve">Строительство канализационных сетей по ул. Совхозная – (совхоз ДОРУРС) </t>
  </si>
  <si>
    <t xml:space="preserve">Строительство канализационных сетей по ул. Оборонная – ул. Краснореченская
</t>
  </si>
  <si>
    <t xml:space="preserve">Строительство канализационных сетей по ул. Тургенева – ул. Ленина – у. Комсомольская – р. Амур </t>
  </si>
  <si>
    <t xml:space="preserve">Строительство канализационных сетей по ул. Амурский бульвар ст. им. Ленина </t>
  </si>
  <si>
    <t xml:space="preserve">Строительство канализационных сетей по ул. Запарина – Амурский бульвар  </t>
  </si>
  <si>
    <t>Строительство канализационных сетей по ул. Павловича – пер. Смены –ул. Слободская</t>
  </si>
  <si>
    <t>Реконструкция самотечного канализационного  коллектора от коллектора Д 1000 мм по ул. Воронежской до ул. Бондаря</t>
  </si>
  <si>
    <t>Реконструкция самотечного канализационного  коллектора от канализационного коллектора Д 600 мм по ул. Шевчука от ул. Запарина до КНС-2</t>
  </si>
  <si>
    <t>Строительство водопроводной сети по ул. Синельникова - пер. Владивостокский</t>
  </si>
  <si>
    <t>Строительство системы охранного телевизионного наблюдения на 1 подъеме цеха СНС</t>
  </si>
  <si>
    <t>Строительство системы охранного телевизионного наблюдения на ОСГВ</t>
  </si>
  <si>
    <t>Строительство системы охранного телевизионного наблюдения на ЛЭУ п. Горького цеха "Водоснабжение"</t>
  </si>
  <si>
    <t>Строительство системы периметральной охраны и системы охранного телевизионного наблюдения Тунгусский водозабор, 1-й и 2-й подъемы</t>
  </si>
  <si>
    <t>Строительство системы охранного телевизионного наблюдения ЛЭУ Немировича-Данченко цеха СНС</t>
  </si>
  <si>
    <t>Строительство системы охранного телевизионного наблюдения ЛЭУ Тихоокеанская, цеха "Водоснабжения"</t>
  </si>
  <si>
    <t xml:space="preserve">Строительство системы газового пожаротушения в помещении серверной Тунгусского водозабора </t>
  </si>
  <si>
    <t>Строительство системы газового пожаротушения в помещении серверной ГОСВ</t>
  </si>
  <si>
    <t>Строительство системы автоматического пожаротушения АСПТ-200 с системой пожаротушения "ТУНГУС" на складе СГМ ЛЭО по ул. Тихоокеанская, 37, цеха "Водоснабжения"</t>
  </si>
  <si>
    <t>Строительство системы газового пожаротушения на Тунгусском водозаборе</t>
  </si>
  <si>
    <t>Строительство системы газового пожаротушения в модульном здании частотного регулирования цеха ГОСВ</t>
  </si>
  <si>
    <t>Строительство системы газового пожаротушения в здании ЦНФС, цеха "Водоснабжения"</t>
  </si>
  <si>
    <t>Строительство системы защиты информации объектов АСУТП (Тунгусский водозабор, ГОСВ)</t>
  </si>
  <si>
    <t>Строительство системы газового пожаротушения ЛЭУ по ул. Тихоокеанская, 37, цеха "Водоотведения"</t>
  </si>
  <si>
    <t>Реконструкция сетей водоснабжения по ул. Карла Маркса, 76</t>
  </si>
  <si>
    <t>Реконструкция сетей водоснабжения по ул. Петра Комарова, 12 – Ким Ю Чена</t>
  </si>
  <si>
    <t>Реконструкция сетей водоснабжения по ул. Петра Комарова, 2-2Б</t>
  </si>
  <si>
    <t>Реконструкция сетей водоснабжения по ул. Дикопольцева, 50-54 (закольцовка)</t>
  </si>
  <si>
    <t>Реконструкция сетей водоснабжения по ул. Руднева, 95-99</t>
  </si>
  <si>
    <t>Реконструкция сетей водоснабжения по ул. Ясная, 2А</t>
  </si>
  <si>
    <t>Реконструкция сетей водоснабжения по ул. Герасимова (от ул. Яшина до ул. Серышева )</t>
  </si>
  <si>
    <t>Реконструкция сетей водоснабжения в Микрорайоне ДОС</t>
  </si>
  <si>
    <t>Реконструкция сетей водоснабжения по ул. Демьяна Бедного, 23 - ул. Свердлова, 28</t>
  </si>
  <si>
    <t>Реконструкция сетей водоснабжения по ул. Краснодарская, 9 (1КБ)</t>
  </si>
  <si>
    <t>Реконструкция сетей водоснабжения по ул. Свердлова, 28 - ул. Большая, 6</t>
  </si>
  <si>
    <t>Реконструкция сетей водоснабжения по ул. Прогрессивная, 6 (детская больница)</t>
  </si>
  <si>
    <t>Реконструкция сетей водоснабжения по ул. Прогрессивная, 15 - ул. Герцена, 14</t>
  </si>
  <si>
    <t>Реконструкция сетей водоснабжения по ул. Краснореченская, 98-100</t>
  </si>
  <si>
    <t>Реконструкция сетей водоснабжения по ул. Халтурина, 2</t>
  </si>
  <si>
    <t>Реконструкция сетей водоснабжения по ул. Архангельская (от ул. Халтурина до ул. Гастелло)</t>
  </si>
  <si>
    <t>Реконструкция сетей водоснабжения по ул. Пионерская, 8  ГОСВ (водопровод от НС-2 до здания хлораторной)</t>
  </si>
  <si>
    <t>Реконструкция сетей водоснабжения по Уссурийский бульвар от ул. Калинина до ул. Фрунзе</t>
  </si>
  <si>
    <t>Реконструкция сетей водоснабжения по ул. Знаменщикова от ул. Яшина до ул. Серышева</t>
  </si>
  <si>
    <t>Реконструкция сетей водоснабжения по ул. Уборевича, 79</t>
  </si>
  <si>
    <t>Реконструкция сетей водоснабжения по ул. Известковая, 31-  ул. Зенитная</t>
  </si>
  <si>
    <t>Реконструкция сетей водоснабжения по Микрорайону ДОС</t>
  </si>
  <si>
    <t>Реконструкция сетей водоснабжения по ул. Карла Маркса, 143</t>
  </si>
  <si>
    <t>Реконструкция сетей водоснабжения по пер. Гаражный - ул. Костромская</t>
  </si>
  <si>
    <t>Реконструкция сетей водоснабжения по ул. Аксенова, 22-36</t>
  </si>
  <si>
    <t>Реконструкция сетей водоснабжения по ул. Артемовская, 75-пер. Краснореченский, 8</t>
  </si>
  <si>
    <t>Реконструкция сетей водоснабжения по пер. Байкальский от ул. Краснореченской до ул. Пионерской</t>
  </si>
  <si>
    <t>Реконструкция сетей водоснабжения по ул. Ладожский, 5 - ул. Ремесленная</t>
  </si>
  <si>
    <t>Реконструкция сетей водоснабжения по ул. Муравьева-Амурского, 17-19</t>
  </si>
  <si>
    <t>Реконструкция сетей водоснабжения по ул. Ким Ю Чена, 9-8</t>
  </si>
  <si>
    <t>Реконструкция сетей водоснабжения по ул. Пушкина, 70 - пер. Кустарный</t>
  </si>
  <si>
    <t>Реконструкция сетей водоснабжения по ул. Ленинградская, 9</t>
  </si>
  <si>
    <t>Реконструкция сетей водоснабжения по ул. Руднева, 98 - ул. Авроры, 14-17</t>
  </si>
  <si>
    <t>Реконструкция сетей водоснабжения по Микрорайон ДОС</t>
  </si>
  <si>
    <t>Реконструкция сетей водоснабжения по ул. Карла Маркса, 143Г - 185</t>
  </si>
  <si>
    <t>Реконструкция сетей водоснабжения по Матвеевское шоссе, 12 - ул. Кочнева, 14Б</t>
  </si>
  <si>
    <t>Реконструкция сетей водоснабжения по ул. Балтийская, 97-77</t>
  </si>
  <si>
    <t>Реконструкция сетей водоснабжения по ул. Павловича (от ул. Гамарника до пер. Облачный)</t>
  </si>
  <si>
    <t>Реконструкция напорного коллектора от КНС 28</t>
  </si>
  <si>
    <t>Реконструкция напорного коллектора от КНС 5</t>
  </si>
  <si>
    <t>Реконструкция канализационного коллектора по ул. Индустриальная 1б</t>
  </si>
  <si>
    <t>Строительство самотечного коллектора по Воронежскому шоссе до Главного коллектора Д=1000 мм. (Строительство канализационных сетей по ул. Трехгорная –  ул. Воронежская – ул. Даниловского (6, 7 микрорайон)</t>
  </si>
  <si>
    <t>Строительство водовода Д400 мм по ул. Флегонтова до п. Красная речка, в том числе от ул. Суворрова до п. Красная речка. (Строительство участка водопроводной сети от ул. Прогрессивная - ул. Автобусная)</t>
  </si>
  <si>
    <t>Строительство водовода Д400 мм по ул. Флегонтова до п. Красная речка, в том числе от ул. Суворрова до п. Красная речка. (Строительство участка водопроводной сети от ул. Автобусная - ул. Мельничная (ВНС "Красная речка")</t>
  </si>
  <si>
    <t>Реконструкция и техническое перевороружение водозабора "Остров "Заячий" для обеспечения проектной производительности 15 000 м3/суткию (Бурение скважин)</t>
  </si>
  <si>
    <t>Сооружение напорного коллектора от КНС№25 пос. им. Горького до КНС№5а с подключением КНС№28, КНС16, существующих неподключенных объектов.</t>
  </si>
  <si>
    <t>Подключение пос. Красная речка к городским сетям водоотведения. (Строительство напорно-самотечного коллектора от КНС№1 до КНС№32, от КНС№32 до ул. Прогрессивная).</t>
  </si>
  <si>
    <t>Строительство сетей водоснабжения в зоне малоэтажной и индивидуальной жилой застройки. (Строительство водовода от ул. Голубкова до ул. Булатная, 28 в Краснофлотском районе г. Хабаровска)</t>
  </si>
  <si>
    <t>Строительство сетей водоснабжения в зоне малоэтажной и индивидуальной жилой застройки. (Строителсьвто водовода по ул. Федеративная до ул. Хорышева, уч.5 8 в Краснофлотском районе г. Хабаровска)</t>
  </si>
  <si>
    <t>Строительство сетей водоснабжения в зоне малоэтажной и индивидуальной жилой застройки. (Строительство водовода по ул. Осенняя до пер. Зимний, 1А в Краснофлотском районе г. Хабаровска)</t>
  </si>
  <si>
    <t>Строительство сетей водоснабжения в зоне малоэтажной и индивидуальной жилой застройки. (Строительство водовода по ул. Заветная до ул. Заветная, дом 48 в Краснофлотском районе г. Хабаровска)</t>
  </si>
  <si>
    <t>Строительство сетей водоснабжения в зоне малоэтажной и индивидуальной жилой застройки. (Водовод по ул. Хорышева до ул. Верхнебазовая, между домами 32 и 36 в Краснофлотском районе г. Хабаровска)</t>
  </si>
  <si>
    <t>Строительство сетей водоснабжения в зоне малоэтажной и индивидуальной жилой застройки. (Строительство водовода по ул. Руднева до ул. Моряков Амурцев, д.21 в Краснофлотском районе г. Хабаровска)</t>
  </si>
  <si>
    <t>Строительство сетей водоснабжения в зоне малоэтажной и индивидуальной жилой застройки. (Строительство водовода по ул. Фруктовая до ул. Фруктовая, 17, с. Березовка, Краснофлотский район г. Хабаровска)</t>
  </si>
  <si>
    <t>Строительство сетей водоснабжения в зоне малоэтажной и индивидуальной жилой застройки. (Строительство водовода по ул. Богородская до ул. Богородская, 6, п. Березовка в Краснофлотском районе г. Хабаровска)</t>
  </si>
  <si>
    <t>Строительство сетей водоснабжения в зоне малоэтажной и индивидуальной жилой застройки. (Строительство водовода по ул. Голубкова до ул. Изумрудной в Краснофлотском районе г. Хабаровска)</t>
  </si>
  <si>
    <t>Строительство сетей водоснабжения в зоне малоэтажной и индивидуальной жилой застройки. (Строительство водовода по ул.Ванинская до ул. Дальневосточная, 7 в Краснофлотском районе г. Хабаровска)</t>
  </si>
  <si>
    <t>Строительство сетей водоснабжения в зоне малоэтажной и индивидуальной жилой застройки. (Строительство водовода  пер. Пархоменко, 7 в Краснофлотском районе г. Хабаровска)</t>
  </si>
  <si>
    <t>Строительство сетей водоснабжения в зоне малоэтажной и индивидуальной жилой застройки. (Строительство водовода по ул. Осенняя до ул. Осенняя, д17 в Краснофлотском районе г. Хабаровска)</t>
  </si>
  <si>
    <t>Строительство сетей водоснабжения в зоне малоэтажной и индивидуальной жилой застройки. (Строительство водовода по ул. Связная до с/т «Арсеналец», уч. 76 в Краснофлотском районе г. Хабаровска)</t>
  </si>
  <si>
    <t>Строительство сетей водоснабжения в зоне малоэтажной и индивидуальной жилой застройки. (Строительство водовода по ул. Руднева до ул. Моховая, 32 в Краснофлотском районе г. Хабаровска)</t>
  </si>
  <si>
    <t>Подключение к центарлизованной системе водоотведения индивидуальной жилой застройки. (Строительство канализационных сетей по ул. Голубкова до ул. Булатная, 28 в Краснофлотском районе г. Хабаровска)</t>
  </si>
  <si>
    <t>Подключение к центарлизованной системе водоотведения индивидуальной жилой застройки. (Строительство канализационных сетей по ул. Руднева до ул. Моряков Амурцев, д.21 в Краснофлотском районе г. Хабаровска)</t>
  </si>
  <si>
    <t>Подключение к центарлизованной системе водоотведения индивидуальной жилой застройки. (Строительство канализационных сетей по ул. Майская до ул. Майская, 37А в Краснофлотском районе г. Хабаровска)</t>
  </si>
  <si>
    <t>Подключение к центарлизованной системе водоотведения индивидуальной жилой застройки. (Строительство канализационных сетей по ул. Голубкова до ул. Изумрудной в Краснофлотском районе г. Хабаровска)</t>
  </si>
  <si>
    <t>Подключение к центарлизованной системе водоотведения индивидуальной жилой застройки. (Строительство канализационных сетей по пер. Пархоменко, 7 в Краснофлотском районе г. Хабаровска)</t>
  </si>
  <si>
    <t>Подключение к центарлизованной системе водоотведения индивидуальной жилой застройки. (Строительство канализационных сетей по ул. Связная до с/т «Арсеналец», уч. 76 в Краснофлотском районе г. Хабаровска)</t>
  </si>
  <si>
    <t>Подключение к центарлизованной системе водоотведения индивидуальной жилой застройки. (Строительство канализационных сетей по ул. Моховая до ул. Моховая, 32 в Краснофлотском районе г. Хабаровска)</t>
  </si>
  <si>
    <t>Расширенеие и реконструкция (2-я очередь) канализации в г. Хабаровске. Реконструкция ГНС с заменой технологического оборудования и реконструкцией встроенной ТП 6/0.4кВ</t>
  </si>
  <si>
    <t>бюджетные средства*</t>
  </si>
  <si>
    <t>бюджетные средства**</t>
  </si>
  <si>
    <t>4.2.2.1</t>
  </si>
  <si>
    <t>4.2.2.2</t>
  </si>
  <si>
    <t>4.2.2.3</t>
  </si>
  <si>
    <t>4.2.1.1</t>
  </si>
  <si>
    <t>4.2.1.2</t>
  </si>
  <si>
    <t>4.2.1.3</t>
  </si>
  <si>
    <t>4.2.1.4</t>
  </si>
  <si>
    <t>4.2.1.5</t>
  </si>
  <si>
    <t>4.2.1.6</t>
  </si>
  <si>
    <t>4.2.1.7</t>
  </si>
  <si>
    <t>4.2.1.8</t>
  </si>
  <si>
    <t>Реконструкция отстойников промывно воды ГОСВ (скребковый механизм отстойника №1)</t>
  </si>
  <si>
    <t>Реконструкция отстойников промывно воды ГОСВ (скребковый механизм отстойника №2,3)</t>
  </si>
  <si>
    <t>Электромуфтовый сварочный прибор</t>
  </si>
  <si>
    <t>4.2.1.9</t>
  </si>
  <si>
    <t>4.2.1.10</t>
  </si>
  <si>
    <t>4.2.1.11</t>
  </si>
  <si>
    <t>4.2.1.12</t>
  </si>
  <si>
    <t>4.2.2.4</t>
  </si>
  <si>
    <t>4.2.2.5</t>
  </si>
  <si>
    <t>4.2.2.6</t>
  </si>
  <si>
    <t>4.2.2.7</t>
  </si>
  <si>
    <t>4.2.2.8</t>
  </si>
  <si>
    <t>2.1.2.1</t>
  </si>
  <si>
    <t>-</t>
  </si>
  <si>
    <t>Объект по протоколу заменен на Амурский бульвар 48-54</t>
  </si>
  <si>
    <t>3314 тыс. руб. ез НДС</t>
  </si>
  <si>
    <t>перенос на 2020 г</t>
  </si>
  <si>
    <t>2 шт.</t>
  </si>
  <si>
    <t>КНС3, 4</t>
  </si>
  <si>
    <t>6 шт.</t>
  </si>
  <si>
    <t xml:space="preserve">Модернизация насосных агрегатов  с автоматизацией на Н/С - 2-й подъем ОСГВ (инв. №1414)    </t>
  </si>
  <si>
    <t>3.2.2.4.</t>
  </si>
  <si>
    <t>Реконструкция КНС-26 по ул. Целинная, 18 (устройство пристройки к зданию для размещения вентиляционного оборудования, замене лестниц, площадок, ограждений)</t>
  </si>
  <si>
    <t>Электродвигатель 500кВт на ОСК</t>
  </si>
  <si>
    <t>4.1.2.35</t>
  </si>
  <si>
    <t>Установка ГНБ для бестраншейной укладки труб</t>
  </si>
  <si>
    <t>4.1.2.36</t>
  </si>
  <si>
    <t>Лебедка бензиновая</t>
  </si>
  <si>
    <t>4.1.2.37</t>
  </si>
  <si>
    <t>Насосы откачки ила</t>
  </si>
  <si>
    <t>4.1.2.38</t>
  </si>
  <si>
    <t xml:space="preserve">Затвор шиберный лотковый    </t>
  </si>
  <si>
    <t>4.1.2.39</t>
  </si>
  <si>
    <t>4.1.2.40</t>
  </si>
  <si>
    <t>Стыкавой сварочный станок на Д 110-160 мм (гидравлический)</t>
  </si>
  <si>
    <t>4.1.2.41</t>
  </si>
  <si>
    <t>Стыковой сварочный станок Д 250 мм (гидравлический)</t>
  </si>
  <si>
    <t xml:space="preserve">Источник бесперебойного питания </t>
  </si>
  <si>
    <t>Генератор водорода "ЦветХром-12АВ"</t>
  </si>
  <si>
    <t>Ионнообменный умягчитель исходной воды.                                                                  Электролизная ТМ</t>
  </si>
  <si>
    <t>4.2.1.13</t>
  </si>
  <si>
    <t>4.2.1.14</t>
  </si>
  <si>
    <t>4.2.1.15</t>
  </si>
  <si>
    <t>Насосный агрегат КНС18</t>
  </si>
  <si>
    <t>4.1.2.42</t>
  </si>
  <si>
    <t>4.1.2.43</t>
  </si>
  <si>
    <t>Насосный агрегат КНС28</t>
  </si>
  <si>
    <t>4.1.2.44</t>
  </si>
  <si>
    <t>Насосный агрегат КНС24</t>
  </si>
  <si>
    <t>Реконструкция канализационного коллектора по ул. Тихоокеанская. 149</t>
  </si>
  <si>
    <t>Реконструкция канализационного коллектора по ул. Амурский бульвар 3-5</t>
  </si>
  <si>
    <t>Реконструкция канализационного коллектора от ул. Большая до ул. Черноморская</t>
  </si>
  <si>
    <t>3.1.2.4</t>
  </si>
  <si>
    <t>3.1.2.5</t>
  </si>
  <si>
    <t>3.1.2.6</t>
  </si>
  <si>
    <t>Реконструкция канализационного коллектора по ул. Связная (ПИР)</t>
  </si>
  <si>
    <t>Реконструкция канализационного коллектора по ул. Синельникова, Шабадина, Павленко (ПИР)</t>
  </si>
  <si>
    <t>Реконструкция сетей водоснабжения по ул. Тихоокеанская, 191 - ул. Трехгорная, 74(пир)</t>
  </si>
  <si>
    <t>3.1.2.7</t>
  </si>
  <si>
    <t>Реконструкция канализационного коллектора от КНС2 до КГН по ул. Оборонная (ПИР)</t>
  </si>
  <si>
    <t>Реконструкция сетей водоснабжения по ул. Космическая до ВК6046</t>
  </si>
  <si>
    <t>3.1.1.41</t>
  </si>
  <si>
    <t>3.1.1.42</t>
  </si>
  <si>
    <t>Реконструкция сетей водоснабжения по ул. Воронежская (участок от ВК1105 до ВК 9774)</t>
  </si>
  <si>
    <t>3.1.1.43</t>
  </si>
  <si>
    <t>Реконструкция сетей водоснабжения по ул. Космическая до пер. Путевой 1 (ПИР)</t>
  </si>
  <si>
    <t xml:space="preserve">Муниципального унитарного предприятия города Хабаровска "Водоканал" по подготовке проектной документации, строительству новых, реконструкции и (или) модернизации существующих объектов централизованных систем водоснабжения и (или) водоотведения, включая мероприятия, необходимые для подключения (технологического присоединения) новых абонентов. </t>
  </si>
  <si>
    <t>3.1.2.8</t>
  </si>
  <si>
    <t>3.1.2.9</t>
  </si>
  <si>
    <t>3.1.1.46</t>
  </si>
  <si>
    <t xml:space="preserve"> Пренос с 2019 г. Название согласно БИД 2019 г. "Реконструкция сетей водоснабженияпо по ул. Черноморская - ул. Сеченова (переход ул. Карла Маркса)" (Согласно корректировки от 14.02.2019 г.)</t>
  </si>
  <si>
    <t xml:space="preserve">   </t>
  </si>
  <si>
    <t>Для мин. ЖКХ УКАЗЫВАЕМ  ВЫПОЛНЕНИЕ, в шаблоне нет, далее по пртоколу</t>
  </si>
  <si>
    <t>Утвержд.         план                       на 2020 год</t>
  </si>
  <si>
    <t>Скоррект. план                       на 2020 год (по данным ОКС за 1е полугодие)</t>
  </si>
  <si>
    <t>Расходы на реализацию мероприятий, тыс. руб. без НДС</t>
  </si>
  <si>
    <t xml:space="preserve"> -</t>
  </si>
  <si>
    <t xml:space="preserve"> - </t>
  </si>
  <si>
    <t>перенос с 2019</t>
  </si>
  <si>
    <t>Перенос с 2019</t>
  </si>
  <si>
    <t>Перенос с 2019 г.</t>
  </si>
  <si>
    <t>Скоррект. план по шаблонам ЕИАС от 29.01.20 г.</t>
  </si>
  <si>
    <t xml:space="preserve">Перенос плана с 2018 </t>
  </si>
  <si>
    <t>В бухучете заведена карточка на реконструкцию. Уточнить</t>
  </si>
  <si>
    <t>За счет этого пункта выполнены мероприятия на объекете ГОСВ, факт за 9 мес. 545,38</t>
  </si>
  <si>
    <t>В факт включены работы на КНС-10. Как разделить?</t>
  </si>
  <si>
    <t>Факт за 9 мес. 2020 16,1 млн. по карточке "технологическое превооружение хлораторной ГОСВ) мероприятие объединено с п. 4.2.1.7</t>
  </si>
  <si>
    <t>Это мероприятие за счет ПДК</t>
  </si>
  <si>
    <t>Досрочное выполнение в 2019 г.. на сумму 2763,920  тыс. руб. без НДС. Исключение из ИП 2020 г.</t>
  </si>
  <si>
    <t>Собственные силы</t>
  </si>
  <si>
    <t>Исключить, выполнено как капитальный ремонт у ЦВС</t>
  </si>
  <si>
    <t>Исключить, конкурс выиграло ООО "СК Эреду". Работы выполнятся не будут. Исключить из 2020 года, перенести в 2021 г</t>
  </si>
  <si>
    <t>В затратах услуги по сносу деревьев и автоуслуги хоз.способом</t>
  </si>
  <si>
    <t>Реконструкция сетей водоснабжения по ул. Вяземская, 8-12</t>
  </si>
  <si>
    <t>Реконструкция сетей водоснабжения по ул. Уборевича, 54-50А</t>
  </si>
  <si>
    <t>По п. 2.1.1.1 и 2.1.1.2 один договор и одна карточка в Галактике; Факт ПТО 57116 тыс. руб</t>
  </si>
  <si>
    <t>При корректировке ИП  изменить название объекта: Строительство системы охранного телевизионного наблюдения, СКУД на ГОСВ (ул. Пионерская, 8)</t>
  </si>
  <si>
    <t>Факт ПТО за 9 мес. 89 тыс.</t>
  </si>
  <si>
    <t>По п. 2.4.1.2. и 2.4.1.3 заключен один договор, в Галактике одна карточка. Ожидаемое поставила по факту затарат, по данным ОКС ожидаемое 2000.</t>
  </si>
  <si>
    <t>Исключить</t>
  </si>
  <si>
    <t>Факт ПТО 833</t>
  </si>
  <si>
    <t>Факт ПТО 2216 . уточнить</t>
  </si>
  <si>
    <t>Факт ПТО 2612 .уточнить</t>
  </si>
  <si>
    <t>Поставлены в бухгалтерии как материалы</t>
  </si>
  <si>
    <t>Исключить из ИП при корректировки, в связи с отсутствием необходимости</t>
  </si>
  <si>
    <t>Исключить мероприятиев, в связи с отсутствием необходимости</t>
  </si>
  <si>
    <t>Факт пто 3837</t>
  </si>
  <si>
    <t>Факт пто 2647</t>
  </si>
  <si>
    <t>Факт пто 4720</t>
  </si>
  <si>
    <t>в том числе по годам</t>
  </si>
  <si>
    <t>ВСЕГО</t>
  </si>
  <si>
    <t>Реконструкция  сетей водоснабжения по пер. Корейский (К. Маркса; Трансиб)                                                Реконструкция сетей водоснабженияпо по ул. Черноморская - ул. Сеченова (переход ул. Карла Маркса)</t>
  </si>
  <si>
    <t>Реконструкция  КНС по ул. Кирова, 3</t>
  </si>
  <si>
    <t xml:space="preserve">Электродвигатели  для КНС-5А, КНС-5, КНС-10. </t>
  </si>
  <si>
    <t xml:space="preserve">Электродвигатель для сетевого насосов КНС-5, КНС-5А. </t>
  </si>
  <si>
    <t>Техническое перевооружение хлораторной</t>
  </si>
  <si>
    <r>
      <t>Расходы на реализацию мероприятий согласно скорректированному плану (согласно уведомлений в МинЖКХ)</t>
    </r>
    <r>
      <rPr>
        <u/>
        <sz val="11"/>
        <rFont val="Garamond"/>
        <family val="1"/>
        <charset val="204"/>
      </rPr>
      <t xml:space="preserve"> в 2018 г.</t>
    </r>
  </si>
  <si>
    <r>
      <t xml:space="preserve">Расходы на реализацию мероприятий, тыс. руб. по утвержденному плану </t>
    </r>
    <r>
      <rPr>
        <u/>
        <sz val="11"/>
        <rFont val="Garamond"/>
        <family val="1"/>
        <charset val="204"/>
      </rPr>
      <t>от 2017 г.</t>
    </r>
  </si>
  <si>
    <r>
      <t>Расходы на реализацию мероприятий согласно скорректированному плану (согласно уведомлений в МинЖКХ)</t>
    </r>
    <r>
      <rPr>
        <u/>
        <sz val="11"/>
        <rFont val="Garamond"/>
        <family val="1"/>
        <charset val="204"/>
      </rPr>
      <t xml:space="preserve"> в 2019 г.</t>
    </r>
  </si>
  <si>
    <t>Информация о корректировке мероприятий</t>
  </si>
  <si>
    <r>
      <t xml:space="preserve">Мероприятие </t>
    </r>
    <r>
      <rPr>
        <b/>
        <u/>
        <sz val="10.5"/>
        <rFont val="Garamond"/>
        <family val="1"/>
        <charset val="204"/>
      </rPr>
      <t>исключено</t>
    </r>
    <r>
      <rPr>
        <sz val="10.5"/>
        <rFont val="Garamond"/>
        <family val="1"/>
        <charset val="204"/>
      </rPr>
      <t xml:space="preserve"> (письмо в МинЖКХ от 29.12.2018 № 9849/33)</t>
    </r>
  </si>
  <si>
    <r>
      <t xml:space="preserve">Мероприятие </t>
    </r>
    <r>
      <rPr>
        <b/>
        <u/>
        <sz val="10.5"/>
        <rFont val="Garamond"/>
        <family val="1"/>
        <charset val="204"/>
      </rPr>
      <t xml:space="preserve">исключено </t>
    </r>
    <r>
      <rPr>
        <sz val="10.5"/>
        <rFont val="Garamond"/>
        <family val="1"/>
        <charset val="204"/>
      </rPr>
      <t>(письмо в МинЖКХ от 29.12.2018 № 9849/33)</t>
    </r>
  </si>
  <si>
    <t>2.2.1.3</t>
  </si>
  <si>
    <t>Строительство ВОЛС для подключения павильонов водозаборных скважин к шкафам управления ул. Архиповаская падь, 7а</t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</si>
  <si>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(письмо в МинЖКХ от 29.12.2018 № 9848/33</t>
    </r>
  </si>
  <si>
    <t>Реконструкция сетей водоснабжения по ул. Маяковского, 68 - ул. Челюскинцев</t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</si>
  <si>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(письмо в МинЖКХ от 29.12.2018 № 9848/33)</t>
    </r>
  </si>
  <si>
    <r>
      <t xml:space="preserve">Мероприятие </t>
    </r>
    <r>
      <rPr>
        <b/>
        <u/>
        <sz val="10.5"/>
        <rFont val="Garamond"/>
        <family val="1"/>
        <charset val="204"/>
      </rPr>
      <t>исключено</t>
    </r>
    <r>
      <rPr>
        <sz val="10.5"/>
        <rFont val="Garamond"/>
        <family val="1"/>
        <charset val="204"/>
      </rPr>
      <t xml:space="preserve"> (уведомление МинЖКХ от 20.11.2018 № 8118/28)</t>
    </r>
  </si>
  <si>
    <r>
      <t xml:space="preserve">Мероприятие </t>
    </r>
    <r>
      <rPr>
        <b/>
        <u/>
        <sz val="10.5"/>
        <rFont val="Garamond"/>
        <family val="1"/>
        <charset val="204"/>
      </rPr>
      <t xml:space="preserve">исключено </t>
    </r>
    <r>
      <rPr>
        <sz val="10.5"/>
        <rFont val="Garamond"/>
        <family val="1"/>
        <charset val="204"/>
      </rPr>
      <t>(уведомление МинЖКХ от 20.11.2018 № 8118/28)</t>
    </r>
  </si>
  <si>
    <t>План уменьшен на 269,8 тыс.руб.  по результатам аукциона (уведомление МинЖКХ от 20.11.2018 № 8118/28)</t>
  </si>
  <si>
    <t>Реконструкция сетей водоснабжения по ул. Бойко-Павлова, 20</t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</si>
  <si>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(письмо в МинЖКХ от 29.12.2018 № 9849/33)</t>
    </r>
  </si>
  <si>
    <t>Реконструкция сетей водоснабжения по ул. Олега Кошевого, 3-5</t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</si>
  <si>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(письмо в МинЖКХ от 29.12.2018 № 9849/33) </t>
    </r>
  </si>
  <si>
    <t>Реконструкция сетей водоснабжения по ул. Юности, 28А, 34Б</t>
  </si>
  <si>
    <t>100/150/ 200</t>
  </si>
  <si>
    <t>110/160/ 225</t>
  </si>
  <si>
    <t>Реконструкция сетей водоснабжения по ул. Волочаевская, 180-182</t>
  </si>
  <si>
    <t>Реконструкция сетей канализации от КНС-17 по ул. Проспект 60 лет Октября</t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</si>
  <si>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(письмо МинЖКХ от 29.12.2018 г. № 9848/33)</t>
    </r>
  </si>
  <si>
    <t>3.2.1.7</t>
  </si>
  <si>
    <t>Реконструкция скважин. Бурение скважин, автоматизация, электромонтажные работы, связь. СНС 1 подъем о. Заячий</t>
  </si>
  <si>
    <t>4.1.1.28</t>
  </si>
  <si>
    <t>Скважинные насосы</t>
  </si>
  <si>
    <t>4.1.1.29</t>
  </si>
  <si>
    <t>Оборудование ГНБ для бестраншейной укладки труб</t>
  </si>
  <si>
    <t>4.1.1.30</t>
  </si>
  <si>
    <t>Базовая станция спутниковой привязки инженерных коммуникаций</t>
  </si>
  <si>
    <t>4.1.1.31</t>
  </si>
  <si>
    <t>Электродвигатель погружной</t>
  </si>
  <si>
    <r>
      <t>Мероприятие</t>
    </r>
    <r>
      <rPr>
        <b/>
        <u/>
        <sz val="10.5"/>
        <rFont val="Garamond"/>
        <family val="1"/>
        <charset val="204"/>
      </rPr>
      <t xml:space="preserve"> включено дополнительно</t>
    </r>
    <r>
      <rPr>
        <sz val="10.5"/>
        <rFont val="Garamond"/>
        <family val="1"/>
        <charset val="204"/>
      </rPr>
      <t xml:space="preserve"> (письмо в МинЖКХ от 29.12.2018 № 9848/33)</t>
    </r>
  </si>
  <si>
    <t>Генератор чистого воздуха UHP-10ZA-S, производитель Parker Hannif GmbH, скорость потока 1л/мин, с содержанием органических примесей &lt;0,1 ppm</t>
  </si>
  <si>
    <t>Анализатор ртути РА-915 с приставкой РП-91</t>
  </si>
  <si>
    <t xml:space="preserve">Термостат с двойной камерой </t>
  </si>
  <si>
    <t>Измеритель плотности жидкостей (плотнометр)</t>
  </si>
  <si>
    <t>Хроматомасс-спектрометр</t>
  </si>
  <si>
    <t>Автомат для мойки лабораторного стекла</t>
  </si>
  <si>
    <t>Автоматическая станция приготовления и дозирования флокулянта для скорых фильтров первой очереди</t>
  </si>
  <si>
    <t xml:space="preserve">Весы платформенные для хлораторной </t>
  </si>
  <si>
    <t>Дозатор хлора</t>
  </si>
  <si>
    <t>4.2.1.16</t>
  </si>
  <si>
    <t>4.2.1.17</t>
  </si>
  <si>
    <t>4.2.1.18</t>
  </si>
  <si>
    <t>4.2.1.19</t>
  </si>
  <si>
    <t>4.2.1.20</t>
  </si>
  <si>
    <t>4.2.1.21</t>
  </si>
  <si>
    <t>4.3.1.12</t>
  </si>
  <si>
    <t>Силовой масляный трансформатор ТМН-6300/35/6</t>
  </si>
  <si>
    <t>4.3.1.13</t>
  </si>
  <si>
    <t>Приборы учета расхода воды НС 1-го подъема ЦНФС</t>
  </si>
  <si>
    <t xml:space="preserve">Изменены тех. характеристики (письмо в МинЖКХ от 29.12.2018 № 9849/33) </t>
  </si>
  <si>
    <t>725,76/     1209,6</t>
  </si>
  <si>
    <t>700,3/         1771,2</t>
  </si>
  <si>
    <t>Изменены тех. характеристики (письмо в МинЖКХ от 29.12.2018 № 9849/33)</t>
  </si>
  <si>
    <t>160/110</t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</si>
  <si>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85,5 тыс.руб.  по результатам аукциона (уведомление МинЖКХ от 20.11.2018 № 8118/28)                 Изменены тех. характеристики (письмо в МинЖКХ от 29.12.2018 № 9849/33)</t>
    </r>
  </si>
  <si>
    <r>
      <rPr>
        <b/>
        <u/>
        <sz val="10.5"/>
        <rFont val="Garamond"/>
        <family val="1"/>
        <charset val="204"/>
      </rPr>
      <t>План уменьшен на 214 тыс. руб</t>
    </r>
    <r>
      <rPr>
        <sz val="10.5"/>
        <rFont val="Garamond"/>
        <family val="1"/>
        <charset val="204"/>
      </rPr>
      <t>., Изменены тех. характеристики (письмо в МинЖКХ от 29.12.2018 № 9849/33)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</si>
  <si>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809,1 тыс. руб., Изменены тех. характеристики (письмо в МинЖКХ от 29.12.2018 № 9849/33)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</si>
  <si>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2339,4 тыс.руб. по результатам аукциона (уведомление МинЖКХ от 20.11.2018 № 8118/28)                Изменены тех. характеристики (письмо в МинЖКХ от 29.12.2018 № 9849/33)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</si>
  <si>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1180,0 тыс.руб. по результатам аукциона (уведомление МинЖКХ от 20.11.2018 № 8118/28)                  Изменены тех. характеристики (письмо в МинЖКХ от 29.12.2018 № 9849/33)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</si>
  <si>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344 тыс.руб. по результатам аукциона (уведомление МинЖКХ от 20.11.2018 № 8118/28)                Изменены тех. характеристики (письмо в МинЖКХ от 29.12.2018 № 9849/33)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</si>
  <si>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1734 тыс.руб. по результатам аукциона (уведомление МинЖКХ от 20.11.2018 № 8118/28)                           Изменены тех. характеристики (письмо в МинЖКХ от 29.12.2018 № 9849/33)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</si>
  <si>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1250,4 тыс. руб. (письмо в МинЖКХ от 29.12.2018 г. № 9848/33)</t>
    </r>
  </si>
  <si>
    <r>
      <t>Мероприятие</t>
    </r>
    <r>
      <rPr>
        <b/>
        <u/>
        <sz val="10.5"/>
        <rFont val="Garamond"/>
        <family val="1"/>
        <charset val="204"/>
      </rPr>
      <t xml:space="preserve"> включено дополнительно</t>
    </r>
    <r>
      <rPr>
        <sz val="10.5"/>
        <rFont val="Garamond"/>
        <family val="1"/>
        <charset val="204"/>
      </rPr>
      <t xml:space="preserve"> (письмо МинЖКХ от 29.12.2018 г. № 9848/33)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</si>
  <si>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21141,27 тыс.руб. по результатам аукциона (уведомление МинЖКХ от 20.11.2018 № 8118/28)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</si>
  <si>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295,3 тыс.руб. по результатам аукциона (уведомление МинЖКХ от 20.11.2018 № 8118/28)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</si>
  <si>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303,64 тыс.руб. по результатам аукциона (уведомление МинЖКХ от 20.11.2018 № 8118/28)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</si>
  <si>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455,91 тыс.руб. по результатам аукциона (уведомление МинЖКХ от 20.11.2018 № 8118/28)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</si>
  <si>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1134,0 тыс.руб. по результатам аукциона (уведомление МинЖКХ от 20.11.2018 № 8118/28)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</si>
  <si>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1052,28 тыс.руб. по результатам аукциона (уведомление МинЖКХ от 20.11.2018 № 8118/28)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</si>
  <si>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103 тыс.руб. по результатам аукциона (уведомление МинЖКХ от 29.12.2018 № 9848/33)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</si>
  <si>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704 тыс.руб. по результатам аукциона (уведомление МинЖКХ от 20.11.2018 № 8118/28)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</si>
  <si>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3223,18 тыс.руб. по результатам аукциона (уведомление МинЖКХ от 20.11.2018 № 8118/28)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</si>
  <si>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1223 тыс.руб. по результатам аукциона (уведомление МинЖКХ от 20.11.2018 № 8118/28)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</si>
  <si>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1645,43 тыс.руб. по результатам аукциона (уведомление МинЖКХ от 20.11.2018 № 8118/28)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</si>
  <si>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469,1 тыс.руб. по результатам аукциона (уведомление МинЖКХ от 20.11.2018 № 8118/28)</t>
    </r>
  </si>
  <si>
    <r>
      <t xml:space="preserve">Мероприятие </t>
    </r>
    <r>
      <rPr>
        <b/>
        <u/>
        <sz val="10.5"/>
        <rFont val="Garamond"/>
        <family val="1"/>
        <charset val="204"/>
      </rPr>
      <t>исключено</t>
    </r>
    <r>
      <rPr>
        <sz val="10.5"/>
        <rFont val="Garamond"/>
        <family val="1"/>
        <charset val="204"/>
      </rPr>
      <t xml:space="preserve"> (письмо в МинЖКХ от 04.06.2019 № 4847/34)</t>
    </r>
  </si>
  <si>
    <t>Реконструкция сетей водоснабежения по ул. Шеронова от Уссурийского бульвара до ул. Муравьева Амурского</t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</si>
  <si>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(письмо в МинЖКХ от 04.06.2019 № 4847/34)</t>
    </r>
  </si>
  <si>
    <r>
      <t xml:space="preserve">Мероприятие </t>
    </r>
    <r>
      <rPr>
        <b/>
        <u/>
        <sz val="10.5"/>
        <rFont val="Garamond"/>
        <family val="1"/>
        <charset val="204"/>
      </rPr>
      <t>исключено</t>
    </r>
    <r>
      <rPr>
        <sz val="10.5"/>
        <rFont val="Garamond"/>
        <family val="1"/>
        <charset val="204"/>
      </rPr>
      <t xml:space="preserve"> (письмо в МинЖКХ от 31.12.2019 г. № 11076/28)</t>
    </r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</si>
  <si>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(письмо в МинЖКХ от 31.12.2019 г. № 11076/28)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</si>
  <si>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1682,43 тыс. руб. (письмо в МинЖКХ от 29.12.2018 г. № 9848/33)                        </t>
    </r>
    <r>
      <rPr>
        <b/>
        <u/>
        <sz val="10.5"/>
        <rFont val="Garamond"/>
        <family val="1"/>
        <charset val="204"/>
      </rPr>
      <t>Изменен скрок реализации</t>
    </r>
    <r>
      <rPr>
        <sz val="10.5"/>
        <rFont val="Garamond"/>
        <family val="1"/>
        <charset val="204"/>
      </rPr>
      <t xml:space="preserve"> (письмо в МинЖКХ от 31.12.2019г. № 11076/28)</t>
    </r>
  </si>
  <si>
    <r>
      <t>Мероприятие</t>
    </r>
    <r>
      <rPr>
        <b/>
        <u/>
        <sz val="10.5"/>
        <rFont val="Garamond"/>
        <family val="1"/>
        <charset val="204"/>
      </rPr>
      <t xml:space="preserve"> исключено </t>
    </r>
    <r>
      <rPr>
        <sz val="10.5"/>
        <rFont val="Garamond"/>
        <family val="1"/>
        <charset val="204"/>
      </rPr>
      <t>(письмо в МинЖКХ от 31.12.2019 г. № 11076/28)</t>
    </r>
  </si>
  <si>
    <r>
      <t>Мероприятие</t>
    </r>
    <r>
      <rPr>
        <b/>
        <u/>
        <sz val="10.5"/>
        <rFont val="Garamond"/>
        <family val="1"/>
        <charset val="204"/>
      </rPr>
      <t xml:space="preserve"> исключено</t>
    </r>
    <r>
      <rPr>
        <sz val="10.5"/>
        <rFont val="Garamond"/>
        <family val="1"/>
        <charset val="204"/>
      </rPr>
      <t xml:space="preserve"> (письмо в МинЖКХ от 31.12.2019 г. № 11076/28)</t>
    </r>
  </si>
  <si>
    <t>4.1.1.32</t>
  </si>
  <si>
    <t>Воздуходувка с электродвигателем</t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</si>
  <si>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(письмо МинЖКХ от 31.12.2019 г. № 11076/28)</t>
    </r>
  </si>
  <si>
    <t>4.1.1.33</t>
  </si>
  <si>
    <t>Устройство РУ для БКТП НС 2 подъема Тунгусский водозабор (5 ячеек)</t>
  </si>
  <si>
    <t>4.1.1.34</t>
  </si>
  <si>
    <t>Трансформатор ЦНФС</t>
  </si>
  <si>
    <t>4.1.1.35</t>
  </si>
  <si>
    <t>Гидравлическое оборудование (Молоток отбойный, пила дисковая (гидравлическая), пила цепная (гидравлическая)</t>
  </si>
  <si>
    <t>4.1.1.36</t>
  </si>
  <si>
    <t>Автоматизированные водозаборные колонки</t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</si>
  <si>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91,9 тыс.руб.  (письмо в МинЖКХ от 29.12.2019 № 11076/28)</t>
    </r>
  </si>
  <si>
    <r>
      <rPr>
        <b/>
        <sz val="10.5"/>
        <rFont val="Garamond"/>
        <family val="1"/>
        <charset val="204"/>
      </rPr>
      <t xml:space="preserve">1) </t>
    </r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2453,39 тыс.руб. по результатам аукциона (уведомление МинЖКХ от 20.11.2018 № 8118/28);    </t>
    </r>
    <r>
      <rPr>
        <b/>
        <sz val="10.5"/>
        <rFont val="Garamond"/>
        <family val="1"/>
        <charset val="204"/>
      </rPr>
      <t xml:space="preserve">2) </t>
    </r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306,5 тыс.руб. и </t>
    </r>
    <r>
      <rPr>
        <b/>
        <u/>
        <sz val="10.5"/>
        <rFont val="Garamond"/>
        <family val="1"/>
        <charset val="204"/>
      </rPr>
      <t>откорректированы сумму по годам</t>
    </r>
    <r>
      <rPr>
        <sz val="10.5"/>
        <rFont val="Garamond"/>
        <family val="1"/>
        <charset val="204"/>
      </rPr>
      <t xml:space="preserve"> (письмо в МинЖКХ от 31.12.2019 № 11076/28)</t>
    </r>
  </si>
  <si>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191,3 тыс.руб. и откорректирован срок реализации - перенос на 2019 (письмо в МинЖКХ от 31.12.2019 № 11076/28)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</si>
  <si>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198,1 тыс.руб.  (письмо в МинЖКХ от 31.12.2019 № 11076/28)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</si>
  <si>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34 тыс.руб. и откорректирован срок реализации - перенос на 2020 г. (письмо в МинЖКХ от 31.12.2019 № 11076/28)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</si>
  <si>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1166,5 тыс.руб. и откорректирован срок реализации - перенос на 2020 г. (письмо в МинЖКХ от 31.12.2019 № 11076/28)</t>
    </r>
  </si>
  <si>
    <t>Откорректирован срок реализации - Перенос на 2020 год. (письмо в МинЖКХ от 31.12.2019 № 11076/28)</t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</si>
  <si>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 (письмо в МинЖКХ от 29.12.2019 № 11076/28)</t>
    </r>
  </si>
  <si>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335 тыс. руб.  (письмо в МинЖКХ от 29.12.2019 № 11076/28)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</si>
  <si>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1042,6 тыс. руб.  и откорретирован срок реализации - перенос на 2019 г.(письмо в МинЖКХ от 31.12.2019 № 11076/28)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</si>
  <si>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68 тыс. руб. и откорретирован срок реализации - перенос на 2020 (письмо в МинЖКХ от 31.12.2019 № 11076/28)</t>
    </r>
  </si>
  <si>
    <r>
      <rPr>
        <u/>
        <sz val="10.5"/>
        <rFont val="Garamond"/>
        <family val="1"/>
        <charset val="204"/>
      </rPr>
      <t xml:space="preserve">1) </t>
    </r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307,0 тыс.руб. по результатам аукциона (уведомление МинЖКХ от 20.11.2018 № 8118/28)                         </t>
    </r>
    <r>
      <rPr>
        <b/>
        <sz val="10.5"/>
        <rFont val="Garamond"/>
        <family val="1"/>
        <charset val="204"/>
      </rPr>
      <t>2)</t>
    </r>
    <r>
      <rPr>
        <sz val="10.5"/>
        <rFont val="Garamond"/>
        <family val="1"/>
        <charset val="204"/>
      </rPr>
      <t xml:space="preserve"> </t>
    </r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244,2 тыс. руб.  (письмо в МинЖКХ от 31.12.2019 № 11076/28)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</si>
  <si>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96,2 тыс. руб.  (письмо в МинЖКХ от 31.12.2019 № 11076/28)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</si>
  <si>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1018,3 тыс. руб.  (письмо в МинЖКХ от 31.12.2019 № 11076/28)</t>
    </r>
  </si>
  <si>
    <r>
      <rPr>
        <b/>
        <sz val="10.5"/>
        <rFont val="Garamond"/>
        <family val="1"/>
        <charset val="204"/>
      </rPr>
      <t xml:space="preserve">1) </t>
    </r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690,81 тыс.руб. по результатам аукциона (уведомление МинЖКХ от 20.11.2018 № 8118/28) 2) </t>
    </r>
    <r>
      <rPr>
        <b/>
        <sz val="10.5"/>
        <rFont val="Garamond"/>
        <family val="1"/>
        <charset val="204"/>
      </rPr>
      <t>2)</t>
    </r>
    <r>
      <rPr>
        <sz val="10.5"/>
        <rFont val="Garamond"/>
        <family val="1"/>
        <charset val="204"/>
      </rPr>
      <t xml:space="preserve"> </t>
    </r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201,6 и откорректированы сроки (письмо МинЖКХ от 31.12.2019 г.)</t>
    </r>
  </si>
  <si>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289,1 тыс.руб.  (уведомление МинЖКХ от 20.11.2018 № 8118/28)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</si>
  <si>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103,7тыс. руб. (письмо МинЖКХ от 31.12.2019 г. № 11076/28)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</si>
  <si>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333,3тыс. руб. (письмо МинЖКХ от 31.12.2019 г. № 11076/28)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</si>
  <si>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650 тыс. руб. (письмо МинЖКХ от 31.12.2019 г. № 11076/28)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</si>
  <si>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83 тыс. руб. (письмо МинЖКХ от 31.12.2019 г. № 11076/28)</t>
    </r>
  </si>
  <si>
    <r>
      <rPr>
        <u/>
        <sz val="10.5"/>
        <rFont val="Garamond"/>
        <family val="1"/>
        <charset val="204"/>
      </rPr>
      <t xml:space="preserve">1) </t>
    </r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25403,141 тыс. руб. (уведомление МинЖКХ от 20.11.2018 № 8118/28);    </t>
    </r>
    <r>
      <rPr>
        <b/>
        <sz val="10.5"/>
        <rFont val="Garamond"/>
        <family val="1"/>
        <charset val="204"/>
      </rPr>
      <t>2)</t>
    </r>
    <r>
      <rPr>
        <sz val="10.5"/>
        <rFont val="Garamond"/>
        <family val="1"/>
        <charset val="204"/>
      </rPr>
      <t xml:space="preserve"> </t>
    </r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14835,3 тыс. руб. изменены сроки реализации (письмо в Мин ЖКХ от 31.12.2019 г. № 11076/28)</t>
    </r>
  </si>
  <si>
    <t>4.2.1.22</t>
  </si>
  <si>
    <t>4.2.1.23</t>
  </si>
  <si>
    <t>4.2.1.24</t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</si>
  <si>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115,3тыс. руб. (письмо в МинЖКХ от 31.12.2019 г.)</t>
    </r>
  </si>
  <si>
    <r>
      <rPr>
        <b/>
        <u/>
        <sz val="10.5"/>
        <rFont val="Garamond"/>
        <family val="1"/>
        <charset val="204"/>
      </rPr>
      <t>Изменен срок реализации</t>
    </r>
    <r>
      <rPr>
        <sz val="10.5"/>
        <rFont val="Garamond"/>
        <family val="1"/>
        <charset val="204"/>
      </rPr>
      <t xml:space="preserve"> - перенос на 2020 (письмо в МинЖКХ от 31.12.2019 г.)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</si>
  <si>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226,5тыс. руб. (письмо в МинЖКХ от 31.12.2019 г.)</t>
    </r>
  </si>
  <si>
    <t>4.2.2.9</t>
  </si>
  <si>
    <t>Стол лабораторный</t>
  </si>
  <si>
    <t>4.2.2.10</t>
  </si>
  <si>
    <t>Прибор "Водолей"</t>
  </si>
  <si>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257,5 тыс. руб. (письмо МинЖКХ от 31.12.2019 №11076/28) </t>
    </r>
  </si>
  <si>
    <r>
      <rPr>
        <b/>
        <sz val="10.5"/>
        <rFont val="Garamond"/>
        <family val="1"/>
        <charset val="204"/>
      </rPr>
      <t xml:space="preserve">1)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(уведомление МинЖКХ от 20.11.2018 № 8118/28)     </t>
    </r>
    <r>
      <rPr>
        <b/>
        <sz val="10.5"/>
        <rFont val="Garamond"/>
        <family val="1"/>
        <charset val="204"/>
      </rPr>
      <t>2)</t>
    </r>
    <r>
      <rPr>
        <sz val="10.5"/>
        <rFont val="Garamond"/>
        <family val="1"/>
        <charset val="204"/>
      </rPr>
      <t xml:space="preserve"> </t>
    </r>
    <r>
      <rPr>
        <b/>
        <u/>
        <sz val="10.5"/>
        <rFont val="Garamond"/>
        <family val="1"/>
        <charset val="204"/>
      </rPr>
      <t>Изменен срок</t>
    </r>
    <r>
      <rPr>
        <sz val="10.5"/>
        <rFont val="Garamond"/>
        <family val="1"/>
        <charset val="204"/>
      </rPr>
      <t xml:space="preserve"> </t>
    </r>
    <r>
      <rPr>
        <b/>
        <u/>
        <sz val="10.5"/>
        <rFont val="Garamond"/>
        <family val="1"/>
        <charset val="204"/>
      </rPr>
      <t>реализации</t>
    </r>
    <r>
      <rPr>
        <sz val="10.5"/>
        <rFont val="Garamond"/>
        <family val="1"/>
        <charset val="204"/>
      </rPr>
      <t xml:space="preserve"> - перенос на 2020 г (письмо МинЖКХ от 31.12.2019 №11076/28) 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</si>
  <si>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1203,76 тыс. руб. (письмо МинЖКХ от 31.12.2019 №11076/28) </t>
    </r>
  </si>
  <si>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230,71 тыс. руб. (письмо МинЖКХ от 31.12.2019 №11076/28) 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</si>
  <si>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196 тыс. руб. (письмо МинЖКХ от 31.12.2019 №11076/28)</t>
    </r>
  </si>
  <si>
    <t>4.3.1.14</t>
  </si>
  <si>
    <t>Анализатор остаточного хлора в воде с выводом данных на ПК диспетчера</t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</si>
  <si>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(письмо в МинЖКХ от 31.12.2019 № 11076/28)</t>
    </r>
  </si>
  <si>
    <r>
      <t>Мероприятие</t>
    </r>
    <r>
      <rPr>
        <b/>
        <u/>
        <sz val="10.5"/>
        <rFont val="Garamond"/>
        <family val="1"/>
        <charset val="204"/>
      </rPr>
      <t xml:space="preserve"> включено дополнительно</t>
    </r>
    <r>
      <rPr>
        <sz val="10.5"/>
        <rFont val="Garamond"/>
        <family val="1"/>
        <charset val="204"/>
      </rPr>
      <t xml:space="preserve"> (письмо в МинЖКХ от 31.12.2019 № 11076/28)</t>
    </r>
  </si>
  <si>
    <t>4.3.1.15</t>
  </si>
  <si>
    <t>Генератор азона, газоанализатор</t>
  </si>
  <si>
    <t>4.3.1.16</t>
  </si>
  <si>
    <t>Оборудование для калибровки манометров</t>
  </si>
  <si>
    <t>4.3.1.17</t>
  </si>
  <si>
    <t xml:space="preserve">Имитаторы термопреобразователей </t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</si>
  <si>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72,4 тыс. руб. (письмо в МинЖКХ от 31.12.2019 № 11076/28)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</si>
  <si>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744,3 тыс. руб. (письмо в МинЖКХ от 31.12.2019 № 11076/28)</t>
    </r>
  </si>
  <si>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2036,7 тыс. руб. (письмо в МинЖКХ от 31.12.2019 № 11076/28)</t>
    </r>
  </si>
  <si>
    <r>
      <rPr>
        <b/>
        <u/>
        <sz val="10.5"/>
        <rFont val="Garamond"/>
        <family val="1"/>
        <charset val="204"/>
      </rPr>
      <t xml:space="preserve">План уменьшен </t>
    </r>
    <r>
      <rPr>
        <sz val="10.5"/>
        <rFont val="Garamond"/>
        <family val="1"/>
        <charset val="204"/>
      </rPr>
      <t>на 80 тыс.,</t>
    </r>
    <r>
      <rPr>
        <b/>
        <u/>
        <sz val="10.5"/>
        <rFont val="Garamond"/>
        <family val="1"/>
        <charset val="204"/>
      </rPr>
      <t xml:space="preserve"> откорректирован срок реализации</t>
    </r>
    <r>
      <rPr>
        <sz val="10.5"/>
        <rFont val="Garamond"/>
        <family val="1"/>
        <charset val="204"/>
      </rPr>
      <t xml:space="preserve"> - перенос на 2020 (письмо в МинЖКХ от 31.12.2019 № 11076/28)</t>
    </r>
  </si>
  <si>
    <t>4.3.2.5</t>
  </si>
  <si>
    <t>Расходомеры на КНС</t>
  </si>
  <si>
    <t>4.3.2.6</t>
  </si>
  <si>
    <t>Приборы учета расхода сточных вод (ПУР)</t>
  </si>
  <si>
    <t>Приборы учета расхода сточной воды на КНС-14А, КНС-5</t>
  </si>
  <si>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19,7тыс. руб. (письмо в МинЖКХ от 31.12.2019 № 11076/28)</t>
    </r>
  </si>
  <si>
    <r>
      <rPr>
        <b/>
        <u/>
        <sz val="10.5"/>
        <rFont val="Garamond"/>
        <family val="1"/>
        <charset val="204"/>
      </rPr>
      <t>План меньшен</t>
    </r>
    <r>
      <rPr>
        <sz val="10.5"/>
        <rFont val="Garamond"/>
        <family val="1"/>
        <charset val="204"/>
      </rPr>
      <t xml:space="preserve"> на 780,3тыс. руб. (письмо в МинЖКХ от 31.12.2019 № 11076/28)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</si>
  <si>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498,4 тыс.руб.  по результатам аукциона (уведомление МинЖКХ от 29.12.2018 № 9848/33)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</si>
  <si>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95,2 тыс.руб.  по результатам аукциона (уведомление МинЖКХ от 29.12.2018 № 9848/33)</t>
    </r>
  </si>
  <si>
    <t>Мероприятия нет в плане и в письмах о корректировке. НО! в отчетах ЕИАС за 2019 г. еть факт</t>
  </si>
  <si>
    <t>3.1.1.44</t>
  </si>
  <si>
    <r>
      <rPr>
        <strike/>
        <sz val="10.5"/>
        <rFont val="Garamond"/>
        <family val="1"/>
        <charset val="204"/>
      </rPr>
      <t>3.2.2.1</t>
    </r>
    <r>
      <rPr>
        <sz val="10.5"/>
        <rFont val="Garamond"/>
        <family val="1"/>
        <charset val="204"/>
      </rPr>
      <t>0</t>
    </r>
  </si>
  <si>
    <t>Стыковой сварочный станок на Д 63-110 мм (механические)</t>
  </si>
  <si>
    <r>
      <t xml:space="preserve">Изменены </t>
    </r>
    <r>
      <rPr>
        <b/>
        <u/>
        <sz val="10.5"/>
        <rFont val="Garamond"/>
        <family val="1"/>
        <charset val="204"/>
      </rPr>
      <t>сроки реализации</t>
    </r>
    <r>
      <rPr>
        <sz val="10.5"/>
        <rFont val="Garamond"/>
        <family val="1"/>
        <charset val="204"/>
      </rPr>
      <t xml:space="preserve"> (письмо в МинЖКХ от 29.12.2018 № 9849/33) </t>
    </r>
  </si>
  <si>
    <t>Собственные средства</t>
  </si>
  <si>
    <t>Прибыль направленная на инвестиции</t>
  </si>
  <si>
    <t>Амортизационные отчисления</t>
  </si>
  <si>
    <t>Прочие собственные средства</t>
  </si>
  <si>
    <t>За счет платы за технологическое присоединение</t>
  </si>
  <si>
    <t>Бюджетное финансирование</t>
  </si>
  <si>
    <t>Информация по источникам финансирования</t>
  </si>
  <si>
    <t>ПО СИСТЕМЕ ВОДОСНАБЖЕНИЯ</t>
  </si>
  <si>
    <t>ПО СИСТЕМЕ ВОДООТВЕДЕНИЯ</t>
  </si>
  <si>
    <t>Возможная сумма изменений</t>
  </si>
  <si>
    <t>К</t>
  </si>
  <si>
    <t>В</t>
  </si>
  <si>
    <t>Ожидае-мый факт 2020</t>
  </si>
  <si>
    <t>Корректировка 2020</t>
  </si>
  <si>
    <t>Уменьшить план в соотвествии с планируемым выполнением</t>
  </si>
  <si>
    <t>Увеличить план</t>
  </si>
  <si>
    <t>Факт               за 10 мес. 2020г.  по данным бухг.учета</t>
  </si>
  <si>
    <t>Ожидаемый факт за 2020 год по данным ОКС и ПТО, и с учетом фатк за 10 мес</t>
  </si>
  <si>
    <t>Включить при корректировке</t>
  </si>
  <si>
    <t>СВОДНАЯ ИНФОРМАЦИЯ О РЕАЛИЗАЦИИ ИНВЕСТИЦИОННОЙ ПРОГРАММЫ на 2018-2020</t>
  </si>
  <si>
    <t>Реконструкция сетей водоснабжения, ул. Ворошилова, 5А</t>
  </si>
  <si>
    <t>Увеличить план. Согласовать со Стахановым</t>
  </si>
  <si>
    <t>Исключить при корректировке</t>
  </si>
  <si>
    <t>Реконструкция канализационной сети по ул. Краснореченская, 46</t>
  </si>
  <si>
    <t>Реконструкция канализационной сети по ул. Краснореченская 48-54А</t>
  </si>
  <si>
    <t>Выполнено вне плана</t>
  </si>
  <si>
    <r>
      <t xml:space="preserve">Расходы на реализацию мероприятий согласно предолжений по корректировке </t>
    </r>
    <r>
      <rPr>
        <u/>
        <sz val="11"/>
        <rFont val="Garamond"/>
        <family val="1"/>
        <charset val="204"/>
      </rPr>
      <t xml:space="preserve"> в 2020 г.</t>
    </r>
  </si>
  <si>
    <t>Исключено при корректировке в 2020</t>
  </si>
  <si>
    <t>3.1.1.45</t>
  </si>
  <si>
    <t>3.1.1.47</t>
  </si>
  <si>
    <t>3.1.1.48</t>
  </si>
  <si>
    <t>3.1.1.49</t>
  </si>
  <si>
    <t>3.1.1.50</t>
  </si>
  <si>
    <t xml:space="preserve">Увеличена сумма на 126 тыс.руб. в 2020 </t>
  </si>
  <si>
    <t>План уменьшен на 3124,3тыс. руб при корректировке  2020 г.</t>
  </si>
  <si>
    <t>План увеличен на 757,8 тыс. руб. при корректировке 2020 г.</t>
  </si>
  <si>
    <t>Плана уменьшен на 12319 тыс. руб. при корректировке 2020 г.</t>
  </si>
  <si>
    <t>План увеличен на 16946,8 тыс. руб. при корректировке 2020 г.</t>
  </si>
  <si>
    <t>2.3.1.14</t>
  </si>
  <si>
    <t>Строительство системы ОПС на НС 1-го подъема Красная речка</t>
  </si>
  <si>
    <t>2.3.1.15</t>
  </si>
  <si>
    <t>Строительство системы периметральной охраны и системы охранного телевизионного наблюдения объекта защиты База Бийская</t>
  </si>
  <si>
    <t>Мероприятие включено дополнительно при корректировке 2020</t>
  </si>
  <si>
    <t>2.3.1.16</t>
  </si>
  <si>
    <t>Строительство системы ОПС и СОУЭ здания АБК 1 (ПСД, монтажные и пусконаладочные работы)</t>
  </si>
  <si>
    <t>Строительство системы охранного телевизионного наблюдения, СКУД на ГОСВ (ул. Пионерская, 8)</t>
  </si>
  <si>
    <r>
      <t xml:space="preserve">Мероприятие </t>
    </r>
    <r>
      <rPr>
        <b/>
        <u/>
        <sz val="10.5"/>
        <rFont val="Garamond"/>
        <family val="1"/>
        <charset val="204"/>
      </rPr>
      <t xml:space="preserve">исключено </t>
    </r>
    <r>
      <rPr>
        <sz val="10.5"/>
        <rFont val="Garamond"/>
        <family val="1"/>
        <charset val="204"/>
      </rPr>
      <t>при корректировке в 2020</t>
    </r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</si>
  <si>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при корректировке 2020</t>
    </r>
  </si>
  <si>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197 тыс. руб. при корректировке 2020 </t>
    </r>
  </si>
  <si>
    <r>
      <t>Мероприятие</t>
    </r>
    <r>
      <rPr>
        <b/>
        <u/>
        <sz val="10.5"/>
        <rFont val="Garamond"/>
        <family val="1"/>
        <charset val="204"/>
      </rPr>
      <t xml:space="preserve"> исключено </t>
    </r>
    <r>
      <rPr>
        <sz val="10.5"/>
        <rFont val="Garamond"/>
        <family val="1"/>
        <charset val="204"/>
      </rPr>
      <t>при корректировке в 2020</t>
    </r>
  </si>
  <si>
    <r>
      <rPr>
        <b/>
        <u/>
        <sz val="10.5"/>
        <rFont val="Garamond"/>
        <family val="1"/>
        <charset val="204"/>
      </rPr>
      <t>План увеличен на 246,7</t>
    </r>
    <r>
      <rPr>
        <sz val="10.5"/>
        <rFont val="Garamond"/>
        <family val="1"/>
        <charset val="204"/>
      </rPr>
      <t xml:space="preserve"> тыс.руб. при корректировке 2020 </t>
    </r>
  </si>
  <si>
    <r>
      <rPr>
        <b/>
        <u/>
        <sz val="10.5"/>
        <rFont val="Garamond"/>
        <family val="1"/>
        <charset val="204"/>
      </rPr>
      <t>План уменьшен на 3901</t>
    </r>
    <r>
      <rPr>
        <sz val="10.5"/>
        <rFont val="Garamond"/>
        <family val="1"/>
        <charset val="204"/>
      </rPr>
      <t xml:space="preserve"> тыс.руб. при корректировке 2020</t>
    </r>
  </si>
  <si>
    <r>
      <rPr>
        <b/>
        <u/>
        <sz val="10.5"/>
        <rFont val="Garamond"/>
        <family val="1"/>
        <charset val="204"/>
      </rPr>
      <t xml:space="preserve">План уменьшен на 3917,1 </t>
    </r>
    <r>
      <rPr>
        <sz val="10.5"/>
        <rFont val="Garamond"/>
        <family val="1"/>
        <charset val="204"/>
      </rPr>
      <t>тыс.руб. при корректировке 2020</t>
    </r>
  </si>
  <si>
    <r>
      <rPr>
        <b/>
        <u/>
        <sz val="10.5"/>
        <rFont val="Garamond"/>
        <family val="1"/>
        <charset val="204"/>
      </rPr>
      <t xml:space="preserve">План уменьшен на 48438,9 </t>
    </r>
    <r>
      <rPr>
        <sz val="10.5"/>
        <rFont val="Garamond"/>
        <family val="1"/>
        <charset val="204"/>
      </rPr>
      <t>тыс. руб. при корректировке 2020</t>
    </r>
  </si>
  <si>
    <r>
      <t xml:space="preserve">Мероприятие </t>
    </r>
    <r>
      <rPr>
        <b/>
        <u/>
        <sz val="10.5"/>
        <rFont val="Garamond"/>
        <family val="1"/>
        <charset val="204"/>
      </rPr>
      <t xml:space="preserve">исключено </t>
    </r>
    <r>
      <rPr>
        <sz val="10.5"/>
        <rFont val="Garamond"/>
        <family val="1"/>
        <charset val="204"/>
      </rPr>
      <t>при корректировке 2020</t>
    </r>
  </si>
  <si>
    <r>
      <t>Мероприятие</t>
    </r>
    <r>
      <rPr>
        <b/>
        <u/>
        <sz val="10.5"/>
        <rFont val="Garamond"/>
        <family val="1"/>
        <charset val="204"/>
      </rPr>
      <t xml:space="preserve"> исключено </t>
    </r>
    <r>
      <rPr>
        <sz val="10.5"/>
        <rFont val="Garamond"/>
        <family val="1"/>
        <charset val="204"/>
      </rPr>
      <t>при корректировке 2020</t>
    </r>
  </si>
  <si>
    <t>3.2.1.8</t>
  </si>
  <si>
    <t>3.2.1.9</t>
  </si>
  <si>
    <t>3.2.1.10</t>
  </si>
  <si>
    <t>3.2.1.11</t>
  </si>
  <si>
    <t>Реконструкция кабельной линии 6 кВ ЦНФС</t>
  </si>
  <si>
    <t>Разработка ТЭО на ликвидацию хлорных объектов на территории ГОСВ и снижение производительности ГОСВ в связи с ликвидацией отстойников производительностью 150000 м3/сутки. (электролизная)</t>
  </si>
  <si>
    <t>Реконструкция хлораторной под хранение и дозирование 0,8 гипохлорита натрия на СНС (строительство расходомерных камер)</t>
  </si>
  <si>
    <t>Выполнение работ по замене  пассажирского лифта в существующей шахте насосной станции по ул. Набережная, 27 а</t>
  </si>
  <si>
    <t>количство</t>
  </si>
  <si>
    <t>шт.</t>
  </si>
  <si>
    <r>
      <t xml:space="preserve">Мероприятие </t>
    </r>
    <r>
      <rPr>
        <b/>
        <u/>
        <sz val="10.5"/>
        <rFont val="Garamond"/>
        <family val="1"/>
        <charset val="204"/>
      </rPr>
      <t>исключено</t>
    </r>
    <r>
      <rPr>
        <sz val="10.5"/>
        <rFont val="Garamond"/>
        <family val="1"/>
        <charset val="204"/>
      </rPr>
      <t xml:space="preserve"> при корректировке 2020</t>
    </r>
  </si>
  <si>
    <t>3.2.2.15</t>
  </si>
  <si>
    <t>3.2.2.16</t>
  </si>
  <si>
    <t>Реконструкция КНС №34 по ул. Аэродромная, 20 (общестроительныеработы, электроснабжение и освещение, реконстр. НС, отопление и вентиляция)</t>
  </si>
  <si>
    <t>Реконструция внешнего электроснабжения КНС №16, по ул. Промышленная , 1В</t>
  </si>
  <si>
    <t>4.1.1.37</t>
  </si>
  <si>
    <t>4.1.1.38</t>
  </si>
  <si>
    <t>4.1.1.39</t>
  </si>
  <si>
    <t>4.1.1.40</t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</si>
  <si>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дополинетльно</t>
    </r>
    <r>
      <rPr>
        <sz val="10.5"/>
        <rFont val="Garamond"/>
        <family val="1"/>
        <charset val="204"/>
      </rPr>
      <t xml:space="preserve"> при корректировке 2020</t>
    </r>
  </si>
  <si>
    <t>Приобретение насосов-дозаторов оксихлорида алюминия</t>
  </si>
  <si>
    <t>Гидравлическое оборудование</t>
  </si>
  <si>
    <t>Насосы CR 15-7 на ВНС "Казачья гора, 13"</t>
  </si>
  <si>
    <t xml:space="preserve">Автоматизированная водоразборная колонка </t>
  </si>
  <si>
    <r>
      <rPr>
        <b/>
        <u/>
        <sz val="10.5"/>
        <rFont val="Garamond"/>
        <family val="1"/>
        <charset val="204"/>
      </rPr>
      <t>Изменен срок реализации</t>
    </r>
    <r>
      <rPr>
        <b/>
        <sz val="10.5"/>
        <rFont val="Garamond"/>
        <family val="1"/>
        <charset val="204"/>
      </rPr>
      <t xml:space="preserve"> - </t>
    </r>
    <r>
      <rPr>
        <sz val="10.5"/>
        <rFont val="Garamond"/>
        <family val="1"/>
        <charset val="204"/>
      </rPr>
      <t>перенос на 2020  (письмо в МинЖКХ от 29.12.2019 № 11076/28).. Сумма увеличена при корректировке 2020.</t>
    </r>
  </si>
  <si>
    <r>
      <rPr>
        <b/>
        <u/>
        <sz val="10.5"/>
        <rFont val="Garamond"/>
        <family val="1"/>
        <charset val="204"/>
      </rPr>
      <t>План на 2019 уменьшен</t>
    </r>
    <r>
      <rPr>
        <sz val="10.5"/>
        <rFont val="Garamond"/>
        <family val="1"/>
        <charset val="204"/>
      </rPr>
      <t xml:space="preserve"> на 120тыс. руб. (письмо в МинЖКХ от 31.12.2019 № 11076/28) </t>
    </r>
    <r>
      <rPr>
        <b/>
        <u/>
        <sz val="10.5"/>
        <rFont val="Garamond"/>
        <family val="1"/>
        <charset val="204"/>
      </rPr>
      <t>План на 2020 год исключен</t>
    </r>
    <r>
      <rPr>
        <sz val="10.5"/>
        <rFont val="Garamond"/>
        <family val="1"/>
        <charset val="204"/>
      </rPr>
      <t xml:space="preserve"> при корректировке 2020</t>
    </r>
  </si>
  <si>
    <t>4.3.2.7</t>
  </si>
  <si>
    <t>4.3.2.8</t>
  </si>
  <si>
    <t>Расходомеры марки Sofrel LT-US (датчики уровня стоков для установки в канализационных колодцах</t>
  </si>
  <si>
    <t>Осушитель воздуха, програмируемая мера электричского сопративления многозначная МС3071-23</t>
  </si>
  <si>
    <t>уменьшение удельного потребления э/</t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</si>
  <si>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при корректировке 2020</t>
    </r>
  </si>
  <si>
    <t>4.2.1.25</t>
  </si>
  <si>
    <t>4.2.1.26</t>
  </si>
  <si>
    <t>Компактный  спектрофотометр HACH-Lange</t>
  </si>
  <si>
    <t>Титратор с адаптерами, шейкер</t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</si>
  <si>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при корректировке 2021</t>
    </r>
  </si>
  <si>
    <t>4.2.2.11</t>
  </si>
  <si>
    <t>4.2.2.12</t>
  </si>
  <si>
    <t>4.2.2.13</t>
  </si>
  <si>
    <t>4.2.2.14</t>
  </si>
  <si>
    <t>4.2.2.15</t>
  </si>
  <si>
    <t>Вытяжной шкаф для хранения реактивов</t>
  </si>
  <si>
    <t>Промышленный увлажнитель воздуха</t>
  </si>
  <si>
    <t>Шкаф вытяжной лабораторный</t>
  </si>
  <si>
    <t>Термостат</t>
  </si>
  <si>
    <t>Микроволновая система пробоподготовки МС-6</t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</si>
  <si>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226 тыс. руб. (письмо МинЖКХ от 31.12.2019 №11076/28) </t>
    </r>
    <r>
      <rPr>
        <b/>
        <u/>
        <sz val="10.5"/>
        <rFont val="Garamond"/>
        <family val="1"/>
        <charset val="204"/>
      </rPr>
      <t>Исключено</t>
    </r>
    <r>
      <rPr>
        <sz val="10.5"/>
        <rFont val="Garamond"/>
        <family val="1"/>
        <charset val="204"/>
      </rPr>
      <t xml:space="preserve"> при корректировке 2020</t>
    </r>
  </si>
  <si>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1403,6 тыс. руб. (письмо МинЖКХ от 31.12.2019 №11076/28); План на 2020 уменьшен при корректировке 2020</t>
    </r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</si>
  <si>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(письмо в МинЖКХ от 31.12.2019 № 11076/28). План увеличен на 49 тыс. при корректировке 2020</t>
    </r>
  </si>
  <si>
    <r>
      <rPr>
        <b/>
        <u/>
        <sz val="10.5"/>
        <rFont val="Garamond"/>
        <family val="1"/>
        <charset val="204"/>
      </rPr>
      <t>Исключено</t>
    </r>
    <r>
      <rPr>
        <sz val="10.5"/>
        <rFont val="Garamond"/>
        <family val="1"/>
        <charset val="204"/>
      </rPr>
      <t xml:space="preserve"> при корректировке 2020 г.</t>
    </r>
  </si>
  <si>
    <r>
      <rPr>
        <b/>
        <u/>
        <sz val="10.5"/>
        <rFont val="Garamond"/>
        <family val="1"/>
        <charset val="204"/>
      </rPr>
      <t>Откорректирован срок реализации</t>
    </r>
    <r>
      <rPr>
        <sz val="10.5"/>
        <rFont val="Garamond"/>
        <family val="1"/>
        <charset val="204"/>
      </rPr>
      <t xml:space="preserve"> - перенос на 2020 (письмо в МинЖКХ от 31.12.2019 № 11076/28) </t>
    </r>
    <r>
      <rPr>
        <b/>
        <u/>
        <sz val="10.5"/>
        <rFont val="Garamond"/>
        <family val="1"/>
        <charset val="204"/>
      </rPr>
      <t>Исключено</t>
    </r>
    <r>
      <rPr>
        <sz val="10.5"/>
        <rFont val="Garamond"/>
        <family val="1"/>
        <charset val="204"/>
      </rPr>
      <t xml:space="preserve"> при корректировке 2020</t>
    </r>
  </si>
  <si>
    <t>4.3.1.18</t>
  </si>
  <si>
    <t>Электропривод для запорной арматуры Ду 800 мм                                                                          КНС-№5, КНС-5А, КНС-10</t>
  </si>
  <si>
    <t>Электропривод для запорной арматуры Ду 1000 мм на ГНС</t>
  </si>
  <si>
    <t>Насос 160 кВт                                                                          КНС №11</t>
  </si>
  <si>
    <t>Насос 160 кВт                                                                          КНС №27</t>
  </si>
  <si>
    <t>Насос 65 кВт                                                                          КНС №32</t>
  </si>
  <si>
    <t>Насос 130 кВт                                                                          КНС №14А</t>
  </si>
  <si>
    <t>Опорная кран-балка производительностью 3,2 т. на КНС №</t>
  </si>
  <si>
    <t>Оборудование высокого давления</t>
  </si>
  <si>
    <t>Сварочный аппарат с дизельным двигателем</t>
  </si>
  <si>
    <t>Ручная прочистная машина</t>
  </si>
  <si>
    <t>Установка дизель-генератораня, мощностью 64 кВт на КНС № 17, КНС №3</t>
  </si>
  <si>
    <t>Установка дизель-генератораня, мощностью 24 кВт на КНС № 37</t>
  </si>
  <si>
    <t>Трансформатор  180 Кв, измеритель изоляции MI  3200, измеритель парпметров электроизоляции  (непредвиденные затраты)</t>
  </si>
  <si>
    <t>Шкаф управления насосами КНС №2, КНС №8</t>
  </si>
  <si>
    <t>Электродвигатель для насоса ИРТЫШ НФ3 КНС-10</t>
  </si>
  <si>
    <t>Насосы на КНС Заозерная - 2 шт., КНС №35 - 1 шт., КНС №36 - 1 шт.</t>
  </si>
  <si>
    <t>Насос на КНС №11</t>
  </si>
  <si>
    <t>Насосы на малые КНС</t>
  </si>
  <si>
    <t>Решетки грабильные на КНС 14А (сорозадеоживающий комплекс)</t>
  </si>
  <si>
    <t>Микропрцессорное устройство релейной защиты</t>
  </si>
  <si>
    <t>Насос на КНС №28</t>
  </si>
  <si>
    <t>Стыковой сварочный аппарат для ПНД D63-250 мм</t>
  </si>
  <si>
    <t>Пневмопробойник</t>
  </si>
  <si>
    <t>4.1.2.45</t>
  </si>
  <si>
    <t>4.1.2.46</t>
  </si>
  <si>
    <t>4.1.2.47</t>
  </si>
  <si>
    <t>4.1.2.48</t>
  </si>
  <si>
    <t>4.1.2.49</t>
  </si>
  <si>
    <t>4.1.2.50</t>
  </si>
  <si>
    <t>4.1.2.51</t>
  </si>
  <si>
    <t>4.1.2.52</t>
  </si>
  <si>
    <t>4.1.2.53</t>
  </si>
  <si>
    <t>4.1.2.54</t>
  </si>
  <si>
    <t>4.1.2.55</t>
  </si>
  <si>
    <t>4.1.2.56</t>
  </si>
  <si>
    <t>4.1.2.57</t>
  </si>
  <si>
    <t>4.1.2.58</t>
  </si>
  <si>
    <t>4.1.2.59</t>
  </si>
  <si>
    <t>4.1.2.60</t>
  </si>
  <si>
    <t>4.1.2.61</t>
  </si>
  <si>
    <t>4.1.2.62</t>
  </si>
  <si>
    <t>4.1.2.63</t>
  </si>
  <si>
    <t>4.1.2.64</t>
  </si>
  <si>
    <t>4.1.2.65</t>
  </si>
  <si>
    <t>4.1.2.66</t>
  </si>
  <si>
    <t>4.1.2.67</t>
  </si>
  <si>
    <t>4.1.2.68</t>
  </si>
  <si>
    <t>4.1.2.69</t>
  </si>
  <si>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337,2 тыс. руб.  (письмо в МинЖКХ от 31.12.2019 № 11076/28) План на 2020 увеличен при корректировке 2020</t>
    </r>
  </si>
  <si>
    <r>
      <rPr>
        <b/>
        <u/>
        <sz val="10.5"/>
        <rFont val="Garamond"/>
        <family val="1"/>
        <charset val="204"/>
      </rPr>
      <t>План уменьшен</t>
    </r>
    <r>
      <rPr>
        <sz val="10.5"/>
        <rFont val="Garamond"/>
        <family val="1"/>
        <charset val="204"/>
      </rPr>
      <t xml:space="preserve"> на 2146тыс. руб.  и откорретирован срок реализации - перенос на 2020 г.(письмо в МинЖКХ от 31.12.2019 № 11076/28) </t>
    </r>
  </si>
  <si>
    <t>План уменьшен при корректировке 2020</t>
  </si>
  <si>
    <r>
      <rPr>
        <b/>
        <u/>
        <sz val="10.5"/>
        <rFont val="Garamond"/>
        <family val="1"/>
        <charset val="204"/>
      </rPr>
      <t>1) План увеличен</t>
    </r>
    <r>
      <rPr>
        <sz val="10.5"/>
        <rFont val="Garamond"/>
        <family val="1"/>
        <charset val="204"/>
      </rPr>
      <t xml:space="preserve"> на 1934,9 тыс. руб. (письмо МинЖКХ от 31.12.2019 г. № 11076/28) 2) План увеличен на 1281,0 при корректировке 2020</t>
    </r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</si>
  <si>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 (письмо в МинЖКХ от 29.12.2019 № 11076/28). План уменьшен при корректировке 2020</t>
    </r>
  </si>
  <si>
    <t>Внести изменения в план 2020</t>
  </si>
  <si>
    <t>Исключено при корректировке 2020</t>
  </si>
  <si>
    <t>Насос канализационный, наружний фекальный НФ под
электродвигатель мощностью 800кВт</t>
  </si>
  <si>
    <t>3.1.2.10</t>
  </si>
  <si>
    <t>3.1.2.11</t>
  </si>
  <si>
    <t>Мероприятие не выполнено в связи с эпид.обстановкой</t>
  </si>
  <si>
    <t>поступит в январе</t>
  </si>
  <si>
    <t>Устройство РУ для БКТП  КНС №5А (5 ячеек</t>
  </si>
  <si>
    <t>Изменить название объекта на "Строительство систем ОПС, СОУЭ, СКУД в здании пер. Топографический, 12</t>
  </si>
  <si>
    <t>3.2.1.12</t>
  </si>
  <si>
    <t>Реконструкция электроснабжения и освещения гаражных боксов по ул. Кубяка, 7а</t>
  </si>
  <si>
    <t>4.1.1.41</t>
  </si>
  <si>
    <t>4.1.1.42</t>
  </si>
  <si>
    <t>Установка дизель-генератора мощностью  64 кВт на ВНС по ул. Обозная</t>
  </si>
  <si>
    <t>Блочно-модульная станция водоснабжения в полной заводской гтовности</t>
  </si>
  <si>
    <t>Мероприятие включено дополинетльно при корректировке 2020</t>
  </si>
  <si>
    <t>ожидается выполнение в январе-феврале 2020</t>
  </si>
  <si>
    <t>ожидается выполнение в январе-феврале 2021</t>
  </si>
  <si>
    <t>перенос на 2021</t>
  </si>
  <si>
    <t xml:space="preserve"> </t>
  </si>
  <si>
    <t>Факт за 2018-2020 гг. ОЖИДАЕМЫЙ</t>
  </si>
  <si>
    <t>2018 по шаблонам</t>
  </si>
  <si>
    <t>2019 по шаблонам</t>
  </si>
  <si>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10130,6 тыс. руб. при корректировке 2020 г.</t>
    </r>
  </si>
  <si>
    <r>
      <rPr>
        <b/>
        <u/>
        <sz val="10.5"/>
        <rFont val="Garamond"/>
        <family val="1"/>
        <charset val="204"/>
      </rPr>
      <t>Исключено</t>
    </r>
    <r>
      <rPr>
        <sz val="10.5"/>
        <rFont val="Garamond"/>
        <family val="1"/>
        <charset val="204"/>
      </rPr>
      <t xml:space="preserve"> при корректировке в 2020</t>
    </r>
  </si>
  <si>
    <t>был факт в 2019, отчет будет в 2020</t>
  </si>
  <si>
    <t>План уменьшен при корректировке 2020 г.</t>
  </si>
  <si>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 при корректировке 2020</t>
    </r>
  </si>
  <si>
    <r>
      <rPr>
        <b/>
        <u/>
        <sz val="10.5"/>
        <rFont val="Garamond"/>
        <family val="1"/>
        <charset val="204"/>
      </rPr>
      <t xml:space="preserve">Включено дополнительно  </t>
    </r>
    <r>
      <rPr>
        <sz val="10.5"/>
        <rFont val="Garamond"/>
        <family val="1"/>
        <charset val="204"/>
      </rPr>
      <t>при корректировке 2020</t>
    </r>
  </si>
  <si>
    <t>План увеличен на 314 тыс.руб. при корректировке 2020</t>
  </si>
  <si>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при корректировке 2020</t>
    </r>
  </si>
  <si>
    <r>
      <rPr>
        <b/>
        <u/>
        <sz val="10.5"/>
        <rFont val="Garamond"/>
        <family val="1"/>
        <charset val="204"/>
      </rPr>
      <t xml:space="preserve">Включено дополнительно </t>
    </r>
    <r>
      <rPr>
        <sz val="10.5"/>
        <rFont val="Garamond"/>
        <family val="1"/>
        <charset val="204"/>
      </rPr>
      <t>при корректировке 2020</t>
    </r>
  </si>
  <si>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при корректировке 2020</t>
    </r>
  </si>
  <si>
    <r>
      <rPr>
        <b/>
        <u/>
        <sz val="10.5"/>
        <rFont val="Garamond"/>
        <family val="1"/>
        <charset val="204"/>
      </rPr>
      <t>Сумма уменьшена</t>
    </r>
    <r>
      <rPr>
        <sz val="10.5"/>
        <rFont val="Garamond"/>
        <family val="1"/>
        <charset val="204"/>
      </rPr>
      <t xml:space="preserve"> при корректировке 2020</t>
    </r>
  </si>
  <si>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на 213,7 тыс.руб. и перенос на 2020г. (письмо в МинЖКХ от 31.12.2019 № 11076/28), </t>
    </r>
    <r>
      <rPr>
        <b/>
        <u/>
        <sz val="10.5"/>
        <rFont val="Garamond"/>
        <family val="1"/>
        <charset val="204"/>
      </rPr>
      <t>план увеличен</t>
    </r>
    <r>
      <rPr>
        <sz val="10.5"/>
        <rFont val="Garamond"/>
        <family val="1"/>
        <charset val="204"/>
      </rPr>
      <t xml:space="preserve"> при корректировке 2020</t>
    </r>
  </si>
  <si>
    <r>
      <t>Мероприятие</t>
    </r>
    <r>
      <rPr>
        <b/>
        <sz val="10.5"/>
        <rFont val="Garamond"/>
        <family val="1"/>
        <charset val="204"/>
      </rPr>
      <t xml:space="preserve"> </t>
    </r>
    <r>
      <rPr>
        <b/>
        <u/>
        <sz val="10.5"/>
        <rFont val="Garamond"/>
        <family val="1"/>
        <charset val="204"/>
      </rPr>
      <t>включено дополнительно</t>
    </r>
    <r>
      <rPr>
        <sz val="10.5"/>
        <rFont val="Garamond"/>
        <family val="1"/>
        <charset val="204"/>
      </rPr>
      <t xml:space="preserve"> при корректировке 2020</t>
    </r>
  </si>
  <si>
    <t xml:space="preserve">Бокс микробиологической безопасности класс II (тип А2):БМБ -II-" Ламинар -С " -1.2        </t>
  </si>
  <si>
    <r>
      <t>Мероприятие</t>
    </r>
    <r>
      <rPr>
        <b/>
        <u/>
        <sz val="10.5"/>
        <rFont val="Garamond"/>
        <family val="1"/>
        <charset val="204"/>
      </rPr>
      <t xml:space="preserve"> включено дополнительно</t>
    </r>
    <r>
      <rPr>
        <sz val="10.5"/>
        <rFont val="Garamond"/>
        <family val="1"/>
        <charset val="204"/>
      </rPr>
      <t xml:space="preserve"> при корректировке 2020</t>
    </r>
  </si>
  <si>
    <r>
      <t xml:space="preserve">Мероприятие </t>
    </r>
    <r>
      <rPr>
        <b/>
        <u/>
        <sz val="10.5"/>
        <rFont val="Garamond"/>
        <family val="1"/>
        <charset val="204"/>
      </rPr>
      <t>включено доолнительно</t>
    </r>
    <r>
      <rPr>
        <sz val="10.5"/>
        <rFont val="Garamond"/>
        <family val="1"/>
        <charset val="204"/>
      </rPr>
      <t xml:space="preserve"> при корректировке 2020</t>
    </r>
  </si>
  <si>
    <r>
      <rPr>
        <b/>
        <u/>
        <sz val="10.5"/>
        <rFont val="Garamond"/>
        <family val="1"/>
        <charset val="204"/>
      </rPr>
      <t>Откорректирован срок реализации</t>
    </r>
    <r>
      <rPr>
        <sz val="10.5"/>
        <rFont val="Garamond"/>
        <family val="1"/>
        <charset val="204"/>
      </rPr>
      <t xml:space="preserve"> - перенос на 2020 (письмо в МинЖКХ от 31.12.2019 № 11076/28); план уменьшен при корректировке 2020</t>
    </r>
  </si>
  <si>
    <r>
      <rPr>
        <b/>
        <u/>
        <sz val="10.5"/>
        <rFont val="Garamond"/>
        <family val="1"/>
        <charset val="204"/>
      </rPr>
      <t>Мероприятие исключено</t>
    </r>
    <r>
      <rPr>
        <sz val="10.5"/>
        <rFont val="Garamond"/>
        <family val="1"/>
        <charset val="204"/>
      </rPr>
      <t xml:space="preserve"> при корректировке 2020</t>
    </r>
  </si>
  <si>
    <r>
      <rPr>
        <b/>
        <u/>
        <sz val="10.5"/>
        <rFont val="Garamond"/>
        <family val="1"/>
        <charset val="204"/>
      </rPr>
      <t xml:space="preserve">Мероприятие исключено </t>
    </r>
    <r>
      <rPr>
        <b/>
        <sz val="10.5"/>
        <rFont val="Garamond"/>
        <family val="1"/>
        <charset val="204"/>
      </rPr>
      <t>при корректировке 2020</t>
    </r>
  </si>
  <si>
    <t>Приборы учета расхода воды (резервный фонд расходомеров) НС 1 и 2 подъема, Тунгусский водозабор</t>
  </si>
  <si>
    <t xml:space="preserve">Примечание </t>
  </si>
  <si>
    <t>Предложение по исключению мероприятия, перенос денежных средств на КНС №22</t>
  </si>
  <si>
    <t xml:space="preserve">Досрочное выполнение в 2019 г.. на сумму 2763,920  тыс. руб. без НДС. </t>
  </si>
  <si>
    <t>ОКС</t>
  </si>
  <si>
    <t>В плане не был учтен снос деревьев</t>
  </si>
  <si>
    <t>Расчет факта за 2020 год</t>
  </si>
  <si>
    <t>Дата ввода объекта</t>
  </si>
  <si>
    <r>
      <t>Разработка ТЭО на ликвидацию хлорных объектов на территории ГОСВ и снижение производительности ГОСВ в связи с ликвидацией отстойников производительностью 150000 м3/сутки. (</t>
    </r>
    <r>
      <rPr>
        <b/>
        <sz val="10.5"/>
        <rFont val="Garamond"/>
        <family val="1"/>
        <charset val="204"/>
      </rPr>
      <t>электролизная цеха ГОСВ</t>
    </r>
    <r>
      <rPr>
        <sz val="10.5"/>
        <rFont val="Garamond"/>
        <family val="1"/>
        <charset val="204"/>
      </rPr>
      <t>)</t>
    </r>
  </si>
  <si>
    <t>Строительство системы ОПС и СОУЭ здания АБК 1 ГОСВ (ПСД, монтажные и пусконаладочные работы)</t>
  </si>
  <si>
    <t>Строительство систем ОПС, СОУЭ, СКУД в здании пер. Топографический, 12</t>
  </si>
  <si>
    <t>ДЕК 2020</t>
  </si>
  <si>
    <t>Корректировка по хоз.способу за декабрь (по расчету)</t>
  </si>
  <si>
    <t>дек 2020</t>
  </si>
  <si>
    <t>Работы перенесены на 2021 г. ожидается выполнение в январе-феврале 2021</t>
  </si>
  <si>
    <t>на какие КНС был план???</t>
  </si>
  <si>
    <t>ноя 2020</t>
  </si>
  <si>
    <t>АВГ 2020</t>
  </si>
  <si>
    <r>
      <t>Договор 1056/10 ФС от 17.09.2020 г. на сумму 9 974,99 тыс.руб. с НДС (8312 тыс.руб. без НДС). Срок поставки 70 дней с момента заключения.</t>
    </r>
    <r>
      <rPr>
        <b/>
        <sz val="10"/>
        <rFont val="Garamond"/>
        <family val="1"/>
        <charset val="204"/>
      </rPr>
      <t xml:space="preserve"> Фактически приход 14.01.2021 г.</t>
    </r>
  </si>
  <si>
    <t>295,5 тыс. руб. прошло 11.01.2021 г.</t>
  </si>
  <si>
    <t>Мероприятие не выполнено в полном объеме в связи с длительной подготовкой проектной документации</t>
  </si>
  <si>
    <t>Факт по бухучету за ноя-дек</t>
  </si>
  <si>
    <t>Отчет по данным ПТО. Поставлены в бухгалтерии как материалы</t>
  </si>
  <si>
    <t xml:space="preserve">Факт по данным  ПТО </t>
  </si>
  <si>
    <t>Меньше факт в связи с корректировкой тех.решения</t>
  </si>
  <si>
    <t>ИЮНЬ 2020</t>
  </si>
  <si>
    <t>остаток перенос на 2021</t>
  </si>
  <si>
    <t>СЕН 2020</t>
  </si>
  <si>
    <t>НОЯ 2020</t>
  </si>
  <si>
    <t>ОКТ 2020</t>
  </si>
  <si>
    <t>ИЮЛЬ 2020</t>
  </si>
  <si>
    <t>МАЙ 2020</t>
  </si>
  <si>
    <t>Перенос на 2021 год, выполнение до 28.02.2021 года, сумма 3480 тыс. руб. без НДС</t>
  </si>
  <si>
    <t>ЯНВ 2020</t>
  </si>
  <si>
    <t>ПЕРЕНОС НА 2021</t>
  </si>
  <si>
    <t>В отчете акт за октябрь</t>
  </si>
  <si>
    <t>Перенос на 2021 год, 2466 тыс. руб. без НДС, поставка феврпаль</t>
  </si>
  <si>
    <t>МАРТ 2020</t>
  </si>
  <si>
    <t>ФЕВ 2020</t>
  </si>
  <si>
    <t>АПР 2020</t>
  </si>
  <si>
    <t>СЕНТ 2020</t>
  </si>
  <si>
    <t>СЕН2020</t>
  </si>
  <si>
    <t>ДЕК2020</t>
  </si>
  <si>
    <t>ФЕВ2020</t>
  </si>
  <si>
    <t>ИЮНЬ2020</t>
  </si>
  <si>
    <t>Факт 2020 оперативно</t>
  </si>
  <si>
    <t>Отклонение</t>
  </si>
  <si>
    <t>Факт 2020-План 2020</t>
  </si>
  <si>
    <t>Факт Всего - План Всего</t>
  </si>
  <si>
    <t xml:space="preserve">По п. 2.1.1.1 и 2.1.1.2 один договор и одна карточка в Галактике </t>
  </si>
  <si>
    <t xml:space="preserve">В бухучете заведена карточка на реконструкцию. </t>
  </si>
  <si>
    <t xml:space="preserve">По п. 2.4.1.2. и 2.4.1.3 заключен один договор, в Галактике одна карточка. </t>
  </si>
  <si>
    <t>Факт за 2018-2020 гг. ОПЕРАТИВНО НА 28.01.21</t>
  </si>
  <si>
    <t>факт 2020 11710,2 тыс.руб. за счет БИД</t>
  </si>
</sst>
</file>

<file path=xl/styles.xml><?xml version="1.0" encoding="utf-8"?>
<styleSheet xmlns="http://schemas.openxmlformats.org/spreadsheetml/2006/main">
  <numFmts count="6">
    <numFmt numFmtId="43" formatCode="_-* #,##0.00\ _₽_-;\-* #,##0.00\ _₽_-;_-* &quot;-&quot;??\ _₽_-;_-@_-"/>
    <numFmt numFmtId="164" formatCode="#,##0.0"/>
    <numFmt numFmtId="165" formatCode="#,##0.000"/>
    <numFmt numFmtId="166" formatCode="0.000"/>
    <numFmt numFmtId="167" formatCode="0.0"/>
    <numFmt numFmtId="168" formatCode="0.0%"/>
  </numFmts>
  <fonts count="40">
    <font>
      <sz val="10"/>
      <name val="Arial"/>
    </font>
    <font>
      <sz val="10"/>
      <name val="Arial"/>
      <family val="2"/>
      <charset val="204"/>
    </font>
    <font>
      <sz val="11"/>
      <name val="Garamond"/>
      <family val="1"/>
      <charset val="204"/>
    </font>
    <font>
      <b/>
      <sz val="11"/>
      <name val="Garamond"/>
      <family val="1"/>
      <charset val="204"/>
    </font>
    <font>
      <sz val="10"/>
      <name val="Garamond"/>
      <family val="1"/>
      <charset val="204"/>
    </font>
    <font>
      <sz val="12"/>
      <name val="Garamond"/>
      <family val="1"/>
      <charset val="204"/>
    </font>
    <font>
      <b/>
      <sz val="12"/>
      <name val="Garamond"/>
      <family val="1"/>
      <charset val="204"/>
    </font>
    <font>
      <sz val="9"/>
      <name val="Garamond"/>
      <family val="1"/>
      <charset val="204"/>
    </font>
    <font>
      <sz val="12"/>
      <name val="Arial"/>
      <family val="2"/>
      <charset val="204"/>
    </font>
    <font>
      <b/>
      <sz val="10.5"/>
      <name val="Garamond"/>
      <family val="1"/>
      <charset val="204"/>
    </font>
    <font>
      <b/>
      <i/>
      <sz val="10.5"/>
      <name val="Garamond"/>
      <family val="1"/>
      <charset val="204"/>
    </font>
    <font>
      <sz val="10.5"/>
      <name val="Garamond"/>
      <family val="1"/>
      <charset val="204"/>
    </font>
    <font>
      <b/>
      <i/>
      <vertAlign val="superscript"/>
      <sz val="10.5"/>
      <name val="Garamond"/>
      <family val="1"/>
      <charset val="204"/>
    </font>
    <font>
      <vertAlign val="superscript"/>
      <sz val="10.5"/>
      <name val="Garamond"/>
      <family val="1"/>
      <charset val="204"/>
    </font>
    <font>
      <b/>
      <sz val="14"/>
      <name val="Times New Roman"/>
      <family val="1"/>
      <charset val="204"/>
    </font>
    <font>
      <sz val="10.5"/>
      <color theme="1"/>
      <name val="Garamond"/>
      <family val="1"/>
      <charset val="204"/>
    </font>
    <font>
      <sz val="11"/>
      <color theme="1"/>
      <name val="Garamond"/>
      <family val="1"/>
      <charset val="204"/>
    </font>
    <font>
      <sz val="10"/>
      <color rgb="FFFF0000"/>
      <name val="Garamond"/>
      <family val="1"/>
      <charset val="204"/>
    </font>
    <font>
      <sz val="8"/>
      <name val="Garamond"/>
      <family val="1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.5"/>
      <color rgb="FFFF0000"/>
      <name val="Garamond"/>
      <family val="1"/>
      <charset val="204"/>
    </font>
    <font>
      <b/>
      <sz val="10.5"/>
      <color rgb="FFFF0000"/>
      <name val="Garamond"/>
      <family val="1"/>
      <charset val="204"/>
    </font>
    <font>
      <sz val="10"/>
      <color rgb="FFFF0000"/>
      <name val="Arial"/>
      <family val="2"/>
      <charset val="204"/>
    </font>
    <font>
      <b/>
      <sz val="10"/>
      <name val="Garamond"/>
      <family val="1"/>
      <charset val="204"/>
    </font>
    <font>
      <sz val="10.5"/>
      <color rgb="FF0070C0"/>
      <name val="Garamond"/>
      <family val="1"/>
      <charset val="204"/>
    </font>
    <font>
      <sz val="10"/>
      <color rgb="FF0070C0"/>
      <name val="Garamond"/>
      <family val="1"/>
      <charset val="204"/>
    </font>
    <font>
      <sz val="10"/>
      <color rgb="FF0070C0"/>
      <name val="Arial"/>
      <family val="2"/>
      <charset val="204"/>
    </font>
    <font>
      <b/>
      <sz val="10"/>
      <color rgb="FF0070C0"/>
      <name val="Garamond"/>
      <family val="1"/>
      <charset val="204"/>
    </font>
    <font>
      <u/>
      <sz val="11"/>
      <name val="Garamond"/>
      <family val="1"/>
      <charset val="204"/>
    </font>
    <font>
      <b/>
      <u/>
      <sz val="10.5"/>
      <name val="Garamond"/>
      <family val="1"/>
      <charset val="204"/>
    </font>
    <font>
      <strike/>
      <sz val="10.5"/>
      <name val="Garamond"/>
      <family val="1"/>
      <charset val="204"/>
    </font>
    <font>
      <u/>
      <sz val="10.5"/>
      <name val="Garamond"/>
      <family val="1"/>
      <charset val="204"/>
    </font>
    <font>
      <sz val="9"/>
      <color rgb="FFFF0000"/>
      <name val="Garamond"/>
      <family val="1"/>
      <charset val="204"/>
    </font>
    <font>
      <b/>
      <sz val="11"/>
      <name val="Arial"/>
      <family val="2"/>
      <charset val="204"/>
    </font>
    <font>
      <b/>
      <i/>
      <sz val="10.5"/>
      <color rgb="FFFF0000"/>
      <name val="Garamond"/>
      <family val="1"/>
      <charset val="204"/>
    </font>
    <font>
      <b/>
      <sz val="10"/>
      <color rgb="FFFF0000"/>
      <name val="Arial"/>
      <family val="2"/>
      <charset val="204"/>
    </font>
    <font>
      <sz val="14"/>
      <color theme="1"/>
      <name val="Times New Roman"/>
      <family val="1"/>
      <charset val="204"/>
    </font>
    <font>
      <b/>
      <sz val="10"/>
      <color rgb="FFFF0000"/>
      <name val="Garamond"/>
      <family val="1"/>
      <charset val="204"/>
    </font>
    <font>
      <sz val="1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20" fillId="0" borderId="0" applyFont="0" applyFill="0" applyBorder="0" applyAlignment="0" applyProtection="0"/>
  </cellStyleXfs>
  <cellXfs count="227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7" fillId="0" borderId="1" xfId="0" applyFont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  <xf numFmtId="164" fontId="3" fillId="2" borderId="5" xfId="0" applyNumberFormat="1" applyFont="1" applyFill="1" applyBorder="1" applyAlignment="1">
      <alignment horizontal="right" wrapText="1"/>
    </xf>
    <xf numFmtId="164" fontId="3" fillId="3" borderId="5" xfId="0" applyNumberFormat="1" applyFont="1" applyFill="1" applyBorder="1" applyAlignment="1">
      <alignment horizontal="right" wrapText="1"/>
    </xf>
    <xf numFmtId="164" fontId="3" fillId="0" borderId="5" xfId="0" applyNumberFormat="1" applyFont="1" applyBorder="1" applyAlignment="1">
      <alignment horizontal="right" vertical="center" wrapText="1"/>
    </xf>
    <xf numFmtId="164" fontId="4" fillId="0" borderId="0" xfId="0" applyNumberFormat="1" applyFont="1"/>
    <xf numFmtId="14" fontId="4" fillId="0" borderId="0" xfId="0" applyNumberFormat="1" applyFont="1"/>
    <xf numFmtId="164" fontId="5" fillId="0" borderId="0" xfId="0" applyNumberFormat="1" applyFont="1"/>
    <xf numFmtId="0" fontId="6" fillId="2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164" fontId="9" fillId="0" borderId="5" xfId="0" applyNumberFormat="1" applyFont="1" applyBorder="1" applyAlignment="1">
      <alignment horizontal="right" vertical="center" wrapText="1"/>
    </xf>
    <xf numFmtId="164" fontId="9" fillId="0" borderId="7" xfId="0" applyNumberFormat="1" applyFont="1" applyBorder="1" applyAlignment="1">
      <alignment horizontal="right" vertical="center" wrapText="1"/>
    </xf>
    <xf numFmtId="0" fontId="11" fillId="2" borderId="1" xfId="0" applyFont="1" applyFill="1" applyBorder="1" applyAlignment="1">
      <alignment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wrapText="1"/>
    </xf>
    <xf numFmtId="164" fontId="11" fillId="0" borderId="1" xfId="0" applyNumberFormat="1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64" fontId="11" fillId="5" borderId="1" xfId="0" applyNumberFormat="1" applyFont="1" applyFill="1" applyBorder="1" applyAlignment="1">
      <alignment horizontal="center" vertical="center" wrapText="1"/>
    </xf>
    <xf numFmtId="164" fontId="9" fillId="5" borderId="1" xfId="0" applyNumberFormat="1" applyFont="1" applyFill="1" applyBorder="1" applyAlignment="1">
      <alignment horizontal="right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11" fillId="3" borderId="2" xfId="0" applyFont="1" applyFill="1" applyBorder="1" applyAlignment="1">
      <alignment wrapText="1"/>
    </xf>
    <xf numFmtId="164" fontId="11" fillId="3" borderId="2" xfId="0" applyNumberFormat="1" applyFont="1" applyFill="1" applyBorder="1" applyAlignment="1">
      <alignment wrapText="1"/>
    </xf>
    <xf numFmtId="164" fontId="10" fillId="3" borderId="2" xfId="0" applyNumberFormat="1" applyFont="1" applyFill="1" applyBorder="1" applyAlignment="1">
      <alignment horizontal="right" vertical="center" wrapText="1"/>
    </xf>
    <xf numFmtId="0" fontId="11" fillId="0" borderId="9" xfId="0" applyFont="1" applyBorder="1" applyAlignment="1">
      <alignment horizontal="righ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right" vertical="center" wrapText="1"/>
    </xf>
    <xf numFmtId="164" fontId="9" fillId="0" borderId="12" xfId="0" applyNumberFormat="1" applyFont="1" applyBorder="1" applyAlignment="1">
      <alignment horizontal="right" vertical="center" wrapText="1"/>
    </xf>
    <xf numFmtId="0" fontId="11" fillId="3" borderId="8" xfId="0" applyFont="1" applyFill="1" applyBorder="1" applyAlignment="1">
      <alignment wrapText="1"/>
    </xf>
    <xf numFmtId="164" fontId="11" fillId="3" borderId="8" xfId="0" applyNumberFormat="1" applyFont="1" applyFill="1" applyBorder="1" applyAlignment="1">
      <alignment wrapText="1"/>
    </xf>
    <xf numFmtId="164" fontId="10" fillId="3" borderId="8" xfId="0" applyNumberFormat="1" applyFont="1" applyFill="1" applyBorder="1" applyAlignment="1">
      <alignment horizontal="right" vertical="center" wrapText="1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horizontal="center" vertical="center" wrapText="1"/>
    </xf>
    <xf numFmtId="164" fontId="11" fillId="0" borderId="0" xfId="0" applyNumberFormat="1" applyFont="1" applyBorder="1" applyAlignment="1">
      <alignment horizontal="center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1" fillId="6" borderId="1" xfId="0" applyNumberFormat="1" applyFont="1" applyFill="1" applyBorder="1" applyAlignment="1">
      <alignment horizontal="center" vertical="center" wrapText="1"/>
    </xf>
    <xf numFmtId="165" fontId="11" fillId="6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wrapText="1"/>
    </xf>
    <xf numFmtId="164" fontId="10" fillId="3" borderId="1" xfId="0" applyNumberFormat="1" applyFont="1" applyFill="1" applyBorder="1" applyAlignment="1">
      <alignment horizontal="right" vertical="center" wrapText="1"/>
    </xf>
    <xf numFmtId="4" fontId="11" fillId="6" borderId="1" xfId="0" applyNumberFormat="1" applyFont="1" applyFill="1" applyBorder="1" applyAlignment="1">
      <alignment horizontal="center" vertical="center" wrapText="1"/>
    </xf>
    <xf numFmtId="3" fontId="11" fillId="6" borderId="1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3" xfId="0" applyFont="1" applyFill="1" applyBorder="1" applyAlignment="1">
      <alignment horizontal="righ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center" vertical="center" wrapText="1"/>
    </xf>
    <xf numFmtId="164" fontId="11" fillId="0" borderId="4" xfId="0" applyNumberFormat="1" applyFont="1" applyFill="1" applyBorder="1" applyAlignment="1">
      <alignment horizontal="center" vertical="center" wrapText="1"/>
    </xf>
    <xf numFmtId="164" fontId="11" fillId="0" borderId="4" xfId="0" applyNumberFormat="1" applyFont="1" applyFill="1" applyBorder="1" applyAlignment="1">
      <alignment horizontal="right" vertical="center" wrapText="1"/>
    </xf>
    <xf numFmtId="4" fontId="11" fillId="0" borderId="1" xfId="0" applyNumberFormat="1" applyFont="1" applyBorder="1" applyAlignment="1">
      <alignment horizontal="right" vertical="center" wrapText="1"/>
    </xf>
    <xf numFmtId="0" fontId="11" fillId="3" borderId="7" xfId="0" applyFont="1" applyFill="1" applyBorder="1" applyAlignment="1">
      <alignment wrapText="1"/>
    </xf>
    <xf numFmtId="164" fontId="10" fillId="3" borderId="7" xfId="0" applyNumberFormat="1" applyFont="1" applyFill="1" applyBorder="1" applyAlignment="1">
      <alignment horizontal="right" vertical="center" wrapText="1"/>
    </xf>
    <xf numFmtId="4" fontId="11" fillId="0" borderId="2" xfId="0" applyNumberFormat="1" applyFont="1" applyBorder="1" applyAlignment="1">
      <alignment horizontal="center" vertical="center" wrapText="1"/>
    </xf>
    <xf numFmtId="166" fontId="11" fillId="6" borderId="1" xfId="0" applyNumberFormat="1" applyFont="1" applyFill="1" applyBorder="1" applyAlignment="1">
      <alignment horizontal="center" vertical="center" wrapText="1"/>
    </xf>
    <xf numFmtId="2" fontId="11" fillId="6" borderId="1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right" vertical="center" wrapText="1"/>
    </xf>
    <xf numFmtId="164" fontId="9" fillId="0" borderId="19" xfId="0" applyNumberFormat="1" applyFont="1" applyBorder="1" applyAlignment="1">
      <alignment horizontal="right" vertical="center" wrapText="1"/>
    </xf>
    <xf numFmtId="3" fontId="11" fillId="6" borderId="1" xfId="0" applyNumberFormat="1" applyFont="1" applyFill="1" applyBorder="1" applyAlignment="1">
      <alignment vertical="center" wrapText="1"/>
    </xf>
    <xf numFmtId="3" fontId="11" fillId="0" borderId="1" xfId="0" applyNumberFormat="1" applyFont="1" applyFill="1" applyBorder="1" applyAlignment="1">
      <alignment vertical="center" wrapText="1"/>
    </xf>
    <xf numFmtId="0" fontId="11" fillId="0" borderId="10" xfId="0" applyFont="1" applyBorder="1" applyAlignment="1">
      <alignment wrapText="1"/>
    </xf>
    <xf numFmtId="164" fontId="11" fillId="0" borderId="10" xfId="0" applyNumberFormat="1" applyFont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1" fontId="11" fillId="6" borderId="1" xfId="0" applyNumberFormat="1" applyFont="1" applyFill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0" fontId="11" fillId="6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right" vertical="center" wrapText="1"/>
    </xf>
    <xf numFmtId="4" fontId="4" fillId="0" borderId="0" xfId="0" applyNumberFormat="1" applyFont="1"/>
    <xf numFmtId="4" fontId="17" fillId="0" borderId="0" xfId="0" applyNumberFormat="1" applyFont="1" applyBorder="1" applyAlignment="1">
      <alignment horizontal="right" vertical="center" wrapText="1"/>
    </xf>
    <xf numFmtId="4" fontId="17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4" fillId="0" borderId="0" xfId="0" applyFont="1" applyFill="1"/>
    <xf numFmtId="0" fontId="0" fillId="0" borderId="0" xfId="0" applyFill="1"/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right" vertical="center" wrapText="1"/>
    </xf>
    <xf numFmtId="164" fontId="11" fillId="0" borderId="1" xfId="0" applyNumberFormat="1" applyFont="1" applyFill="1" applyBorder="1" applyAlignment="1">
      <alignment horizontal="right" vertical="center" wrapText="1"/>
    </xf>
    <xf numFmtId="0" fontId="4" fillId="6" borderId="0" xfId="0" applyFont="1" applyFill="1"/>
    <xf numFmtId="0" fontId="0" fillId="6" borderId="0" xfId="0" applyFill="1"/>
    <xf numFmtId="4" fontId="11" fillId="6" borderId="1" xfId="0" applyNumberFormat="1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 wrapText="1"/>
    </xf>
    <xf numFmtId="164" fontId="9" fillId="6" borderId="5" xfId="0" applyNumberFormat="1" applyFont="1" applyFill="1" applyBorder="1" applyAlignment="1">
      <alignment horizontal="right" vertical="center" wrapText="1"/>
    </xf>
    <xf numFmtId="164" fontId="11" fillId="6" borderId="4" xfId="0" applyNumberFormat="1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164" fontId="3" fillId="0" borderId="31" xfId="0" applyNumberFormat="1" applyFont="1" applyBorder="1" applyAlignment="1">
      <alignment horizontal="right" vertical="center" wrapText="1"/>
    </xf>
    <xf numFmtId="164" fontId="3" fillId="2" borderId="31" xfId="0" applyNumberFormat="1" applyFont="1" applyFill="1" applyBorder="1" applyAlignment="1">
      <alignment horizontal="right" wrapText="1"/>
    </xf>
    <xf numFmtId="164" fontId="3" fillId="3" borderId="31" xfId="0" applyNumberFormat="1" applyFont="1" applyFill="1" applyBorder="1" applyAlignment="1">
      <alignment horizontal="right" wrapText="1"/>
    </xf>
    <xf numFmtId="164" fontId="9" fillId="0" borderId="31" xfId="0" applyNumberFormat="1" applyFont="1" applyBorder="1" applyAlignment="1">
      <alignment horizontal="right" vertical="center" wrapText="1"/>
    </xf>
    <xf numFmtId="164" fontId="9" fillId="0" borderId="33" xfId="0" applyNumberFormat="1" applyFont="1" applyBorder="1" applyAlignment="1">
      <alignment horizontal="right" vertical="center" wrapText="1"/>
    </xf>
    <xf numFmtId="164" fontId="10" fillId="2" borderId="32" xfId="0" applyNumberFormat="1" applyFont="1" applyFill="1" applyBorder="1" applyAlignment="1">
      <alignment horizontal="right" vertical="center" wrapText="1"/>
    </xf>
    <xf numFmtId="164" fontId="9" fillId="5" borderId="32" xfId="0" applyNumberFormat="1" applyFont="1" applyFill="1" applyBorder="1" applyAlignment="1">
      <alignment horizontal="right" vertical="center" wrapText="1"/>
    </xf>
    <xf numFmtId="164" fontId="10" fillId="3" borderId="30" xfId="0" applyNumberFormat="1" applyFont="1" applyFill="1" applyBorder="1" applyAlignment="1">
      <alignment horizontal="right" vertical="center" wrapText="1"/>
    </xf>
    <xf numFmtId="164" fontId="9" fillId="0" borderId="36" xfId="0" applyNumberFormat="1" applyFont="1" applyBorder="1" applyAlignment="1">
      <alignment horizontal="right" vertical="center" wrapText="1"/>
    </xf>
    <xf numFmtId="164" fontId="10" fillId="3" borderId="27" xfId="0" applyNumberFormat="1" applyFont="1" applyFill="1" applyBorder="1" applyAlignment="1">
      <alignment horizontal="right" vertical="center" wrapText="1"/>
    </xf>
    <xf numFmtId="164" fontId="10" fillId="3" borderId="32" xfId="0" applyNumberFormat="1" applyFont="1" applyFill="1" applyBorder="1" applyAlignment="1">
      <alignment horizontal="right" vertical="center" wrapText="1"/>
    </xf>
    <xf numFmtId="0" fontId="11" fillId="0" borderId="32" xfId="0" applyFont="1" applyBorder="1" applyAlignment="1">
      <alignment horizontal="right" vertical="center" wrapText="1"/>
    </xf>
    <xf numFmtId="4" fontId="11" fillId="0" borderId="32" xfId="0" applyNumberFormat="1" applyFont="1" applyBorder="1" applyAlignment="1">
      <alignment horizontal="right" vertical="center" wrapText="1"/>
    </xf>
    <xf numFmtId="164" fontId="10" fillId="3" borderId="33" xfId="0" applyNumberFormat="1" applyFont="1" applyFill="1" applyBorder="1" applyAlignment="1">
      <alignment horizontal="right" vertical="center" wrapText="1"/>
    </xf>
    <xf numFmtId="164" fontId="9" fillId="6" borderId="31" xfId="0" applyNumberFormat="1" applyFont="1" applyFill="1" applyBorder="1" applyAlignment="1">
      <alignment horizontal="right" vertical="center" wrapText="1"/>
    </xf>
    <xf numFmtId="164" fontId="9" fillId="0" borderId="39" xfId="0" applyNumberFormat="1" applyFont="1" applyBorder="1" applyAlignment="1">
      <alignment horizontal="right" vertical="center" wrapText="1"/>
    </xf>
    <xf numFmtId="0" fontId="11" fillId="6" borderId="32" xfId="0" applyFont="1" applyFill="1" applyBorder="1" applyAlignment="1">
      <alignment horizontal="right" vertical="center" wrapText="1"/>
    </xf>
    <xf numFmtId="0" fontId="1" fillId="6" borderId="0" xfId="0" applyFont="1" applyFill="1"/>
    <xf numFmtId="164" fontId="11" fillId="0" borderId="32" xfId="0" applyNumberFormat="1" applyFont="1" applyBorder="1" applyAlignment="1">
      <alignment horizontal="right" vertical="center" wrapText="1"/>
    </xf>
    <xf numFmtId="0" fontId="1" fillId="0" borderId="0" xfId="0" applyFont="1"/>
    <xf numFmtId="0" fontId="0" fillId="0" borderId="0" xfId="0" applyBorder="1"/>
    <xf numFmtId="167" fontId="11" fillId="6" borderId="32" xfId="0" applyNumberFormat="1" applyFont="1" applyFill="1" applyBorder="1" applyAlignment="1">
      <alignment horizontal="right" vertical="center" wrapText="1"/>
    </xf>
    <xf numFmtId="167" fontId="11" fillId="6" borderId="1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right" vertical="center" wrapText="1"/>
    </xf>
    <xf numFmtId="0" fontId="21" fillId="6" borderId="32" xfId="0" applyFont="1" applyFill="1" applyBorder="1" applyAlignment="1">
      <alignment horizontal="right" vertical="center" wrapText="1"/>
    </xf>
    <xf numFmtId="0" fontId="21" fillId="6" borderId="1" xfId="0" applyFont="1" applyFill="1" applyBorder="1" applyAlignment="1">
      <alignment horizontal="right" vertical="center" wrapText="1"/>
    </xf>
    <xf numFmtId="0" fontId="21" fillId="0" borderId="32" xfId="0" applyFont="1" applyBorder="1" applyAlignment="1">
      <alignment horizontal="righ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" fillId="3" borderId="40" xfId="0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vertical="center" wrapText="1"/>
    </xf>
    <xf numFmtId="4" fontId="21" fillId="6" borderId="1" xfId="0" applyNumberFormat="1" applyFont="1" applyFill="1" applyBorder="1" applyAlignment="1">
      <alignment horizontal="right" vertical="center" wrapText="1"/>
    </xf>
    <xf numFmtId="0" fontId="21" fillId="6" borderId="1" xfId="0" applyFont="1" applyFill="1" applyBorder="1" applyAlignment="1">
      <alignment horizontal="center" vertical="center" wrapText="1"/>
    </xf>
    <xf numFmtId="167" fontId="11" fillId="0" borderId="1" xfId="0" applyNumberFormat="1" applyFont="1" applyBorder="1" applyAlignment="1">
      <alignment horizontal="right" vertical="center" wrapText="1"/>
    </xf>
    <xf numFmtId="164" fontId="21" fillId="0" borderId="10" xfId="0" applyNumberFormat="1" applyFont="1" applyBorder="1" applyAlignment="1">
      <alignment horizontal="right" vertical="center" wrapText="1"/>
    </xf>
    <xf numFmtId="164" fontId="21" fillId="0" borderId="0" xfId="0" applyNumberFormat="1" applyFont="1" applyBorder="1" applyAlignment="1">
      <alignment horizontal="right" vertical="center" wrapText="1"/>
    </xf>
    <xf numFmtId="167" fontId="21" fillId="6" borderId="32" xfId="0" applyNumberFormat="1" applyFont="1" applyFill="1" applyBorder="1" applyAlignment="1">
      <alignment horizontal="right" vertical="center" wrapText="1"/>
    </xf>
    <xf numFmtId="167" fontId="21" fillId="6" borderId="1" xfId="0" applyNumberFormat="1" applyFont="1" applyFill="1" applyBorder="1" applyAlignment="1">
      <alignment horizontal="right" vertical="center" wrapText="1"/>
    </xf>
    <xf numFmtId="164" fontId="21" fillId="0" borderId="4" xfId="0" applyNumberFormat="1" applyFont="1" applyFill="1" applyBorder="1" applyAlignment="1">
      <alignment horizontal="right" vertical="center" wrapText="1"/>
    </xf>
    <xf numFmtId="4" fontId="21" fillId="0" borderId="1" xfId="0" applyNumberFormat="1" applyFont="1" applyBorder="1" applyAlignment="1">
      <alignment horizontal="right" vertical="center" wrapText="1"/>
    </xf>
    <xf numFmtId="4" fontId="21" fillId="0" borderId="32" xfId="0" applyNumberFormat="1" applyFont="1" applyBorder="1" applyAlignment="1">
      <alignment horizontal="right" vertical="center" wrapText="1"/>
    </xf>
    <xf numFmtId="164" fontId="21" fillId="0" borderId="1" xfId="0" applyNumberFormat="1" applyFont="1" applyBorder="1" applyAlignment="1">
      <alignment horizontal="right" vertical="center" wrapText="1"/>
    </xf>
    <xf numFmtId="164" fontId="21" fillId="6" borderId="1" xfId="0" applyNumberFormat="1" applyFont="1" applyFill="1" applyBorder="1" applyAlignment="1">
      <alignment horizontal="right" vertical="center" wrapText="1"/>
    </xf>
    <xf numFmtId="164" fontId="21" fillId="0" borderId="32" xfId="0" applyNumberFormat="1" applyFont="1" applyBorder="1" applyAlignment="1">
      <alignment horizontal="right" vertical="center" wrapText="1"/>
    </xf>
    <xf numFmtId="164" fontId="21" fillId="6" borderId="4" xfId="0" applyNumberFormat="1" applyFont="1" applyFill="1" applyBorder="1" applyAlignment="1">
      <alignment horizontal="right" vertical="center" wrapText="1"/>
    </xf>
    <xf numFmtId="2" fontId="21" fillId="6" borderId="32" xfId="0" applyNumberFormat="1" applyFont="1" applyFill="1" applyBorder="1" applyAlignment="1">
      <alignment horizontal="right" vertical="center" wrapText="1"/>
    </xf>
    <xf numFmtId="2" fontId="21" fillId="6" borderId="1" xfId="0" applyNumberFormat="1" applyFont="1" applyFill="1" applyBorder="1" applyAlignment="1">
      <alignment horizontal="right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23" fillId="0" borderId="0" xfId="0" applyFont="1"/>
    <xf numFmtId="164" fontId="23" fillId="0" borderId="0" xfId="0" applyNumberFormat="1" applyFont="1"/>
    <xf numFmtId="43" fontId="23" fillId="0" borderId="0" xfId="2" applyFont="1"/>
    <xf numFmtId="164" fontId="11" fillId="8" borderId="1" xfId="0" applyNumberFormat="1" applyFont="1" applyFill="1" applyBorder="1" applyAlignment="1">
      <alignment horizontal="right" vertical="center" wrapText="1"/>
    </xf>
    <xf numFmtId="0" fontId="4" fillId="8" borderId="0" xfId="0" applyFont="1" applyFill="1"/>
    <xf numFmtId="0" fontId="0" fillId="8" borderId="0" xfId="0" applyFill="1"/>
    <xf numFmtId="164" fontId="21" fillId="8" borderId="1" xfId="0" applyNumberFormat="1" applyFont="1" applyFill="1" applyBorder="1" applyAlignment="1">
      <alignment horizontal="right" vertical="center" wrapText="1"/>
    </xf>
    <xf numFmtId="164" fontId="11" fillId="8" borderId="32" xfId="0" applyNumberFormat="1" applyFont="1" applyFill="1" applyBorder="1" applyAlignment="1">
      <alignment horizontal="right" vertical="center" wrapText="1"/>
    </xf>
    <xf numFmtId="164" fontId="21" fillId="8" borderId="32" xfId="0" applyNumberFormat="1" applyFont="1" applyFill="1" applyBorder="1" applyAlignment="1">
      <alignment horizontal="right" vertical="center" wrapText="1"/>
    </xf>
    <xf numFmtId="164" fontId="11" fillId="0" borderId="32" xfId="0" applyNumberFormat="1" applyFont="1" applyFill="1" applyBorder="1" applyAlignment="1">
      <alignment horizontal="right" vertical="center" wrapText="1"/>
    </xf>
    <xf numFmtId="167" fontId="11" fillId="0" borderId="32" xfId="0" applyNumberFormat="1" applyFont="1" applyBorder="1" applyAlignment="1">
      <alignment horizontal="right" vertical="center" wrapText="1"/>
    </xf>
    <xf numFmtId="0" fontId="4" fillId="9" borderId="0" xfId="0" applyFont="1" applyFill="1"/>
    <xf numFmtId="0" fontId="0" fillId="9" borderId="0" xfId="0" applyFill="1"/>
    <xf numFmtId="0" fontId="4" fillId="0" borderId="15" xfId="0" applyFont="1" applyBorder="1" applyAlignment="1">
      <alignment horizontal="right" wrapText="1"/>
    </xf>
    <xf numFmtId="4" fontId="3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4" fillId="4" borderId="15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left" wrapText="1"/>
    </xf>
    <xf numFmtId="4" fontId="4" fillId="4" borderId="0" xfId="0" applyNumberFormat="1" applyFont="1" applyFill="1" applyBorder="1" applyAlignment="1">
      <alignment horizontal="right" wrapText="1"/>
    </xf>
    <xf numFmtId="0" fontId="10" fillId="5" borderId="19" xfId="0" applyFont="1" applyFill="1" applyBorder="1" applyAlignment="1">
      <alignment wrapText="1"/>
    </xf>
    <xf numFmtId="0" fontId="11" fillId="5" borderId="19" xfId="0" applyFont="1" applyFill="1" applyBorder="1" applyAlignment="1">
      <alignment wrapText="1"/>
    </xf>
    <xf numFmtId="164" fontId="11" fillId="5" borderId="19" xfId="0" applyNumberFormat="1" applyFont="1" applyFill="1" applyBorder="1" applyAlignment="1">
      <alignment wrapText="1"/>
    </xf>
    <xf numFmtId="164" fontId="9" fillId="5" borderId="19" xfId="0" applyNumberFormat="1" applyFont="1" applyFill="1" applyBorder="1" applyAlignment="1">
      <alignment horizontal="right" vertical="center" wrapText="1"/>
    </xf>
    <xf numFmtId="164" fontId="9" fillId="0" borderId="0" xfId="0" applyNumberFormat="1" applyFont="1" applyBorder="1" applyAlignment="1">
      <alignment horizontal="right" vertical="center" wrapText="1"/>
    </xf>
    <xf numFmtId="164" fontId="22" fillId="0" borderId="0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wrapText="1"/>
    </xf>
    <xf numFmtId="164" fontId="9" fillId="0" borderId="4" xfId="0" applyNumberFormat="1" applyFont="1" applyBorder="1" applyAlignment="1">
      <alignment horizontal="righ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164" fontId="21" fillId="0" borderId="4" xfId="0" applyNumberFormat="1" applyFont="1" applyBorder="1" applyAlignment="1">
      <alignment horizontal="right" vertical="center" wrapText="1"/>
    </xf>
    <xf numFmtId="164" fontId="21" fillId="0" borderId="5" xfId="0" applyNumberFormat="1" applyFont="1" applyBorder="1" applyAlignment="1">
      <alignment horizontal="right" vertical="center" wrapText="1"/>
    </xf>
    <xf numFmtId="0" fontId="9" fillId="4" borderId="15" xfId="0" applyFont="1" applyFill="1" applyBorder="1" applyAlignment="1">
      <alignment horizontal="right" vertical="center" wrapText="1"/>
    </xf>
    <xf numFmtId="0" fontId="9" fillId="4" borderId="0" xfId="0" applyFont="1" applyFill="1" applyBorder="1" applyAlignment="1">
      <alignment wrapText="1"/>
    </xf>
    <xf numFmtId="0" fontId="11" fillId="4" borderId="0" xfId="0" applyFont="1" applyFill="1" applyBorder="1" applyAlignment="1">
      <alignment horizontal="center" vertical="center" wrapText="1"/>
    </xf>
    <xf numFmtId="164" fontId="11" fillId="4" borderId="0" xfId="0" applyNumberFormat="1" applyFont="1" applyFill="1" applyBorder="1" applyAlignment="1">
      <alignment horizontal="center" vertical="center" wrapText="1"/>
    </xf>
    <xf numFmtId="164" fontId="9" fillId="4" borderId="0" xfId="0" applyNumberFormat="1" applyFont="1" applyFill="1" applyBorder="1" applyAlignment="1">
      <alignment horizontal="right" vertical="center" wrapText="1"/>
    </xf>
    <xf numFmtId="164" fontId="22" fillId="4" borderId="0" xfId="0" applyNumberFormat="1" applyFont="1" applyFill="1" applyBorder="1" applyAlignment="1">
      <alignment horizontal="right" vertical="center" wrapText="1"/>
    </xf>
    <xf numFmtId="0" fontId="9" fillId="0" borderId="15" xfId="0" applyFont="1" applyBorder="1" applyAlignment="1">
      <alignment horizontal="right" vertical="center" wrapText="1"/>
    </xf>
    <xf numFmtId="0" fontId="9" fillId="0" borderId="0" xfId="0" applyFont="1" applyBorder="1" applyAlignment="1">
      <alignment vertical="center" wrapText="1"/>
    </xf>
    <xf numFmtId="0" fontId="11" fillId="2" borderId="19" xfId="0" applyFont="1" applyFill="1" applyBorder="1" applyAlignment="1">
      <alignment wrapText="1"/>
    </xf>
    <xf numFmtId="164" fontId="10" fillId="2" borderId="19" xfId="0" applyNumberFormat="1" applyFont="1" applyFill="1" applyBorder="1" applyAlignment="1">
      <alignment horizontal="right" vertical="center" wrapText="1"/>
    </xf>
    <xf numFmtId="3" fontId="11" fillId="6" borderId="8" xfId="0" applyNumberFormat="1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right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center" vertical="center" wrapText="1"/>
    </xf>
    <xf numFmtId="164" fontId="11" fillId="4" borderId="4" xfId="0" applyNumberFormat="1" applyFont="1" applyFill="1" applyBorder="1" applyAlignment="1">
      <alignment horizontal="center" vertical="center" wrapText="1"/>
    </xf>
    <xf numFmtId="164" fontId="11" fillId="4" borderId="4" xfId="0" applyNumberFormat="1" applyFont="1" applyFill="1" applyBorder="1" applyAlignment="1">
      <alignment horizontal="right" vertical="center" wrapText="1"/>
    </xf>
    <xf numFmtId="164" fontId="21" fillId="4" borderId="4" xfId="0" applyNumberFormat="1" applyFont="1" applyFill="1" applyBorder="1" applyAlignment="1">
      <alignment horizontal="right" vertical="center" wrapText="1"/>
    </xf>
    <xf numFmtId="164" fontId="21" fillId="4" borderId="5" xfId="0" applyNumberFormat="1" applyFont="1" applyFill="1" applyBorder="1" applyAlignment="1">
      <alignment horizontal="right" vertical="center" wrapText="1"/>
    </xf>
    <xf numFmtId="164" fontId="9" fillId="6" borderId="19" xfId="0" applyNumberFormat="1" applyFont="1" applyFill="1" applyBorder="1" applyAlignment="1">
      <alignment horizontal="right" vertical="center" wrapText="1"/>
    </xf>
    <xf numFmtId="0" fontId="11" fillId="0" borderId="3" xfId="0" applyFont="1" applyBorder="1" applyAlignment="1">
      <alignment horizontal="righ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right" vertical="center" wrapText="1"/>
    </xf>
    <xf numFmtId="4" fontId="11" fillId="10" borderId="1" xfId="0" applyNumberFormat="1" applyFont="1" applyFill="1" applyBorder="1" applyAlignment="1">
      <alignment horizontal="right" vertical="center" wrapText="1"/>
    </xf>
    <xf numFmtId="164" fontId="21" fillId="10" borderId="1" xfId="0" applyNumberFormat="1" applyFont="1" applyFill="1" applyBorder="1" applyAlignment="1">
      <alignment vertical="center" wrapText="1"/>
    </xf>
    <xf numFmtId="0" fontId="4" fillId="10" borderId="0" xfId="0" applyFont="1" applyFill="1"/>
    <xf numFmtId="0" fontId="0" fillId="10" borderId="0" xfId="0" applyFill="1"/>
    <xf numFmtId="4" fontId="11" fillId="10" borderId="32" xfId="0" applyNumberFormat="1" applyFont="1" applyFill="1" applyBorder="1" applyAlignment="1">
      <alignment horizontal="right" vertical="center" wrapText="1"/>
    </xf>
    <xf numFmtId="164" fontId="11" fillId="9" borderId="32" xfId="0" applyNumberFormat="1" applyFont="1" applyFill="1" applyBorder="1" applyAlignment="1">
      <alignment horizontal="right" vertical="center" wrapText="1"/>
    </xf>
    <xf numFmtId="164" fontId="21" fillId="6" borderId="32" xfId="0" applyNumberFormat="1" applyFont="1" applyFill="1" applyBorder="1" applyAlignment="1">
      <alignment horizontal="right" vertical="center" wrapText="1"/>
    </xf>
    <xf numFmtId="4" fontId="21" fillId="6" borderId="32" xfId="0" applyNumberFormat="1" applyFont="1" applyFill="1" applyBorder="1" applyAlignment="1">
      <alignment horizontal="right" vertical="center" wrapText="1"/>
    </xf>
    <xf numFmtId="164" fontId="10" fillId="2" borderId="39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9" fillId="6" borderId="39" xfId="0" applyNumberFormat="1" applyFont="1" applyFill="1" applyBorder="1" applyAlignment="1">
      <alignment horizontal="right" vertical="center" wrapText="1"/>
    </xf>
    <xf numFmtId="4" fontId="0" fillId="0" borderId="0" xfId="0" applyNumberFormat="1"/>
    <xf numFmtId="164" fontId="4" fillId="0" borderId="0" xfId="0" applyNumberFormat="1" applyFont="1" applyAlignment="1">
      <alignment vertical="center"/>
    </xf>
    <xf numFmtId="9" fontId="4" fillId="0" borderId="0" xfId="0" applyNumberFormat="1" applyFont="1" applyAlignment="1">
      <alignment vertical="center"/>
    </xf>
    <xf numFmtId="3" fontId="11" fillId="6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3" fillId="0" borderId="1" xfId="0" applyFont="1" applyBorder="1"/>
    <xf numFmtId="0" fontId="0" fillId="0" borderId="1" xfId="0" applyBorder="1"/>
    <xf numFmtId="164" fontId="11" fillId="6" borderId="5" xfId="0" applyNumberFormat="1" applyFont="1" applyFill="1" applyBorder="1" applyAlignment="1">
      <alignment horizontal="right" vertical="center" wrapText="1"/>
    </xf>
    <xf numFmtId="164" fontId="9" fillId="5" borderId="39" xfId="0" applyNumberFormat="1" applyFont="1" applyFill="1" applyBorder="1" applyAlignment="1">
      <alignment horizontal="right" vertical="center" wrapText="1"/>
    </xf>
    <xf numFmtId="4" fontId="3" fillId="0" borderId="29" xfId="0" applyNumberFormat="1" applyFont="1" applyBorder="1" applyAlignment="1">
      <alignment horizontal="right" wrapText="1"/>
    </xf>
    <xf numFmtId="3" fontId="11" fillId="0" borderId="1" xfId="0" applyNumberFormat="1" applyFont="1" applyBorder="1" applyAlignment="1">
      <alignment horizontal="right" vertical="center" wrapText="1"/>
    </xf>
    <xf numFmtId="3" fontId="21" fillId="6" borderId="1" xfId="0" applyNumberFormat="1" applyFont="1" applyFill="1" applyBorder="1" applyAlignment="1">
      <alignment horizontal="right" vertical="center" wrapText="1"/>
    </xf>
    <xf numFmtId="0" fontId="11" fillId="6" borderId="38" xfId="0" applyFont="1" applyFill="1" applyBorder="1" applyAlignment="1">
      <alignment horizontal="right" vertical="center" wrapText="1"/>
    </xf>
    <xf numFmtId="164" fontId="10" fillId="2" borderId="19" xfId="0" applyNumberFormat="1" applyFont="1" applyFill="1" applyBorder="1" applyAlignment="1">
      <alignment vertical="center" wrapText="1"/>
    </xf>
    <xf numFmtId="164" fontId="9" fillId="0" borderId="35" xfId="0" applyNumberFormat="1" applyFont="1" applyBorder="1" applyAlignment="1">
      <alignment horizontal="right" vertical="center" wrapText="1"/>
    </xf>
    <xf numFmtId="164" fontId="10" fillId="0" borderId="35" xfId="0" applyNumberFormat="1" applyFont="1" applyBorder="1" applyAlignment="1">
      <alignment horizontal="right" vertical="center" wrapText="1"/>
    </xf>
    <xf numFmtId="164" fontId="9" fillId="0" borderId="6" xfId="0" applyNumberFormat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wrapText="1"/>
    </xf>
    <xf numFmtId="164" fontId="9" fillId="6" borderId="43" xfId="0" applyNumberFormat="1" applyFont="1" applyFill="1" applyBorder="1" applyAlignment="1">
      <alignment horizontal="right" vertical="center" wrapText="1"/>
    </xf>
    <xf numFmtId="164" fontId="11" fillId="10" borderId="1" xfId="0" applyNumberFormat="1" applyFont="1" applyFill="1" applyBorder="1" applyAlignment="1">
      <alignment horizontal="right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26" fillId="0" borderId="0" xfId="0" applyFont="1"/>
    <xf numFmtId="0" fontId="27" fillId="0" borderId="0" xfId="0" applyFont="1"/>
    <xf numFmtId="3" fontId="11" fillId="0" borderId="4" xfId="0" applyNumberFormat="1" applyFont="1" applyBorder="1" applyAlignment="1">
      <alignment horizontal="right" vertical="center" wrapText="1"/>
    </xf>
    <xf numFmtId="164" fontId="9" fillId="0" borderId="43" xfId="0" applyNumberFormat="1" applyFont="1" applyBorder="1" applyAlignment="1">
      <alignment horizontal="right" vertical="center" wrapText="1"/>
    </xf>
    <xf numFmtId="0" fontId="26" fillId="6" borderId="0" xfId="0" applyFont="1" applyFill="1"/>
    <xf numFmtId="0" fontId="27" fillId="6" borderId="0" xfId="0" applyFont="1" applyFill="1"/>
    <xf numFmtId="164" fontId="25" fillId="6" borderId="1" xfId="0" applyNumberFormat="1" applyFont="1" applyFill="1" applyBorder="1" applyAlignment="1">
      <alignment horizontal="right" vertical="center" wrapText="1"/>
    </xf>
    <xf numFmtId="164" fontId="25" fillId="0" borderId="1" xfId="0" applyNumberFormat="1" applyFont="1" applyFill="1" applyBorder="1" applyAlignment="1">
      <alignment horizontal="right" vertical="center" wrapText="1"/>
    </xf>
    <xf numFmtId="167" fontId="9" fillId="0" borderId="4" xfId="0" applyNumberFormat="1" applyFont="1" applyBorder="1" applyAlignment="1">
      <alignment horizontal="right" vertical="center" wrapText="1"/>
    </xf>
    <xf numFmtId="167" fontId="9" fillId="0" borderId="43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vertical="center" wrapText="1"/>
    </xf>
    <xf numFmtId="0" fontId="25" fillId="0" borderId="1" xfId="0" applyFont="1" applyBorder="1" applyAlignment="1">
      <alignment horizontal="right" vertical="center" wrapText="1"/>
    </xf>
    <xf numFmtId="167" fontId="25" fillId="0" borderId="1" xfId="0" applyNumberFormat="1" applyFont="1" applyBorder="1" applyAlignment="1">
      <alignment horizontal="right" vertical="center" wrapText="1"/>
    </xf>
    <xf numFmtId="4" fontId="25" fillId="0" borderId="1" xfId="0" applyNumberFormat="1" applyFont="1" applyBorder="1" applyAlignment="1">
      <alignment horizontal="right" vertical="center" wrapText="1"/>
    </xf>
    <xf numFmtId="164" fontId="25" fillId="0" borderId="8" xfId="0" applyNumberFormat="1" applyFont="1" applyBorder="1" applyAlignment="1">
      <alignment vertical="center" wrapText="1"/>
    </xf>
    <xf numFmtId="164" fontId="25" fillId="0" borderId="1" xfId="0" applyNumberFormat="1" applyFont="1" applyBorder="1" applyAlignment="1">
      <alignment horizontal="right" vertical="center" wrapText="1"/>
    </xf>
    <xf numFmtId="0" fontId="25" fillId="6" borderId="1" xfId="0" applyFont="1" applyFill="1" applyBorder="1" applyAlignment="1">
      <alignment horizontal="right" vertical="center" wrapText="1"/>
    </xf>
    <xf numFmtId="0" fontId="25" fillId="6" borderId="32" xfId="0" applyFont="1" applyFill="1" applyBorder="1" applyAlignment="1">
      <alignment horizontal="right" vertical="center" wrapText="1"/>
    </xf>
    <xf numFmtId="4" fontId="25" fillId="6" borderId="32" xfId="0" applyNumberFormat="1" applyFont="1" applyFill="1" applyBorder="1" applyAlignment="1">
      <alignment horizontal="right" vertical="center" wrapText="1"/>
    </xf>
    <xf numFmtId="43" fontId="25" fillId="6" borderId="1" xfId="2" applyFont="1" applyFill="1" applyBorder="1" applyAlignment="1">
      <alignment horizontal="right" vertical="center" wrapText="1"/>
    </xf>
    <xf numFmtId="43" fontId="25" fillId="6" borderId="32" xfId="2" applyFont="1" applyFill="1" applyBorder="1" applyAlignment="1">
      <alignment horizontal="right" vertical="center" wrapText="1"/>
    </xf>
    <xf numFmtId="164" fontId="11" fillId="6" borderId="1" xfId="0" applyNumberFormat="1" applyFont="1" applyFill="1" applyBorder="1" applyAlignment="1">
      <alignment vertical="center" wrapText="1"/>
    </xf>
    <xf numFmtId="164" fontId="11" fillId="0" borderId="1" xfId="0" applyNumberFormat="1" applyFont="1" applyFill="1" applyBorder="1" applyAlignment="1">
      <alignment vertical="center" wrapText="1"/>
    </xf>
    <xf numFmtId="167" fontId="11" fillId="0" borderId="1" xfId="0" applyNumberFormat="1" applyFont="1" applyFill="1" applyBorder="1" applyAlignment="1">
      <alignment horizontal="right" vertical="center" wrapText="1"/>
    </xf>
    <xf numFmtId="0" fontId="11" fillId="0" borderId="32" xfId="0" applyFont="1" applyFill="1" applyBorder="1" applyAlignment="1">
      <alignment horizontal="right" vertical="center" wrapText="1"/>
    </xf>
    <xf numFmtId="4" fontId="11" fillId="0" borderId="32" xfId="0" applyNumberFormat="1" applyFont="1" applyFill="1" applyBorder="1" applyAlignment="1">
      <alignment horizontal="right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right" vertical="center" wrapText="1"/>
    </xf>
    <xf numFmtId="0" fontId="25" fillId="0" borderId="32" xfId="0" applyFont="1" applyFill="1" applyBorder="1" applyAlignment="1">
      <alignment horizontal="right" vertical="center" wrapText="1"/>
    </xf>
    <xf numFmtId="0" fontId="26" fillId="0" borderId="0" xfId="0" applyFont="1" applyFill="1"/>
    <xf numFmtId="0" fontId="27" fillId="0" borderId="0" xfId="0" applyFont="1" applyFill="1"/>
    <xf numFmtId="3" fontId="11" fillId="0" borderId="1" xfId="0" applyNumberFormat="1" applyFont="1" applyFill="1" applyBorder="1" applyAlignment="1">
      <alignment horizontal="center" vertical="center" wrapText="1"/>
    </xf>
    <xf numFmtId="167" fontId="11" fillId="0" borderId="1" xfId="0" applyNumberFormat="1" applyFont="1" applyBorder="1" applyAlignment="1">
      <alignment vertical="center" wrapText="1"/>
    </xf>
    <xf numFmtId="0" fontId="11" fillId="0" borderId="27" xfId="0" applyFont="1" applyBorder="1" applyAlignment="1">
      <alignment horizontal="left" vertical="center" wrapText="1"/>
    </xf>
    <xf numFmtId="0" fontId="31" fillId="0" borderId="1" xfId="0" applyFont="1" applyFill="1" applyBorder="1" applyAlignment="1">
      <alignment horizontal="left" vertical="center" wrapText="1"/>
    </xf>
    <xf numFmtId="3" fontId="31" fillId="6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6" borderId="1" xfId="0" applyNumberFormat="1" applyFont="1" applyFill="1" applyBorder="1" applyAlignment="1">
      <alignment horizontal="center" vertical="center" wrapText="1"/>
    </xf>
    <xf numFmtId="165" fontId="11" fillId="6" borderId="29" xfId="0" applyNumberFormat="1" applyFont="1" applyFill="1" applyBorder="1" applyAlignment="1">
      <alignment horizontal="center" vertical="center" wrapText="1"/>
    </xf>
    <xf numFmtId="4" fontId="21" fillId="0" borderId="39" xfId="0" applyNumberFormat="1" applyFont="1" applyBorder="1" applyAlignment="1">
      <alignment horizontal="center" vertical="center" wrapText="1"/>
    </xf>
    <xf numFmtId="3" fontId="11" fillId="0" borderId="19" xfId="0" applyNumberFormat="1" applyFont="1" applyFill="1" applyBorder="1" applyAlignment="1">
      <alignment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4" fontId="1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165" fontId="11" fillId="0" borderId="1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/>
    <xf numFmtId="0" fontId="15" fillId="0" borderId="8" xfId="0" applyFont="1" applyFill="1" applyBorder="1" applyAlignment="1">
      <alignment horizontal="left" vertical="center" wrapText="1"/>
    </xf>
    <xf numFmtId="164" fontId="15" fillId="0" borderId="1" xfId="0" applyNumberFormat="1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167" fontId="11" fillId="0" borderId="1" xfId="0" applyNumberFormat="1" applyFont="1" applyFill="1" applyBorder="1" applyAlignment="1">
      <alignment horizontal="center" vertical="center" wrapText="1"/>
    </xf>
    <xf numFmtId="4" fontId="11" fillId="0" borderId="38" xfId="0" applyNumberFormat="1" applyFont="1" applyFill="1" applyBorder="1" applyAlignment="1">
      <alignment horizontal="right" vertical="center" wrapText="1"/>
    </xf>
    <xf numFmtId="167" fontId="11" fillId="6" borderId="1" xfId="0" applyNumberFormat="1" applyFont="1" applyFill="1" applyBorder="1" applyAlignment="1">
      <alignment vertical="center" wrapText="1"/>
    </xf>
    <xf numFmtId="0" fontId="27" fillId="0" borderId="1" xfId="0" applyFont="1" applyBorder="1"/>
    <xf numFmtId="0" fontId="11" fillId="0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  <xf numFmtId="3" fontId="31" fillId="0" borderId="1" xfId="0" applyNumberFormat="1" applyFont="1" applyFill="1" applyBorder="1" applyAlignment="1">
      <alignment vertical="center" wrapText="1"/>
    </xf>
    <xf numFmtId="2" fontId="11" fillId="0" borderId="19" xfId="0" applyNumberFormat="1" applyFont="1" applyBorder="1" applyAlignment="1">
      <alignment horizontal="right" vertical="center" wrapText="1"/>
    </xf>
    <xf numFmtId="0" fontId="17" fillId="0" borderId="0" xfId="0" applyFont="1"/>
    <xf numFmtId="3" fontId="21" fillId="0" borderId="1" xfId="0" applyNumberFormat="1" applyFont="1" applyBorder="1" applyAlignment="1">
      <alignment horizontal="center" vertical="center" wrapText="1"/>
    </xf>
    <xf numFmtId="3" fontId="21" fillId="6" borderId="1" xfId="0" applyNumberFormat="1" applyFont="1" applyFill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64" fontId="21" fillId="6" borderId="1" xfId="0" applyNumberFormat="1" applyFont="1" applyFill="1" applyBorder="1" applyAlignment="1">
      <alignment horizontal="center" vertical="center" wrapText="1"/>
    </xf>
    <xf numFmtId="0" fontId="17" fillId="6" borderId="0" xfId="0" applyFont="1" applyFill="1"/>
    <xf numFmtId="0" fontId="23" fillId="6" borderId="0" xfId="0" applyFont="1" applyFill="1"/>
    <xf numFmtId="2" fontId="11" fillId="0" borderId="8" xfId="0" applyNumberFormat="1" applyFont="1" applyBorder="1" applyAlignment="1">
      <alignment horizontal="right" vertical="center" wrapText="1"/>
    </xf>
    <xf numFmtId="165" fontId="21" fillId="6" borderId="1" xfId="0" applyNumberFormat="1" applyFont="1" applyFill="1" applyBorder="1" applyAlignment="1">
      <alignment horizontal="center" vertical="center" wrapText="1"/>
    </xf>
    <xf numFmtId="165" fontId="21" fillId="6" borderId="19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167" fontId="21" fillId="0" borderId="1" xfId="0" applyNumberFormat="1" applyFont="1" applyBorder="1" applyAlignment="1">
      <alignment horizontal="right" vertical="center" wrapText="1"/>
    </xf>
    <xf numFmtId="164" fontId="11" fillId="12" borderId="1" xfId="0" applyNumberFormat="1" applyFont="1" applyFill="1" applyBorder="1" applyAlignment="1">
      <alignment horizontal="center" vertical="center" wrapText="1"/>
    </xf>
    <xf numFmtId="164" fontId="11" fillId="12" borderId="1" xfId="0" applyNumberFormat="1" applyFont="1" applyFill="1" applyBorder="1" applyAlignment="1">
      <alignment horizontal="right" vertical="center" wrapText="1"/>
    </xf>
    <xf numFmtId="165" fontId="11" fillId="12" borderId="1" xfId="0" applyNumberFormat="1" applyFont="1" applyFill="1" applyBorder="1" applyAlignment="1">
      <alignment horizontal="center" vertical="center" wrapText="1"/>
    </xf>
    <xf numFmtId="0" fontId="4" fillId="12" borderId="0" xfId="0" applyFont="1" applyFill="1"/>
    <xf numFmtId="0" fontId="0" fillId="12" borderId="0" xfId="0" applyFill="1"/>
    <xf numFmtId="3" fontId="11" fillId="12" borderId="1" xfId="0" applyNumberFormat="1" applyFont="1" applyFill="1" applyBorder="1" applyAlignment="1">
      <alignment horizontal="center" vertical="center" wrapText="1"/>
    </xf>
    <xf numFmtId="4" fontId="11" fillId="12" borderId="1" xfId="0" applyNumberFormat="1" applyFont="1" applyFill="1" applyBorder="1" applyAlignment="1">
      <alignment horizontal="center" vertical="center" wrapText="1"/>
    </xf>
    <xf numFmtId="164" fontId="11" fillId="12" borderId="2" xfId="0" applyNumberFormat="1" applyFont="1" applyFill="1" applyBorder="1" applyAlignment="1">
      <alignment horizontal="center" vertical="center" wrapText="1"/>
    </xf>
    <xf numFmtId="164" fontId="11" fillId="12" borderId="2" xfId="0" applyNumberFormat="1" applyFont="1" applyFill="1" applyBorder="1" applyAlignment="1">
      <alignment horizontal="right" vertical="center" wrapText="1"/>
    </xf>
    <xf numFmtId="0" fontId="19" fillId="0" borderId="0" xfId="0" applyFont="1"/>
    <xf numFmtId="0" fontId="1" fillId="0" borderId="1" xfId="0" applyFont="1" applyBorder="1"/>
    <xf numFmtId="0" fontId="19" fillId="0" borderId="1" xfId="0" applyFont="1" applyBorder="1"/>
    <xf numFmtId="0" fontId="19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19" fillId="13" borderId="1" xfId="0" applyFont="1" applyFill="1" applyBorder="1"/>
    <xf numFmtId="164" fontId="0" fillId="0" borderId="1" xfId="0" applyNumberFormat="1" applyBorder="1"/>
    <xf numFmtId="164" fontId="19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Fill="1" applyBorder="1"/>
    <xf numFmtId="3" fontId="11" fillId="12" borderId="27" xfId="0" applyNumberFormat="1" applyFont="1" applyFill="1" applyBorder="1" applyAlignment="1">
      <alignment horizontal="right" vertical="center" wrapText="1"/>
    </xf>
    <xf numFmtId="3" fontId="11" fillId="12" borderId="38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11" fillId="0" borderId="1" xfId="0" applyFont="1" applyFill="1" applyBorder="1" applyAlignment="1">
      <alignment horizontal="left" vertical="center" wrapText="1"/>
    </xf>
    <xf numFmtId="3" fontId="11" fillId="0" borderId="1" xfId="0" applyNumberFormat="1" applyFont="1" applyFill="1" applyBorder="1" applyAlignment="1">
      <alignment horizontal="right" vertical="center" wrapText="1"/>
    </xf>
    <xf numFmtId="3" fontId="19" fillId="7" borderId="0" xfId="0" applyNumberFormat="1" applyFont="1" applyFill="1"/>
    <xf numFmtId="0" fontId="19" fillId="7" borderId="0" xfId="0" applyFont="1" applyFill="1"/>
    <xf numFmtId="164" fontId="6" fillId="0" borderId="24" xfId="0" applyNumberFormat="1" applyFont="1" applyBorder="1"/>
    <xf numFmtId="0" fontId="24" fillId="0" borderId="44" xfId="0" applyFont="1" applyBorder="1"/>
    <xf numFmtId="164" fontId="6" fillId="0" borderId="43" xfId="0" applyNumberFormat="1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8" fontId="4" fillId="0" borderId="1" xfId="0" applyNumberFormat="1" applyFont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wrapText="1"/>
    </xf>
    <xf numFmtId="0" fontId="5" fillId="2" borderId="3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right" wrapText="1"/>
    </xf>
    <xf numFmtId="14" fontId="9" fillId="0" borderId="47" xfId="0" applyNumberFormat="1" applyFont="1" applyBorder="1" applyAlignment="1">
      <alignment horizontal="right" vertical="center" wrapText="1"/>
    </xf>
    <xf numFmtId="0" fontId="9" fillId="2" borderId="48" xfId="0" applyFont="1" applyFill="1" applyBorder="1" applyAlignment="1">
      <alignment horizontal="right" vertical="center" wrapText="1"/>
    </xf>
    <xf numFmtId="0" fontId="11" fillId="5" borderId="48" xfId="0" applyFont="1" applyFill="1" applyBorder="1" applyAlignment="1">
      <alignment horizontal="right" vertical="center" wrapText="1"/>
    </xf>
    <xf numFmtId="1" fontId="11" fillId="5" borderId="48" xfId="0" applyNumberFormat="1" applyFont="1" applyFill="1" applyBorder="1" applyAlignment="1">
      <alignment horizontal="right" vertical="center" wrapText="1"/>
    </xf>
    <xf numFmtId="1" fontId="9" fillId="3" borderId="49" xfId="0" applyNumberFormat="1" applyFont="1" applyFill="1" applyBorder="1" applyAlignment="1">
      <alignment horizontal="right" vertical="center" wrapText="1"/>
    </xf>
    <xf numFmtId="1" fontId="11" fillId="5" borderId="47" xfId="0" applyNumberFormat="1" applyFont="1" applyFill="1" applyBorder="1" applyAlignment="1">
      <alignment horizontal="right" vertical="center" wrapText="1"/>
    </xf>
    <xf numFmtId="14" fontId="9" fillId="0" borderId="50" xfId="0" applyNumberFormat="1" applyFont="1" applyBorder="1" applyAlignment="1">
      <alignment horizontal="right" vertical="center" wrapText="1"/>
    </xf>
    <xf numFmtId="0" fontId="9" fillId="3" borderId="49" xfId="0" applyFont="1" applyFill="1" applyBorder="1" applyAlignment="1">
      <alignment horizontal="right" vertical="center" wrapText="1"/>
    </xf>
    <xf numFmtId="0" fontId="9" fillId="3" borderId="45" xfId="0" applyFont="1" applyFill="1" applyBorder="1" applyAlignment="1">
      <alignment horizontal="right" vertical="center" wrapText="1"/>
    </xf>
    <xf numFmtId="0" fontId="9" fillId="0" borderId="51" xfId="0" applyFont="1" applyBorder="1" applyAlignment="1">
      <alignment horizontal="right" vertical="center" wrapText="1"/>
    </xf>
    <xf numFmtId="0" fontId="9" fillId="2" borderId="47" xfId="0" applyFont="1" applyFill="1" applyBorder="1" applyAlignment="1">
      <alignment horizontal="right" vertical="center" wrapText="1"/>
    </xf>
    <xf numFmtId="14" fontId="9" fillId="3" borderId="48" xfId="0" applyNumberFormat="1" applyFont="1" applyFill="1" applyBorder="1" applyAlignment="1">
      <alignment horizontal="right" vertical="center" wrapText="1"/>
    </xf>
    <xf numFmtId="0" fontId="9" fillId="6" borderId="47" xfId="0" applyFont="1" applyFill="1" applyBorder="1" applyAlignment="1">
      <alignment horizontal="right" vertical="center" wrapText="1"/>
    </xf>
    <xf numFmtId="0" fontId="11" fillId="10" borderId="48" xfId="0" applyFont="1" applyFill="1" applyBorder="1" applyAlignment="1">
      <alignment horizontal="right" vertical="center" wrapText="1"/>
    </xf>
    <xf numFmtId="0" fontId="9" fillId="3" borderId="51" xfId="0" applyFont="1" applyFill="1" applyBorder="1" applyAlignment="1">
      <alignment horizontal="right" vertical="center" wrapText="1"/>
    </xf>
    <xf numFmtId="0" fontId="9" fillId="0" borderId="47" xfId="0" applyFont="1" applyBorder="1" applyAlignment="1">
      <alignment horizontal="right" vertical="center" wrapText="1"/>
    </xf>
    <xf numFmtId="0" fontId="11" fillId="2" borderId="48" xfId="0" applyFont="1" applyFill="1" applyBorder="1" applyAlignment="1">
      <alignment horizontal="right" vertical="center" wrapText="1"/>
    </xf>
    <xf numFmtId="0" fontId="11" fillId="3" borderId="48" xfId="0" applyFont="1" applyFill="1" applyBorder="1" applyAlignment="1">
      <alignment horizontal="right" vertical="center" wrapText="1"/>
    </xf>
    <xf numFmtId="0" fontId="31" fillId="0" borderId="48" xfId="0" applyFont="1" applyBorder="1" applyAlignment="1">
      <alignment horizontal="right" vertical="center" wrapText="1"/>
    </xf>
    <xf numFmtId="0" fontId="11" fillId="0" borderId="48" xfId="0" applyFont="1" applyFill="1" applyBorder="1" applyAlignment="1">
      <alignment horizontal="right" vertical="center" wrapText="1"/>
    </xf>
    <xf numFmtId="0" fontId="9" fillId="3" borderId="48" xfId="0" applyFont="1" applyFill="1" applyBorder="1" applyAlignment="1">
      <alignment horizontal="right" vertical="center" wrapText="1"/>
    </xf>
    <xf numFmtId="0" fontId="21" fillId="0" borderId="48" xfId="0" applyFont="1" applyBorder="1" applyAlignment="1">
      <alignment horizontal="right" vertical="center" wrapText="1"/>
    </xf>
    <xf numFmtId="0" fontId="31" fillId="0" borderId="48" xfId="0" applyFont="1" applyFill="1" applyBorder="1" applyAlignment="1">
      <alignment horizontal="right" vertical="center" wrapText="1"/>
    </xf>
    <xf numFmtId="0" fontId="31" fillId="6" borderId="48" xfId="0" applyFont="1" applyFill="1" applyBorder="1" applyAlignment="1">
      <alignment horizontal="right" vertical="center" wrapText="1"/>
    </xf>
    <xf numFmtId="0" fontId="4" fillId="0" borderId="38" xfId="0" applyFont="1" applyBorder="1" applyAlignment="1">
      <alignment wrapText="1"/>
    </xf>
    <xf numFmtId="0" fontId="4" fillId="4" borderId="38" xfId="0" applyFont="1" applyFill="1" applyBorder="1" applyAlignment="1">
      <alignment horizontal="left" wrapText="1"/>
    </xf>
    <xf numFmtId="0" fontId="11" fillId="0" borderId="38" xfId="0" applyFont="1" applyBorder="1" applyAlignment="1">
      <alignment horizontal="left" vertical="center" wrapText="1"/>
    </xf>
    <xf numFmtId="0" fontId="11" fillId="0" borderId="31" xfId="0" applyFont="1" applyBorder="1" applyAlignment="1">
      <alignment wrapText="1"/>
    </xf>
    <xf numFmtId="0" fontId="9" fillId="4" borderId="38" xfId="0" applyFont="1" applyFill="1" applyBorder="1" applyAlignment="1">
      <alignment wrapText="1"/>
    </xf>
    <xf numFmtId="0" fontId="9" fillId="0" borderId="38" xfId="0" applyFont="1" applyBorder="1" applyAlignment="1">
      <alignment vertical="center" wrapText="1"/>
    </xf>
    <xf numFmtId="0" fontId="11" fillId="0" borderId="40" xfId="0" applyFont="1" applyBorder="1" applyAlignment="1">
      <alignment horizontal="left" vertical="center" wrapText="1"/>
    </xf>
    <xf numFmtId="0" fontId="11" fillId="0" borderId="31" xfId="0" applyFont="1" applyFill="1" applyBorder="1" applyAlignment="1">
      <alignment horizontal="left" vertical="center" wrapText="1"/>
    </xf>
    <xf numFmtId="0" fontId="11" fillId="4" borderId="31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40" xfId="0" applyFont="1" applyFill="1" applyBorder="1" applyAlignment="1">
      <alignment horizontal="left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4" fillId="0" borderId="0" xfId="0" applyFont="1" applyBorder="1" applyAlignment="1">
      <alignment vertical="center" wrapText="1"/>
    </xf>
    <xf numFmtId="164" fontId="22" fillId="0" borderId="29" xfId="0" applyNumberFormat="1" applyFont="1" applyBorder="1" applyAlignment="1">
      <alignment horizontal="right" vertical="center" wrapText="1"/>
    </xf>
    <xf numFmtId="4" fontId="21" fillId="0" borderId="29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right" vertical="center" wrapText="1"/>
    </xf>
    <xf numFmtId="43" fontId="21" fillId="6" borderId="32" xfId="2" applyFont="1" applyFill="1" applyBorder="1" applyAlignment="1">
      <alignment horizontal="right" vertical="center" wrapText="1"/>
    </xf>
    <xf numFmtId="0" fontId="11" fillId="6" borderId="1" xfId="0" applyFont="1" applyFill="1" applyBorder="1" applyAlignment="1">
      <alignment horizontal="right" vertical="center" wrapText="1"/>
    </xf>
    <xf numFmtId="164" fontId="11" fillId="0" borderId="5" xfId="0" applyNumberFormat="1" applyFont="1" applyFill="1" applyBorder="1" applyAlignment="1">
      <alignment horizontal="right" vertical="center" wrapText="1"/>
    </xf>
    <xf numFmtId="3" fontId="19" fillId="0" borderId="0" xfId="0" applyNumberFormat="1" applyFont="1"/>
    <xf numFmtId="0" fontId="19" fillId="7" borderId="0" xfId="0" applyFont="1" applyFill="1" applyAlignment="1">
      <alignment horizontal="right"/>
    </xf>
    <xf numFmtId="0" fontId="0" fillId="15" borderId="0" xfId="0" applyFill="1"/>
    <xf numFmtId="0" fontId="4" fillId="15" borderId="17" xfId="0" applyFont="1" applyFill="1" applyBorder="1" applyAlignment="1">
      <alignment horizontal="center" vertical="center" wrapText="1"/>
    </xf>
    <xf numFmtId="164" fontId="3" fillId="15" borderId="5" xfId="0" applyNumberFormat="1" applyFont="1" applyFill="1" applyBorder="1" applyAlignment="1">
      <alignment horizontal="right" vertical="center" wrapText="1"/>
    </xf>
    <xf numFmtId="4" fontId="3" fillId="15" borderId="0" xfId="0" applyNumberFormat="1" applyFont="1" applyFill="1" applyBorder="1" applyAlignment="1">
      <alignment horizontal="right" wrapText="1"/>
    </xf>
    <xf numFmtId="164" fontId="3" fillId="15" borderId="5" xfId="0" applyNumberFormat="1" applyFont="1" applyFill="1" applyBorder="1" applyAlignment="1">
      <alignment horizontal="right" wrapText="1"/>
    </xf>
    <xf numFmtId="0" fontId="4" fillId="15" borderId="0" xfId="0" applyFont="1" applyFill="1" applyBorder="1" applyAlignment="1">
      <alignment horizontal="left" wrapText="1"/>
    </xf>
    <xf numFmtId="164" fontId="9" fillId="15" borderId="5" xfId="0" applyNumberFormat="1" applyFont="1" applyFill="1" applyBorder="1" applyAlignment="1">
      <alignment horizontal="right" vertical="center" wrapText="1"/>
    </xf>
    <xf numFmtId="164" fontId="9" fillId="15" borderId="19" xfId="0" applyNumberFormat="1" applyFont="1" applyFill="1" applyBorder="1" applyAlignment="1">
      <alignment horizontal="right" vertical="center" wrapText="1"/>
    </xf>
    <xf numFmtId="164" fontId="10" fillId="15" borderId="1" xfId="0" applyNumberFormat="1" applyFont="1" applyFill="1" applyBorder="1" applyAlignment="1">
      <alignment horizontal="right" vertical="center" wrapText="1"/>
    </xf>
    <xf numFmtId="164" fontId="9" fillId="15" borderId="1" xfId="0" applyNumberFormat="1" applyFont="1" applyFill="1" applyBorder="1" applyAlignment="1">
      <alignment horizontal="right" vertical="center" wrapText="1"/>
    </xf>
    <xf numFmtId="164" fontId="10" fillId="15" borderId="2" xfId="0" applyNumberFormat="1" applyFont="1" applyFill="1" applyBorder="1" applyAlignment="1">
      <alignment horizontal="right" vertical="center" wrapText="1"/>
    </xf>
    <xf numFmtId="164" fontId="11" fillId="15" borderId="0" xfId="0" applyNumberFormat="1" applyFont="1" applyFill="1" applyBorder="1" applyAlignment="1">
      <alignment horizontal="right" vertical="center" wrapText="1"/>
    </xf>
    <xf numFmtId="164" fontId="9" fillId="15" borderId="12" xfId="0" applyNumberFormat="1" applyFont="1" applyFill="1" applyBorder="1" applyAlignment="1">
      <alignment horizontal="right" vertical="center" wrapText="1"/>
    </xf>
    <xf numFmtId="164" fontId="10" fillId="15" borderId="8" xfId="0" applyNumberFormat="1" applyFont="1" applyFill="1" applyBorder="1" applyAlignment="1">
      <alignment horizontal="right" vertical="center" wrapText="1"/>
    </xf>
    <xf numFmtId="164" fontId="11" fillId="15" borderId="4" xfId="0" applyNumberFormat="1" applyFont="1" applyFill="1" applyBorder="1" applyAlignment="1">
      <alignment horizontal="center" vertical="center" wrapText="1"/>
    </xf>
    <xf numFmtId="164" fontId="9" fillId="15" borderId="7" xfId="0" applyNumberFormat="1" applyFont="1" applyFill="1" applyBorder="1" applyAlignment="1">
      <alignment horizontal="right" vertical="center" wrapText="1"/>
    </xf>
    <xf numFmtId="164" fontId="11" fillId="15" borderId="0" xfId="0" applyNumberFormat="1" applyFont="1" applyFill="1" applyBorder="1" applyAlignment="1">
      <alignment horizontal="center" vertical="center" wrapText="1"/>
    </xf>
    <xf numFmtId="164" fontId="9" fillId="15" borderId="6" xfId="0" applyNumberFormat="1" applyFont="1" applyFill="1" applyBorder="1" applyAlignment="1">
      <alignment horizontal="right" vertical="center" wrapText="1"/>
    </xf>
    <xf numFmtId="164" fontId="11" fillId="15" borderId="0" xfId="0" applyNumberFormat="1" applyFont="1" applyFill="1" applyBorder="1" applyAlignment="1">
      <alignment horizontal="right" wrapText="1"/>
    </xf>
    <xf numFmtId="164" fontId="10" fillId="15" borderId="19" xfId="0" applyNumberFormat="1" applyFont="1" applyFill="1" applyBorder="1" applyAlignment="1">
      <alignment vertical="center" wrapText="1"/>
    </xf>
    <xf numFmtId="164" fontId="9" fillId="15" borderId="35" xfId="0" applyNumberFormat="1" applyFont="1" applyFill="1" applyBorder="1" applyAlignment="1">
      <alignment horizontal="right" vertical="center" wrapText="1"/>
    </xf>
    <xf numFmtId="167" fontId="11" fillId="15" borderId="1" xfId="0" applyNumberFormat="1" applyFont="1" applyFill="1" applyBorder="1" applyAlignment="1">
      <alignment horizontal="right" vertical="center" wrapText="1"/>
    </xf>
    <xf numFmtId="164" fontId="11" fillId="15" borderId="1" xfId="0" applyNumberFormat="1" applyFont="1" applyFill="1" applyBorder="1" applyAlignment="1">
      <alignment horizontal="right" vertical="center" wrapText="1"/>
    </xf>
    <xf numFmtId="164" fontId="11" fillId="15" borderId="10" xfId="0" applyNumberFormat="1" applyFont="1" applyFill="1" applyBorder="1" applyAlignment="1">
      <alignment horizontal="center" vertical="center" wrapText="1"/>
    </xf>
    <xf numFmtId="164" fontId="10" fillId="15" borderId="35" xfId="0" applyNumberFormat="1" applyFont="1" applyFill="1" applyBorder="1" applyAlignment="1">
      <alignment horizontal="right" vertical="center" wrapText="1"/>
    </xf>
    <xf numFmtId="164" fontId="10" fillId="15" borderId="1" xfId="0" applyNumberFormat="1" applyFont="1" applyFill="1" applyBorder="1" applyAlignment="1">
      <alignment vertical="center" wrapText="1"/>
    </xf>
    <xf numFmtId="164" fontId="9" fillId="15" borderId="43" xfId="0" applyNumberFormat="1" applyFont="1" applyFill="1" applyBorder="1" applyAlignment="1">
      <alignment horizontal="right" vertical="center" wrapText="1"/>
    </xf>
    <xf numFmtId="164" fontId="10" fillId="15" borderId="7" xfId="0" applyNumberFormat="1" applyFont="1" applyFill="1" applyBorder="1" applyAlignment="1">
      <alignment horizontal="right" vertical="center" wrapText="1"/>
    </xf>
    <xf numFmtId="164" fontId="11" fillId="15" borderId="4" xfId="0" applyNumberFormat="1" applyFont="1" applyFill="1" applyBorder="1" applyAlignment="1">
      <alignment horizontal="right" vertical="center" wrapText="1"/>
    </xf>
    <xf numFmtId="167" fontId="9" fillId="15" borderId="4" xfId="0" applyNumberFormat="1" applyFont="1" applyFill="1" applyBorder="1" applyAlignment="1">
      <alignment horizontal="right" vertical="center" wrapText="1"/>
    </xf>
    <xf numFmtId="167" fontId="11" fillId="15" borderId="1" xfId="0" applyNumberFormat="1" applyFont="1" applyFill="1" applyBorder="1" applyAlignment="1">
      <alignment vertical="center" wrapText="1"/>
    </xf>
    <xf numFmtId="164" fontId="11" fillId="15" borderId="1" xfId="0" applyNumberFormat="1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horizontal="right" vertical="center" wrapText="1"/>
    </xf>
    <xf numFmtId="0" fontId="21" fillId="15" borderId="1" xfId="0" applyFont="1" applyFill="1" applyBorder="1" applyAlignment="1">
      <alignment horizontal="center" vertical="center" wrapText="1"/>
    </xf>
    <xf numFmtId="164" fontId="11" fillId="15" borderId="10" xfId="0" applyNumberFormat="1" applyFont="1" applyFill="1" applyBorder="1" applyAlignment="1">
      <alignment wrapText="1"/>
    </xf>
    <xf numFmtId="0" fontId="11" fillId="15" borderId="10" xfId="0" applyFont="1" applyFill="1" applyBorder="1" applyAlignment="1">
      <alignment horizontal="center" vertical="center" wrapText="1"/>
    </xf>
    <xf numFmtId="167" fontId="9" fillId="15" borderId="43" xfId="0" applyNumberFormat="1" applyFont="1" applyFill="1" applyBorder="1" applyAlignment="1">
      <alignment horizontal="right" vertical="center" wrapText="1"/>
    </xf>
    <xf numFmtId="0" fontId="0" fillId="15" borderId="1" xfId="0" applyFill="1" applyBorder="1"/>
    <xf numFmtId="164" fontId="0" fillId="15" borderId="1" xfId="0" applyNumberFormat="1" applyFill="1" applyBorder="1"/>
    <xf numFmtId="164" fontId="19" fillId="15" borderId="1" xfId="0" applyNumberFormat="1" applyFont="1" applyFill="1" applyBorder="1"/>
    <xf numFmtId="0" fontId="19" fillId="15" borderId="1" xfId="0" applyFont="1" applyFill="1" applyBorder="1"/>
    <xf numFmtId="164" fontId="0" fillId="15" borderId="0" xfId="0" applyNumberFormat="1" applyFill="1"/>
    <xf numFmtId="164" fontId="11" fillId="0" borderId="5" xfId="0" applyNumberFormat="1" applyFont="1" applyBorder="1" applyAlignment="1">
      <alignment horizontal="right" vertical="center" wrapText="1"/>
    </xf>
    <xf numFmtId="164" fontId="9" fillId="4" borderId="29" xfId="0" applyNumberFormat="1" applyFont="1" applyFill="1" applyBorder="1" applyAlignment="1">
      <alignment horizontal="right" vertical="center" wrapText="1"/>
    </xf>
    <xf numFmtId="4" fontId="4" fillId="4" borderId="29" xfId="0" applyNumberFormat="1" applyFont="1" applyFill="1" applyBorder="1" applyAlignment="1">
      <alignment horizontal="right" wrapText="1"/>
    </xf>
    <xf numFmtId="164" fontId="21" fillId="14" borderId="1" xfId="0" applyNumberFormat="1" applyFont="1" applyFill="1" applyBorder="1" applyAlignment="1">
      <alignment horizontal="right" vertical="center" wrapText="1"/>
    </xf>
    <xf numFmtId="4" fontId="11" fillId="14" borderId="1" xfId="0" applyNumberFormat="1" applyFont="1" applyFill="1" applyBorder="1" applyAlignment="1">
      <alignment horizontal="right" vertical="center" wrapText="1"/>
    </xf>
    <xf numFmtId="164" fontId="11" fillId="14" borderId="1" xfId="0" applyNumberFormat="1" applyFont="1" applyFill="1" applyBorder="1" applyAlignment="1">
      <alignment horizontal="right" vertical="center" wrapText="1"/>
    </xf>
    <xf numFmtId="0" fontId="0" fillId="16" borderId="0" xfId="0" applyFill="1"/>
    <xf numFmtId="0" fontId="4" fillId="16" borderId="17" xfId="0" applyFont="1" applyFill="1" applyBorder="1" applyAlignment="1">
      <alignment horizontal="center" vertical="center" wrapText="1"/>
    </xf>
    <xf numFmtId="164" fontId="3" fillId="16" borderId="5" xfId="0" applyNumberFormat="1" applyFont="1" applyFill="1" applyBorder="1" applyAlignment="1">
      <alignment horizontal="right" vertical="center" wrapText="1"/>
    </xf>
    <xf numFmtId="4" fontId="3" fillId="16" borderId="0" xfId="0" applyNumberFormat="1" applyFont="1" applyFill="1" applyBorder="1" applyAlignment="1">
      <alignment horizontal="right" wrapText="1"/>
    </xf>
    <xf numFmtId="164" fontId="3" fillId="16" borderId="5" xfId="0" applyNumberFormat="1" applyFont="1" applyFill="1" applyBorder="1" applyAlignment="1">
      <alignment horizontal="right" wrapText="1"/>
    </xf>
    <xf numFmtId="0" fontId="4" fillId="16" borderId="0" xfId="0" applyFont="1" applyFill="1" applyBorder="1" applyAlignment="1">
      <alignment horizontal="left" wrapText="1"/>
    </xf>
    <xf numFmtId="164" fontId="9" fillId="16" borderId="5" xfId="0" applyNumberFormat="1" applyFont="1" applyFill="1" applyBorder="1" applyAlignment="1">
      <alignment horizontal="right" vertical="center" wrapText="1"/>
    </xf>
    <xf numFmtId="164" fontId="9" fillId="16" borderId="19" xfId="0" applyNumberFormat="1" applyFont="1" applyFill="1" applyBorder="1" applyAlignment="1">
      <alignment horizontal="right" vertical="center" wrapText="1"/>
    </xf>
    <xf numFmtId="164" fontId="10" fillId="16" borderId="1" xfId="0" applyNumberFormat="1" applyFont="1" applyFill="1" applyBorder="1" applyAlignment="1">
      <alignment horizontal="right" vertical="center" wrapText="1"/>
    </xf>
    <xf numFmtId="164" fontId="9" fillId="16" borderId="1" xfId="0" applyNumberFormat="1" applyFont="1" applyFill="1" applyBorder="1" applyAlignment="1">
      <alignment horizontal="right" vertical="center" wrapText="1"/>
    </xf>
    <xf numFmtId="164" fontId="10" fillId="16" borderId="2" xfId="0" applyNumberFormat="1" applyFont="1" applyFill="1" applyBorder="1" applyAlignment="1">
      <alignment horizontal="right" vertical="center" wrapText="1"/>
    </xf>
    <xf numFmtId="164" fontId="11" fillId="16" borderId="0" xfId="0" applyNumberFormat="1" applyFont="1" applyFill="1" applyBorder="1" applyAlignment="1">
      <alignment horizontal="right" vertical="center" wrapText="1"/>
    </xf>
    <xf numFmtId="164" fontId="9" fillId="16" borderId="12" xfId="0" applyNumberFormat="1" applyFont="1" applyFill="1" applyBorder="1" applyAlignment="1">
      <alignment horizontal="right" vertical="center" wrapText="1"/>
    </xf>
    <xf numFmtId="164" fontId="10" fillId="16" borderId="8" xfId="0" applyNumberFormat="1" applyFont="1" applyFill="1" applyBorder="1" applyAlignment="1">
      <alignment horizontal="right" vertical="center" wrapText="1"/>
    </xf>
    <xf numFmtId="164" fontId="15" fillId="16" borderId="8" xfId="0" applyNumberFormat="1" applyFont="1" applyFill="1" applyBorder="1" applyAlignment="1">
      <alignment horizontal="right" vertical="center" wrapText="1"/>
    </xf>
    <xf numFmtId="164" fontId="15" fillId="16" borderId="29" xfId="0" applyNumberFormat="1" applyFont="1" applyFill="1" applyBorder="1" applyAlignment="1">
      <alignment horizontal="right" vertical="center" wrapText="1"/>
    </xf>
    <xf numFmtId="164" fontId="15" fillId="16" borderId="19" xfId="0" applyNumberFormat="1" applyFont="1" applyFill="1" applyBorder="1" applyAlignment="1">
      <alignment horizontal="right" vertical="center" wrapText="1"/>
    </xf>
    <xf numFmtId="164" fontId="11" fillId="16" borderId="4" xfId="0" applyNumberFormat="1" applyFont="1" applyFill="1" applyBorder="1" applyAlignment="1">
      <alignment horizontal="center" vertical="center" wrapText="1"/>
    </xf>
    <xf numFmtId="164" fontId="9" fillId="16" borderId="7" xfId="0" applyNumberFormat="1" applyFont="1" applyFill="1" applyBorder="1" applyAlignment="1">
      <alignment horizontal="right" vertical="center" wrapText="1"/>
    </xf>
    <xf numFmtId="164" fontId="11" fillId="16" borderId="0" xfId="0" applyNumberFormat="1" applyFont="1" applyFill="1" applyBorder="1" applyAlignment="1">
      <alignment horizontal="center" vertical="center" wrapText="1"/>
    </xf>
    <xf numFmtId="164" fontId="9" fillId="16" borderId="6" xfId="0" applyNumberFormat="1" applyFont="1" applyFill="1" applyBorder="1" applyAlignment="1">
      <alignment horizontal="right" vertical="center" wrapText="1"/>
    </xf>
    <xf numFmtId="164" fontId="11" fillId="16" borderId="0" xfId="0" applyNumberFormat="1" applyFont="1" applyFill="1" applyBorder="1" applyAlignment="1">
      <alignment horizontal="right" wrapText="1"/>
    </xf>
    <xf numFmtId="164" fontId="10" fillId="16" borderId="19" xfId="0" applyNumberFormat="1" applyFont="1" applyFill="1" applyBorder="1" applyAlignment="1">
      <alignment vertical="center" wrapText="1"/>
    </xf>
    <xf numFmtId="164" fontId="9" fillId="16" borderId="35" xfId="0" applyNumberFormat="1" applyFont="1" applyFill="1" applyBorder="1" applyAlignment="1">
      <alignment horizontal="right" vertical="center" wrapText="1"/>
    </xf>
    <xf numFmtId="164" fontId="11" fillId="16" borderId="1" xfId="0" applyNumberFormat="1" applyFont="1" applyFill="1" applyBorder="1" applyAlignment="1">
      <alignment horizontal="right" vertical="center" wrapText="1"/>
    </xf>
    <xf numFmtId="164" fontId="11" fillId="16" borderId="10" xfId="0" applyNumberFormat="1" applyFont="1" applyFill="1" applyBorder="1" applyAlignment="1">
      <alignment horizontal="center" vertical="center" wrapText="1"/>
    </xf>
    <xf numFmtId="164" fontId="10" fillId="16" borderId="35" xfId="0" applyNumberFormat="1" applyFont="1" applyFill="1" applyBorder="1" applyAlignment="1">
      <alignment horizontal="right" vertical="center" wrapText="1"/>
    </xf>
    <xf numFmtId="164" fontId="10" fillId="16" borderId="1" xfId="0" applyNumberFormat="1" applyFont="1" applyFill="1" applyBorder="1" applyAlignment="1">
      <alignment vertical="center" wrapText="1"/>
    </xf>
    <xf numFmtId="164" fontId="9" fillId="16" borderId="43" xfId="0" applyNumberFormat="1" applyFont="1" applyFill="1" applyBorder="1" applyAlignment="1">
      <alignment horizontal="right" vertical="center" wrapText="1"/>
    </xf>
    <xf numFmtId="164" fontId="10" fillId="16" borderId="7" xfId="0" applyNumberFormat="1" applyFont="1" applyFill="1" applyBorder="1" applyAlignment="1">
      <alignment horizontal="right" vertical="center" wrapText="1"/>
    </xf>
    <xf numFmtId="164" fontId="11" fillId="16" borderId="4" xfId="0" applyNumberFormat="1" applyFont="1" applyFill="1" applyBorder="1" applyAlignment="1">
      <alignment horizontal="right" vertical="center" wrapText="1"/>
    </xf>
    <xf numFmtId="167" fontId="9" fillId="16" borderId="4" xfId="0" applyNumberFormat="1" applyFont="1" applyFill="1" applyBorder="1" applyAlignment="1">
      <alignment horizontal="right" vertical="center" wrapText="1"/>
    </xf>
    <xf numFmtId="167" fontId="11" fillId="16" borderId="1" xfId="0" applyNumberFormat="1" applyFont="1" applyFill="1" applyBorder="1" applyAlignment="1">
      <alignment horizontal="right" vertical="center" wrapText="1"/>
    </xf>
    <xf numFmtId="164" fontId="11" fillId="16" borderId="1" xfId="0" applyNumberFormat="1" applyFont="1" applyFill="1" applyBorder="1" applyAlignment="1">
      <alignment vertical="center" wrapText="1"/>
    </xf>
    <xf numFmtId="0" fontId="11" fillId="16" borderId="1" xfId="0" applyFont="1" applyFill="1" applyBorder="1" applyAlignment="1">
      <alignment vertical="center" wrapText="1"/>
    </xf>
    <xf numFmtId="0" fontId="11" fillId="16" borderId="1" xfId="0" applyFont="1" applyFill="1" applyBorder="1" applyAlignment="1">
      <alignment horizontal="right" vertical="center" wrapText="1"/>
    </xf>
    <xf numFmtId="164" fontId="11" fillId="16" borderId="10" xfId="0" applyNumberFormat="1" applyFont="1" applyFill="1" applyBorder="1" applyAlignment="1">
      <alignment wrapText="1"/>
    </xf>
    <xf numFmtId="0" fontId="11" fillId="16" borderId="10" xfId="0" applyFont="1" applyFill="1" applyBorder="1" applyAlignment="1">
      <alignment horizontal="center" vertical="center" wrapText="1"/>
    </xf>
    <xf numFmtId="167" fontId="9" fillId="16" borderId="43" xfId="0" applyNumberFormat="1" applyFont="1" applyFill="1" applyBorder="1" applyAlignment="1">
      <alignment horizontal="right" vertical="center" wrapText="1"/>
    </xf>
    <xf numFmtId="0" fontId="0" fillId="16" borderId="1" xfId="0" applyFill="1" applyBorder="1"/>
    <xf numFmtId="164" fontId="0" fillId="16" borderId="1" xfId="0" applyNumberFormat="1" applyFill="1" applyBorder="1"/>
    <xf numFmtId="164" fontId="19" fillId="16" borderId="1" xfId="0" applyNumberFormat="1" applyFont="1" applyFill="1" applyBorder="1"/>
    <xf numFmtId="0" fontId="19" fillId="16" borderId="1" xfId="0" applyFont="1" applyFill="1" applyBorder="1"/>
    <xf numFmtId="0" fontId="26" fillId="6" borderId="0" xfId="0" applyFont="1" applyFill="1" applyBorder="1" applyAlignment="1">
      <alignment horizontal="center" wrapText="1"/>
    </xf>
    <xf numFmtId="0" fontId="26" fillId="6" borderId="0" xfId="0" applyFont="1" applyFill="1" applyAlignment="1">
      <alignment horizontal="center" wrapText="1"/>
    </xf>
    <xf numFmtId="0" fontId="26" fillId="6" borderId="0" xfId="0" applyFont="1" applyFill="1" applyAlignment="1">
      <alignment horizontal="center"/>
    </xf>
    <xf numFmtId="3" fontId="11" fillId="6" borderId="27" xfId="0" applyNumberFormat="1" applyFont="1" applyFill="1" applyBorder="1" applyAlignment="1">
      <alignment horizontal="right" vertical="center" wrapText="1"/>
    </xf>
    <xf numFmtId="0" fontId="11" fillId="0" borderId="52" xfId="0" applyFont="1" applyBorder="1" applyAlignment="1">
      <alignment horizontal="right" vertical="center" wrapText="1"/>
    </xf>
    <xf numFmtId="0" fontId="11" fillId="0" borderId="20" xfId="0" applyFont="1" applyBorder="1" applyAlignment="1">
      <alignment horizontal="center" vertical="center" wrapText="1"/>
    </xf>
    <xf numFmtId="164" fontId="11" fillId="6" borderId="23" xfId="0" applyNumberFormat="1" applyFont="1" applyFill="1" applyBorder="1" applyAlignment="1">
      <alignment horizontal="right" vertical="center" wrapText="1"/>
    </xf>
    <xf numFmtId="0" fontId="11" fillId="4" borderId="9" xfId="0" applyFont="1" applyFill="1" applyBorder="1" applyAlignment="1">
      <alignment horizontal="right" vertical="center" wrapText="1"/>
    </xf>
    <xf numFmtId="0" fontId="11" fillId="4" borderId="40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center" vertical="center" wrapText="1"/>
    </xf>
    <xf numFmtId="164" fontId="11" fillId="4" borderId="10" xfId="0" applyNumberFormat="1" applyFont="1" applyFill="1" applyBorder="1" applyAlignment="1">
      <alignment horizontal="center" vertical="center" wrapText="1"/>
    </xf>
    <xf numFmtId="164" fontId="21" fillId="4" borderId="10" xfId="0" applyNumberFormat="1" applyFont="1" applyFill="1" applyBorder="1" applyAlignment="1">
      <alignment horizontal="right" vertical="center" wrapText="1"/>
    </xf>
    <xf numFmtId="164" fontId="21" fillId="4" borderId="17" xfId="0" applyNumberFormat="1" applyFont="1" applyFill="1" applyBorder="1" applyAlignment="1">
      <alignment horizontal="right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67" fontId="11" fillId="16" borderId="32" xfId="0" applyNumberFormat="1" applyFont="1" applyFill="1" applyBorder="1" applyAlignment="1">
      <alignment horizontal="right" vertical="center" wrapText="1"/>
    </xf>
    <xf numFmtId="0" fontId="11" fillId="0" borderId="0" xfId="0" applyFont="1" applyBorder="1" applyAlignment="1">
      <alignment horizontal="right" vertical="center" wrapText="1"/>
    </xf>
    <xf numFmtId="0" fontId="11" fillId="6" borderId="0" xfId="0" applyFont="1" applyFill="1" applyBorder="1" applyAlignment="1">
      <alignment horizontal="left" vertical="center" wrapText="1"/>
    </xf>
    <xf numFmtId="3" fontId="11" fillId="0" borderId="0" xfId="0" applyNumberFormat="1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164" fontId="11" fillId="0" borderId="23" xfId="0" applyNumberFormat="1" applyFont="1" applyBorder="1" applyAlignment="1">
      <alignment horizontal="right" vertical="center" wrapText="1"/>
    </xf>
    <xf numFmtId="43" fontId="11" fillId="6" borderId="32" xfId="2" applyFont="1" applyFill="1" applyBorder="1" applyAlignment="1">
      <alignment horizontal="right" vertical="center" wrapText="1"/>
    </xf>
    <xf numFmtId="167" fontId="0" fillId="0" borderId="0" xfId="0" applyNumberFormat="1"/>
    <xf numFmtId="0" fontId="11" fillId="0" borderId="38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167" fontId="4" fillId="0" borderId="1" xfId="0" applyNumberFormat="1" applyFont="1" applyBorder="1" applyAlignment="1">
      <alignment vertical="center"/>
    </xf>
    <xf numFmtId="0" fontId="21" fillId="0" borderId="8" xfId="0" applyFont="1" applyBorder="1" applyAlignment="1">
      <alignment horizontal="right" vertical="center" wrapText="1"/>
    </xf>
    <xf numFmtId="0" fontId="11" fillId="6" borderId="0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167" fontId="21" fillId="0" borderId="8" xfId="0" applyNumberFormat="1" applyFont="1" applyBorder="1" applyAlignment="1">
      <alignment horizontal="right" vertical="center" wrapText="1"/>
    </xf>
    <xf numFmtId="0" fontId="21" fillId="15" borderId="8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164" fontId="0" fillId="16" borderId="0" xfId="0" applyNumberFormat="1" applyFill="1"/>
    <xf numFmtId="0" fontId="11" fillId="0" borderId="0" xfId="0" applyFont="1" applyFill="1" applyBorder="1" applyAlignment="1">
      <alignment horizontal="left" vertical="center" wrapText="1"/>
    </xf>
    <xf numFmtId="164" fontId="11" fillId="0" borderId="0" xfId="0" applyNumberFormat="1" applyFont="1" applyFill="1" applyBorder="1" applyAlignment="1">
      <alignment horizontal="center" vertical="center" wrapText="1"/>
    </xf>
    <xf numFmtId="164" fontId="11" fillId="0" borderId="0" xfId="0" applyNumberFormat="1" applyFont="1" applyFill="1" applyBorder="1" applyAlignment="1">
      <alignment horizontal="right" vertical="center" wrapText="1"/>
    </xf>
    <xf numFmtId="164" fontId="21" fillId="0" borderId="0" xfId="0" applyNumberFormat="1" applyFont="1" applyFill="1" applyBorder="1" applyAlignment="1">
      <alignment horizontal="right" vertical="center" wrapText="1"/>
    </xf>
    <xf numFmtId="14" fontId="9" fillId="0" borderId="3" xfId="0" applyNumberFormat="1" applyFont="1" applyFill="1" applyBorder="1" applyAlignment="1">
      <alignment horizontal="right" vertical="center" wrapText="1"/>
    </xf>
    <xf numFmtId="0" fontId="9" fillId="0" borderId="31" xfId="0" applyFont="1" applyFill="1" applyBorder="1" applyAlignment="1">
      <alignment wrapText="1"/>
    </xf>
    <xf numFmtId="0" fontId="9" fillId="0" borderId="4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164" fontId="9" fillId="0" borderId="4" xfId="0" applyNumberFormat="1" applyFont="1" applyFill="1" applyBorder="1" applyAlignment="1">
      <alignment horizontal="right" vertical="center" wrapText="1"/>
    </xf>
    <xf numFmtId="164" fontId="9" fillId="0" borderId="5" xfId="0" applyNumberFormat="1" applyFont="1" applyFill="1" applyBorder="1" applyAlignment="1">
      <alignment horizontal="right" vertical="center" wrapText="1"/>
    </xf>
    <xf numFmtId="4" fontId="11" fillId="0" borderId="17" xfId="0" applyNumberFormat="1" applyFont="1" applyBorder="1" applyAlignment="1">
      <alignment horizontal="right" vertical="center" wrapText="1"/>
    </xf>
    <xf numFmtId="0" fontId="21" fillId="16" borderId="1" xfId="0" applyFont="1" applyFill="1" applyBorder="1" applyAlignment="1">
      <alignment vertical="center" wrapText="1"/>
    </xf>
    <xf numFmtId="0" fontId="31" fillId="6" borderId="1" xfId="0" applyFont="1" applyFill="1" applyBorder="1" applyAlignment="1">
      <alignment horizontal="left" vertical="center" wrapText="1"/>
    </xf>
    <xf numFmtId="164" fontId="11" fillId="16" borderId="8" xfId="0" applyNumberFormat="1" applyFont="1" applyFill="1" applyBorder="1" applyAlignment="1">
      <alignment horizontal="right" vertical="center" wrapText="1"/>
    </xf>
    <xf numFmtId="164" fontId="11" fillId="16" borderId="19" xfId="0" applyNumberFormat="1" applyFont="1" applyFill="1" applyBorder="1" applyAlignment="1">
      <alignment horizontal="right" vertical="center" wrapText="1"/>
    </xf>
    <xf numFmtId="164" fontId="11" fillId="6" borderId="29" xfId="0" applyNumberFormat="1" applyFont="1" applyFill="1" applyBorder="1" applyAlignment="1">
      <alignment horizontal="right" vertical="center" wrapText="1"/>
    </xf>
    <xf numFmtId="164" fontId="11" fillId="6" borderId="19" xfId="0" applyNumberFormat="1" applyFont="1" applyFill="1" applyBorder="1" applyAlignment="1">
      <alignment horizontal="right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29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164" fontId="11" fillId="6" borderId="8" xfId="0" applyNumberFormat="1" applyFont="1" applyFill="1" applyBorder="1" applyAlignment="1">
      <alignment horizontal="center" vertical="center" wrapText="1"/>
    </xf>
    <xf numFmtId="164" fontId="11" fillId="6" borderId="29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164" fontId="11" fillId="6" borderId="29" xfId="0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11" fillId="6" borderId="29" xfId="0" applyFont="1" applyFill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0" borderId="45" xfId="0" applyFont="1" applyBorder="1" applyAlignment="1">
      <alignment horizontal="righ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48" xfId="0" applyFont="1" applyBorder="1" applyAlignment="1">
      <alignment horizontal="right" vertical="center" wrapText="1"/>
    </xf>
    <xf numFmtId="0" fontId="10" fillId="2" borderId="20" xfId="0" applyFont="1" applyFill="1" applyBorder="1" applyAlignment="1">
      <alignment horizontal="left" vertical="center" wrapText="1"/>
    </xf>
    <xf numFmtId="0" fontId="10" fillId="3" borderId="20" xfId="0" applyFont="1" applyFill="1" applyBorder="1" applyAlignment="1">
      <alignment horizontal="left" vertical="center" wrapText="1"/>
    </xf>
    <xf numFmtId="3" fontId="11" fillId="0" borderId="8" xfId="0" applyNumberFormat="1" applyFont="1" applyFill="1" applyBorder="1" applyAlignment="1">
      <alignment horizontal="center" vertical="center" wrapText="1"/>
    </xf>
    <xf numFmtId="3" fontId="11" fillId="0" borderId="19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7" fontId="11" fillId="0" borderId="8" xfId="0" applyNumberFormat="1" applyFont="1" applyBorder="1" applyAlignment="1">
      <alignment horizontal="right" vertical="center" wrapText="1"/>
    </xf>
    <xf numFmtId="167" fontId="11" fillId="0" borderId="19" xfId="0" applyNumberFormat="1" applyFont="1" applyBorder="1" applyAlignment="1">
      <alignment horizontal="right" vertical="center" wrapText="1"/>
    </xf>
    <xf numFmtId="4" fontId="11" fillId="0" borderId="19" xfId="0" applyNumberFormat="1" applyFont="1" applyBorder="1" applyAlignment="1">
      <alignment horizontal="right" vertical="center" wrapText="1"/>
    </xf>
    <xf numFmtId="164" fontId="11" fillId="0" borderId="8" xfId="0" applyNumberFormat="1" applyFont="1" applyBorder="1" applyAlignment="1">
      <alignment horizontal="right" vertical="center" wrapText="1"/>
    </xf>
    <xf numFmtId="164" fontId="11" fillId="0" borderId="19" xfId="0" applyNumberFormat="1" applyFont="1" applyBorder="1" applyAlignment="1">
      <alignment horizontal="right" vertical="center" wrapText="1"/>
    </xf>
    <xf numFmtId="164" fontId="11" fillId="0" borderId="8" xfId="0" applyNumberFormat="1" applyFont="1" applyBorder="1" applyAlignment="1">
      <alignment vertical="center" wrapText="1"/>
    </xf>
    <xf numFmtId="164" fontId="11" fillId="0" borderId="19" xfId="0" applyNumberFormat="1" applyFont="1" applyBorder="1" applyAlignment="1">
      <alignment vertical="center" wrapText="1"/>
    </xf>
    <xf numFmtId="167" fontId="11" fillId="16" borderId="8" xfId="0" applyNumberFormat="1" applyFont="1" applyFill="1" applyBorder="1" applyAlignment="1">
      <alignment horizontal="righ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167" fontId="11" fillId="6" borderId="8" xfId="0" applyNumberFormat="1" applyFont="1" applyFill="1" applyBorder="1" applyAlignment="1">
      <alignment horizontal="right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right" vertical="center" wrapText="1"/>
    </xf>
    <xf numFmtId="0" fontId="11" fillId="0" borderId="19" xfId="0" applyFont="1" applyBorder="1" applyAlignment="1">
      <alignment horizontal="right" vertical="center" wrapText="1"/>
    </xf>
    <xf numFmtId="164" fontId="21" fillId="6" borderId="27" xfId="0" applyNumberFormat="1" applyFont="1" applyFill="1" applyBorder="1" applyAlignment="1">
      <alignment horizontal="right" vertical="center" wrapText="1"/>
    </xf>
    <xf numFmtId="164" fontId="21" fillId="6" borderId="8" xfId="0" applyNumberFormat="1" applyFont="1" applyFill="1" applyBorder="1" applyAlignment="1">
      <alignment horizontal="center" vertical="center" wrapText="1"/>
    </xf>
    <xf numFmtId="164" fontId="21" fillId="6" borderId="19" xfId="0" applyNumberFormat="1" applyFont="1" applyFill="1" applyBorder="1" applyAlignment="1">
      <alignment horizontal="center" vertical="center" wrapText="1"/>
    </xf>
    <xf numFmtId="164" fontId="11" fillId="0" borderId="8" xfId="0" applyNumberFormat="1" applyFont="1" applyFill="1" applyBorder="1" applyAlignment="1">
      <alignment horizontal="right" vertical="center" wrapText="1"/>
    </xf>
    <xf numFmtId="0" fontId="4" fillId="8" borderId="1" xfId="0" applyFont="1" applyFill="1" applyBorder="1" applyAlignment="1">
      <alignment horizontal="center" vertical="center" wrapText="1"/>
    </xf>
    <xf numFmtId="4" fontId="21" fillId="0" borderId="39" xfId="0" applyNumberFormat="1" applyFont="1" applyBorder="1" applyAlignment="1">
      <alignment horizontal="right" vertical="center" wrapText="1"/>
    </xf>
    <xf numFmtId="0" fontId="4" fillId="6" borderId="1" xfId="0" applyFont="1" applyFill="1" applyBorder="1" applyAlignment="1">
      <alignment horizontal="center" vertical="center" wrapText="1"/>
    </xf>
    <xf numFmtId="164" fontId="21" fillId="0" borderId="19" xfId="0" applyNumberFormat="1" applyFont="1" applyBorder="1" applyAlignment="1">
      <alignment horizontal="right" vertical="center" wrapText="1"/>
    </xf>
    <xf numFmtId="0" fontId="11" fillId="0" borderId="19" xfId="0" applyFont="1" applyBorder="1" applyAlignment="1">
      <alignment horizontal="left" vertical="center" wrapText="1"/>
    </xf>
    <xf numFmtId="43" fontId="21" fillId="6" borderId="29" xfId="2" applyFont="1" applyFill="1" applyBorder="1" applyAlignment="1">
      <alignment horizontal="right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21" fillId="6" borderId="29" xfId="0" applyFont="1" applyFill="1" applyBorder="1" applyAlignment="1">
      <alignment horizontal="center" vertical="center" wrapText="1"/>
    </xf>
    <xf numFmtId="0" fontId="22" fillId="6" borderId="29" xfId="0" applyFont="1" applyFill="1" applyBorder="1" applyAlignment="1">
      <alignment horizontal="center" vertical="center" wrapText="1"/>
    </xf>
    <xf numFmtId="0" fontId="21" fillId="6" borderId="19" xfId="0" applyFont="1" applyFill="1" applyBorder="1" applyAlignment="1">
      <alignment horizontal="center" vertical="center" wrapText="1"/>
    </xf>
    <xf numFmtId="43" fontId="21" fillId="6" borderId="27" xfId="2" applyFont="1" applyFill="1" applyBorder="1" applyAlignment="1">
      <alignment horizontal="right" vertical="center" wrapText="1"/>
    </xf>
    <xf numFmtId="43" fontId="21" fillId="6" borderId="38" xfId="2" applyFont="1" applyFill="1" applyBorder="1" applyAlignment="1">
      <alignment horizontal="right" vertical="center" wrapText="1"/>
    </xf>
    <xf numFmtId="43" fontId="21" fillId="6" borderId="39" xfId="2" applyFont="1" applyFill="1" applyBorder="1" applyAlignment="1">
      <alignment horizontal="right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center" vertical="center" wrapText="1"/>
    </xf>
    <xf numFmtId="0" fontId="11" fillId="6" borderId="48" xfId="0" applyFont="1" applyFill="1" applyBorder="1" applyAlignment="1">
      <alignment horizontal="righ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1" fillId="6" borderId="29" xfId="0" applyFont="1" applyFill="1" applyBorder="1" applyAlignment="1">
      <alignment horizontal="right" vertical="center" wrapText="1"/>
    </xf>
    <xf numFmtId="0" fontId="21" fillId="6" borderId="38" xfId="0" applyFont="1" applyFill="1" applyBorder="1" applyAlignment="1">
      <alignment horizontal="right" vertical="center" wrapText="1"/>
    </xf>
    <xf numFmtId="164" fontId="11" fillId="6" borderId="1" xfId="0" applyNumberFormat="1" applyFont="1" applyFill="1" applyBorder="1" applyAlignment="1">
      <alignment horizontal="right" vertical="center" wrapText="1"/>
    </xf>
    <xf numFmtId="0" fontId="11" fillId="0" borderId="15" xfId="0" applyFont="1" applyBorder="1" applyAlignment="1">
      <alignment horizontal="right" vertical="center" wrapText="1"/>
    </xf>
    <xf numFmtId="0" fontId="4" fillId="6" borderId="0" xfId="0" applyFont="1" applyFill="1" applyBorder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/>
    </xf>
    <xf numFmtId="164" fontId="21" fillId="0" borderId="8" xfId="0" applyNumberFormat="1" applyFont="1" applyBorder="1" applyAlignment="1">
      <alignment vertical="center" wrapText="1"/>
    </xf>
    <xf numFmtId="0" fontId="2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29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11" fillId="0" borderId="29" xfId="0" applyFont="1" applyFill="1" applyBorder="1" applyAlignment="1">
      <alignment horizontal="center" vertical="center" wrapText="1"/>
    </xf>
    <xf numFmtId="164" fontId="11" fillId="0" borderId="27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11" fillId="0" borderId="29" xfId="0" applyNumberFormat="1" applyFont="1" applyFill="1" applyBorder="1" applyAlignment="1">
      <alignment horizontal="right" vertical="center" wrapText="1"/>
    </xf>
    <xf numFmtId="0" fontId="11" fillId="0" borderId="15" xfId="0" applyFont="1" applyFill="1" applyBorder="1" applyAlignment="1">
      <alignment horizontal="right" vertical="center" wrapText="1"/>
    </xf>
    <xf numFmtId="0" fontId="11" fillId="0" borderId="29" xfId="0" applyFont="1" applyFill="1" applyBorder="1" applyAlignment="1">
      <alignment horizontal="left" vertical="center" wrapText="1"/>
    </xf>
    <xf numFmtId="164" fontId="11" fillId="0" borderId="38" xfId="0" applyNumberFormat="1" applyFont="1" applyFill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 wrapText="1"/>
    </xf>
    <xf numFmtId="164" fontId="11" fillId="6" borderId="32" xfId="0" applyNumberFormat="1" applyFont="1" applyFill="1" applyBorder="1" applyAlignment="1">
      <alignment horizontal="right" vertical="center" wrapText="1"/>
    </xf>
    <xf numFmtId="0" fontId="11" fillId="0" borderId="2" xfId="0" applyFont="1" applyBorder="1" applyAlignment="1">
      <alignment horizontal="center" vertical="center" wrapText="1"/>
    </xf>
    <xf numFmtId="4" fontId="11" fillId="6" borderId="32" xfId="0" applyNumberFormat="1" applyFont="1" applyFill="1" applyBorder="1" applyAlignment="1">
      <alignment horizontal="righ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left" vertical="center" wrapText="1"/>
    </xf>
    <xf numFmtId="0" fontId="11" fillId="12" borderId="8" xfId="0" applyFont="1" applyFill="1" applyBorder="1" applyAlignment="1">
      <alignment horizontal="center" vertical="center" wrapText="1"/>
    </xf>
    <xf numFmtId="0" fontId="11" fillId="12" borderId="29" xfId="0" applyFont="1" applyFill="1" applyBorder="1" applyAlignment="1">
      <alignment horizontal="center" vertical="center" wrapText="1"/>
    </xf>
    <xf numFmtId="0" fontId="11" fillId="12" borderId="19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3" borderId="24" xfId="0" applyFont="1" applyFill="1" applyBorder="1" applyAlignment="1">
      <alignment horizontal="left" vertical="center" wrapText="1"/>
    </xf>
    <xf numFmtId="0" fontId="11" fillId="0" borderId="27" xfId="0" applyFont="1" applyBorder="1" applyAlignment="1">
      <alignment horizontal="right" vertical="center" wrapText="1"/>
    </xf>
    <xf numFmtId="4" fontId="11" fillId="0" borderId="39" xfId="0" applyNumberFormat="1" applyFont="1" applyBorder="1" applyAlignment="1">
      <alignment horizontal="righ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vertical="center" wrapText="1"/>
    </xf>
    <xf numFmtId="0" fontId="11" fillId="0" borderId="29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17" xfId="0" applyFont="1" applyFill="1" applyBorder="1" applyAlignment="1">
      <alignment horizontal="center" vertical="center" wrapText="1"/>
    </xf>
    <xf numFmtId="0" fontId="2" fillId="16" borderId="1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164" fontId="11" fillId="6" borderId="8" xfId="0" applyNumberFormat="1" applyFont="1" applyFill="1" applyBorder="1" applyAlignment="1">
      <alignment horizontal="right" vertical="center" wrapText="1"/>
    </xf>
    <xf numFmtId="164" fontId="11" fillId="6" borderId="29" xfId="0" applyNumberFormat="1" applyFont="1" applyFill="1" applyBorder="1" applyAlignment="1">
      <alignment horizontal="right" vertical="center" wrapText="1"/>
    </xf>
    <xf numFmtId="164" fontId="11" fillId="6" borderId="19" xfId="0" applyNumberFormat="1" applyFont="1" applyFill="1" applyBorder="1" applyAlignment="1">
      <alignment horizontal="right" vertical="center" wrapText="1"/>
    </xf>
    <xf numFmtId="164" fontId="11" fillId="15" borderId="8" xfId="0" applyNumberFormat="1" applyFont="1" applyFill="1" applyBorder="1" applyAlignment="1">
      <alignment horizontal="right" vertical="center" wrapText="1"/>
    </xf>
    <xf numFmtId="164" fontId="11" fillId="15" borderId="19" xfId="0" applyNumberFormat="1" applyFont="1" applyFill="1" applyBorder="1" applyAlignment="1">
      <alignment horizontal="right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48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167" fontId="11" fillId="0" borderId="8" xfId="0" applyNumberFormat="1" applyFont="1" applyBorder="1" applyAlignment="1">
      <alignment horizontal="right" vertical="center" wrapText="1"/>
    </xf>
    <xf numFmtId="167" fontId="11" fillId="0" borderId="19" xfId="0" applyNumberFormat="1" applyFont="1" applyBorder="1" applyAlignment="1">
      <alignment horizontal="right" vertical="center" wrapText="1"/>
    </xf>
    <xf numFmtId="164" fontId="11" fillId="0" borderId="8" xfId="0" applyNumberFormat="1" applyFont="1" applyBorder="1" applyAlignment="1">
      <alignment horizontal="right" vertical="center" wrapText="1"/>
    </xf>
    <xf numFmtId="164" fontId="11" fillId="0" borderId="29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167" fontId="11" fillId="15" borderId="8" xfId="0" applyNumberFormat="1" applyFont="1" applyFill="1" applyBorder="1" applyAlignment="1">
      <alignment horizontal="right" vertical="center" wrapText="1"/>
    </xf>
    <xf numFmtId="167" fontId="11" fillId="15" borderId="19" xfId="0" applyNumberFormat="1" applyFont="1" applyFill="1" applyBorder="1" applyAlignment="1">
      <alignment horizontal="right" vertical="center" wrapText="1"/>
    </xf>
    <xf numFmtId="0" fontId="11" fillId="0" borderId="8" xfId="0" applyFont="1" applyBorder="1" applyAlignment="1">
      <alignment horizontal="right" vertical="center" wrapText="1"/>
    </xf>
    <xf numFmtId="0" fontId="11" fillId="0" borderId="19" xfId="0" applyFont="1" applyBorder="1" applyAlignment="1">
      <alignment horizontal="righ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6" borderId="48" xfId="0" applyFont="1" applyFill="1" applyBorder="1" applyAlignment="1">
      <alignment horizontal="right" vertical="center" wrapText="1"/>
    </xf>
    <xf numFmtId="0" fontId="11" fillId="6" borderId="1" xfId="0" applyFont="1" applyFill="1" applyBorder="1" applyAlignment="1">
      <alignment horizontal="left" vertical="center" wrapText="1"/>
    </xf>
    <xf numFmtId="164" fontId="11" fillId="6" borderId="1" xfId="0" applyNumberFormat="1" applyFont="1" applyFill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 wrapText="1"/>
    </xf>
    <xf numFmtId="3" fontId="11" fillId="12" borderId="8" xfId="0" applyNumberFormat="1" applyFont="1" applyFill="1" applyBorder="1" applyAlignment="1">
      <alignment horizontal="right" vertical="center" wrapText="1"/>
    </xf>
    <xf numFmtId="3" fontId="11" fillId="12" borderId="29" xfId="0" applyNumberFormat="1" applyFont="1" applyFill="1" applyBorder="1" applyAlignment="1">
      <alignment horizontal="right" vertical="center" wrapText="1"/>
    </xf>
    <xf numFmtId="3" fontId="11" fillId="12" borderId="19" xfId="0" applyNumberFormat="1" applyFont="1" applyFill="1" applyBorder="1" applyAlignment="1">
      <alignment horizontal="right" vertical="center" wrapText="1"/>
    </xf>
    <xf numFmtId="3" fontId="11" fillId="0" borderId="8" xfId="0" applyNumberFormat="1" applyFont="1" applyFill="1" applyBorder="1" applyAlignment="1">
      <alignment horizontal="right" vertical="center" wrapText="1"/>
    </xf>
    <xf numFmtId="3" fontId="11" fillId="0" borderId="29" xfId="0" applyNumberFormat="1" applyFont="1" applyFill="1" applyBorder="1" applyAlignment="1">
      <alignment horizontal="right" vertical="center" wrapText="1"/>
    </xf>
    <xf numFmtId="3" fontId="11" fillId="0" borderId="19" xfId="0" applyNumberFormat="1" applyFont="1" applyFill="1" applyBorder="1" applyAlignment="1">
      <alignment horizontal="right" vertical="center" wrapText="1"/>
    </xf>
    <xf numFmtId="0" fontId="2" fillId="15" borderId="17" xfId="0" applyFont="1" applyFill="1" applyBorder="1" applyAlignment="1">
      <alignment horizontal="center" vertical="center" wrapText="1"/>
    </xf>
    <xf numFmtId="0" fontId="11" fillId="0" borderId="3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wrapText="1"/>
    </xf>
    <xf numFmtId="0" fontId="14" fillId="0" borderId="0" xfId="0" applyFont="1" applyAlignment="1">
      <alignment wrapText="1"/>
    </xf>
    <xf numFmtId="0" fontId="11" fillId="6" borderId="19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164" fontId="1" fillId="8" borderId="1" xfId="0" applyNumberFormat="1" applyFont="1" applyFill="1" applyBorder="1"/>
    <xf numFmtId="164" fontId="4" fillId="16" borderId="1" xfId="0" applyNumberFormat="1" applyFont="1" applyFill="1" applyBorder="1" applyAlignment="1">
      <alignment horizontal="right" vertical="center" wrapText="1"/>
    </xf>
    <xf numFmtId="4" fontId="4" fillId="16" borderId="1" xfId="0" applyNumberFormat="1" applyFont="1" applyFill="1" applyBorder="1" applyAlignment="1">
      <alignment horizontal="right" vertical="center" wrapText="1"/>
    </xf>
    <xf numFmtId="4" fontId="11" fillId="0" borderId="8" xfId="0" applyNumberFormat="1" applyFont="1" applyBorder="1" applyAlignment="1">
      <alignment horizontal="right" vertical="center" wrapText="1"/>
    </xf>
    <xf numFmtId="4" fontId="11" fillId="0" borderId="19" xfId="0" applyNumberFormat="1" applyFont="1" applyBorder="1" applyAlignment="1">
      <alignment horizontal="right" vertical="center" wrapText="1"/>
    </xf>
    <xf numFmtId="4" fontId="11" fillId="0" borderId="39" xfId="0" applyNumberFormat="1" applyFont="1" applyBorder="1" applyAlignment="1">
      <alignment horizontal="right" vertical="center" wrapText="1"/>
    </xf>
    <xf numFmtId="167" fontId="11" fillId="0" borderId="8" xfId="0" applyNumberFormat="1" applyFont="1" applyBorder="1" applyAlignment="1">
      <alignment horizontal="right" vertical="center" wrapText="1"/>
    </xf>
    <xf numFmtId="167" fontId="11" fillId="0" borderId="19" xfId="0" applyNumberFormat="1" applyFont="1" applyBorder="1" applyAlignment="1">
      <alignment horizontal="right" vertical="center" wrapText="1"/>
    </xf>
    <xf numFmtId="0" fontId="11" fillId="0" borderId="8" xfId="0" applyFont="1" applyBorder="1" applyAlignment="1">
      <alignment horizontal="right" vertical="center" wrapText="1"/>
    </xf>
    <xf numFmtId="0" fontId="11" fillId="0" borderId="19" xfId="0" applyFont="1" applyBorder="1" applyAlignment="1">
      <alignment horizontal="righ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" fontId="11" fillId="0" borderId="8" xfId="0" applyNumberFormat="1" applyFont="1" applyBorder="1" applyAlignment="1">
      <alignment horizontal="center" vertical="center" wrapText="1"/>
    </xf>
    <xf numFmtId="4" fontId="11" fillId="0" borderId="29" xfId="0" applyNumberFormat="1" applyFont="1" applyBorder="1" applyAlignment="1">
      <alignment horizontal="center" vertical="center" wrapText="1"/>
    </xf>
    <xf numFmtId="4" fontId="11" fillId="0" borderId="19" xfId="0" applyNumberFormat="1" applyFont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right" vertical="center" wrapText="1"/>
    </xf>
    <xf numFmtId="0" fontId="11" fillId="0" borderId="38" xfId="0" applyFont="1" applyFill="1" applyBorder="1" applyAlignment="1">
      <alignment horizontal="right" vertical="center" wrapText="1"/>
    </xf>
    <xf numFmtId="0" fontId="11" fillId="0" borderId="39" xfId="0" applyFont="1" applyFill="1" applyBorder="1" applyAlignment="1">
      <alignment horizontal="right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right" vertical="center" wrapText="1"/>
    </xf>
    <xf numFmtId="167" fontId="11" fillId="16" borderId="8" xfId="0" applyNumberFormat="1" applyFont="1" applyFill="1" applyBorder="1" applyAlignment="1">
      <alignment horizontal="right" vertical="center" wrapText="1"/>
    </xf>
    <xf numFmtId="164" fontId="11" fillId="0" borderId="8" xfId="0" applyNumberFormat="1" applyFont="1" applyFill="1" applyBorder="1" applyAlignment="1">
      <alignment horizontal="right" vertical="center" wrapText="1"/>
    </xf>
    <xf numFmtId="164" fontId="11" fillId="0" borderId="29" xfId="0" applyNumberFormat="1" applyFont="1" applyFill="1" applyBorder="1" applyAlignment="1">
      <alignment horizontal="right" vertical="center" wrapText="1"/>
    </xf>
    <xf numFmtId="164" fontId="11" fillId="0" borderId="19" xfId="0" applyNumberFormat="1" applyFont="1" applyFill="1" applyBorder="1" applyAlignment="1">
      <alignment horizontal="right" vertical="center" wrapText="1"/>
    </xf>
    <xf numFmtId="164" fontId="11" fillId="16" borderId="8" xfId="0" applyNumberFormat="1" applyFont="1" applyFill="1" applyBorder="1" applyAlignment="1">
      <alignment horizontal="right" vertical="center" wrapText="1"/>
    </xf>
    <xf numFmtId="164" fontId="11" fillId="16" borderId="19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2" fillId="3" borderId="17" xfId="0" applyFont="1" applyFill="1" applyBorder="1" applyAlignment="1">
      <alignment horizontal="center" vertical="center" wrapText="1"/>
    </xf>
    <xf numFmtId="0" fontId="2" fillId="16" borderId="1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10" fillId="2" borderId="20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vertical="center" wrapText="1"/>
    </xf>
    <xf numFmtId="0" fontId="11" fillId="0" borderId="29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9" fillId="0" borderId="3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2" fillId="15" borderId="17" xfId="0" applyFont="1" applyFill="1" applyBorder="1" applyAlignment="1">
      <alignment horizontal="center" vertical="center" wrapText="1"/>
    </xf>
    <xf numFmtId="164" fontId="11" fillId="15" borderId="8" xfId="0" applyNumberFormat="1" applyFont="1" applyFill="1" applyBorder="1" applyAlignment="1">
      <alignment horizontal="right" vertical="center" wrapText="1"/>
    </xf>
    <xf numFmtId="164" fontId="11" fillId="15" borderId="19" xfId="0" applyNumberFormat="1" applyFont="1" applyFill="1" applyBorder="1" applyAlignment="1">
      <alignment horizontal="right" vertical="center" wrapText="1"/>
    </xf>
    <xf numFmtId="0" fontId="11" fillId="0" borderId="8" xfId="0" applyFont="1" applyBorder="1" applyAlignment="1">
      <alignment vertical="center" wrapText="1"/>
    </xf>
    <xf numFmtId="0" fontId="11" fillId="0" borderId="29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164" fontId="11" fillId="0" borderId="8" xfId="0" applyNumberFormat="1" applyFont="1" applyBorder="1" applyAlignment="1">
      <alignment horizontal="right" vertical="center" wrapText="1"/>
    </xf>
    <xf numFmtId="164" fontId="11" fillId="0" borderId="29" xfId="0" applyNumberFormat="1" applyFont="1" applyBorder="1" applyAlignment="1">
      <alignment horizontal="right" vertical="center" wrapText="1"/>
    </xf>
    <xf numFmtId="164" fontId="11" fillId="0" borderId="19" xfId="0" applyNumberFormat="1" applyFont="1" applyBorder="1" applyAlignment="1">
      <alignment horizontal="right" vertical="center" wrapText="1"/>
    </xf>
    <xf numFmtId="164" fontId="21" fillId="0" borderId="8" xfId="0" applyNumberFormat="1" applyFont="1" applyFill="1" applyBorder="1" applyAlignment="1">
      <alignment horizontal="right" vertical="center" wrapText="1"/>
    </xf>
    <xf numFmtId="164" fontId="21" fillId="0" borderId="29" xfId="0" applyNumberFormat="1" applyFont="1" applyFill="1" applyBorder="1" applyAlignment="1">
      <alignment horizontal="right" vertical="center" wrapText="1"/>
    </xf>
    <xf numFmtId="164" fontId="21" fillId="0" borderId="19" xfId="0" applyNumberFormat="1" applyFont="1" applyFill="1" applyBorder="1" applyAlignment="1">
      <alignment horizontal="right" vertical="center" wrapText="1"/>
    </xf>
    <xf numFmtId="164" fontId="11" fillId="6" borderId="8" xfId="0" applyNumberFormat="1" applyFont="1" applyFill="1" applyBorder="1" applyAlignment="1">
      <alignment horizontal="right" vertical="center" wrapText="1"/>
    </xf>
    <xf numFmtId="164" fontId="11" fillId="6" borderId="29" xfId="0" applyNumberFormat="1" applyFont="1" applyFill="1" applyBorder="1" applyAlignment="1">
      <alignment horizontal="right" vertical="center" wrapText="1"/>
    </xf>
    <xf numFmtId="164" fontId="11" fillId="6" borderId="19" xfId="0" applyNumberFormat="1" applyFont="1" applyFill="1" applyBorder="1" applyAlignment="1">
      <alignment horizontal="right" vertical="center" wrapText="1"/>
    </xf>
    <xf numFmtId="2" fontId="11" fillId="0" borderId="27" xfId="0" applyNumberFormat="1" applyFont="1" applyBorder="1" applyAlignment="1">
      <alignment horizontal="right" vertical="center" wrapText="1"/>
    </xf>
    <xf numFmtId="2" fontId="11" fillId="0" borderId="38" xfId="0" applyNumberFormat="1" applyFont="1" applyBorder="1" applyAlignment="1">
      <alignment horizontal="right" vertical="center" wrapText="1"/>
    </xf>
    <xf numFmtId="2" fontId="11" fillId="0" borderId="39" xfId="0" applyNumberFormat="1" applyFont="1" applyBorder="1" applyAlignment="1">
      <alignment horizontal="right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29" xfId="0" applyNumberFormat="1" applyFont="1" applyBorder="1" applyAlignment="1">
      <alignment horizontal="center" vertical="center" wrapText="1"/>
    </xf>
    <xf numFmtId="2" fontId="11" fillId="0" borderId="19" xfId="0" applyNumberFormat="1" applyFont="1" applyBorder="1" applyAlignment="1">
      <alignment horizontal="center" vertical="center" wrapText="1"/>
    </xf>
    <xf numFmtId="167" fontId="11" fillId="15" borderId="8" xfId="0" applyNumberFormat="1" applyFont="1" applyFill="1" applyBorder="1" applyAlignment="1">
      <alignment horizontal="right" vertical="center" wrapText="1"/>
    </xf>
    <xf numFmtId="167" fontId="11" fillId="15" borderId="19" xfId="0" applyNumberFormat="1" applyFont="1" applyFill="1" applyBorder="1" applyAlignment="1">
      <alignment horizontal="righ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29" xfId="0" applyFont="1" applyFill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vertical="center" wrapText="1"/>
    </xf>
    <xf numFmtId="164" fontId="11" fillId="0" borderId="27" xfId="0" applyNumberFormat="1" applyFont="1" applyBorder="1" applyAlignment="1">
      <alignment horizontal="right" vertical="center" wrapText="1"/>
    </xf>
    <xf numFmtId="164" fontId="11" fillId="0" borderId="38" xfId="0" applyNumberFormat="1" applyFont="1" applyBorder="1" applyAlignment="1">
      <alignment horizontal="right" vertical="center" wrapText="1"/>
    </xf>
    <xf numFmtId="164" fontId="11" fillId="0" borderId="39" xfId="0" applyNumberFormat="1" applyFont="1" applyBorder="1" applyAlignment="1">
      <alignment horizontal="righ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29" xfId="0" applyNumberFormat="1" applyFont="1" applyBorder="1" applyAlignment="1">
      <alignment horizontal="center" vertical="center" wrapText="1"/>
    </xf>
    <xf numFmtId="164" fontId="11" fillId="0" borderId="19" xfId="0" applyNumberFormat="1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4" fontId="21" fillId="0" borderId="39" xfId="0" applyNumberFormat="1" applyFont="1" applyBorder="1" applyAlignment="1">
      <alignment horizontal="righ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left" vertical="center" wrapText="1"/>
    </xf>
    <xf numFmtId="0" fontId="10" fillId="3" borderId="24" xfId="0" applyFont="1" applyFill="1" applyBorder="1" applyAlignment="1">
      <alignment horizontal="left" vertical="center" wrapText="1"/>
    </xf>
    <xf numFmtId="164" fontId="11" fillId="0" borderId="27" xfId="0" applyNumberFormat="1" applyFont="1" applyFill="1" applyBorder="1" applyAlignment="1">
      <alignment horizontal="right" vertical="center" wrapText="1"/>
    </xf>
    <xf numFmtId="164" fontId="11" fillId="0" borderId="38" xfId="0" applyNumberFormat="1" applyFont="1" applyFill="1" applyBorder="1" applyAlignment="1">
      <alignment horizontal="right" vertical="center" wrapText="1"/>
    </xf>
    <xf numFmtId="164" fontId="11" fillId="0" borderId="39" xfId="0" applyNumberFormat="1" applyFont="1" applyFill="1" applyBorder="1" applyAlignment="1">
      <alignment horizontal="right" vertical="center" wrapText="1"/>
    </xf>
    <xf numFmtId="164" fontId="11" fillId="0" borderId="8" xfId="0" applyNumberFormat="1" applyFont="1" applyFill="1" applyBorder="1" applyAlignment="1">
      <alignment horizontal="center" vertical="center" wrapText="1"/>
    </xf>
    <xf numFmtId="164" fontId="11" fillId="0" borderId="29" xfId="0" applyNumberFormat="1" applyFont="1" applyFill="1" applyBorder="1" applyAlignment="1">
      <alignment horizontal="center" vertical="center" wrapText="1"/>
    </xf>
    <xf numFmtId="164" fontId="11" fillId="0" borderId="19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164" fontId="11" fillId="6" borderId="27" xfId="0" applyNumberFormat="1" applyFont="1" applyFill="1" applyBorder="1" applyAlignment="1">
      <alignment horizontal="right" vertical="center" wrapText="1"/>
    </xf>
    <xf numFmtId="164" fontId="11" fillId="6" borderId="38" xfId="0" applyNumberFormat="1" applyFont="1" applyFill="1" applyBorder="1" applyAlignment="1">
      <alignment horizontal="right" vertical="center" wrapText="1"/>
    </xf>
    <xf numFmtId="3" fontId="11" fillId="0" borderId="8" xfId="0" applyNumberFormat="1" applyFont="1" applyFill="1" applyBorder="1" applyAlignment="1">
      <alignment horizontal="center" vertical="center" wrapText="1"/>
    </xf>
    <xf numFmtId="3" fontId="11" fillId="0" borderId="19" xfId="0" applyNumberFormat="1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29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right" vertical="center" wrapText="1"/>
    </xf>
    <xf numFmtId="0" fontId="11" fillId="0" borderId="45" xfId="0" applyFont="1" applyBorder="1" applyAlignment="1">
      <alignment horizontal="right" vertical="center" wrapText="1"/>
    </xf>
    <xf numFmtId="0" fontId="11" fillId="0" borderId="15" xfId="0" applyFont="1" applyBorder="1" applyAlignment="1">
      <alignment horizontal="right" vertical="center" wrapText="1"/>
    </xf>
    <xf numFmtId="164" fontId="11" fillId="14" borderId="27" xfId="0" applyNumberFormat="1" applyFont="1" applyFill="1" applyBorder="1" applyAlignment="1">
      <alignment horizontal="right" vertical="center" wrapText="1"/>
    </xf>
    <xf numFmtId="164" fontId="11" fillId="14" borderId="38" xfId="0" applyNumberFormat="1" applyFont="1" applyFill="1" applyBorder="1" applyAlignment="1">
      <alignment horizontal="right" vertical="center" wrapText="1"/>
    </xf>
    <xf numFmtId="164" fontId="11" fillId="14" borderId="39" xfId="0" applyNumberFormat="1" applyFont="1" applyFill="1" applyBorder="1" applyAlignment="1">
      <alignment horizontal="right" vertical="center" wrapText="1"/>
    </xf>
    <xf numFmtId="164" fontId="11" fillId="0" borderId="8" xfId="0" applyNumberFormat="1" applyFont="1" applyBorder="1" applyAlignment="1">
      <alignment vertical="center" wrapText="1"/>
    </xf>
    <xf numFmtId="164" fontId="11" fillId="0" borderId="29" xfId="0" applyNumberFormat="1" applyFont="1" applyBorder="1" applyAlignment="1">
      <alignment vertical="center" wrapText="1"/>
    </xf>
    <xf numFmtId="164" fontId="11" fillId="0" borderId="19" xfId="0" applyNumberFormat="1" applyFont="1" applyBorder="1" applyAlignment="1">
      <alignment vertical="center" wrapText="1"/>
    </xf>
    <xf numFmtId="0" fontId="11" fillId="12" borderId="8" xfId="0" applyFont="1" applyFill="1" applyBorder="1" applyAlignment="1">
      <alignment horizontal="center" vertical="center" wrapText="1"/>
    </xf>
    <xf numFmtId="0" fontId="11" fillId="12" borderId="29" xfId="0" applyFont="1" applyFill="1" applyBorder="1" applyAlignment="1">
      <alignment horizontal="center" vertical="center" wrapText="1"/>
    </xf>
    <xf numFmtId="0" fontId="11" fillId="12" borderId="19" xfId="0" applyFont="1" applyFill="1" applyBorder="1" applyAlignment="1">
      <alignment horizontal="center" vertical="center" wrapText="1"/>
    </xf>
    <xf numFmtId="167" fontId="11" fillId="14" borderId="8" xfId="0" applyNumberFormat="1" applyFont="1" applyFill="1" applyBorder="1" applyAlignment="1">
      <alignment horizontal="right" vertical="center" wrapText="1"/>
    </xf>
    <xf numFmtId="167" fontId="11" fillId="14" borderId="29" xfId="0" applyNumberFormat="1" applyFont="1" applyFill="1" applyBorder="1" applyAlignment="1">
      <alignment horizontal="right" vertical="center" wrapText="1"/>
    </xf>
    <xf numFmtId="167" fontId="11" fillId="14" borderId="19" xfId="0" applyNumberFormat="1" applyFont="1" applyFill="1" applyBorder="1" applyAlignment="1">
      <alignment horizontal="right" vertical="center" wrapText="1"/>
    </xf>
    <xf numFmtId="0" fontId="17" fillId="6" borderId="1" xfId="0" applyFont="1" applyFill="1" applyBorder="1" applyAlignment="1">
      <alignment horizontal="center" vertical="center" wrapText="1"/>
    </xf>
    <xf numFmtId="167" fontId="11" fillId="6" borderId="8" xfId="0" applyNumberFormat="1" applyFont="1" applyFill="1" applyBorder="1" applyAlignment="1">
      <alignment horizontal="righ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11" fillId="6" borderId="29" xfId="0" applyFont="1" applyFill="1" applyBorder="1" applyAlignment="1">
      <alignment horizontal="left" vertical="center" wrapText="1"/>
    </xf>
    <xf numFmtId="167" fontId="21" fillId="12" borderId="8" xfId="0" applyNumberFormat="1" applyFont="1" applyFill="1" applyBorder="1" applyAlignment="1">
      <alignment horizontal="center" vertical="center" wrapText="1"/>
    </xf>
    <xf numFmtId="167" fontId="21" fillId="12" borderId="29" xfId="0" applyNumberFormat="1" applyFont="1" applyFill="1" applyBorder="1" applyAlignment="1">
      <alignment horizontal="center" vertical="center" wrapText="1"/>
    </xf>
    <xf numFmtId="167" fontId="21" fillId="12" borderId="19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1" fillId="0" borderId="48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" fontId="11" fillId="6" borderId="32" xfId="0" applyNumberFormat="1" applyFont="1" applyFill="1" applyBorder="1" applyAlignment="1">
      <alignment horizontal="right" vertical="center" wrapText="1"/>
    </xf>
    <xf numFmtId="4" fontId="11" fillId="14" borderId="32" xfId="0" applyNumberFormat="1" applyFont="1" applyFill="1" applyBorder="1" applyAlignment="1">
      <alignment horizontal="right" vertical="center" wrapText="1"/>
    </xf>
    <xf numFmtId="4" fontId="11" fillId="14" borderId="27" xfId="0" applyNumberFormat="1" applyFont="1" applyFill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 wrapText="1"/>
    </xf>
    <xf numFmtId="164" fontId="11" fillId="6" borderId="32" xfId="0" applyNumberFormat="1" applyFont="1" applyFill="1" applyBorder="1" applyAlignment="1">
      <alignment horizontal="righ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4" fontId="21" fillId="0" borderId="29" xfId="0" applyNumberFormat="1" applyFont="1" applyBorder="1" applyAlignment="1">
      <alignment horizontal="center" vertical="center" wrapText="1"/>
    </xf>
    <xf numFmtId="164" fontId="21" fillId="0" borderId="19" xfId="0" applyNumberFormat="1" applyFont="1" applyBorder="1" applyAlignment="1">
      <alignment horizontal="center" vertical="center" wrapText="1"/>
    </xf>
    <xf numFmtId="164" fontId="11" fillId="14" borderId="8" xfId="0" applyNumberFormat="1" applyFont="1" applyFill="1" applyBorder="1" applyAlignment="1">
      <alignment horizontal="right" vertical="center" wrapText="1"/>
    </xf>
    <xf numFmtId="4" fontId="11" fillId="14" borderId="8" xfId="0" applyNumberFormat="1" applyFont="1" applyFill="1" applyBorder="1" applyAlignment="1">
      <alignment horizontal="right" vertical="center" wrapText="1"/>
    </xf>
    <xf numFmtId="4" fontId="11" fillId="14" borderId="29" xfId="0" applyNumberFormat="1" applyFont="1" applyFill="1" applyBorder="1" applyAlignment="1">
      <alignment horizontal="right" vertical="center" wrapText="1"/>
    </xf>
    <xf numFmtId="4" fontId="11" fillId="14" borderId="19" xfId="0" applyNumberFormat="1" applyFont="1" applyFill="1" applyBorder="1" applyAlignment="1">
      <alignment horizontal="right" vertical="center" wrapText="1"/>
    </xf>
    <xf numFmtId="164" fontId="21" fillId="6" borderId="8" xfId="0" applyNumberFormat="1" applyFont="1" applyFill="1" applyBorder="1" applyAlignment="1">
      <alignment horizontal="center" vertical="center" wrapText="1"/>
    </xf>
    <xf numFmtId="164" fontId="21" fillId="6" borderId="29" xfId="0" applyNumberFormat="1" applyFont="1" applyFill="1" applyBorder="1" applyAlignment="1">
      <alignment horizontal="center" vertical="center" wrapText="1"/>
    </xf>
    <xf numFmtId="164" fontId="21" fillId="6" borderId="19" xfId="0" applyNumberFormat="1" applyFont="1" applyFill="1" applyBorder="1" applyAlignment="1">
      <alignment horizontal="center" vertical="center" wrapText="1"/>
    </xf>
    <xf numFmtId="164" fontId="21" fillId="0" borderId="8" xfId="0" applyNumberFormat="1" applyFont="1" applyBorder="1" applyAlignment="1">
      <alignment horizontal="right" vertical="center" wrapText="1"/>
    </xf>
    <xf numFmtId="164" fontId="21" fillId="0" borderId="29" xfId="0" applyNumberFormat="1" applyFont="1" applyBorder="1" applyAlignment="1">
      <alignment horizontal="right" vertical="center" wrapText="1"/>
    </xf>
    <xf numFmtId="164" fontId="21" fillId="0" borderId="19" xfId="0" applyNumberFormat="1" applyFont="1" applyBorder="1" applyAlignment="1">
      <alignment horizontal="right" vertical="center" wrapText="1"/>
    </xf>
    <xf numFmtId="164" fontId="21" fillId="6" borderId="27" xfId="0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11" fillId="6" borderId="27" xfId="0" applyNumberFormat="1" applyFont="1" applyFill="1" applyBorder="1" applyAlignment="1">
      <alignment vertical="center" wrapText="1"/>
    </xf>
    <xf numFmtId="164" fontId="11" fillId="6" borderId="38" xfId="0" applyNumberFormat="1" applyFont="1" applyFill="1" applyBorder="1" applyAlignment="1">
      <alignment vertical="center" wrapText="1"/>
    </xf>
    <xf numFmtId="164" fontId="11" fillId="6" borderId="39" xfId="0" applyNumberFormat="1" applyFont="1" applyFill="1" applyBorder="1" applyAlignment="1">
      <alignment vertical="center" wrapText="1"/>
    </xf>
    <xf numFmtId="164" fontId="11" fillId="6" borderId="8" xfId="0" applyNumberFormat="1" applyFont="1" applyFill="1" applyBorder="1" applyAlignment="1">
      <alignment vertical="center" wrapText="1"/>
    </xf>
    <xf numFmtId="164" fontId="11" fillId="6" borderId="29" xfId="0" applyNumberFormat="1" applyFont="1" applyFill="1" applyBorder="1" applyAlignment="1">
      <alignment vertical="center" wrapText="1"/>
    </xf>
    <xf numFmtId="164" fontId="11" fillId="6" borderId="19" xfId="0" applyNumberFormat="1" applyFont="1" applyFill="1" applyBorder="1" applyAlignment="1">
      <alignment vertical="center" wrapText="1"/>
    </xf>
    <xf numFmtId="164" fontId="21" fillId="6" borderId="8" xfId="0" applyNumberFormat="1" applyFont="1" applyFill="1" applyBorder="1" applyAlignment="1">
      <alignment horizontal="right" vertical="center" wrapText="1"/>
    </xf>
    <xf numFmtId="164" fontId="21" fillId="6" borderId="29" xfId="0" applyNumberFormat="1" applyFont="1" applyFill="1" applyBorder="1" applyAlignment="1">
      <alignment horizontal="right" vertical="center" wrapText="1"/>
    </xf>
    <xf numFmtId="164" fontId="21" fillId="6" borderId="19" xfId="0" applyNumberFormat="1" applyFont="1" applyFill="1" applyBorder="1" applyAlignment="1">
      <alignment horizontal="right" vertical="center" wrapText="1"/>
    </xf>
    <xf numFmtId="0" fontId="4" fillId="0" borderId="16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164" fontId="11" fillId="0" borderId="27" xfId="0" applyNumberFormat="1" applyFont="1" applyBorder="1" applyAlignment="1">
      <alignment vertical="center" wrapText="1"/>
    </xf>
    <xf numFmtId="164" fontId="11" fillId="0" borderId="38" xfId="0" applyNumberFormat="1" applyFont="1" applyBorder="1" applyAlignment="1">
      <alignment vertical="center" wrapText="1"/>
    </xf>
    <xf numFmtId="164" fontId="11" fillId="0" borderId="39" xfId="0" applyNumberFormat="1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164" fontId="11" fillId="14" borderId="29" xfId="0" applyNumberFormat="1" applyFont="1" applyFill="1" applyBorder="1" applyAlignment="1">
      <alignment horizontal="right" vertical="center" wrapText="1"/>
    </xf>
    <xf numFmtId="164" fontId="11" fillId="14" borderId="19" xfId="0" applyNumberFormat="1" applyFont="1" applyFill="1" applyBorder="1" applyAlignment="1">
      <alignment horizontal="right" vertical="center" wrapText="1"/>
    </xf>
    <xf numFmtId="164" fontId="21" fillId="0" borderId="8" xfId="0" applyNumberFormat="1" applyFont="1" applyBorder="1" applyAlignment="1">
      <alignment vertical="center" wrapText="1"/>
    </xf>
    <xf numFmtId="0" fontId="21" fillId="6" borderId="29" xfId="0" applyFont="1" applyFill="1" applyBorder="1" applyAlignment="1">
      <alignment horizontal="center" vertical="center" wrapText="1"/>
    </xf>
    <xf numFmtId="0" fontId="21" fillId="6" borderId="19" xfId="0" applyFont="1" applyFill="1" applyBorder="1" applyAlignment="1">
      <alignment horizontal="center" vertical="center" wrapText="1"/>
    </xf>
    <xf numFmtId="164" fontId="11" fillId="6" borderId="8" xfId="0" applyNumberFormat="1" applyFont="1" applyFill="1" applyBorder="1" applyAlignment="1">
      <alignment horizontal="center" vertical="center" wrapText="1"/>
    </xf>
    <xf numFmtId="164" fontId="11" fillId="6" borderId="29" xfId="0" applyNumberFormat="1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48" xfId="0" applyFont="1" applyFill="1" applyBorder="1" applyAlignment="1">
      <alignment horizontal="right" vertical="center" wrapText="1"/>
    </xf>
    <xf numFmtId="0" fontId="11" fillId="6" borderId="1" xfId="0" applyFont="1" applyFill="1" applyBorder="1" applyAlignment="1">
      <alignment horizontal="left" vertical="center" wrapText="1"/>
    </xf>
    <xf numFmtId="164" fontId="11" fillId="6" borderId="1" xfId="0" applyNumberFormat="1" applyFont="1" applyFill="1" applyBorder="1" applyAlignment="1">
      <alignment horizontal="right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21" fillId="6" borderId="38" xfId="0" applyFont="1" applyFill="1" applyBorder="1" applyAlignment="1">
      <alignment horizontal="right" vertical="center" wrapText="1"/>
    </xf>
    <xf numFmtId="0" fontId="11" fillId="0" borderId="1" xfId="0" applyFont="1" applyFill="1" applyBorder="1" applyAlignment="1">
      <alignment horizontal="center" vertical="center" wrapText="1"/>
    </xf>
    <xf numFmtId="43" fontId="21" fillId="6" borderId="8" xfId="2" applyFont="1" applyFill="1" applyBorder="1" applyAlignment="1">
      <alignment horizontal="right" vertical="center" wrapText="1"/>
    </xf>
    <xf numFmtId="43" fontId="21" fillId="6" borderId="29" xfId="2" applyFont="1" applyFill="1" applyBorder="1" applyAlignment="1">
      <alignment horizontal="right" vertical="center" wrapText="1"/>
    </xf>
    <xf numFmtId="0" fontId="21" fillId="14" borderId="29" xfId="0" applyFont="1" applyFill="1" applyBorder="1" applyAlignment="1">
      <alignment horizontal="right" vertical="center" wrapText="1"/>
    </xf>
    <xf numFmtId="0" fontId="21" fillId="14" borderId="19" xfId="0" applyFont="1" applyFill="1" applyBorder="1" applyAlignment="1">
      <alignment horizontal="right" vertical="center" wrapText="1"/>
    </xf>
    <xf numFmtId="43" fontId="21" fillId="6" borderId="8" xfId="0" applyNumberFormat="1" applyFont="1" applyFill="1" applyBorder="1" applyAlignment="1">
      <alignment horizontal="center" vertical="center" wrapText="1"/>
    </xf>
    <xf numFmtId="43" fontId="21" fillId="6" borderId="29" xfId="0" applyNumberFormat="1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left" vertical="center" wrapText="1"/>
    </xf>
    <xf numFmtId="164" fontId="21" fillId="14" borderId="8" xfId="0" applyNumberFormat="1" applyFont="1" applyFill="1" applyBorder="1" applyAlignment="1">
      <alignment horizontal="center" vertical="center" wrapText="1"/>
    </xf>
    <xf numFmtId="164" fontId="21" fillId="14" borderId="29" xfId="0" applyNumberFormat="1" applyFont="1" applyFill="1" applyBorder="1" applyAlignment="1">
      <alignment horizontal="center" vertical="center" wrapText="1"/>
    </xf>
    <xf numFmtId="164" fontId="21" fillId="14" borderId="19" xfId="0" applyNumberFormat="1" applyFont="1" applyFill="1" applyBorder="1" applyAlignment="1">
      <alignment horizontal="center" vertical="center" wrapText="1"/>
    </xf>
    <xf numFmtId="4" fontId="21" fillId="0" borderId="8" xfId="0" applyNumberFormat="1" applyFont="1" applyBorder="1" applyAlignment="1">
      <alignment horizontal="center" vertical="center" wrapText="1"/>
    </xf>
    <xf numFmtId="4" fontId="21" fillId="0" borderId="19" xfId="0" applyNumberFormat="1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64" fontId="21" fillId="9" borderId="8" xfId="0" applyNumberFormat="1" applyFont="1" applyFill="1" applyBorder="1" applyAlignment="1">
      <alignment horizontal="right" vertical="center" wrapText="1"/>
    </xf>
    <xf numFmtId="164" fontId="21" fillId="9" borderId="19" xfId="0" applyNumberFormat="1" applyFont="1" applyFill="1" applyBorder="1" applyAlignment="1">
      <alignment horizontal="right" vertical="center" wrapText="1"/>
    </xf>
    <xf numFmtId="0" fontId="4" fillId="9" borderId="1" xfId="0" applyFont="1" applyFill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right" vertical="center" wrapText="1"/>
    </xf>
    <xf numFmtId="164" fontId="11" fillId="0" borderId="19" xfId="0" applyNumberFormat="1" applyFont="1" applyBorder="1" applyAlignment="1">
      <alignment horizontal="righ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9" xfId="0" applyNumberFormat="1" applyFont="1" applyBorder="1" applyAlignment="1">
      <alignment horizontal="center" vertical="center" wrapText="1"/>
    </xf>
    <xf numFmtId="164" fontId="11" fillId="6" borderId="8" xfId="0" applyNumberFormat="1" applyFont="1" applyFill="1" applyBorder="1" applyAlignment="1">
      <alignment horizontal="center" vertical="center" wrapText="1"/>
    </xf>
    <xf numFmtId="164" fontId="11" fillId="6" borderId="29" xfId="0" applyNumberFormat="1" applyFont="1" applyFill="1" applyBorder="1" applyAlignment="1">
      <alignment horizontal="center" vertical="center" wrapText="1"/>
    </xf>
    <xf numFmtId="164" fontId="11" fillId="6" borderId="19" xfId="0" applyNumberFormat="1" applyFont="1" applyFill="1" applyBorder="1" applyAlignment="1">
      <alignment horizontal="center" vertical="center" wrapText="1"/>
    </xf>
    <xf numFmtId="164" fontId="11" fillId="0" borderId="29" xfId="0" applyNumberFormat="1" applyFont="1" applyBorder="1" applyAlignment="1">
      <alignment horizontal="center" vertical="center" wrapText="1"/>
    </xf>
    <xf numFmtId="164" fontId="11" fillId="6" borderId="8" xfId="0" applyNumberFormat="1" applyFont="1" applyFill="1" applyBorder="1" applyAlignment="1">
      <alignment horizontal="right" vertical="center" wrapText="1"/>
    </xf>
    <xf numFmtId="164" fontId="11" fillId="6" borderId="29" xfId="0" applyNumberFormat="1" applyFont="1" applyFill="1" applyBorder="1" applyAlignment="1">
      <alignment horizontal="right" vertical="center" wrapText="1"/>
    </xf>
    <xf numFmtId="164" fontId="11" fillId="6" borderId="19" xfId="0" applyNumberFormat="1" applyFont="1" applyFill="1" applyBorder="1" applyAlignment="1">
      <alignment horizontal="right" vertical="center" wrapText="1"/>
    </xf>
    <xf numFmtId="164" fontId="11" fillId="0" borderId="29" xfId="0" applyNumberFormat="1" applyFont="1" applyBorder="1" applyAlignment="1">
      <alignment horizontal="right" vertical="center" wrapText="1"/>
    </xf>
    <xf numFmtId="164" fontId="11" fillId="0" borderId="8" xfId="0" applyNumberFormat="1" applyFont="1" applyFill="1" applyBorder="1" applyAlignment="1">
      <alignment horizontal="center" vertical="center" wrapText="1"/>
    </xf>
    <xf numFmtId="164" fontId="11" fillId="0" borderId="29" xfId="0" applyNumberFormat="1" applyFont="1" applyFill="1" applyBorder="1" applyAlignment="1">
      <alignment horizontal="center" vertical="center" wrapText="1"/>
    </xf>
    <xf numFmtId="164" fontId="11" fillId="0" borderId="19" xfId="0" applyNumberFormat="1" applyFont="1" applyFill="1" applyBorder="1" applyAlignment="1">
      <alignment horizontal="center" vertical="center" wrapText="1"/>
    </xf>
    <xf numFmtId="164" fontId="11" fillId="0" borderId="8" xfId="0" applyNumberFormat="1" applyFont="1" applyFill="1" applyBorder="1" applyAlignment="1">
      <alignment horizontal="right" vertical="center" wrapText="1"/>
    </xf>
    <xf numFmtId="164" fontId="11" fillId="0" borderId="29" xfId="0" applyNumberFormat="1" applyFont="1" applyFill="1" applyBorder="1" applyAlignment="1">
      <alignment horizontal="right" vertical="center" wrapText="1"/>
    </xf>
    <xf numFmtId="164" fontId="11" fillId="0" borderId="19" xfId="0" applyNumberFormat="1" applyFont="1" applyFill="1" applyBorder="1" applyAlignment="1">
      <alignment horizontal="right" vertical="center" wrapText="1"/>
    </xf>
    <xf numFmtId="4" fontId="21" fillId="0" borderId="8" xfId="0" applyNumberFormat="1" applyFont="1" applyBorder="1" applyAlignment="1">
      <alignment horizontal="center" vertical="center" wrapText="1"/>
    </xf>
    <xf numFmtId="4" fontId="21" fillId="0" borderId="19" xfId="0" applyNumberFormat="1" applyFont="1" applyBorder="1" applyAlignment="1">
      <alignment horizontal="center" vertical="center" wrapText="1"/>
    </xf>
    <xf numFmtId="164" fontId="11" fillId="6" borderId="27" xfId="0" applyNumberFormat="1" applyFont="1" applyFill="1" applyBorder="1" applyAlignment="1">
      <alignment vertical="center" wrapText="1"/>
    </xf>
    <xf numFmtId="164" fontId="11" fillId="6" borderId="39" xfId="0" applyNumberFormat="1" applyFont="1" applyFill="1" applyBorder="1" applyAlignment="1">
      <alignment vertical="center" wrapText="1"/>
    </xf>
    <xf numFmtId="164" fontId="11" fillId="9" borderId="27" xfId="0" applyNumberFormat="1" applyFont="1" applyFill="1" applyBorder="1" applyAlignment="1">
      <alignment horizontal="right" vertical="center" wrapText="1"/>
    </xf>
    <xf numFmtId="164" fontId="11" fillId="9" borderId="39" xfId="0" applyNumberFormat="1" applyFont="1" applyFill="1" applyBorder="1" applyAlignment="1">
      <alignment horizontal="right" vertical="center" wrapText="1"/>
    </xf>
    <xf numFmtId="0" fontId="11" fillId="0" borderId="8" xfId="0" applyFont="1" applyBorder="1" applyAlignment="1">
      <alignment horizontal="right" vertical="center" wrapText="1"/>
    </xf>
    <xf numFmtId="164" fontId="21" fillId="6" borderId="27" xfId="0" applyNumberFormat="1" applyFont="1" applyFill="1" applyBorder="1" applyAlignment="1">
      <alignment horizontal="right" vertical="center" wrapText="1"/>
    </xf>
    <xf numFmtId="164" fontId="21" fillId="6" borderId="39" xfId="0" applyNumberFormat="1" applyFont="1" applyFill="1" applyBorder="1" applyAlignment="1">
      <alignment horizontal="right" vertical="center" wrapText="1"/>
    </xf>
    <xf numFmtId="164" fontId="21" fillId="0" borderId="27" xfId="0" applyNumberFormat="1" applyFont="1" applyBorder="1" applyAlignment="1">
      <alignment horizontal="right" vertical="center" wrapText="1"/>
    </xf>
    <xf numFmtId="164" fontId="21" fillId="0" borderId="38" xfId="0" applyNumberFormat="1" applyFont="1" applyBorder="1" applyAlignment="1">
      <alignment horizontal="right" vertical="center" wrapText="1"/>
    </xf>
    <xf numFmtId="164" fontId="11" fillId="0" borderId="27" xfId="0" applyNumberFormat="1" applyFont="1" applyBorder="1" applyAlignment="1">
      <alignment vertical="center" wrapText="1"/>
    </xf>
    <xf numFmtId="164" fontId="11" fillId="0" borderId="39" xfId="0" applyNumberFormat="1" applyFont="1" applyBorder="1" applyAlignment="1">
      <alignment vertical="center" wrapText="1"/>
    </xf>
    <xf numFmtId="164" fontId="11" fillId="0" borderId="27" xfId="0" applyNumberFormat="1" applyFont="1" applyFill="1" applyBorder="1" applyAlignment="1">
      <alignment horizontal="right" vertical="center" wrapText="1"/>
    </xf>
    <xf numFmtId="164" fontId="11" fillId="0" borderId="39" xfId="0" applyNumberFormat="1" applyFont="1" applyFill="1" applyBorder="1" applyAlignment="1">
      <alignment horizontal="right" vertical="center" wrapText="1"/>
    </xf>
    <xf numFmtId="4" fontId="21" fillId="0" borderId="27" xfId="0" applyNumberFormat="1" applyFont="1" applyBorder="1" applyAlignment="1">
      <alignment horizontal="right" vertical="center" wrapText="1"/>
    </xf>
    <xf numFmtId="4" fontId="21" fillId="0" borderId="39" xfId="0" applyNumberFormat="1" applyFont="1" applyBorder="1" applyAlignment="1">
      <alignment horizontal="right" vertical="center" wrapText="1"/>
    </xf>
    <xf numFmtId="4" fontId="11" fillId="6" borderId="27" xfId="0" applyNumberFormat="1" applyFont="1" applyFill="1" applyBorder="1" applyAlignment="1">
      <alignment horizontal="right" vertical="center" wrapText="1"/>
    </xf>
    <xf numFmtId="4" fontId="11" fillId="6" borderId="39" xfId="0" applyNumberFormat="1" applyFont="1" applyFill="1" applyBorder="1" applyAlignment="1">
      <alignment horizontal="right" vertical="center" wrapText="1"/>
    </xf>
    <xf numFmtId="164" fontId="21" fillId="0" borderId="39" xfId="0" applyNumberFormat="1" applyFont="1" applyBorder="1" applyAlignment="1">
      <alignment horizontal="right" vertical="center" wrapText="1"/>
    </xf>
    <xf numFmtId="43" fontId="21" fillId="6" borderId="8" xfId="2" applyFont="1" applyFill="1" applyBorder="1" applyAlignment="1">
      <alignment horizontal="right" vertical="center" wrapText="1"/>
    </xf>
    <xf numFmtId="43" fontId="21" fillId="6" borderId="29" xfId="2" applyFont="1" applyFill="1" applyBorder="1" applyAlignment="1">
      <alignment horizontal="right" vertical="center" wrapText="1"/>
    </xf>
    <xf numFmtId="43" fontId="21" fillId="6" borderId="27" xfId="2" applyFont="1" applyFill="1" applyBorder="1" applyAlignment="1">
      <alignment horizontal="right" vertical="center" wrapText="1"/>
    </xf>
    <xf numFmtId="43" fontId="21" fillId="6" borderId="38" xfId="2" applyFont="1" applyFill="1" applyBorder="1" applyAlignment="1">
      <alignment horizontal="right" vertical="center" wrapText="1"/>
    </xf>
    <xf numFmtId="43" fontId="21" fillId="6" borderId="39" xfId="2" applyFont="1" applyFill="1" applyBorder="1" applyAlignment="1">
      <alignment horizontal="right" vertical="center" wrapText="1"/>
    </xf>
    <xf numFmtId="0" fontId="21" fillId="6" borderId="27" xfId="0" applyFont="1" applyFill="1" applyBorder="1" applyAlignment="1">
      <alignment horizontal="right" vertical="center" wrapText="1"/>
    </xf>
    <xf numFmtId="0" fontId="21" fillId="6" borderId="38" xfId="0" applyFont="1" applyFill="1" applyBorder="1" applyAlignment="1">
      <alignment horizontal="right" vertical="center" wrapText="1"/>
    </xf>
    <xf numFmtId="0" fontId="21" fillId="6" borderId="39" xfId="0" applyFont="1" applyFill="1" applyBorder="1" applyAlignment="1">
      <alignment horizontal="right" vertical="center" wrapText="1"/>
    </xf>
    <xf numFmtId="164" fontId="11" fillId="6" borderId="27" xfId="0" applyNumberFormat="1" applyFont="1" applyFill="1" applyBorder="1" applyAlignment="1">
      <alignment horizontal="right" vertical="center" wrapText="1"/>
    </xf>
    <xf numFmtId="164" fontId="11" fillId="6" borderId="38" xfId="0" applyNumberFormat="1" applyFont="1" applyFill="1" applyBorder="1" applyAlignment="1">
      <alignment horizontal="right" vertical="center" wrapText="1"/>
    </xf>
    <xf numFmtId="164" fontId="11" fillId="6" borderId="39" xfId="0" applyNumberFormat="1" applyFont="1" applyFill="1" applyBorder="1" applyAlignment="1">
      <alignment horizontal="right" vertical="center" wrapText="1"/>
    </xf>
    <xf numFmtId="164" fontId="25" fillId="6" borderId="8" xfId="0" applyNumberFormat="1" applyFont="1" applyFill="1" applyBorder="1" applyAlignment="1">
      <alignment horizontal="right" vertical="center" wrapText="1"/>
    </xf>
    <xf numFmtId="164" fontId="25" fillId="6" borderId="29" xfId="0" applyNumberFormat="1" applyFont="1" applyFill="1" applyBorder="1" applyAlignment="1">
      <alignment horizontal="right" vertical="center" wrapText="1"/>
    </xf>
    <xf numFmtId="164" fontId="25" fillId="6" borderId="19" xfId="0" applyNumberFormat="1" applyFont="1" applyFill="1" applyBorder="1" applyAlignment="1">
      <alignment horizontal="right" vertical="center" wrapText="1"/>
    </xf>
    <xf numFmtId="164" fontId="21" fillId="6" borderId="38" xfId="0" applyNumberFormat="1" applyFont="1" applyFill="1" applyBorder="1" applyAlignment="1">
      <alignment horizontal="right" vertical="center" wrapText="1"/>
    </xf>
    <xf numFmtId="164" fontId="21" fillId="0" borderId="8" xfId="0" applyNumberFormat="1" applyFont="1" applyBorder="1" applyAlignment="1">
      <alignment vertical="center" wrapText="1"/>
    </xf>
    <xf numFmtId="164" fontId="11" fillId="0" borderId="27" xfId="0" applyNumberFormat="1" applyFont="1" applyBorder="1" applyAlignment="1">
      <alignment horizontal="right" vertical="center" wrapText="1"/>
    </xf>
    <xf numFmtId="164" fontId="11" fillId="0" borderId="38" xfId="0" applyNumberFormat="1" applyFont="1" applyBorder="1" applyAlignment="1">
      <alignment horizontal="right" vertical="center" wrapText="1"/>
    </xf>
    <xf numFmtId="164" fontId="11" fillId="0" borderId="39" xfId="0" applyNumberFormat="1" applyFont="1" applyBorder="1" applyAlignment="1">
      <alignment horizontal="right" vertical="center" wrapText="1"/>
    </xf>
    <xf numFmtId="164" fontId="11" fillId="0" borderId="38" xfId="0" applyNumberFormat="1" applyFont="1" applyFill="1" applyBorder="1" applyAlignment="1">
      <alignment horizontal="right" vertical="center" wrapText="1"/>
    </xf>
    <xf numFmtId="164" fontId="11" fillId="0" borderId="38" xfId="0" applyNumberFormat="1" applyFont="1" applyBorder="1" applyAlignment="1">
      <alignment vertical="center" wrapText="1"/>
    </xf>
    <xf numFmtId="164" fontId="11" fillId="6" borderId="38" xfId="0" applyNumberFormat="1" applyFont="1" applyFill="1" applyBorder="1" applyAlignment="1">
      <alignment vertical="center" wrapText="1"/>
    </xf>
    <xf numFmtId="4" fontId="11" fillId="6" borderId="38" xfId="0" applyNumberFormat="1" applyFont="1" applyFill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 wrapText="1"/>
    </xf>
    <xf numFmtId="164" fontId="11" fillId="6" borderId="32" xfId="0" applyNumberFormat="1" applyFont="1" applyFill="1" applyBorder="1" applyAlignment="1">
      <alignment horizontal="right" vertical="center" wrapText="1"/>
    </xf>
    <xf numFmtId="4" fontId="11" fillId="6" borderId="32" xfId="0" applyNumberFormat="1" applyFont="1" applyFill="1" applyBorder="1" applyAlignment="1">
      <alignment horizontal="right" vertical="center" wrapText="1"/>
    </xf>
    <xf numFmtId="167" fontId="11" fillId="12" borderId="27" xfId="0" applyNumberFormat="1" applyFont="1" applyFill="1" applyBorder="1" applyAlignment="1">
      <alignment horizontal="right" vertical="center" wrapText="1"/>
    </xf>
    <xf numFmtId="167" fontId="11" fillId="12" borderId="38" xfId="0" applyNumberFormat="1" applyFont="1" applyFill="1" applyBorder="1" applyAlignment="1">
      <alignment horizontal="right" vertical="center" wrapText="1"/>
    </xf>
    <xf numFmtId="167" fontId="11" fillId="12" borderId="40" xfId="0" applyNumberFormat="1" applyFont="1" applyFill="1" applyBorder="1" applyAlignment="1">
      <alignment horizontal="right" vertical="center" wrapText="1"/>
    </xf>
    <xf numFmtId="167" fontId="11" fillId="12" borderId="39" xfId="0" applyNumberFormat="1" applyFont="1" applyFill="1" applyBorder="1" applyAlignment="1">
      <alignment horizontal="right" vertical="center" wrapText="1"/>
    </xf>
    <xf numFmtId="164" fontId="21" fillId="0" borderId="27" xfId="0" applyNumberFormat="1" applyFont="1" applyFill="1" applyBorder="1" applyAlignment="1">
      <alignment horizontal="right" vertical="center" wrapText="1"/>
    </xf>
    <xf numFmtId="164" fontId="21" fillId="0" borderId="38" xfId="0" applyNumberFormat="1" applyFont="1" applyFill="1" applyBorder="1" applyAlignment="1">
      <alignment horizontal="right" vertical="center" wrapText="1"/>
    </xf>
    <xf numFmtId="164" fontId="21" fillId="0" borderId="39" xfId="0" applyNumberFormat="1" applyFont="1" applyFill="1" applyBorder="1" applyAlignment="1">
      <alignment horizontal="right" vertical="center" wrapText="1"/>
    </xf>
    <xf numFmtId="4" fontId="21" fillId="0" borderId="38" xfId="0" applyNumberFormat="1" applyFont="1" applyBorder="1" applyAlignment="1">
      <alignment horizontal="right" vertical="center" wrapText="1"/>
    </xf>
    <xf numFmtId="0" fontId="21" fillId="0" borderId="27" xfId="0" applyFont="1" applyBorder="1" applyAlignment="1">
      <alignment horizontal="right" vertical="center" wrapText="1"/>
    </xf>
    <xf numFmtId="0" fontId="21" fillId="0" borderId="38" xfId="0" applyFont="1" applyBorder="1" applyAlignment="1">
      <alignment horizontal="right" vertical="center" wrapText="1"/>
    </xf>
    <xf numFmtId="0" fontId="21" fillId="0" borderId="39" xfId="0" applyFont="1" applyBorder="1" applyAlignment="1">
      <alignment horizontal="right" vertical="center" wrapText="1"/>
    </xf>
    <xf numFmtId="0" fontId="21" fillId="0" borderId="27" xfId="0" applyFont="1" applyFill="1" applyBorder="1" applyAlignment="1">
      <alignment horizontal="right" vertical="center" wrapText="1"/>
    </xf>
    <xf numFmtId="0" fontId="21" fillId="0" borderId="38" xfId="0" applyFont="1" applyFill="1" applyBorder="1" applyAlignment="1">
      <alignment horizontal="right" vertical="center" wrapText="1"/>
    </xf>
    <xf numFmtId="0" fontId="21" fillId="0" borderId="39" xfId="0" applyFont="1" applyFill="1" applyBorder="1" applyAlignment="1">
      <alignment horizontal="right" vertical="center" wrapText="1"/>
    </xf>
    <xf numFmtId="0" fontId="11" fillId="0" borderId="27" xfId="0" applyFont="1" applyBorder="1" applyAlignment="1">
      <alignment horizontal="right" vertical="center" wrapText="1"/>
    </xf>
    <xf numFmtId="0" fontId="11" fillId="0" borderId="38" xfId="0" applyFont="1" applyBorder="1" applyAlignment="1">
      <alignment horizontal="right" vertical="center" wrapText="1"/>
    </xf>
    <xf numFmtId="0" fontId="11" fillId="0" borderId="39" xfId="0" applyFont="1" applyBorder="1" applyAlignment="1">
      <alignment horizontal="right" vertical="center" wrapText="1"/>
    </xf>
    <xf numFmtId="0" fontId="11" fillId="0" borderId="27" xfId="0" applyFont="1" applyFill="1" applyBorder="1" applyAlignment="1">
      <alignment horizontal="right" vertical="center" wrapText="1"/>
    </xf>
    <xf numFmtId="0" fontId="11" fillId="0" borderId="38" xfId="0" applyFont="1" applyFill="1" applyBorder="1" applyAlignment="1">
      <alignment horizontal="right" vertical="center" wrapText="1"/>
    </xf>
    <xf numFmtId="0" fontId="11" fillId="0" borderId="39" xfId="0" applyFont="1" applyFill="1" applyBorder="1" applyAlignment="1">
      <alignment horizontal="right" vertical="center" wrapText="1"/>
    </xf>
    <xf numFmtId="2" fontId="11" fillId="11" borderId="27" xfId="0" applyNumberFormat="1" applyFont="1" applyFill="1" applyBorder="1" applyAlignment="1">
      <alignment horizontal="right" vertical="center" wrapText="1"/>
    </xf>
    <xf numFmtId="2" fontId="11" fillId="11" borderId="38" xfId="0" applyNumberFormat="1" applyFont="1" applyFill="1" applyBorder="1" applyAlignment="1">
      <alignment horizontal="right" vertical="center" wrapText="1"/>
    </xf>
    <xf numFmtId="2" fontId="11" fillId="11" borderId="39" xfId="0" applyNumberFormat="1" applyFont="1" applyFill="1" applyBorder="1" applyAlignment="1">
      <alignment horizontal="right" vertical="center" wrapText="1"/>
    </xf>
    <xf numFmtId="2" fontId="11" fillId="0" borderId="27" xfId="0" applyNumberFormat="1" applyFont="1" applyBorder="1" applyAlignment="1">
      <alignment horizontal="right" vertical="center" wrapText="1"/>
    </xf>
    <xf numFmtId="2" fontId="11" fillId="0" borderId="38" xfId="0" applyNumberFormat="1" applyFont="1" applyBorder="1" applyAlignment="1">
      <alignment horizontal="right" vertical="center" wrapText="1"/>
    </xf>
    <xf numFmtId="2" fontId="11" fillId="0" borderId="39" xfId="0" applyNumberFormat="1" applyFont="1" applyBorder="1" applyAlignment="1">
      <alignment horizontal="right" vertical="center" wrapText="1"/>
    </xf>
    <xf numFmtId="4" fontId="11" fillId="0" borderId="27" xfId="0" applyNumberFormat="1" applyFont="1" applyBorder="1" applyAlignment="1">
      <alignment horizontal="right" vertical="center" wrapText="1"/>
    </xf>
    <xf numFmtId="4" fontId="11" fillId="0" borderId="38" xfId="0" applyNumberFormat="1" applyFont="1" applyBorder="1" applyAlignment="1">
      <alignment horizontal="right" vertical="center" wrapText="1"/>
    </xf>
    <xf numFmtId="4" fontId="11" fillId="0" borderId="39" xfId="0" applyNumberFormat="1" applyFont="1" applyBorder="1" applyAlignment="1">
      <alignment horizontal="right" vertical="center" wrapText="1"/>
    </xf>
    <xf numFmtId="0" fontId="11" fillId="11" borderId="27" xfId="0" applyFont="1" applyFill="1" applyBorder="1" applyAlignment="1">
      <alignment horizontal="right" vertical="center" wrapText="1"/>
    </xf>
    <xf numFmtId="0" fontId="11" fillId="11" borderId="38" xfId="0" applyFont="1" applyFill="1" applyBorder="1" applyAlignment="1">
      <alignment horizontal="right" vertical="center" wrapText="1"/>
    </xf>
    <xf numFmtId="0" fontId="11" fillId="11" borderId="39" xfId="0" applyFont="1" applyFill="1" applyBorder="1" applyAlignment="1">
      <alignment horizontal="right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164" fontId="3" fillId="2" borderId="38" xfId="0" applyNumberFormat="1" applyFont="1" applyFill="1" applyBorder="1" applyAlignment="1">
      <alignment horizontal="right" wrapText="1"/>
    </xf>
    <xf numFmtId="164" fontId="3" fillId="3" borderId="38" xfId="0" applyNumberFormat="1" applyFont="1" applyFill="1" applyBorder="1" applyAlignment="1">
      <alignment horizontal="right" wrapText="1"/>
    </xf>
    <xf numFmtId="164" fontId="9" fillId="0" borderId="38" xfId="0" applyNumberFormat="1" applyFont="1" applyBorder="1" applyAlignment="1">
      <alignment horizontal="right" vertical="center" wrapText="1"/>
    </xf>
    <xf numFmtId="164" fontId="9" fillId="0" borderId="29" xfId="0" applyNumberFormat="1" applyFont="1" applyFill="1" applyBorder="1" applyAlignment="1">
      <alignment horizontal="right" vertical="center" wrapText="1"/>
    </xf>
    <xf numFmtId="164" fontId="10" fillId="3" borderId="39" xfId="0" applyNumberFormat="1" applyFont="1" applyFill="1" applyBorder="1" applyAlignment="1">
      <alignment horizontal="right" vertical="center" wrapText="1"/>
    </xf>
    <xf numFmtId="164" fontId="21" fillId="4" borderId="29" xfId="0" applyNumberFormat="1" applyFont="1" applyFill="1" applyBorder="1" applyAlignment="1">
      <alignment horizontal="right" vertical="center" wrapText="1"/>
    </xf>
    <xf numFmtId="164" fontId="9" fillId="6" borderId="38" xfId="0" applyNumberFormat="1" applyFont="1" applyFill="1" applyBorder="1" applyAlignment="1">
      <alignment horizontal="right" vertical="center" wrapText="1"/>
    </xf>
    <xf numFmtId="43" fontId="21" fillId="14" borderId="29" xfId="0" applyNumberFormat="1" applyFont="1" applyFill="1" applyBorder="1" applyAlignment="1">
      <alignment horizontal="right" vertical="center" wrapText="1"/>
    </xf>
    <xf numFmtId="0" fontId="21" fillId="0" borderId="0" xfId="0" applyFont="1" applyBorder="1" applyAlignment="1">
      <alignment horizontal="center" vertical="center" wrapText="1"/>
    </xf>
    <xf numFmtId="0" fontId="23" fillId="0" borderId="0" xfId="0" applyFont="1" applyBorder="1"/>
    <xf numFmtId="164" fontId="1" fillId="0" borderId="0" xfId="0" applyNumberFormat="1" applyFont="1" applyBorder="1"/>
    <xf numFmtId="164" fontId="19" fillId="0" borderId="0" xfId="0" applyNumberFormat="1" applyFont="1" applyBorder="1"/>
    <xf numFmtId="0" fontId="1" fillId="0" borderId="0" xfId="0" applyFont="1" applyBorder="1"/>
    <xf numFmtId="0" fontId="19" fillId="0" borderId="0" xfId="0" applyFont="1" applyBorder="1"/>
    <xf numFmtId="164" fontId="1" fillId="0" borderId="0" xfId="0" applyNumberFormat="1" applyFont="1" applyFill="1" applyBorder="1"/>
    <xf numFmtId="0" fontId="17" fillId="3" borderId="17" xfId="0" applyFont="1" applyFill="1" applyBorder="1" applyAlignment="1">
      <alignment horizontal="center" vertical="center" wrapText="1"/>
    </xf>
    <xf numFmtId="164" fontId="35" fillId="2" borderId="1" xfId="0" applyNumberFormat="1" applyFont="1" applyFill="1" applyBorder="1" applyAlignment="1">
      <alignment horizontal="right" vertical="center" wrapText="1"/>
    </xf>
    <xf numFmtId="0" fontId="21" fillId="0" borderId="4" xfId="0" applyFont="1" applyFill="1" applyBorder="1" applyAlignment="1">
      <alignment wrapText="1"/>
    </xf>
    <xf numFmtId="3" fontId="21" fillId="0" borderId="8" xfId="0" applyNumberFormat="1" applyFont="1" applyFill="1" applyBorder="1" applyAlignment="1">
      <alignment horizontal="right" vertical="center" wrapText="1"/>
    </xf>
    <xf numFmtId="3" fontId="21" fillId="0" borderId="29" xfId="0" applyNumberFormat="1" applyFont="1" applyFill="1" applyBorder="1" applyAlignment="1">
      <alignment horizontal="right" vertical="center" wrapText="1"/>
    </xf>
    <xf numFmtId="3" fontId="21" fillId="0" borderId="19" xfId="0" applyNumberFormat="1" applyFont="1" applyFill="1" applyBorder="1" applyAlignment="1">
      <alignment horizontal="right" vertical="center" wrapText="1"/>
    </xf>
    <xf numFmtId="164" fontId="21" fillId="0" borderId="4" xfId="0" applyNumberFormat="1" applyFont="1" applyBorder="1" applyAlignment="1">
      <alignment horizontal="center" vertical="center" wrapText="1"/>
    </xf>
    <xf numFmtId="164" fontId="21" fillId="4" borderId="0" xfId="0" applyNumberFormat="1" applyFont="1" applyFill="1" applyBorder="1" applyAlignment="1">
      <alignment horizontal="center" vertical="center" wrapText="1"/>
    </xf>
    <xf numFmtId="3" fontId="21" fillId="12" borderId="8" xfId="0" applyNumberFormat="1" applyFont="1" applyFill="1" applyBorder="1" applyAlignment="1">
      <alignment horizontal="right" vertical="center" wrapText="1"/>
    </xf>
    <xf numFmtId="3" fontId="21" fillId="12" borderId="29" xfId="0" applyNumberFormat="1" applyFont="1" applyFill="1" applyBorder="1" applyAlignment="1">
      <alignment horizontal="right" vertical="center" wrapText="1"/>
    </xf>
    <xf numFmtId="3" fontId="21" fillId="12" borderId="19" xfId="0" applyNumberFormat="1" applyFont="1" applyFill="1" applyBorder="1" applyAlignment="1">
      <alignment horizontal="right" vertical="center" wrapText="1"/>
    </xf>
    <xf numFmtId="3" fontId="21" fillId="12" borderId="27" xfId="0" applyNumberFormat="1" applyFont="1" applyFill="1" applyBorder="1" applyAlignment="1">
      <alignment horizontal="right" vertical="center" wrapText="1"/>
    </xf>
    <xf numFmtId="3" fontId="21" fillId="12" borderId="38" xfId="0" applyNumberFormat="1" applyFont="1" applyFill="1" applyBorder="1" applyAlignment="1">
      <alignment horizontal="right" vertical="center" wrapText="1"/>
    </xf>
    <xf numFmtId="164" fontId="21" fillId="0" borderId="0" xfId="0" applyNumberFormat="1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vertical="center" wrapText="1"/>
    </xf>
    <xf numFmtId="164" fontId="21" fillId="0" borderId="4" xfId="0" applyNumberFormat="1" applyFont="1" applyFill="1" applyBorder="1" applyAlignment="1">
      <alignment horizontal="center" vertical="center" wrapText="1"/>
    </xf>
    <xf numFmtId="164" fontId="21" fillId="10" borderId="1" xfId="0" applyNumberFormat="1" applyFont="1" applyFill="1" applyBorder="1" applyAlignment="1">
      <alignment horizontal="right" vertical="center" wrapText="1"/>
    </xf>
    <xf numFmtId="164" fontId="21" fillId="4" borderId="4" xfId="0" applyNumberFormat="1" applyFont="1" applyFill="1" applyBorder="1" applyAlignment="1">
      <alignment horizontal="center" vertical="center" wrapText="1"/>
    </xf>
    <xf numFmtId="164" fontId="21" fillId="0" borderId="1" xfId="0" applyNumberFormat="1" applyFont="1" applyFill="1" applyBorder="1" applyAlignment="1">
      <alignment horizontal="right" vertical="center" wrapText="1"/>
    </xf>
    <xf numFmtId="164" fontId="21" fillId="4" borderId="10" xfId="0" applyNumberFormat="1" applyFont="1" applyFill="1" applyBorder="1" applyAlignment="1">
      <alignment horizontal="center" vertical="center" wrapText="1"/>
    </xf>
    <xf numFmtId="167" fontId="21" fillId="0" borderId="1" xfId="0" applyNumberFormat="1" applyFont="1" applyFill="1" applyBorder="1" applyAlignment="1">
      <alignment horizontal="right" vertical="center" wrapText="1"/>
    </xf>
    <xf numFmtId="167" fontId="21" fillId="0" borderId="1" xfId="0" applyNumberFormat="1" applyFont="1" applyBorder="1" applyAlignment="1">
      <alignment vertical="center" wrapText="1"/>
    </xf>
    <xf numFmtId="0" fontId="21" fillId="0" borderId="19" xfId="0" applyFont="1" applyBorder="1" applyAlignment="1">
      <alignment horizontal="right" vertical="center" wrapText="1"/>
    </xf>
    <xf numFmtId="0" fontId="21" fillId="0" borderId="27" xfId="0" applyFont="1" applyFill="1" applyBorder="1" applyAlignment="1">
      <alignment horizontal="center" vertical="center" wrapText="1"/>
    </xf>
    <xf numFmtId="0" fontId="21" fillId="0" borderId="39" xfId="0" applyFont="1" applyFill="1" applyBorder="1" applyAlignment="1">
      <alignment horizontal="center" vertical="center" wrapText="1"/>
    </xf>
    <xf numFmtId="167" fontId="21" fillId="0" borderId="19" xfId="0" applyNumberFormat="1" applyFont="1" applyBorder="1" applyAlignment="1">
      <alignment horizontal="right" vertical="center" wrapText="1"/>
    </xf>
    <xf numFmtId="164" fontId="21" fillId="0" borderId="10" xfId="0" applyNumberFormat="1" applyFont="1" applyBorder="1" applyAlignment="1">
      <alignment wrapText="1"/>
    </xf>
    <xf numFmtId="2" fontId="21" fillId="0" borderId="19" xfId="0" applyNumberFormat="1" applyFont="1" applyBorder="1" applyAlignment="1">
      <alignment horizontal="right" vertical="center" wrapText="1"/>
    </xf>
    <xf numFmtId="164" fontId="23" fillId="0" borderId="1" xfId="0" applyNumberFormat="1" applyFont="1" applyBorder="1"/>
    <xf numFmtId="164" fontId="36" fillId="0" borderId="1" xfId="0" applyNumberFormat="1" applyFont="1" applyBorder="1"/>
    <xf numFmtId="164" fontId="23" fillId="8" borderId="1" xfId="0" applyNumberFormat="1" applyFont="1" applyFill="1" applyBorder="1"/>
    <xf numFmtId="0" fontId="36" fillId="0" borderId="1" xfId="0" applyFont="1" applyBorder="1"/>
    <xf numFmtId="164" fontId="23" fillId="0" borderId="1" xfId="0" applyNumberFormat="1" applyFont="1" applyFill="1" applyBorder="1"/>
    <xf numFmtId="164" fontId="11" fillId="6" borderId="40" xfId="0" applyNumberFormat="1" applyFont="1" applyFill="1" applyBorder="1" applyAlignment="1">
      <alignment horizontal="right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6" borderId="29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167" fontId="11" fillId="0" borderId="8" xfId="0" applyNumberFormat="1" applyFont="1" applyBorder="1" applyAlignment="1">
      <alignment horizontal="right" vertical="center" wrapText="1"/>
    </xf>
    <xf numFmtId="167" fontId="11" fillId="0" borderId="19" xfId="0" applyNumberFormat="1" applyFont="1" applyBorder="1" applyAlignment="1">
      <alignment horizontal="right" vertical="center" wrapText="1"/>
    </xf>
    <xf numFmtId="0" fontId="11" fillId="0" borderId="19" xfId="0" applyFont="1" applyBorder="1" applyAlignment="1">
      <alignment horizontal="right" vertical="center" wrapText="1"/>
    </xf>
    <xf numFmtId="164" fontId="11" fillId="0" borderId="8" xfId="0" applyNumberFormat="1" applyFont="1" applyBorder="1" applyAlignment="1">
      <alignment vertical="center" wrapText="1"/>
    </xf>
    <xf numFmtId="4" fontId="11" fillId="6" borderId="32" xfId="0" applyNumberFormat="1" applyFont="1" applyFill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 wrapText="1"/>
    </xf>
    <xf numFmtId="0" fontId="11" fillId="6" borderId="1" xfId="0" applyFont="1" applyFill="1" applyBorder="1" applyAlignment="1">
      <alignment horizontal="center" vertical="center" wrapText="1"/>
    </xf>
    <xf numFmtId="164" fontId="11" fillId="6" borderId="1" xfId="0" applyNumberFormat="1" applyFont="1" applyFill="1" applyBorder="1" applyAlignment="1">
      <alignment horizontal="right" vertical="center" wrapText="1"/>
    </xf>
    <xf numFmtId="4" fontId="25" fillId="14" borderId="1" xfId="0" applyNumberFormat="1" applyFont="1" applyFill="1" applyBorder="1" applyAlignment="1">
      <alignment horizontal="right" vertical="center" wrapText="1"/>
    </xf>
    <xf numFmtId="164" fontId="25" fillId="14" borderId="1" xfId="0" applyNumberFormat="1" applyFont="1" applyFill="1" applyBorder="1" applyAlignment="1">
      <alignment horizontal="right" vertical="center" wrapText="1"/>
    </xf>
    <xf numFmtId="2" fontId="11" fillId="0" borderId="1" xfId="0" applyNumberFormat="1" applyFont="1" applyBorder="1" applyAlignment="1">
      <alignment horizontal="right" vertical="center" wrapText="1"/>
    </xf>
    <xf numFmtId="49" fontId="11" fillId="6" borderId="1" xfId="0" applyNumberFormat="1" applyFont="1" applyFill="1" applyBorder="1" applyAlignment="1">
      <alignment horizontal="right" vertical="center" wrapText="1"/>
    </xf>
    <xf numFmtId="49" fontId="11" fillId="0" borderId="1" xfId="0" applyNumberFormat="1" applyFont="1" applyBorder="1" applyAlignment="1">
      <alignment horizontal="right" vertical="center" wrapText="1"/>
    </xf>
    <xf numFmtId="4" fontId="11" fillId="0" borderId="8" xfId="0" applyNumberFormat="1" applyFont="1" applyBorder="1" applyAlignment="1">
      <alignment vertical="center" wrapText="1"/>
    </xf>
    <xf numFmtId="49" fontId="11" fillId="6" borderId="27" xfId="0" applyNumberFormat="1" applyFont="1" applyFill="1" applyBorder="1" applyAlignment="1">
      <alignment horizontal="right" vertical="center" wrapText="1"/>
    </xf>
    <xf numFmtId="3" fontId="37" fillId="0" borderId="1" xfId="0" applyNumberFormat="1" applyFont="1" applyBorder="1" applyAlignment="1">
      <alignment vertical="center"/>
    </xf>
    <xf numFmtId="164" fontId="23" fillId="0" borderId="0" xfId="0" applyNumberFormat="1" applyFont="1" applyAlignment="1">
      <alignment vertical="center"/>
    </xf>
    <xf numFmtId="43" fontId="11" fillId="6" borderId="27" xfId="2" applyFont="1" applyFill="1" applyBorder="1" applyAlignment="1">
      <alignment horizontal="right" vertical="center" wrapText="1"/>
    </xf>
    <xf numFmtId="43" fontId="11" fillId="6" borderId="38" xfId="2" applyFont="1" applyFill="1" applyBorder="1" applyAlignment="1">
      <alignment horizontal="right" vertical="center" wrapText="1"/>
    </xf>
    <xf numFmtId="43" fontId="11" fillId="6" borderId="39" xfId="2" applyFont="1" applyFill="1" applyBorder="1" applyAlignment="1">
      <alignment horizontal="right" vertical="center" wrapText="1"/>
    </xf>
    <xf numFmtId="0" fontId="9" fillId="6" borderId="8" xfId="0" applyFont="1" applyFill="1" applyBorder="1" applyAlignment="1">
      <alignment horizontal="center" vertical="center" wrapText="1"/>
    </xf>
    <xf numFmtId="4" fontId="11" fillId="9" borderId="32" xfId="0" applyNumberFormat="1" applyFont="1" applyFill="1" applyBorder="1" applyAlignment="1">
      <alignment horizontal="right" vertical="center" wrapText="1"/>
    </xf>
    <xf numFmtId="164" fontId="1" fillId="0" borderId="0" xfId="0" applyNumberFormat="1" applyFont="1"/>
    <xf numFmtId="0" fontId="38" fillId="6" borderId="1" xfId="0" applyFont="1" applyFill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right" vertical="center" wrapText="1"/>
    </xf>
    <xf numFmtId="164" fontId="11" fillId="6" borderId="8" xfId="0" applyNumberFormat="1" applyFont="1" applyFill="1" applyBorder="1" applyAlignment="1">
      <alignment horizontal="center" vertical="center" wrapText="1"/>
    </xf>
    <xf numFmtId="164" fontId="11" fillId="6" borderId="19" xfId="0" applyNumberFormat="1" applyFont="1" applyFill="1" applyBorder="1" applyAlignment="1">
      <alignment horizontal="center" vertical="center" wrapText="1"/>
    </xf>
    <xf numFmtId="167" fontId="11" fillId="0" borderId="8" xfId="0" applyNumberFormat="1" applyFont="1" applyBorder="1" applyAlignment="1">
      <alignment horizontal="righ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right" vertical="center" wrapText="1"/>
    </xf>
    <xf numFmtId="0" fontId="11" fillId="0" borderId="19" xfId="0" applyFont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1" fillId="6" borderId="2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11" fillId="6" borderId="1" xfId="0" applyNumberFormat="1" applyFont="1" applyFill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 wrapText="1"/>
    </xf>
    <xf numFmtId="4" fontId="11" fillId="6" borderId="32" xfId="0" applyNumberFormat="1" applyFont="1" applyFill="1" applyBorder="1" applyAlignment="1">
      <alignment horizontal="right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29" xfId="0" applyFont="1" applyFill="1" applyBorder="1" applyAlignment="1">
      <alignment horizontal="center" vertical="center" wrapText="1"/>
    </xf>
    <xf numFmtId="167" fontId="25" fillId="0" borderId="1" xfId="0" applyNumberFormat="1" applyFont="1" applyFill="1" applyBorder="1" applyAlignment="1">
      <alignment horizontal="right" vertical="center" wrapText="1"/>
    </xf>
    <xf numFmtId="165" fontId="11" fillId="6" borderId="19" xfId="0" applyNumberFormat="1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11" fillId="15" borderId="8" xfId="0" applyFont="1" applyFill="1" applyBorder="1" applyAlignment="1">
      <alignment horizontal="center" vertical="center" wrapText="1"/>
    </xf>
    <xf numFmtId="2" fontId="11" fillId="6" borderId="1" xfId="0" applyNumberFormat="1" applyFont="1" applyFill="1" applyBorder="1" applyAlignment="1">
      <alignment horizontal="right" vertical="center" wrapText="1"/>
    </xf>
    <xf numFmtId="49" fontId="21" fillId="6" borderId="1" xfId="0" applyNumberFormat="1" applyFont="1" applyFill="1" applyBorder="1" applyAlignment="1">
      <alignment horizontal="right" vertical="center" wrapText="1"/>
    </xf>
    <xf numFmtId="49" fontId="11" fillId="8" borderId="1" xfId="0" applyNumberFormat="1" applyFont="1" applyFill="1" applyBorder="1" applyAlignment="1">
      <alignment horizontal="right" vertical="center" wrapText="1"/>
    </xf>
    <xf numFmtId="49" fontId="4" fillId="0" borderId="1" xfId="0" applyNumberFormat="1" applyFont="1" applyBorder="1" applyAlignment="1">
      <alignment vertical="center"/>
    </xf>
    <xf numFmtId="49" fontId="9" fillId="5" borderId="32" xfId="0" applyNumberFormat="1" applyFont="1" applyFill="1" applyBorder="1" applyAlignment="1">
      <alignment horizontal="right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19" xfId="0" applyNumberFormat="1" applyFont="1" applyBorder="1" applyAlignment="1">
      <alignment horizontal="center" vertical="center" wrapText="1"/>
    </xf>
    <xf numFmtId="49" fontId="11" fillId="0" borderId="27" xfId="0" applyNumberFormat="1" applyFont="1" applyBorder="1" applyAlignment="1">
      <alignment horizontal="right" vertical="center" wrapText="1"/>
    </xf>
    <xf numFmtId="49" fontId="11" fillId="0" borderId="38" xfId="0" applyNumberFormat="1" applyFont="1" applyBorder="1" applyAlignment="1">
      <alignment horizontal="right" vertical="center" wrapText="1"/>
    </xf>
    <xf numFmtId="49" fontId="11" fillId="0" borderId="39" xfId="0" applyNumberFormat="1" applyFont="1" applyBorder="1" applyAlignment="1">
      <alignment horizontal="right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Fill="1" applyBorder="1" applyAlignment="1">
      <alignment horizontal="center" vertical="center" wrapText="1"/>
    </xf>
    <xf numFmtId="49" fontId="11" fillId="0" borderId="19" xfId="0" applyNumberFormat="1" applyFont="1" applyFill="1" applyBorder="1" applyAlignment="1">
      <alignment horizontal="center" vertical="center" wrapText="1"/>
    </xf>
    <xf numFmtId="49" fontId="10" fillId="3" borderId="27" xfId="0" applyNumberFormat="1" applyFont="1" applyFill="1" applyBorder="1" applyAlignment="1">
      <alignment horizontal="right" vertical="center" wrapText="1"/>
    </xf>
    <xf numFmtId="49" fontId="9" fillId="5" borderId="39" xfId="0" applyNumberFormat="1" applyFont="1" applyFill="1" applyBorder="1" applyAlignment="1">
      <alignment horizontal="right" vertical="center" wrapText="1"/>
    </xf>
    <xf numFmtId="49" fontId="11" fillId="0" borderId="8" xfId="0" applyNumberFormat="1" applyFont="1" applyFill="1" applyBorder="1" applyAlignment="1">
      <alignment horizontal="right" vertical="center" wrapText="1"/>
    </xf>
    <xf numFmtId="49" fontId="9" fillId="0" borderId="38" xfId="0" applyNumberFormat="1" applyFont="1" applyBorder="1" applyAlignment="1">
      <alignment horizontal="right" vertical="center" wrapText="1"/>
    </xf>
    <xf numFmtId="49" fontId="10" fillId="2" borderId="32" xfId="0" applyNumberFormat="1" applyFont="1" applyFill="1" applyBorder="1" applyAlignment="1">
      <alignment horizontal="right" vertical="center" wrapText="1"/>
    </xf>
    <xf numFmtId="49" fontId="9" fillId="0" borderId="29" xfId="0" applyNumberFormat="1" applyFont="1" applyFill="1" applyBorder="1" applyAlignment="1">
      <alignment horizontal="right" vertical="center" wrapText="1"/>
    </xf>
    <xf numFmtId="49" fontId="9" fillId="0" borderId="39" xfId="0" applyNumberFormat="1" applyFont="1" applyBorder="1" applyAlignment="1">
      <alignment horizontal="right" vertical="center" wrapText="1"/>
    </xf>
    <xf numFmtId="49" fontId="11" fillId="6" borderId="38" xfId="0" applyNumberFormat="1" applyFont="1" applyFill="1" applyBorder="1" applyAlignment="1">
      <alignment horizontal="right" vertical="center" wrapText="1"/>
    </xf>
    <xf numFmtId="49" fontId="11" fillId="0" borderId="29" xfId="0" applyNumberFormat="1" applyFont="1" applyBorder="1" applyAlignment="1">
      <alignment horizontal="right" vertical="center" wrapText="1"/>
    </xf>
    <xf numFmtId="49" fontId="9" fillId="4" borderId="29" xfId="0" applyNumberFormat="1" applyFont="1" applyFill="1" applyBorder="1" applyAlignment="1">
      <alignment horizontal="right" vertical="center" wrapText="1"/>
    </xf>
    <xf numFmtId="49" fontId="22" fillId="0" borderId="29" xfId="0" applyNumberFormat="1" applyFont="1" applyBorder="1" applyAlignment="1">
      <alignment horizontal="right" vertical="center" wrapText="1"/>
    </xf>
    <xf numFmtId="49" fontId="10" fillId="2" borderId="39" xfId="0" applyNumberFormat="1" applyFont="1" applyFill="1" applyBorder="1" applyAlignment="1">
      <alignment horizontal="right" vertical="center" wrapText="1"/>
    </xf>
    <xf numFmtId="49" fontId="11" fillId="14" borderId="27" xfId="0" applyNumberFormat="1" applyFont="1" applyFill="1" applyBorder="1" applyAlignment="1">
      <alignment horizontal="right" vertical="center" wrapText="1"/>
    </xf>
    <xf numFmtId="49" fontId="11" fillId="14" borderId="38" xfId="0" applyNumberFormat="1" applyFont="1" applyFill="1" applyBorder="1" applyAlignment="1">
      <alignment horizontal="right" vertical="center" wrapText="1"/>
    </xf>
    <xf numFmtId="49" fontId="11" fillId="14" borderId="39" xfId="0" applyNumberFormat="1" applyFont="1" applyFill="1" applyBorder="1" applyAlignment="1">
      <alignment horizontal="right" vertical="center" wrapText="1"/>
    </xf>
    <xf numFmtId="49" fontId="11" fillId="14" borderId="8" xfId="0" applyNumberFormat="1" applyFont="1" applyFill="1" applyBorder="1" applyAlignment="1">
      <alignment horizontal="right" vertical="center" wrapText="1"/>
    </xf>
    <xf numFmtId="49" fontId="11" fillId="14" borderId="29" xfId="0" applyNumberFormat="1" applyFont="1" applyFill="1" applyBorder="1" applyAlignment="1">
      <alignment horizontal="right" vertical="center" wrapText="1"/>
    </xf>
    <xf numFmtId="49" fontId="11" fillId="14" borderId="19" xfId="0" applyNumberFormat="1" applyFont="1" applyFill="1" applyBorder="1" applyAlignment="1">
      <alignment horizontal="right" vertical="center" wrapText="1"/>
    </xf>
    <xf numFmtId="49" fontId="10" fillId="3" borderId="32" xfId="0" applyNumberFormat="1" applyFont="1" applyFill="1" applyBorder="1" applyAlignment="1">
      <alignment horizontal="right" vertical="center" wrapText="1"/>
    </xf>
    <xf numFmtId="49" fontId="21" fillId="12" borderId="8" xfId="0" applyNumberFormat="1" applyFont="1" applyFill="1" applyBorder="1" applyAlignment="1">
      <alignment horizontal="center" vertical="center" wrapText="1"/>
    </xf>
    <xf numFmtId="49" fontId="21" fillId="12" borderId="29" xfId="0" applyNumberFormat="1" applyFont="1" applyFill="1" applyBorder="1" applyAlignment="1">
      <alignment horizontal="center" vertical="center" wrapText="1"/>
    </xf>
    <xf numFmtId="49" fontId="21" fillId="12" borderId="19" xfId="0" applyNumberFormat="1" applyFont="1" applyFill="1" applyBorder="1" applyAlignment="1">
      <alignment horizontal="center" vertical="center" wrapText="1"/>
    </xf>
    <xf numFmtId="49" fontId="21" fillId="0" borderId="19" xfId="0" applyNumberFormat="1" applyFont="1" applyBorder="1" applyAlignment="1">
      <alignment horizontal="right" vertical="center" wrapText="1"/>
    </xf>
    <xf numFmtId="49" fontId="10" fillId="2" borderId="1" xfId="0" applyNumberFormat="1" applyFont="1" applyFill="1" applyBorder="1" applyAlignment="1">
      <alignment horizontal="right" vertical="center" wrapText="1"/>
    </xf>
    <xf numFmtId="49" fontId="21" fillId="0" borderId="1" xfId="0" applyNumberFormat="1" applyFont="1" applyBorder="1" applyAlignment="1">
      <alignment horizontal="right" vertical="center" wrapText="1"/>
    </xf>
    <xf numFmtId="49" fontId="21" fillId="6" borderId="27" xfId="0" applyNumberFormat="1" applyFont="1" applyFill="1" applyBorder="1" applyAlignment="1">
      <alignment horizontal="right" vertical="center" wrapText="1"/>
    </xf>
    <xf numFmtId="49" fontId="11" fillId="6" borderId="8" xfId="0" applyNumberFormat="1" applyFont="1" applyFill="1" applyBorder="1" applyAlignment="1">
      <alignment horizontal="right" vertical="center" wrapText="1"/>
    </xf>
    <xf numFmtId="49" fontId="11" fillId="0" borderId="29" xfId="0" applyNumberFormat="1" applyFont="1" applyFill="1" applyBorder="1" applyAlignment="1">
      <alignment horizontal="right" vertical="center" wrapText="1"/>
    </xf>
    <xf numFmtId="49" fontId="11" fillId="6" borderId="19" xfId="0" applyNumberFormat="1" applyFont="1" applyFill="1" applyBorder="1" applyAlignment="1">
      <alignment horizontal="right" vertical="center" wrapText="1"/>
    </xf>
    <xf numFmtId="49" fontId="21" fillId="14" borderId="1" xfId="0" applyNumberFormat="1" applyFont="1" applyFill="1" applyBorder="1" applyAlignment="1">
      <alignment horizontal="right" vertical="center" wrapText="1"/>
    </xf>
    <xf numFmtId="49" fontId="11" fillId="14" borderId="1" xfId="0" applyNumberFormat="1" applyFont="1" applyFill="1" applyBorder="1" applyAlignment="1">
      <alignment horizontal="right" vertical="center" wrapText="1"/>
    </xf>
    <xf numFmtId="49" fontId="11" fillId="14" borderId="32" xfId="0" applyNumberFormat="1" applyFont="1" applyFill="1" applyBorder="1" applyAlignment="1">
      <alignment horizontal="right" vertical="center" wrapText="1"/>
    </xf>
    <xf numFmtId="49" fontId="10" fillId="3" borderId="39" xfId="0" applyNumberFormat="1" applyFont="1" applyFill="1" applyBorder="1" applyAlignment="1">
      <alignment horizontal="right" vertical="center" wrapText="1"/>
    </xf>
    <xf numFmtId="49" fontId="21" fillId="4" borderId="29" xfId="0" applyNumberFormat="1" applyFont="1" applyFill="1" applyBorder="1" applyAlignment="1">
      <alignment horizontal="right" vertical="center" wrapText="1"/>
    </xf>
    <xf numFmtId="49" fontId="9" fillId="6" borderId="38" xfId="0" applyNumberFormat="1" applyFont="1" applyFill="1" applyBorder="1" applyAlignment="1">
      <alignment horizontal="right" vertical="center" wrapText="1"/>
    </xf>
    <xf numFmtId="49" fontId="11" fillId="6" borderId="29" xfId="0" applyNumberFormat="1" applyFont="1" applyFill="1" applyBorder="1" applyAlignment="1">
      <alignment horizontal="right" vertical="center" wrapText="1"/>
    </xf>
    <xf numFmtId="49" fontId="9" fillId="6" borderId="39" xfId="0" applyNumberFormat="1" applyFont="1" applyFill="1" applyBorder="1" applyAlignment="1">
      <alignment horizontal="right" vertical="center" wrapText="1"/>
    </xf>
    <xf numFmtId="49" fontId="21" fillId="0" borderId="8" xfId="0" applyNumberFormat="1" applyFont="1" applyBorder="1" applyAlignment="1">
      <alignment horizontal="center" vertical="center" wrapText="1"/>
    </xf>
    <xf numFmtId="49" fontId="21" fillId="0" borderId="29" xfId="0" applyNumberFormat="1" applyFont="1" applyBorder="1" applyAlignment="1">
      <alignment horizontal="center" vertical="center" wrapText="1"/>
    </xf>
    <xf numFmtId="49" fontId="21" fillId="0" borderId="19" xfId="0" applyNumberFormat="1" applyFont="1" applyBorder="1" applyAlignment="1">
      <alignment horizontal="center" vertical="center" wrapText="1"/>
    </xf>
    <xf numFmtId="49" fontId="21" fillId="0" borderId="8" xfId="0" applyNumberFormat="1" applyFont="1" applyFill="1" applyBorder="1" applyAlignment="1">
      <alignment horizontal="right" vertical="center" wrapText="1"/>
    </xf>
    <xf numFmtId="49" fontId="21" fillId="0" borderId="29" xfId="0" applyNumberFormat="1" applyFont="1" applyFill="1" applyBorder="1" applyAlignment="1">
      <alignment horizontal="right" vertical="center" wrapText="1"/>
    </xf>
    <xf numFmtId="49" fontId="21" fillId="0" borderId="19" xfId="0" applyNumberFormat="1" applyFont="1" applyFill="1" applyBorder="1" applyAlignment="1">
      <alignment horizontal="right" vertical="center" wrapText="1"/>
    </xf>
    <xf numFmtId="49" fontId="11" fillId="0" borderId="27" xfId="0" applyNumberFormat="1" applyFont="1" applyFill="1" applyBorder="1" applyAlignment="1">
      <alignment horizontal="right" vertical="center" wrapText="1"/>
    </xf>
    <xf numFmtId="49" fontId="11" fillId="0" borderId="38" xfId="0" applyNumberFormat="1" applyFont="1" applyFill="1" applyBorder="1" applyAlignment="1">
      <alignment horizontal="right" vertical="center" wrapText="1"/>
    </xf>
    <xf numFmtId="49" fontId="11" fillId="0" borderId="39" xfId="0" applyNumberFormat="1" applyFont="1" applyFill="1" applyBorder="1" applyAlignment="1">
      <alignment horizontal="right" vertical="center" wrapText="1"/>
    </xf>
    <xf numFmtId="49" fontId="21" fillId="6" borderId="8" xfId="0" applyNumberFormat="1" applyFont="1" applyFill="1" applyBorder="1" applyAlignment="1">
      <alignment horizontal="center" vertical="center" wrapText="1"/>
    </xf>
    <xf numFmtId="49" fontId="21" fillId="6" borderId="29" xfId="0" applyNumberFormat="1" applyFont="1" applyFill="1" applyBorder="1" applyAlignment="1">
      <alignment horizontal="center" vertical="center" wrapText="1"/>
    </xf>
    <xf numFmtId="49" fontId="21" fillId="6" borderId="19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right" vertical="center" wrapText="1"/>
    </xf>
    <xf numFmtId="49" fontId="11" fillId="0" borderId="19" xfId="0" applyNumberFormat="1" applyFont="1" applyBorder="1" applyAlignment="1">
      <alignment horizontal="right" vertical="center" wrapText="1"/>
    </xf>
    <xf numFmtId="49" fontId="11" fillId="6" borderId="8" xfId="0" applyNumberFormat="1" applyFont="1" applyFill="1" applyBorder="1" applyAlignment="1">
      <alignment vertical="center" wrapText="1"/>
    </xf>
    <xf numFmtId="49" fontId="11" fillId="6" borderId="29" xfId="0" applyNumberFormat="1" applyFont="1" applyFill="1" applyBorder="1" applyAlignment="1">
      <alignment vertical="center" wrapText="1"/>
    </xf>
    <xf numFmtId="49" fontId="11" fillId="6" borderId="19" xfId="0" applyNumberFormat="1" applyFont="1" applyFill="1" applyBorder="1" applyAlignment="1">
      <alignment vertical="center" wrapText="1"/>
    </xf>
    <xf numFmtId="49" fontId="11" fillId="6" borderId="27" xfId="0" applyNumberFormat="1" applyFont="1" applyFill="1" applyBorder="1" applyAlignment="1">
      <alignment vertical="center" wrapText="1"/>
    </xf>
    <xf numFmtId="49" fontId="11" fillId="6" borderId="38" xfId="0" applyNumberFormat="1" applyFont="1" applyFill="1" applyBorder="1" applyAlignment="1">
      <alignment vertical="center" wrapText="1"/>
    </xf>
    <xf numFmtId="49" fontId="11" fillId="6" borderId="39" xfId="0" applyNumberFormat="1" applyFont="1" applyFill="1" applyBorder="1" applyAlignment="1">
      <alignment vertical="center" wrapText="1"/>
    </xf>
    <xf numFmtId="49" fontId="11" fillId="0" borderId="27" xfId="0" applyNumberFormat="1" applyFont="1" applyBorder="1" applyAlignment="1">
      <alignment vertical="center" wrapText="1"/>
    </xf>
    <xf numFmtId="49" fontId="11" fillId="0" borderId="38" xfId="0" applyNumberFormat="1" applyFont="1" applyBorder="1" applyAlignment="1">
      <alignment vertical="center" wrapText="1"/>
    </xf>
    <xf numFmtId="49" fontId="11" fillId="0" borderId="39" xfId="0" applyNumberFormat="1" applyFont="1" applyBorder="1" applyAlignment="1">
      <alignment vertical="center" wrapText="1"/>
    </xf>
    <xf numFmtId="49" fontId="11" fillId="0" borderId="8" xfId="0" applyNumberFormat="1" applyFont="1" applyBorder="1" applyAlignment="1">
      <alignment vertical="center" wrapText="1"/>
    </xf>
    <xf numFmtId="49" fontId="11" fillId="0" borderId="29" xfId="0" applyNumberFormat="1" applyFont="1" applyBorder="1" applyAlignment="1">
      <alignment vertical="center" wrapText="1"/>
    </xf>
    <xf numFmtId="49" fontId="11" fillId="0" borderId="19" xfId="0" applyNumberFormat="1" applyFont="1" applyBorder="1" applyAlignment="1">
      <alignment vertical="center" wrapText="1"/>
    </xf>
    <xf numFmtId="49" fontId="21" fillId="6" borderId="8" xfId="0" applyNumberFormat="1" applyFont="1" applyFill="1" applyBorder="1" applyAlignment="1">
      <alignment horizontal="right" vertical="center" wrapText="1"/>
    </xf>
    <xf numFmtId="49" fontId="21" fillId="6" borderId="29" xfId="0" applyNumberFormat="1" applyFont="1" applyFill="1" applyBorder="1" applyAlignment="1">
      <alignment horizontal="right" vertical="center" wrapText="1"/>
    </xf>
    <xf numFmtId="49" fontId="21" fillId="6" borderId="19" xfId="0" applyNumberFormat="1" applyFont="1" applyFill="1" applyBorder="1" applyAlignment="1">
      <alignment horizontal="right" vertical="center" wrapText="1"/>
    </xf>
    <xf numFmtId="49" fontId="21" fillId="14" borderId="29" xfId="0" applyNumberFormat="1" applyFont="1" applyFill="1" applyBorder="1" applyAlignment="1">
      <alignment horizontal="right" vertical="center" wrapText="1"/>
    </xf>
    <xf numFmtId="49" fontId="21" fillId="14" borderId="19" xfId="0" applyNumberFormat="1" applyFont="1" applyFill="1" applyBorder="1" applyAlignment="1">
      <alignment horizontal="right" vertical="center" wrapText="1"/>
    </xf>
    <xf numFmtId="49" fontId="11" fillId="6" borderId="29" xfId="0" applyNumberFormat="1" applyFont="1" applyFill="1" applyBorder="1" applyAlignment="1">
      <alignment horizontal="center" vertical="center" wrapText="1"/>
    </xf>
    <xf numFmtId="49" fontId="11" fillId="0" borderId="19" xfId="0" applyNumberFormat="1" applyFont="1" applyFill="1" applyBorder="1" applyAlignment="1">
      <alignment horizontal="right" vertical="center" wrapText="1"/>
    </xf>
    <xf numFmtId="49" fontId="21" fillId="0" borderId="29" xfId="0" applyNumberFormat="1" applyFont="1" applyBorder="1" applyAlignment="1">
      <alignment horizontal="right" vertical="center" wrapText="1"/>
    </xf>
    <xf numFmtId="49" fontId="21" fillId="6" borderId="8" xfId="2" applyNumberFormat="1" applyFont="1" applyFill="1" applyBorder="1" applyAlignment="1">
      <alignment horizontal="right" vertical="center" wrapText="1"/>
    </xf>
    <xf numFmtId="49" fontId="21" fillId="6" borderId="29" xfId="2" applyNumberFormat="1" applyFont="1" applyFill="1" applyBorder="1" applyAlignment="1">
      <alignment horizontal="right" vertical="center" wrapText="1"/>
    </xf>
    <xf numFmtId="49" fontId="11" fillId="0" borderId="1" xfId="0" applyNumberFormat="1" applyFont="1" applyFill="1" applyBorder="1" applyAlignment="1">
      <alignment horizontal="right" vertical="center" wrapText="1"/>
    </xf>
    <xf numFmtId="49" fontId="11" fillId="0" borderId="32" xfId="0" applyNumberFormat="1" applyFont="1" applyBorder="1" applyAlignment="1">
      <alignment horizontal="right" vertical="center" wrapText="1"/>
    </xf>
    <xf numFmtId="49" fontId="21" fillId="0" borderId="32" xfId="0" applyNumberFormat="1" applyFont="1" applyBorder="1" applyAlignment="1">
      <alignment horizontal="right" vertical="center" wrapText="1"/>
    </xf>
    <xf numFmtId="49" fontId="10" fillId="3" borderId="1" xfId="0" applyNumberFormat="1" applyFont="1" applyFill="1" applyBorder="1" applyAlignment="1">
      <alignment horizontal="right" vertical="center" wrapText="1"/>
    </xf>
    <xf numFmtId="49" fontId="21" fillId="14" borderId="8" xfId="0" applyNumberFormat="1" applyFont="1" applyFill="1" applyBorder="1" applyAlignment="1">
      <alignment horizontal="center" vertical="center" wrapText="1"/>
    </xf>
    <xf numFmtId="49" fontId="21" fillId="14" borderId="29" xfId="0" applyNumberFormat="1" applyFont="1" applyFill="1" applyBorder="1" applyAlignment="1">
      <alignment horizontal="center" vertical="center" wrapText="1"/>
    </xf>
    <xf numFmtId="49" fontId="21" fillId="14" borderId="19" xfId="0" applyNumberFormat="1" applyFont="1" applyFill="1" applyBorder="1" applyAlignment="1">
      <alignment horizontal="center" vertical="center" wrapText="1"/>
    </xf>
    <xf numFmtId="49" fontId="21" fillId="0" borderId="29" xfId="0" applyNumberFormat="1" applyFont="1" applyFill="1" applyBorder="1" applyAlignment="1">
      <alignment horizontal="center" vertical="center" wrapText="1"/>
    </xf>
    <xf numFmtId="49" fontId="21" fillId="0" borderId="8" xfId="0" applyNumberFormat="1" applyFont="1" applyBorder="1" applyAlignment="1">
      <alignment horizontal="right" vertical="center" wrapText="1"/>
    </xf>
    <xf numFmtId="49" fontId="23" fillId="0" borderId="1" xfId="0" applyNumberFormat="1" applyFont="1" applyBorder="1"/>
    <xf numFmtId="49" fontId="21" fillId="9" borderId="8" xfId="0" applyNumberFormat="1" applyFont="1" applyFill="1" applyBorder="1" applyAlignment="1">
      <alignment horizontal="right" vertical="center" wrapText="1"/>
    </xf>
    <xf numFmtId="49" fontId="21" fillId="9" borderId="19" xfId="0" applyNumberFormat="1" applyFont="1" applyFill="1" applyBorder="1" applyAlignment="1">
      <alignment horizontal="right" vertical="center" wrapText="1"/>
    </xf>
    <xf numFmtId="49" fontId="21" fillId="0" borderId="1" xfId="0" applyNumberFormat="1" applyFont="1" applyFill="1" applyBorder="1" applyAlignment="1">
      <alignment horizontal="right" vertical="center" wrapText="1"/>
    </xf>
    <xf numFmtId="49" fontId="21" fillId="6" borderId="32" xfId="2" applyNumberFormat="1" applyFont="1" applyFill="1" applyBorder="1" applyAlignment="1">
      <alignment horizontal="right" vertical="center" wrapText="1"/>
    </xf>
    <xf numFmtId="49" fontId="11" fillId="6" borderId="32" xfId="2" applyNumberFormat="1" applyFont="1" applyFill="1" applyBorder="1" applyAlignment="1">
      <alignment horizontal="right" vertical="center" wrapText="1"/>
    </xf>
    <xf numFmtId="49" fontId="21" fillId="0" borderId="0" xfId="0" applyNumberFormat="1" applyFont="1" applyBorder="1" applyAlignment="1">
      <alignment horizontal="center" vertical="center" wrapText="1"/>
    </xf>
    <xf numFmtId="49" fontId="11" fillId="6" borderId="32" xfId="0" applyNumberFormat="1" applyFont="1" applyFill="1" applyBorder="1" applyAlignment="1">
      <alignment horizontal="right" vertical="center" wrapText="1"/>
    </xf>
    <xf numFmtId="49" fontId="21" fillId="0" borderId="39" xfId="0" applyNumberFormat="1" applyFont="1" applyBorder="1" applyAlignment="1">
      <alignment horizontal="right" vertical="center" wrapText="1"/>
    </xf>
    <xf numFmtId="49" fontId="21" fillId="0" borderId="0" xfId="0" applyNumberFormat="1" applyFont="1" applyBorder="1" applyAlignment="1">
      <alignment horizontal="right" vertical="center" wrapText="1"/>
    </xf>
    <xf numFmtId="49" fontId="23" fillId="0" borderId="0" xfId="0" applyNumberFormat="1" applyFont="1"/>
    <xf numFmtId="49" fontId="23" fillId="0" borderId="0" xfId="2" applyNumberFormat="1" applyFont="1"/>
    <xf numFmtId="49" fontId="23" fillId="0" borderId="0" xfId="0" applyNumberFormat="1" applyFont="1" applyBorder="1"/>
    <xf numFmtId="49" fontId="1" fillId="0" borderId="0" xfId="0" applyNumberFormat="1" applyFont="1" applyBorder="1"/>
    <xf numFmtId="49" fontId="19" fillId="0" borderId="0" xfId="0" applyNumberFormat="1" applyFont="1" applyBorder="1"/>
    <xf numFmtId="49" fontId="1" fillId="0" borderId="0" xfId="0" applyNumberFormat="1" applyFont="1" applyFill="1" applyBorder="1"/>
    <xf numFmtId="2" fontId="25" fillId="8" borderId="1" xfId="0" applyNumberFormat="1" applyFont="1" applyFill="1" applyBorder="1" applyAlignment="1">
      <alignment horizontal="right" vertical="center" wrapText="1"/>
    </xf>
    <xf numFmtId="4" fontId="25" fillId="8" borderId="1" xfId="0" applyNumberFormat="1" applyFont="1" applyFill="1" applyBorder="1" applyAlignment="1">
      <alignment horizontal="right" vertical="center" wrapText="1"/>
    </xf>
    <xf numFmtId="164" fontId="11" fillId="0" borderId="8" xfId="0" applyNumberFormat="1" applyFont="1" applyBorder="1" applyAlignment="1">
      <alignment horizontal="right" vertical="center" wrapText="1"/>
    </xf>
    <xf numFmtId="164" fontId="11" fillId="0" borderId="19" xfId="0" applyNumberFormat="1" applyFont="1" applyBorder="1" applyAlignment="1">
      <alignment horizontal="righ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9" xfId="0" applyNumberFormat="1" applyFont="1" applyBorder="1" applyAlignment="1">
      <alignment horizontal="center" vertical="center" wrapText="1"/>
    </xf>
    <xf numFmtId="167" fontId="11" fillId="6" borderId="8" xfId="0" applyNumberFormat="1" applyFont="1" applyFill="1" applyBorder="1" applyAlignment="1">
      <alignment horizontal="right" vertical="center" wrapText="1"/>
    </xf>
    <xf numFmtId="164" fontId="11" fillId="6" borderId="8" xfId="0" applyNumberFormat="1" applyFont="1" applyFill="1" applyBorder="1" applyAlignment="1">
      <alignment horizontal="center" vertical="center" wrapText="1"/>
    </xf>
    <xf numFmtId="164" fontId="11" fillId="6" borderId="29" xfId="0" applyNumberFormat="1" applyFont="1" applyFill="1" applyBorder="1" applyAlignment="1">
      <alignment horizontal="center" vertical="center" wrapText="1"/>
    </xf>
    <xf numFmtId="164" fontId="11" fillId="6" borderId="19" xfId="0" applyNumberFormat="1" applyFont="1" applyFill="1" applyBorder="1" applyAlignment="1">
      <alignment horizontal="center" vertical="center" wrapText="1"/>
    </xf>
    <xf numFmtId="164" fontId="11" fillId="0" borderId="29" xfId="0" applyNumberFormat="1" applyFont="1" applyBorder="1" applyAlignment="1">
      <alignment horizontal="center" vertical="center" wrapText="1"/>
    </xf>
    <xf numFmtId="164" fontId="11" fillId="6" borderId="8" xfId="0" applyNumberFormat="1" applyFont="1" applyFill="1" applyBorder="1" applyAlignment="1">
      <alignment horizontal="right" vertical="center" wrapText="1"/>
    </xf>
    <xf numFmtId="164" fontId="11" fillId="6" borderId="29" xfId="0" applyNumberFormat="1" applyFont="1" applyFill="1" applyBorder="1" applyAlignment="1">
      <alignment horizontal="right" vertical="center" wrapText="1"/>
    </xf>
    <xf numFmtId="164" fontId="11" fillId="6" borderId="19" xfId="0" applyNumberFormat="1" applyFont="1" applyFill="1" applyBorder="1" applyAlignment="1">
      <alignment horizontal="right" vertical="center" wrapText="1"/>
    </xf>
    <xf numFmtId="164" fontId="11" fillId="0" borderId="29" xfId="0" applyNumberFormat="1" applyFont="1" applyBorder="1" applyAlignment="1">
      <alignment horizontal="right" vertical="center" wrapText="1"/>
    </xf>
    <xf numFmtId="164" fontId="11" fillId="0" borderId="8" xfId="0" applyNumberFormat="1" applyFont="1" applyFill="1" applyBorder="1" applyAlignment="1">
      <alignment horizontal="center" vertical="center" wrapText="1"/>
    </xf>
    <xf numFmtId="164" fontId="11" fillId="0" borderId="29" xfId="0" applyNumberFormat="1" applyFont="1" applyFill="1" applyBorder="1" applyAlignment="1">
      <alignment horizontal="center" vertical="center" wrapText="1"/>
    </xf>
    <xf numFmtId="164" fontId="11" fillId="0" borderId="8" xfId="0" applyNumberFormat="1" applyFont="1" applyFill="1" applyBorder="1" applyAlignment="1">
      <alignment horizontal="right" vertical="center" wrapText="1"/>
    </xf>
    <xf numFmtId="164" fontId="11" fillId="0" borderId="29" xfId="0" applyNumberFormat="1" applyFont="1" applyFill="1" applyBorder="1" applyAlignment="1">
      <alignment horizontal="right" vertical="center" wrapText="1"/>
    </xf>
    <xf numFmtId="164" fontId="11" fillId="0" borderId="19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167" fontId="11" fillId="0" borderId="8" xfId="0" applyNumberFormat="1" applyFont="1" applyBorder="1" applyAlignment="1">
      <alignment horizontal="right" vertical="center" wrapText="1"/>
    </xf>
    <xf numFmtId="167" fontId="11" fillId="0" borderId="19" xfId="0" applyNumberFormat="1" applyFont="1" applyBorder="1" applyAlignment="1">
      <alignment horizontal="right" vertical="center" wrapText="1"/>
    </xf>
    <xf numFmtId="4" fontId="11" fillId="0" borderId="8" xfId="0" applyNumberFormat="1" applyFont="1" applyBorder="1" applyAlignment="1">
      <alignment horizontal="right" vertical="center" wrapText="1"/>
    </xf>
    <xf numFmtId="4" fontId="11" fillId="0" borderId="19" xfId="0" applyNumberFormat="1" applyFont="1" applyBorder="1" applyAlignment="1">
      <alignment horizontal="right" vertical="center" wrapText="1"/>
    </xf>
    <xf numFmtId="4" fontId="21" fillId="0" borderId="8" xfId="0" applyNumberFormat="1" applyFont="1" applyBorder="1" applyAlignment="1">
      <alignment horizontal="center" vertical="center" wrapText="1"/>
    </xf>
    <xf numFmtId="4" fontId="21" fillId="0" borderId="19" xfId="0" applyNumberFormat="1" applyFont="1" applyBorder="1" applyAlignment="1">
      <alignment horizontal="center" vertical="center" wrapText="1"/>
    </xf>
    <xf numFmtId="164" fontId="11" fillId="16" borderId="8" xfId="0" applyNumberFormat="1" applyFont="1" applyFill="1" applyBorder="1" applyAlignment="1">
      <alignment horizontal="right" vertical="center" wrapText="1"/>
    </xf>
    <xf numFmtId="164" fontId="11" fillId="16" borderId="19" xfId="0" applyNumberFormat="1" applyFont="1" applyFill="1" applyBorder="1" applyAlignment="1">
      <alignment horizontal="right" vertical="center" wrapText="1"/>
    </xf>
    <xf numFmtId="164" fontId="11" fillId="15" borderId="8" xfId="0" applyNumberFormat="1" applyFont="1" applyFill="1" applyBorder="1" applyAlignment="1">
      <alignment horizontal="right" vertical="center" wrapText="1"/>
    </xf>
    <xf numFmtId="164" fontId="11" fillId="15" borderId="19" xfId="0" applyNumberFormat="1" applyFont="1" applyFill="1" applyBorder="1" applyAlignment="1">
      <alignment horizontal="right" vertical="center" wrapText="1"/>
    </xf>
    <xf numFmtId="164" fontId="11" fillId="0" borderId="8" xfId="0" applyNumberFormat="1" applyFont="1" applyBorder="1" applyAlignment="1">
      <alignment vertical="center" wrapText="1"/>
    </xf>
    <xf numFmtId="164" fontId="11" fillId="0" borderId="19" xfId="0" applyNumberFormat="1" applyFont="1" applyBorder="1" applyAlignment="1">
      <alignment vertical="center" wrapText="1"/>
    </xf>
    <xf numFmtId="0" fontId="10" fillId="3" borderId="20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3" fontId="11" fillId="0" borderId="8" xfId="0" applyNumberFormat="1" applyFont="1" applyFill="1" applyBorder="1" applyAlignment="1">
      <alignment horizontal="center" vertical="center" wrapText="1"/>
    </xf>
    <xf numFmtId="3" fontId="11" fillId="0" borderId="19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11" fillId="6" borderId="8" xfId="0" applyNumberFormat="1" applyFont="1" applyFill="1" applyBorder="1" applyAlignment="1">
      <alignment vertical="center" wrapText="1"/>
    </xf>
    <xf numFmtId="164" fontId="11" fillId="6" borderId="19" xfId="0" applyNumberFormat="1" applyFont="1" applyFill="1" applyBorder="1" applyAlignment="1">
      <alignment vertical="center" wrapText="1"/>
    </xf>
    <xf numFmtId="0" fontId="10" fillId="2" borderId="20" xfId="0" applyFont="1" applyFill="1" applyBorder="1" applyAlignment="1">
      <alignment horizontal="left" vertical="center" wrapText="1"/>
    </xf>
    <xf numFmtId="164" fontId="11" fillId="6" borderId="27" xfId="0" applyNumberFormat="1" applyFont="1" applyFill="1" applyBorder="1" applyAlignment="1">
      <alignment vertical="center" wrapText="1"/>
    </xf>
    <xf numFmtId="164" fontId="11" fillId="6" borderId="39" xfId="0" applyNumberFormat="1" applyFont="1" applyFill="1" applyBorder="1" applyAlignment="1">
      <alignment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164" fontId="11" fillId="9" borderId="27" xfId="0" applyNumberFormat="1" applyFont="1" applyFill="1" applyBorder="1" applyAlignment="1">
      <alignment horizontal="right" vertical="center" wrapText="1"/>
    </xf>
    <xf numFmtId="164" fontId="11" fillId="9" borderId="39" xfId="0" applyNumberFormat="1" applyFont="1" applyFill="1" applyBorder="1" applyAlignment="1">
      <alignment horizontal="right" vertical="center" wrapText="1"/>
    </xf>
    <xf numFmtId="167" fontId="11" fillId="15" borderId="8" xfId="0" applyNumberFormat="1" applyFont="1" applyFill="1" applyBorder="1" applyAlignment="1">
      <alignment horizontal="right" vertical="center" wrapText="1"/>
    </xf>
    <xf numFmtId="167" fontId="11" fillId="15" borderId="19" xfId="0" applyNumberFormat="1" applyFont="1" applyFill="1" applyBorder="1" applyAlignment="1">
      <alignment horizontal="right" vertical="center" wrapText="1"/>
    </xf>
    <xf numFmtId="167" fontId="11" fillId="16" borderId="8" xfId="0" applyNumberFormat="1" applyFont="1" applyFill="1" applyBorder="1" applyAlignment="1">
      <alignment horizontal="right" vertical="center" wrapText="1"/>
    </xf>
    <xf numFmtId="0" fontId="11" fillId="0" borderId="19" xfId="0" applyFont="1" applyFill="1" applyBorder="1" applyAlignment="1">
      <alignment horizontal="left" vertical="center" wrapText="1"/>
    </xf>
    <xf numFmtId="0" fontId="11" fillId="0" borderId="8" xfId="0" applyFont="1" applyBorder="1" applyAlignment="1">
      <alignment horizontal="right" vertical="center" wrapText="1"/>
    </xf>
    <xf numFmtId="0" fontId="11" fillId="0" borderId="19" xfId="0" applyFont="1" applyBorder="1" applyAlignment="1">
      <alignment horizontal="right" vertical="center" wrapText="1"/>
    </xf>
    <xf numFmtId="164" fontId="21" fillId="6" borderId="27" xfId="0" applyNumberFormat="1" applyFont="1" applyFill="1" applyBorder="1" applyAlignment="1">
      <alignment horizontal="right" vertical="center" wrapText="1"/>
    </xf>
    <xf numFmtId="164" fontId="21" fillId="6" borderId="39" xfId="0" applyNumberFormat="1" applyFont="1" applyFill="1" applyBorder="1" applyAlignment="1">
      <alignment horizontal="right" vertical="center" wrapText="1"/>
    </xf>
    <xf numFmtId="0" fontId="11" fillId="0" borderId="45" xfId="0" applyFont="1" applyBorder="1" applyAlignment="1">
      <alignment horizontal="righ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right" vertical="center" wrapText="1"/>
    </xf>
    <xf numFmtId="164" fontId="21" fillId="0" borderId="29" xfId="0" applyNumberFormat="1" applyFont="1" applyBorder="1" applyAlignment="1">
      <alignment horizontal="right" vertical="center" wrapText="1"/>
    </xf>
    <xf numFmtId="164" fontId="21" fillId="0" borderId="27" xfId="0" applyNumberFormat="1" applyFont="1" applyBorder="1" applyAlignment="1">
      <alignment horizontal="right" vertical="center" wrapText="1"/>
    </xf>
    <xf numFmtId="164" fontId="21" fillId="0" borderId="38" xfId="0" applyNumberFormat="1" applyFont="1" applyBorder="1" applyAlignment="1">
      <alignment horizontal="right" vertical="center" wrapText="1"/>
    </xf>
    <xf numFmtId="0" fontId="4" fillId="0" borderId="16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righ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4" fontId="11" fillId="0" borderId="27" xfId="0" applyNumberFormat="1" applyFont="1" applyBorder="1" applyAlignment="1">
      <alignment vertical="center" wrapText="1"/>
    </xf>
    <xf numFmtId="164" fontId="11" fillId="0" borderId="39" xfId="0" applyNumberFormat="1" applyFont="1" applyBorder="1" applyAlignment="1">
      <alignment vertical="center" wrapText="1"/>
    </xf>
    <xf numFmtId="164" fontId="11" fillId="0" borderId="27" xfId="0" applyNumberFormat="1" applyFont="1" applyFill="1" applyBorder="1" applyAlignment="1">
      <alignment horizontal="right" vertical="center" wrapText="1"/>
    </xf>
    <xf numFmtId="164" fontId="11" fillId="0" borderId="39" xfId="0" applyNumberFormat="1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center" vertical="center" wrapText="1"/>
    </xf>
    <xf numFmtId="164" fontId="21" fillId="0" borderId="19" xfId="0" applyNumberFormat="1" applyFont="1" applyBorder="1" applyAlignment="1">
      <alignment horizontal="right" vertical="center" wrapText="1"/>
    </xf>
    <xf numFmtId="4" fontId="21" fillId="0" borderId="27" xfId="0" applyNumberFormat="1" applyFont="1" applyBorder="1" applyAlignment="1">
      <alignment horizontal="right" vertical="center" wrapText="1"/>
    </xf>
    <xf numFmtId="4" fontId="21" fillId="0" borderId="39" xfId="0" applyNumberFormat="1" applyFont="1" applyBorder="1" applyAlignment="1">
      <alignment horizontal="right" vertical="center" wrapText="1"/>
    </xf>
    <xf numFmtId="0" fontId="11" fillId="0" borderId="19" xfId="0" applyFont="1" applyBorder="1" applyAlignment="1">
      <alignment horizontal="left" vertical="center" wrapText="1"/>
    </xf>
    <xf numFmtId="4" fontId="11" fillId="6" borderId="27" xfId="0" applyNumberFormat="1" applyFont="1" applyFill="1" applyBorder="1" applyAlignment="1">
      <alignment horizontal="right" vertical="center" wrapText="1"/>
    </xf>
    <xf numFmtId="4" fontId="11" fillId="6" borderId="39" xfId="0" applyNumberFormat="1" applyFont="1" applyFill="1" applyBorder="1" applyAlignment="1">
      <alignment horizontal="right" vertical="center" wrapText="1"/>
    </xf>
    <xf numFmtId="4" fontId="11" fillId="0" borderId="29" xfId="0" applyNumberFormat="1" applyFont="1" applyBorder="1" applyAlignment="1">
      <alignment horizontal="right" vertical="center" wrapText="1"/>
    </xf>
    <xf numFmtId="164" fontId="21" fillId="0" borderId="39" xfId="0" applyNumberFormat="1" applyFont="1" applyBorder="1" applyAlignment="1">
      <alignment horizontal="right" vertical="center" wrapText="1"/>
    </xf>
    <xf numFmtId="43" fontId="21" fillId="6" borderId="8" xfId="2" applyFont="1" applyFill="1" applyBorder="1" applyAlignment="1">
      <alignment horizontal="right" vertical="center" wrapText="1"/>
    </xf>
    <xf numFmtId="43" fontId="21" fillId="6" borderId="29" xfId="2" applyFont="1" applyFill="1" applyBorder="1" applyAlignment="1">
      <alignment horizontal="right" vertical="center" wrapText="1"/>
    </xf>
    <xf numFmtId="164" fontId="21" fillId="6" borderId="29" xfId="0" applyNumberFormat="1" applyFont="1" applyFill="1" applyBorder="1" applyAlignment="1">
      <alignment horizontal="right" vertical="center" wrapText="1"/>
    </xf>
    <xf numFmtId="0" fontId="21" fillId="6" borderId="29" xfId="0" applyFont="1" applyFill="1" applyBorder="1" applyAlignment="1">
      <alignment horizontal="center" vertical="center" wrapText="1"/>
    </xf>
    <xf numFmtId="43" fontId="21" fillId="6" borderId="27" xfId="2" applyFont="1" applyFill="1" applyBorder="1" applyAlignment="1">
      <alignment horizontal="right" vertical="center" wrapText="1"/>
    </xf>
    <xf numFmtId="43" fontId="21" fillId="6" borderId="38" xfId="2" applyFont="1" applyFill="1" applyBorder="1" applyAlignment="1">
      <alignment horizontal="right" vertical="center" wrapText="1"/>
    </xf>
    <xf numFmtId="43" fontId="21" fillId="6" borderId="39" xfId="2" applyFont="1" applyFill="1" applyBorder="1" applyAlignment="1">
      <alignment horizontal="right" vertical="center" wrapText="1"/>
    </xf>
    <xf numFmtId="0" fontId="11" fillId="6" borderId="29" xfId="0" applyFont="1" applyFill="1" applyBorder="1" applyAlignment="1">
      <alignment horizontal="center" vertical="center" wrapText="1"/>
    </xf>
    <xf numFmtId="164" fontId="11" fillId="6" borderId="29" xfId="0" applyNumberFormat="1" applyFont="1" applyFill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1" fillId="6" borderId="48" xfId="0" applyFont="1" applyFill="1" applyBorder="1" applyAlignment="1">
      <alignment horizontal="righ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1" fillId="0" borderId="29" xfId="0" applyFont="1" applyFill="1" applyBorder="1" applyAlignment="1">
      <alignment horizontal="left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64" fontId="11" fillId="6" borderId="1" xfId="0" applyNumberFormat="1" applyFont="1" applyFill="1" applyBorder="1" applyAlignment="1">
      <alignment horizontal="right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21" fillId="6" borderId="27" xfId="0" applyFont="1" applyFill="1" applyBorder="1" applyAlignment="1">
      <alignment horizontal="right" vertical="center" wrapText="1"/>
    </xf>
    <xf numFmtId="0" fontId="21" fillId="6" borderId="38" xfId="0" applyFont="1" applyFill="1" applyBorder="1" applyAlignment="1">
      <alignment horizontal="right" vertical="center" wrapText="1"/>
    </xf>
    <xf numFmtId="0" fontId="21" fillId="6" borderId="39" xfId="0" applyFont="1" applyFill="1" applyBorder="1" applyAlignment="1">
      <alignment horizontal="right" vertical="center" wrapText="1"/>
    </xf>
    <xf numFmtId="164" fontId="11" fillId="6" borderId="27" xfId="0" applyNumberFormat="1" applyFont="1" applyFill="1" applyBorder="1" applyAlignment="1">
      <alignment horizontal="right" vertical="center" wrapText="1"/>
    </xf>
    <xf numFmtId="164" fontId="11" fillId="6" borderId="38" xfId="0" applyNumberFormat="1" applyFont="1" applyFill="1" applyBorder="1" applyAlignment="1">
      <alignment horizontal="right" vertical="center" wrapText="1"/>
    </xf>
    <xf numFmtId="164" fontId="11" fillId="6" borderId="39" xfId="0" applyNumberFormat="1" applyFont="1" applyFill="1" applyBorder="1" applyAlignment="1">
      <alignment horizontal="right" vertical="center" wrapText="1"/>
    </xf>
    <xf numFmtId="0" fontId="11" fillId="6" borderId="29" xfId="0" applyFont="1" applyFill="1" applyBorder="1" applyAlignment="1">
      <alignment horizontal="left" vertical="center" wrapText="1"/>
    </xf>
    <xf numFmtId="164" fontId="25" fillId="6" borderId="8" xfId="0" applyNumberFormat="1" applyFont="1" applyFill="1" applyBorder="1" applyAlignment="1">
      <alignment horizontal="right" vertical="center" wrapText="1"/>
    </xf>
    <xf numFmtId="164" fontId="25" fillId="6" borderId="29" xfId="0" applyNumberFormat="1" applyFont="1" applyFill="1" applyBorder="1" applyAlignment="1">
      <alignment horizontal="right" vertical="center" wrapText="1"/>
    </xf>
    <xf numFmtId="164" fontId="25" fillId="6" borderId="19" xfId="0" applyNumberFormat="1" applyFont="1" applyFill="1" applyBorder="1" applyAlignment="1">
      <alignment horizontal="right" vertical="center" wrapText="1"/>
    </xf>
    <xf numFmtId="0" fontId="4" fillId="6" borderId="0" xfId="0" applyFont="1" applyFill="1" applyAlignment="1">
      <alignment horizontal="center"/>
    </xf>
    <xf numFmtId="164" fontId="21" fillId="6" borderId="38" xfId="0" applyNumberFormat="1" applyFont="1" applyFill="1" applyBorder="1" applyAlignment="1">
      <alignment horizontal="right" vertical="center" wrapText="1"/>
    </xf>
    <xf numFmtId="0" fontId="11" fillId="0" borderId="15" xfId="0" applyFont="1" applyBorder="1" applyAlignment="1">
      <alignment horizontal="right" vertical="center" wrapText="1"/>
    </xf>
    <xf numFmtId="164" fontId="21" fillId="0" borderId="8" xfId="0" applyNumberFormat="1" applyFont="1" applyBorder="1" applyAlignment="1">
      <alignment vertical="center" wrapText="1"/>
    </xf>
    <xf numFmtId="0" fontId="11" fillId="0" borderId="29" xfId="0" applyFont="1" applyBorder="1" applyAlignment="1">
      <alignment horizontal="right" vertical="center" wrapText="1"/>
    </xf>
    <xf numFmtId="0" fontId="11" fillId="0" borderId="8" xfId="0" applyFont="1" applyBorder="1" applyAlignment="1">
      <alignment vertical="center" wrapText="1"/>
    </xf>
    <xf numFmtId="0" fontId="11" fillId="0" borderId="29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164" fontId="11" fillId="0" borderId="27" xfId="0" applyNumberFormat="1" applyFont="1" applyBorder="1" applyAlignment="1">
      <alignment horizontal="right" vertical="center" wrapText="1"/>
    </xf>
    <xf numFmtId="164" fontId="11" fillId="0" borderId="38" xfId="0" applyNumberFormat="1" applyFont="1" applyBorder="1" applyAlignment="1">
      <alignment horizontal="right" vertical="center" wrapText="1"/>
    </xf>
    <xf numFmtId="164" fontId="11" fillId="0" borderId="39" xfId="0" applyNumberFormat="1" applyFont="1" applyBorder="1" applyAlignment="1">
      <alignment horizontal="right" vertical="center" wrapText="1"/>
    </xf>
    <xf numFmtId="164" fontId="11" fillId="0" borderId="38" xfId="0" applyNumberFormat="1" applyFont="1" applyFill="1" applyBorder="1" applyAlignment="1">
      <alignment horizontal="right" vertical="center" wrapText="1"/>
    </xf>
    <xf numFmtId="164" fontId="11" fillId="0" borderId="38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164" fontId="11" fillId="6" borderId="38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5" xfId="0" applyFont="1" applyFill="1" applyBorder="1" applyAlignment="1">
      <alignment horizontal="right" vertical="center" wrapText="1"/>
    </xf>
    <xf numFmtId="4" fontId="11" fillId="6" borderId="38" xfId="0" applyNumberFormat="1" applyFont="1" applyFill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 wrapText="1"/>
    </xf>
    <xf numFmtId="164" fontId="11" fillId="0" borderId="2" xfId="0" applyNumberFormat="1" applyFont="1" applyBorder="1" applyAlignment="1">
      <alignment horizontal="right" vertical="center" wrapText="1"/>
    </xf>
    <xf numFmtId="164" fontId="11" fillId="6" borderId="32" xfId="0" applyNumberFormat="1" applyFont="1" applyFill="1" applyBorder="1" applyAlignment="1">
      <alignment horizontal="right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1" fillId="0" borderId="49" xfId="0" applyFont="1" applyBorder="1" applyAlignment="1">
      <alignment horizontal="right" vertical="center" wrapText="1"/>
    </xf>
    <xf numFmtId="4" fontId="11" fillId="6" borderId="32" xfId="0" applyNumberFormat="1" applyFont="1" applyFill="1" applyBorder="1" applyAlignment="1">
      <alignment horizontal="right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left" vertical="center" wrapText="1"/>
    </xf>
    <xf numFmtId="167" fontId="11" fillId="12" borderId="27" xfId="0" applyNumberFormat="1" applyFont="1" applyFill="1" applyBorder="1" applyAlignment="1">
      <alignment horizontal="right" vertical="center" wrapText="1"/>
    </xf>
    <xf numFmtId="167" fontId="11" fillId="12" borderId="38" xfId="0" applyNumberFormat="1" applyFont="1" applyFill="1" applyBorder="1" applyAlignment="1">
      <alignment horizontal="right" vertical="center" wrapText="1"/>
    </xf>
    <xf numFmtId="167" fontId="11" fillId="12" borderId="40" xfId="0" applyNumberFormat="1" applyFont="1" applyFill="1" applyBorder="1" applyAlignment="1">
      <alignment horizontal="right" vertical="center" wrapText="1"/>
    </xf>
    <xf numFmtId="0" fontId="11" fillId="12" borderId="8" xfId="0" applyFont="1" applyFill="1" applyBorder="1" applyAlignment="1">
      <alignment horizontal="center" vertical="center" wrapText="1"/>
    </xf>
    <xf numFmtId="0" fontId="11" fillId="12" borderId="29" xfId="0" applyFont="1" applyFill="1" applyBorder="1" applyAlignment="1">
      <alignment horizontal="center" vertical="center" wrapText="1"/>
    </xf>
    <xf numFmtId="0" fontId="11" fillId="12" borderId="19" xfId="0" applyFont="1" applyFill="1" applyBorder="1" applyAlignment="1">
      <alignment horizontal="center" vertical="center" wrapText="1"/>
    </xf>
    <xf numFmtId="0" fontId="11" fillId="12" borderId="17" xfId="0" applyFont="1" applyFill="1" applyBorder="1" applyAlignment="1">
      <alignment horizontal="center" vertical="center" wrapText="1"/>
    </xf>
    <xf numFmtId="167" fontId="11" fillId="12" borderId="39" xfId="0" applyNumberFormat="1" applyFont="1" applyFill="1" applyBorder="1" applyAlignment="1">
      <alignment horizontal="right" vertical="center" wrapText="1"/>
    </xf>
    <xf numFmtId="3" fontId="11" fillId="0" borderId="8" xfId="0" applyNumberFormat="1" applyFont="1" applyBorder="1" applyAlignment="1">
      <alignment horizontal="center" vertical="center" wrapText="1"/>
    </xf>
    <xf numFmtId="164" fontId="21" fillId="0" borderId="27" xfId="0" applyNumberFormat="1" applyFont="1" applyFill="1" applyBorder="1" applyAlignment="1">
      <alignment horizontal="right" vertical="center" wrapText="1"/>
    </xf>
    <xf numFmtId="164" fontId="21" fillId="0" borderId="38" xfId="0" applyNumberFormat="1" applyFont="1" applyFill="1" applyBorder="1" applyAlignment="1">
      <alignment horizontal="right" vertical="center" wrapText="1"/>
    </xf>
    <xf numFmtId="164" fontId="21" fillId="0" borderId="39" xfId="0" applyNumberFormat="1" applyFont="1" applyFill="1" applyBorder="1" applyAlignment="1">
      <alignment horizontal="righ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4" fontId="21" fillId="0" borderId="38" xfId="0" applyNumberFormat="1" applyFont="1" applyBorder="1" applyAlignment="1">
      <alignment horizontal="right" vertical="center" wrapText="1"/>
    </xf>
    <xf numFmtId="4" fontId="11" fillId="0" borderId="8" xfId="0" applyNumberFormat="1" applyFont="1" applyBorder="1" applyAlignment="1">
      <alignment horizontal="center" vertical="center" wrapText="1"/>
    </xf>
    <xf numFmtId="4" fontId="11" fillId="0" borderId="29" xfId="0" applyNumberFormat="1" applyFont="1" applyBorder="1" applyAlignment="1">
      <alignment horizontal="center" vertical="center" wrapText="1"/>
    </xf>
    <xf numFmtId="4" fontId="11" fillId="0" borderId="19" xfId="0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right" vertical="center" wrapText="1"/>
    </xf>
    <xf numFmtId="0" fontId="21" fillId="0" borderId="38" xfId="0" applyFont="1" applyBorder="1" applyAlignment="1">
      <alignment horizontal="right" vertical="center" wrapText="1"/>
    </xf>
    <xf numFmtId="0" fontId="21" fillId="0" borderId="39" xfId="0" applyFont="1" applyBorder="1" applyAlignment="1">
      <alignment horizontal="right" vertical="center" wrapText="1"/>
    </xf>
    <xf numFmtId="0" fontId="21" fillId="0" borderId="27" xfId="0" applyFont="1" applyFill="1" applyBorder="1" applyAlignment="1">
      <alignment horizontal="right" vertical="center" wrapText="1"/>
    </xf>
    <xf numFmtId="0" fontId="21" fillId="0" borderId="38" xfId="0" applyFont="1" applyFill="1" applyBorder="1" applyAlignment="1">
      <alignment horizontal="right" vertical="center" wrapText="1"/>
    </xf>
    <xf numFmtId="0" fontId="21" fillId="0" borderId="39" xfId="0" applyFont="1" applyFill="1" applyBorder="1" applyAlignment="1">
      <alignment horizontal="right" vertical="center" wrapText="1"/>
    </xf>
    <xf numFmtId="0" fontId="11" fillId="0" borderId="8" xfId="0" applyFont="1" applyFill="1" applyBorder="1" applyAlignment="1">
      <alignment horizontal="right" vertical="center" wrapText="1"/>
    </xf>
    <xf numFmtId="0" fontId="11" fillId="0" borderId="29" xfId="0" applyFont="1" applyFill="1" applyBorder="1" applyAlignment="1">
      <alignment horizontal="right" vertical="center" wrapText="1"/>
    </xf>
    <xf numFmtId="0" fontId="11" fillId="0" borderId="19" xfId="0" applyFont="1" applyFill="1" applyBorder="1" applyAlignment="1">
      <alignment horizontal="right" vertical="center" wrapText="1"/>
    </xf>
    <xf numFmtId="0" fontId="11" fillId="0" borderId="27" xfId="0" applyFont="1" applyBorder="1" applyAlignment="1">
      <alignment horizontal="right" vertical="center" wrapText="1"/>
    </xf>
    <xf numFmtId="0" fontId="11" fillId="0" borderId="38" xfId="0" applyFont="1" applyBorder="1" applyAlignment="1">
      <alignment horizontal="right" vertical="center" wrapText="1"/>
    </xf>
    <xf numFmtId="0" fontId="11" fillId="0" borderId="39" xfId="0" applyFont="1" applyBorder="1" applyAlignment="1">
      <alignment horizontal="right" vertical="center" wrapText="1"/>
    </xf>
    <xf numFmtId="0" fontId="11" fillId="0" borderId="27" xfId="0" applyFont="1" applyFill="1" applyBorder="1" applyAlignment="1">
      <alignment horizontal="right" vertical="center" wrapText="1"/>
    </xf>
    <xf numFmtId="0" fontId="11" fillId="0" borderId="38" xfId="0" applyFont="1" applyFill="1" applyBorder="1" applyAlignment="1">
      <alignment horizontal="right" vertical="center" wrapText="1"/>
    </xf>
    <xf numFmtId="0" fontId="11" fillId="0" borderId="39" xfId="0" applyFont="1" applyFill="1" applyBorder="1" applyAlignment="1">
      <alignment horizontal="right" vertical="center" wrapText="1"/>
    </xf>
    <xf numFmtId="0" fontId="10" fillId="3" borderId="21" xfId="0" applyFont="1" applyFill="1" applyBorder="1" applyAlignment="1">
      <alignment horizontal="left" vertical="center" wrapText="1"/>
    </xf>
    <xf numFmtId="2" fontId="11" fillId="11" borderId="27" xfId="0" applyNumberFormat="1" applyFont="1" applyFill="1" applyBorder="1" applyAlignment="1">
      <alignment horizontal="right" vertical="center" wrapText="1"/>
    </xf>
    <xf numFmtId="2" fontId="11" fillId="11" borderId="38" xfId="0" applyNumberFormat="1" applyFont="1" applyFill="1" applyBorder="1" applyAlignment="1">
      <alignment horizontal="right" vertical="center" wrapText="1"/>
    </xf>
    <xf numFmtId="2" fontId="11" fillId="11" borderId="39" xfId="0" applyNumberFormat="1" applyFont="1" applyFill="1" applyBorder="1" applyAlignment="1">
      <alignment horizontal="right" vertical="center" wrapText="1"/>
    </xf>
    <xf numFmtId="2" fontId="11" fillId="0" borderId="27" xfId="0" applyNumberFormat="1" applyFont="1" applyBorder="1" applyAlignment="1">
      <alignment horizontal="right" vertical="center" wrapText="1"/>
    </xf>
    <xf numFmtId="2" fontId="11" fillId="0" borderId="38" xfId="0" applyNumberFormat="1" applyFont="1" applyBorder="1" applyAlignment="1">
      <alignment horizontal="right" vertical="center" wrapText="1"/>
    </xf>
    <xf numFmtId="2" fontId="11" fillId="0" borderId="39" xfId="0" applyNumberFormat="1" applyFont="1" applyBorder="1" applyAlignment="1">
      <alignment horizontal="right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29" xfId="0" applyNumberFormat="1" applyFont="1" applyBorder="1" applyAlignment="1">
      <alignment horizontal="center" vertical="center" wrapText="1"/>
    </xf>
    <xf numFmtId="2" fontId="11" fillId="0" borderId="19" xfId="0" applyNumberFormat="1" applyFont="1" applyBorder="1" applyAlignment="1">
      <alignment horizontal="center" vertical="center" wrapText="1"/>
    </xf>
    <xf numFmtId="0" fontId="11" fillId="0" borderId="8" xfId="0" applyFont="1" applyFill="1" applyBorder="1" applyAlignment="1">
      <alignment vertical="center" wrapText="1"/>
    </xf>
    <xf numFmtId="0" fontId="11" fillId="0" borderId="29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2" fillId="3" borderId="17" xfId="0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2" fillId="16" borderId="1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4" fontId="11" fillId="0" borderId="27" xfId="0" applyNumberFormat="1" applyFont="1" applyBorder="1" applyAlignment="1">
      <alignment horizontal="right" vertical="center" wrapText="1"/>
    </xf>
    <xf numFmtId="4" fontId="11" fillId="0" borderId="38" xfId="0" applyNumberFormat="1" applyFont="1" applyBorder="1" applyAlignment="1">
      <alignment horizontal="right" vertical="center" wrapText="1"/>
    </xf>
    <xf numFmtId="4" fontId="11" fillId="0" borderId="39" xfId="0" applyNumberFormat="1" applyFont="1" applyBorder="1" applyAlignment="1">
      <alignment horizontal="right" vertical="center" wrapText="1"/>
    </xf>
    <xf numFmtId="0" fontId="11" fillId="11" borderId="27" xfId="0" applyFont="1" applyFill="1" applyBorder="1" applyAlignment="1">
      <alignment horizontal="right" vertical="center" wrapText="1"/>
    </xf>
    <xf numFmtId="0" fontId="11" fillId="11" borderId="38" xfId="0" applyFont="1" applyFill="1" applyBorder="1" applyAlignment="1">
      <alignment horizontal="right" vertical="center" wrapText="1"/>
    </xf>
    <xf numFmtId="0" fontId="11" fillId="11" borderId="39" xfId="0" applyFont="1" applyFill="1" applyBorder="1" applyAlignment="1">
      <alignment horizontal="right" vertical="center" wrapText="1"/>
    </xf>
    <xf numFmtId="4" fontId="11" fillId="0" borderId="38" xfId="0" applyNumberFormat="1" applyFont="1" applyFill="1" applyBorder="1" applyAlignment="1">
      <alignment horizontal="right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29" xfId="0" applyFont="1" applyFill="1" applyBorder="1" applyAlignment="1">
      <alignment horizontal="center" vertical="center" wrapText="1"/>
    </xf>
    <xf numFmtId="43" fontId="11" fillId="6" borderId="27" xfId="2" applyFont="1" applyFill="1" applyBorder="1" applyAlignment="1">
      <alignment horizontal="right" vertical="center" wrapText="1"/>
    </xf>
    <xf numFmtId="43" fontId="11" fillId="6" borderId="38" xfId="2" applyFont="1" applyFill="1" applyBorder="1" applyAlignment="1">
      <alignment horizontal="right" vertical="center" wrapText="1"/>
    </xf>
    <xf numFmtId="43" fontId="11" fillId="6" borderId="39" xfId="2" applyFont="1" applyFill="1" applyBorder="1" applyAlignment="1">
      <alignment horizontal="right" vertical="center" wrapText="1"/>
    </xf>
    <xf numFmtId="167" fontId="21" fillId="0" borderId="8" xfId="0" applyNumberFormat="1" applyFont="1" applyBorder="1" applyAlignment="1">
      <alignment horizontal="right" vertical="center" wrapText="1"/>
    </xf>
    <xf numFmtId="167" fontId="21" fillId="0" borderId="19" xfId="0" applyNumberFormat="1" applyFont="1" applyBorder="1" applyAlignment="1">
      <alignment horizontal="right" vertical="center" wrapText="1"/>
    </xf>
    <xf numFmtId="164" fontId="9" fillId="0" borderId="29" xfId="0" applyNumberFormat="1" applyFont="1" applyBorder="1" applyAlignment="1">
      <alignment horizontal="right" vertical="center" wrapText="1"/>
    </xf>
    <xf numFmtId="164" fontId="11" fillId="4" borderId="29" xfId="0" applyNumberFormat="1" applyFont="1" applyFill="1" applyBorder="1" applyAlignment="1">
      <alignment horizontal="right" vertical="center" wrapText="1"/>
    </xf>
    <xf numFmtId="4" fontId="11" fillId="0" borderId="29" xfId="0" applyNumberFormat="1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right" vertical="center"/>
    </xf>
    <xf numFmtId="0" fontId="11" fillId="4" borderId="15" xfId="0" applyFont="1" applyFill="1" applyBorder="1" applyAlignment="1">
      <alignment horizontal="right" vertical="center" wrapText="1"/>
    </xf>
    <xf numFmtId="0" fontId="11" fillId="4" borderId="38" xfId="0" applyFont="1" applyFill="1" applyBorder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164" fontId="21" fillId="4" borderId="0" xfId="0" applyNumberFormat="1" applyFont="1" applyFill="1" applyBorder="1" applyAlignment="1">
      <alignment horizontal="right" vertical="center" wrapText="1"/>
    </xf>
    <xf numFmtId="49" fontId="9" fillId="6" borderId="31" xfId="0" applyNumberFormat="1" applyFont="1" applyFill="1" applyBorder="1" applyAlignment="1">
      <alignment horizontal="right" vertical="center" wrapText="1"/>
    </xf>
    <xf numFmtId="0" fontId="4" fillId="6" borderId="53" xfId="0" applyFont="1" applyFill="1" applyBorder="1" applyAlignment="1">
      <alignment vertical="center" wrapText="1"/>
    </xf>
    <xf numFmtId="49" fontId="11" fillId="6" borderId="5" xfId="0" applyNumberFormat="1" applyFont="1" applyFill="1" applyBorder="1" applyAlignment="1">
      <alignment horizontal="right" vertical="center" wrapText="1"/>
    </xf>
    <xf numFmtId="49" fontId="21" fillId="0" borderId="5" xfId="0" applyNumberFormat="1" applyFont="1" applyBorder="1" applyAlignment="1">
      <alignment horizontal="right" vertical="center" wrapText="1"/>
    </xf>
    <xf numFmtId="0" fontId="4" fillId="0" borderId="53" xfId="0" applyFont="1" applyBorder="1" applyAlignment="1">
      <alignment horizontal="center" vertical="center" wrapText="1"/>
    </xf>
    <xf numFmtId="49" fontId="9" fillId="0" borderId="31" xfId="0" applyNumberFormat="1" applyFont="1" applyBorder="1" applyAlignment="1">
      <alignment horizontal="right" vertical="center" wrapText="1"/>
    </xf>
    <xf numFmtId="168" fontId="4" fillId="0" borderId="53" xfId="0" applyNumberFormat="1" applyFont="1" applyBorder="1" applyAlignment="1">
      <alignment horizontal="center" vertical="center" wrapText="1"/>
    </xf>
    <xf numFmtId="0" fontId="5" fillId="2" borderId="53" xfId="0" applyFont="1" applyFill="1" applyBorder="1" applyAlignment="1">
      <alignment horizontal="center" vertical="center" wrapText="1"/>
    </xf>
    <xf numFmtId="0" fontId="5" fillId="3" borderId="53" xfId="0" applyFont="1" applyFill="1" applyBorder="1" applyAlignment="1">
      <alignment horizontal="center" vertical="center" wrapText="1"/>
    </xf>
    <xf numFmtId="1" fontId="9" fillId="3" borderId="3" xfId="0" applyNumberFormat="1" applyFont="1" applyFill="1" applyBorder="1" applyAlignment="1">
      <alignment horizontal="right" vertical="center" wrapText="1"/>
    </xf>
    <xf numFmtId="0" fontId="10" fillId="3" borderId="6" xfId="0" applyFont="1" applyFill="1" applyBorder="1" applyAlignment="1">
      <alignment horizontal="left" vertical="center" wrapText="1"/>
    </xf>
    <xf numFmtId="164" fontId="11" fillId="3" borderId="5" xfId="0" applyNumberFormat="1" applyFont="1" applyFill="1" applyBorder="1" applyAlignment="1">
      <alignment wrapText="1"/>
    </xf>
    <xf numFmtId="0" fontId="11" fillId="3" borderId="5" xfId="0" applyFont="1" applyFill="1" applyBorder="1" applyAlignment="1">
      <alignment wrapText="1"/>
    </xf>
    <xf numFmtId="164" fontId="10" fillId="3" borderId="5" xfId="0" applyNumberFormat="1" applyFont="1" applyFill="1" applyBorder="1" applyAlignment="1">
      <alignment horizontal="right" vertical="center" wrapText="1"/>
    </xf>
    <xf numFmtId="164" fontId="10" fillId="15" borderId="5" xfId="0" applyNumberFormat="1" applyFont="1" applyFill="1" applyBorder="1" applyAlignment="1">
      <alignment horizontal="right" vertical="center" wrapText="1"/>
    </xf>
    <xf numFmtId="164" fontId="10" fillId="16" borderId="5" xfId="0" applyNumberFormat="1" applyFont="1" applyFill="1" applyBorder="1" applyAlignment="1">
      <alignment horizontal="right" vertical="center" wrapText="1"/>
    </xf>
    <xf numFmtId="164" fontId="10" fillId="3" borderId="31" xfId="0" applyNumberFormat="1" applyFont="1" applyFill="1" applyBorder="1" applyAlignment="1">
      <alignment horizontal="right" vertical="center" wrapText="1"/>
    </xf>
    <xf numFmtId="49" fontId="10" fillId="3" borderId="31" xfId="0" applyNumberFormat="1" applyFont="1" applyFill="1" applyBorder="1" applyAlignment="1">
      <alignment horizontal="right" vertical="center" wrapText="1"/>
    </xf>
    <xf numFmtId="0" fontId="4" fillId="3" borderId="53" xfId="0" applyFont="1" applyFill="1" applyBorder="1" applyAlignment="1">
      <alignment horizontal="center" vertical="center" wrapText="1"/>
    </xf>
    <xf numFmtId="14" fontId="9" fillId="0" borderId="15" xfId="0" applyNumberFormat="1" applyFont="1" applyBorder="1" applyAlignment="1">
      <alignment horizontal="right" vertical="center" wrapText="1"/>
    </xf>
    <xf numFmtId="164" fontId="9" fillId="15" borderId="29" xfId="0" applyNumberFormat="1" applyFont="1" applyFill="1" applyBorder="1" applyAlignment="1">
      <alignment horizontal="right" vertical="center" wrapText="1"/>
    </xf>
    <xf numFmtId="164" fontId="9" fillId="16" borderId="29" xfId="0" applyNumberFormat="1" applyFont="1" applyFill="1" applyBorder="1" applyAlignment="1">
      <alignment horizontal="right" vertical="center" wrapText="1"/>
    </xf>
    <xf numFmtId="0" fontId="11" fillId="5" borderId="47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wrapText="1"/>
    </xf>
    <xf numFmtId="164" fontId="10" fillId="2" borderId="5" xfId="0" applyNumberFormat="1" applyFont="1" applyFill="1" applyBorder="1" applyAlignment="1">
      <alignment horizontal="right" vertical="center" wrapText="1"/>
    </xf>
    <xf numFmtId="164" fontId="10" fillId="2" borderId="31" xfId="0" applyNumberFormat="1" applyFont="1" applyFill="1" applyBorder="1" applyAlignment="1">
      <alignment horizontal="right" vertical="center" wrapText="1"/>
    </xf>
    <xf numFmtId="0" fontId="4" fillId="2" borderId="53" xfId="0" applyFont="1" applyFill="1" applyBorder="1" applyAlignment="1">
      <alignment horizontal="center" vertical="center" wrapText="1"/>
    </xf>
    <xf numFmtId="49" fontId="9" fillId="0" borderId="36" xfId="0" applyNumberFormat="1" applyFont="1" applyBorder="1" applyAlignment="1">
      <alignment horizontal="right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49" fontId="10" fillId="3" borderId="30" xfId="0" applyNumberFormat="1" applyFont="1" applyFill="1" applyBorder="1" applyAlignment="1">
      <alignment horizontal="right" vertical="center" wrapText="1"/>
    </xf>
    <xf numFmtId="0" fontId="4" fillId="3" borderId="55" xfId="0" applyFont="1" applyFill="1" applyBorder="1" applyAlignment="1">
      <alignment horizontal="center" vertical="center" wrapText="1"/>
    </xf>
    <xf numFmtId="14" fontId="9" fillId="0" borderId="15" xfId="0" applyNumberFormat="1" applyFont="1" applyFill="1" applyBorder="1" applyAlignment="1">
      <alignment horizontal="right" vertical="center" wrapText="1"/>
    </xf>
    <xf numFmtId="0" fontId="9" fillId="0" borderId="38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1" fillId="15" borderId="0" xfId="0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164" fontId="9" fillId="0" borderId="0" xfId="0" applyNumberFormat="1" applyFont="1" applyFill="1" applyBorder="1" applyAlignment="1">
      <alignment horizontal="right" vertical="center" wrapText="1"/>
    </xf>
    <xf numFmtId="164" fontId="15" fillId="0" borderId="19" xfId="0" applyNumberFormat="1" applyFont="1" applyFill="1" applyBorder="1" applyAlignment="1">
      <alignment horizontal="center" vertical="center" wrapText="1"/>
    </xf>
    <xf numFmtId="14" fontId="9" fillId="0" borderId="51" xfId="0" applyNumberFormat="1" applyFont="1" applyBorder="1" applyAlignment="1">
      <alignment horizontal="right" vertical="center" wrapText="1"/>
    </xf>
    <xf numFmtId="164" fontId="22" fillId="0" borderId="7" xfId="0" applyNumberFormat="1" applyFont="1" applyBorder="1" applyAlignment="1">
      <alignment horizontal="right" vertical="center" wrapText="1"/>
    </xf>
    <xf numFmtId="49" fontId="9" fillId="0" borderId="33" xfId="0" applyNumberFormat="1" applyFont="1" applyBorder="1" applyAlignment="1">
      <alignment horizontal="right" vertical="center" wrapText="1"/>
    </xf>
    <xf numFmtId="164" fontId="35" fillId="3" borderId="2" xfId="0" applyNumberFormat="1" applyFont="1" applyFill="1" applyBorder="1" applyAlignment="1">
      <alignment horizontal="right" vertical="center" wrapText="1"/>
    </xf>
    <xf numFmtId="14" fontId="11" fillId="0" borderId="50" xfId="0" applyNumberFormat="1" applyFont="1" applyBorder="1" applyAlignment="1">
      <alignment horizontal="right" vertical="center" wrapText="1"/>
    </xf>
    <xf numFmtId="0" fontId="11" fillId="0" borderId="36" xfId="0" applyFont="1" applyBorder="1" applyAlignment="1">
      <alignment wrapText="1"/>
    </xf>
    <xf numFmtId="0" fontId="11" fillId="0" borderId="56" xfId="0" applyFont="1" applyBorder="1" applyAlignment="1">
      <alignment wrapText="1"/>
    </xf>
    <xf numFmtId="0" fontId="11" fillId="0" borderId="56" xfId="0" applyFont="1" applyBorder="1" applyAlignment="1">
      <alignment horizontal="center" vertical="center" wrapText="1"/>
    </xf>
    <xf numFmtId="164" fontId="11" fillId="0" borderId="56" xfId="0" applyNumberFormat="1" applyFont="1" applyBorder="1" applyAlignment="1">
      <alignment horizontal="center" vertical="center" wrapText="1"/>
    </xf>
    <xf numFmtId="164" fontId="11" fillId="15" borderId="56" xfId="0" applyNumberFormat="1" applyFont="1" applyFill="1" applyBorder="1" applyAlignment="1">
      <alignment horizontal="center" vertical="center" wrapText="1"/>
    </xf>
    <xf numFmtId="164" fontId="11" fillId="16" borderId="56" xfId="0" applyNumberFormat="1" applyFont="1" applyFill="1" applyBorder="1" applyAlignment="1">
      <alignment horizontal="center" vertical="center" wrapText="1"/>
    </xf>
    <xf numFmtId="164" fontId="21" fillId="0" borderId="56" xfId="0" applyNumberFormat="1" applyFont="1" applyBorder="1" applyAlignment="1">
      <alignment horizontal="center" vertical="center" wrapText="1"/>
    </xf>
    <xf numFmtId="164" fontId="11" fillId="0" borderId="56" xfId="0" applyNumberFormat="1" applyFont="1" applyBorder="1" applyAlignment="1">
      <alignment horizontal="right" vertical="center" wrapText="1"/>
    </xf>
    <xf numFmtId="164" fontId="11" fillId="0" borderId="12" xfId="0" applyNumberFormat="1" applyFont="1" applyBorder="1" applyAlignment="1">
      <alignment horizontal="right" vertical="center" wrapText="1"/>
    </xf>
    <xf numFmtId="0" fontId="9" fillId="2" borderId="51" xfId="0" applyFont="1" applyFill="1" applyBorder="1" applyAlignment="1">
      <alignment horizontal="right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wrapText="1"/>
    </xf>
    <xf numFmtId="164" fontId="10" fillId="2" borderId="7" xfId="0" applyNumberFormat="1" applyFont="1" applyFill="1" applyBorder="1" applyAlignment="1">
      <alignment vertical="center" wrapText="1"/>
    </xf>
    <xf numFmtId="164" fontId="10" fillId="15" borderId="7" xfId="0" applyNumberFormat="1" applyFont="1" applyFill="1" applyBorder="1" applyAlignment="1">
      <alignment vertical="center" wrapText="1"/>
    </xf>
    <xf numFmtId="164" fontId="10" fillId="16" borderId="7" xfId="0" applyNumberFormat="1" applyFont="1" applyFill="1" applyBorder="1" applyAlignment="1">
      <alignment vertical="center" wrapText="1"/>
    </xf>
    <xf numFmtId="164" fontId="10" fillId="2" borderId="33" xfId="0" applyNumberFormat="1" applyFont="1" applyFill="1" applyBorder="1" applyAlignment="1">
      <alignment horizontal="right" vertical="center" wrapText="1"/>
    </xf>
    <xf numFmtId="49" fontId="10" fillId="2" borderId="33" xfId="0" applyNumberFormat="1" applyFont="1" applyFill="1" applyBorder="1" applyAlignment="1">
      <alignment horizontal="right" vertical="center" wrapText="1"/>
    </xf>
    <xf numFmtId="0" fontId="4" fillId="2" borderId="5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3" fontId="21" fillId="12" borderId="40" xfId="0" applyNumberFormat="1" applyFont="1" applyFill="1" applyBorder="1" applyAlignment="1">
      <alignment horizontal="right" vertical="center" wrapText="1"/>
    </xf>
    <xf numFmtId="49" fontId="21" fillId="12" borderId="17" xfId="0" applyNumberFormat="1" applyFont="1" applyFill="1" applyBorder="1" applyAlignment="1">
      <alignment horizontal="center" vertical="center" wrapText="1"/>
    </xf>
    <xf numFmtId="164" fontId="10" fillId="0" borderId="43" xfId="0" applyNumberFormat="1" applyFont="1" applyBorder="1" applyAlignment="1">
      <alignment horizontal="right" vertical="center" wrapText="1"/>
    </xf>
    <xf numFmtId="164" fontId="10" fillId="15" borderId="43" xfId="0" applyNumberFormat="1" applyFont="1" applyFill="1" applyBorder="1" applyAlignment="1">
      <alignment horizontal="right" vertical="center" wrapText="1"/>
    </xf>
    <xf numFmtId="164" fontId="10" fillId="16" borderId="43" xfId="0" applyNumberFormat="1" applyFont="1" applyFill="1" applyBorder="1" applyAlignment="1">
      <alignment horizontal="right" vertical="center" wrapText="1"/>
    </xf>
    <xf numFmtId="49" fontId="11" fillId="0" borderId="5" xfId="0" applyNumberFormat="1" applyFont="1" applyBorder="1" applyAlignment="1">
      <alignment horizontal="right" vertical="center" wrapText="1"/>
    </xf>
    <xf numFmtId="49" fontId="10" fillId="3" borderId="33" xfId="0" applyNumberFormat="1" applyFont="1" applyFill="1" applyBorder="1" applyAlignment="1">
      <alignment horizontal="right" vertical="center" wrapText="1"/>
    </xf>
    <xf numFmtId="0" fontId="4" fillId="3" borderId="54" xfId="0" applyFont="1" applyFill="1" applyBorder="1" applyAlignment="1">
      <alignment horizontal="center" vertical="center" wrapText="1"/>
    </xf>
    <xf numFmtId="0" fontId="4" fillId="6" borderId="53" xfId="0" applyFont="1" applyFill="1" applyBorder="1" applyAlignment="1">
      <alignment horizontal="center" vertical="center" wrapText="1"/>
    </xf>
    <xf numFmtId="49" fontId="11" fillId="0" borderId="17" xfId="0" applyNumberFormat="1" applyFont="1" applyFill="1" applyBorder="1" applyAlignment="1">
      <alignment horizontal="right" vertical="center" wrapText="1"/>
    </xf>
    <xf numFmtId="4" fontId="11" fillId="0" borderId="1" xfId="0" applyNumberFormat="1" applyFont="1" applyFill="1" applyBorder="1" applyAlignment="1">
      <alignment horizontal="right" vertical="center" wrapText="1"/>
    </xf>
    <xf numFmtId="164" fontId="11" fillId="0" borderId="0" xfId="0" applyNumberFormat="1" applyFont="1" applyBorder="1" applyAlignment="1">
      <alignment wrapText="1"/>
    </xf>
    <xf numFmtId="164" fontId="11" fillId="15" borderId="0" xfId="0" applyNumberFormat="1" applyFont="1" applyFill="1" applyBorder="1" applyAlignment="1">
      <alignment wrapText="1"/>
    </xf>
    <xf numFmtId="164" fontId="11" fillId="16" borderId="0" xfId="0" applyNumberFormat="1" applyFont="1" applyFill="1" applyBorder="1" applyAlignment="1">
      <alignment wrapText="1"/>
    </xf>
    <xf numFmtId="164" fontId="21" fillId="0" borderId="0" xfId="0" applyNumberFormat="1" applyFont="1" applyBorder="1" applyAlignment="1">
      <alignment wrapText="1"/>
    </xf>
    <xf numFmtId="0" fontId="4" fillId="0" borderId="16" xfId="0" applyFont="1" applyFill="1" applyBorder="1" applyAlignment="1">
      <alignment horizontal="center" vertical="center" wrapText="1"/>
    </xf>
    <xf numFmtId="0" fontId="26" fillId="6" borderId="16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0" fillId="0" borderId="16" xfId="0" applyBorder="1"/>
    <xf numFmtId="0" fontId="38" fillId="6" borderId="16" xfId="0" applyFont="1" applyFill="1" applyBorder="1" applyAlignment="1">
      <alignment horizontal="center" vertical="center" wrapText="1"/>
    </xf>
    <xf numFmtId="0" fontId="11" fillId="0" borderId="58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left" vertical="center" wrapText="1"/>
    </xf>
    <xf numFmtId="3" fontId="11" fillId="0" borderId="2" xfId="0" applyNumberFormat="1" applyFont="1" applyFill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11" fillId="15" borderId="2" xfId="0" applyNumberFormat="1" applyFont="1" applyFill="1" applyBorder="1" applyAlignment="1">
      <alignment horizontal="right" vertical="center" wrapText="1"/>
    </xf>
    <xf numFmtId="164" fontId="11" fillId="16" borderId="2" xfId="0" applyNumberFormat="1" applyFont="1" applyFill="1" applyBorder="1" applyAlignment="1">
      <alignment horizontal="right" vertical="center" wrapText="1"/>
    </xf>
    <xf numFmtId="0" fontId="11" fillId="16" borderId="2" xfId="0" applyFont="1" applyFill="1" applyBorder="1" applyAlignment="1">
      <alignment horizontal="right" vertical="center" wrapText="1"/>
    </xf>
    <xf numFmtId="167" fontId="11" fillId="16" borderId="2" xfId="0" applyNumberFormat="1" applyFont="1" applyFill="1" applyBorder="1" applyAlignment="1">
      <alignment horizontal="right" vertical="center" wrapText="1"/>
    </xf>
    <xf numFmtId="164" fontId="11" fillId="0" borderId="21" xfId="0" applyNumberFormat="1" applyFont="1" applyBorder="1" applyAlignment="1">
      <alignment horizontal="right" vertical="center" wrapText="1"/>
    </xf>
    <xf numFmtId="49" fontId="11" fillId="0" borderId="2" xfId="0" applyNumberFormat="1" applyFont="1" applyBorder="1" applyAlignment="1">
      <alignment horizontal="right" vertical="center" wrapText="1"/>
    </xf>
    <xf numFmtId="0" fontId="4" fillId="6" borderId="55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5" borderId="57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0" borderId="59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3" borderId="59" xfId="0" applyFont="1" applyFill="1" applyBorder="1" applyAlignment="1">
      <alignment horizontal="center" vertical="center" wrapText="1"/>
    </xf>
    <xf numFmtId="0" fontId="4" fillId="6" borderId="57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4" fillId="6" borderId="57" xfId="0" applyFont="1" applyFill="1" applyBorder="1" applyAlignment="1">
      <alignment vertical="center" wrapText="1"/>
    </xf>
    <xf numFmtId="0" fontId="28" fillId="0" borderId="16" xfId="0" applyFont="1" applyBorder="1" applyAlignment="1">
      <alignment horizontal="center" vertical="center" wrapText="1"/>
    </xf>
    <xf numFmtId="0" fontId="17" fillId="6" borderId="16" xfId="0" applyFont="1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right" vertical="center" wrapText="1"/>
    </xf>
    <xf numFmtId="0" fontId="11" fillId="0" borderId="30" xfId="0" applyFont="1" applyFill="1" applyBorder="1" applyAlignment="1">
      <alignment horizontal="left" vertical="center" wrapText="1"/>
    </xf>
    <xf numFmtId="0" fontId="11" fillId="0" borderId="22" xfId="0" applyFont="1" applyFill="1" applyBorder="1" applyAlignment="1">
      <alignment horizontal="left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15" borderId="22" xfId="0" applyFont="1" applyFill="1" applyBorder="1" applyAlignment="1">
      <alignment horizontal="center" vertical="center" wrapText="1"/>
    </xf>
    <xf numFmtId="0" fontId="11" fillId="16" borderId="22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49" fontId="21" fillId="0" borderId="22" xfId="0" applyNumberFormat="1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right" vertical="center" wrapText="1"/>
    </xf>
    <xf numFmtId="2" fontId="4" fillId="0" borderId="0" xfId="0" applyNumberFormat="1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" fontId="11" fillId="0" borderId="8" xfId="0" applyNumberFormat="1" applyFont="1" applyBorder="1" applyAlignment="1">
      <alignment horizontal="right" vertical="center" wrapText="1"/>
    </xf>
    <xf numFmtId="4" fontId="11" fillId="0" borderId="29" xfId="0" applyNumberFormat="1" applyFont="1" applyBorder="1" applyAlignment="1">
      <alignment horizontal="right" vertical="center" wrapText="1"/>
    </xf>
    <xf numFmtId="4" fontId="11" fillId="0" borderId="19" xfId="0" applyNumberFormat="1" applyFont="1" applyBorder="1" applyAlignment="1">
      <alignment horizontal="right" vertical="center" wrapText="1"/>
    </xf>
    <xf numFmtId="4" fontId="11" fillId="0" borderId="27" xfId="0" applyNumberFormat="1" applyFont="1" applyBorder="1" applyAlignment="1">
      <alignment horizontal="right" vertical="center" wrapText="1"/>
    </xf>
    <xf numFmtId="4" fontId="11" fillId="0" borderId="38" xfId="0" applyNumberFormat="1" applyFont="1" applyBorder="1" applyAlignment="1">
      <alignment horizontal="right" vertical="center" wrapText="1"/>
    </xf>
    <xf numFmtId="4" fontId="11" fillId="0" borderId="39" xfId="0" applyNumberFormat="1" applyFont="1" applyBorder="1" applyAlignment="1">
      <alignment horizontal="right" vertical="center" wrapText="1"/>
    </xf>
    <xf numFmtId="167" fontId="11" fillId="0" borderId="8" xfId="0" applyNumberFormat="1" applyFont="1" applyBorder="1" applyAlignment="1">
      <alignment horizontal="center" vertical="center" wrapText="1"/>
    </xf>
    <xf numFmtId="167" fontId="11" fillId="0" borderId="29" xfId="0" applyNumberFormat="1" applyFont="1" applyBorder="1" applyAlignment="1">
      <alignment horizontal="center" vertical="center" wrapText="1"/>
    </xf>
    <xf numFmtId="167" fontId="11" fillId="0" borderId="19" xfId="0" applyNumberFormat="1" applyFont="1" applyBorder="1" applyAlignment="1">
      <alignment horizontal="center" vertical="center" wrapText="1"/>
    </xf>
    <xf numFmtId="167" fontId="11" fillId="0" borderId="8" xfId="0" applyNumberFormat="1" applyFont="1" applyFill="1" applyBorder="1" applyAlignment="1">
      <alignment horizontal="center" vertical="center" wrapText="1"/>
    </xf>
    <xf numFmtId="167" fontId="11" fillId="0" borderId="29" xfId="0" applyNumberFormat="1" applyFont="1" applyFill="1" applyBorder="1" applyAlignment="1">
      <alignment horizontal="center" vertical="center" wrapText="1"/>
    </xf>
    <xf numFmtId="167" fontId="11" fillId="0" borderId="19" xfId="0" applyNumberFormat="1" applyFont="1" applyFill="1" applyBorder="1" applyAlignment="1">
      <alignment horizontal="center" vertical="center" wrapText="1"/>
    </xf>
    <xf numFmtId="167" fontId="11" fillId="0" borderId="8" xfId="0" applyNumberFormat="1" applyFont="1" applyBorder="1" applyAlignment="1">
      <alignment horizontal="right" vertical="center" wrapText="1"/>
    </xf>
    <xf numFmtId="167" fontId="11" fillId="0" borderId="29" xfId="0" applyNumberFormat="1" applyFont="1" applyBorder="1" applyAlignment="1">
      <alignment horizontal="right" vertical="center" wrapText="1"/>
    </xf>
    <xf numFmtId="167" fontId="11" fillId="0" borderId="19" xfId="0" applyNumberFormat="1" applyFont="1" applyBorder="1" applyAlignment="1">
      <alignment horizontal="right" vertical="center" wrapText="1"/>
    </xf>
    <xf numFmtId="0" fontId="11" fillId="0" borderId="8" xfId="0" applyFont="1" applyBorder="1" applyAlignment="1">
      <alignment horizontal="right" vertical="center" wrapText="1"/>
    </xf>
    <xf numFmtId="0" fontId="11" fillId="0" borderId="29" xfId="0" applyFont="1" applyBorder="1" applyAlignment="1">
      <alignment horizontal="right" vertical="center" wrapText="1"/>
    </xf>
    <xf numFmtId="0" fontId="11" fillId="0" borderId="19" xfId="0" applyFont="1" applyBorder="1" applyAlignment="1">
      <alignment horizontal="righ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4" fontId="11" fillId="0" borderId="8" xfId="0" applyNumberFormat="1" applyFont="1" applyBorder="1" applyAlignment="1">
      <alignment horizontal="center" vertical="center" wrapText="1"/>
    </xf>
    <xf numFmtId="4" fontId="11" fillId="0" borderId="29" xfId="0" applyNumberFormat="1" applyFont="1" applyBorder="1" applyAlignment="1">
      <alignment horizontal="center" vertical="center" wrapText="1"/>
    </xf>
    <xf numFmtId="4" fontId="11" fillId="0" borderId="19" xfId="0" applyNumberFormat="1" applyFont="1" applyBorder="1" applyAlignment="1">
      <alignment horizontal="center" vertical="center" wrapText="1"/>
    </xf>
    <xf numFmtId="4" fontId="11" fillId="8" borderId="8" xfId="0" applyNumberFormat="1" applyFont="1" applyFill="1" applyBorder="1" applyAlignment="1">
      <alignment horizontal="right" vertical="center" wrapText="1"/>
    </xf>
    <xf numFmtId="4" fontId="11" fillId="8" borderId="29" xfId="0" applyNumberFormat="1" applyFont="1" applyFill="1" applyBorder="1" applyAlignment="1">
      <alignment horizontal="right" vertical="center" wrapText="1"/>
    </xf>
    <xf numFmtId="4" fontId="11" fillId="8" borderId="19" xfId="0" applyNumberFormat="1" applyFont="1" applyFill="1" applyBorder="1" applyAlignment="1">
      <alignment horizontal="right" vertical="center" wrapText="1"/>
    </xf>
    <xf numFmtId="0" fontId="11" fillId="0" borderId="27" xfId="0" applyFont="1" applyFill="1" applyBorder="1" applyAlignment="1">
      <alignment horizontal="right" vertical="center" wrapText="1"/>
    </xf>
    <xf numFmtId="0" fontId="11" fillId="0" borderId="38" xfId="0" applyFont="1" applyFill="1" applyBorder="1" applyAlignment="1">
      <alignment horizontal="right" vertical="center" wrapText="1"/>
    </xf>
    <xf numFmtId="0" fontId="11" fillId="0" borderId="39" xfId="0" applyFont="1" applyFill="1" applyBorder="1" applyAlignment="1">
      <alignment horizontal="right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11" borderId="27" xfId="0" applyFont="1" applyFill="1" applyBorder="1" applyAlignment="1">
      <alignment horizontal="right" vertical="center" wrapText="1"/>
    </xf>
    <xf numFmtId="0" fontId="11" fillId="11" borderId="38" xfId="0" applyFont="1" applyFill="1" applyBorder="1" applyAlignment="1">
      <alignment horizontal="right" vertical="center" wrapText="1"/>
    </xf>
    <xf numFmtId="0" fontId="11" fillId="11" borderId="39" xfId="0" applyFont="1" applyFill="1" applyBorder="1" applyAlignment="1">
      <alignment horizontal="right" vertical="center" wrapText="1"/>
    </xf>
    <xf numFmtId="164" fontId="11" fillId="16" borderId="8" xfId="0" applyNumberFormat="1" applyFont="1" applyFill="1" applyBorder="1" applyAlignment="1">
      <alignment horizontal="right" vertical="center" wrapText="1"/>
    </xf>
    <xf numFmtId="164" fontId="11" fillId="16" borderId="29" xfId="0" applyNumberFormat="1" applyFont="1" applyFill="1" applyBorder="1" applyAlignment="1">
      <alignment horizontal="right" vertical="center" wrapText="1"/>
    </xf>
    <xf numFmtId="164" fontId="11" fillId="16" borderId="19" xfId="0" applyNumberFormat="1" applyFont="1" applyFill="1" applyBorder="1" applyAlignment="1">
      <alignment horizontal="right" vertical="center" wrapText="1"/>
    </xf>
    <xf numFmtId="0" fontId="24" fillId="6" borderId="8" xfId="0" applyFont="1" applyFill="1" applyBorder="1" applyAlignment="1">
      <alignment horizontal="center" vertical="center" wrapText="1"/>
    </xf>
    <xf numFmtId="0" fontId="24" fillId="6" borderId="29" xfId="0" applyFont="1" applyFill="1" applyBorder="1" applyAlignment="1">
      <alignment horizontal="center" vertical="center" wrapText="1"/>
    </xf>
    <xf numFmtId="0" fontId="24" fillId="6" borderId="19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right" vertical="center" wrapText="1"/>
    </xf>
    <xf numFmtId="0" fontId="11" fillId="0" borderId="29" xfId="0" applyFont="1" applyFill="1" applyBorder="1" applyAlignment="1">
      <alignment horizontal="right" vertical="center" wrapText="1"/>
    </xf>
    <xf numFmtId="0" fontId="11" fillId="0" borderId="19" xfId="0" applyFont="1" applyFill="1" applyBorder="1" applyAlignment="1">
      <alignment horizontal="right" vertical="center" wrapText="1"/>
    </xf>
    <xf numFmtId="0" fontId="11" fillId="0" borderId="27" xfId="0" applyFont="1" applyBorder="1" applyAlignment="1">
      <alignment horizontal="right" vertical="center" wrapText="1"/>
    </xf>
    <xf numFmtId="0" fontId="11" fillId="0" borderId="38" xfId="0" applyFont="1" applyBorder="1" applyAlignment="1">
      <alignment horizontal="right" vertical="center" wrapText="1"/>
    </xf>
    <xf numFmtId="0" fontId="11" fillId="0" borderId="39" xfId="0" applyFont="1" applyBorder="1" applyAlignment="1">
      <alignment horizontal="right" vertical="center" wrapText="1"/>
    </xf>
    <xf numFmtId="164" fontId="11" fillId="0" borderId="8" xfId="0" applyNumberFormat="1" applyFont="1" applyFill="1" applyBorder="1" applyAlignment="1">
      <alignment horizontal="right" vertical="center" wrapText="1"/>
    </xf>
    <xf numFmtId="164" fontId="11" fillId="0" borderId="29" xfId="0" applyNumberFormat="1" applyFont="1" applyFill="1" applyBorder="1" applyAlignment="1">
      <alignment horizontal="right" vertical="center" wrapText="1"/>
    </xf>
    <xf numFmtId="164" fontId="11" fillId="0" borderId="19" xfId="0" applyNumberFormat="1" applyFont="1" applyFill="1" applyBorder="1" applyAlignment="1">
      <alignment horizontal="right" vertical="center" wrapText="1"/>
    </xf>
    <xf numFmtId="164" fontId="11" fillId="8" borderId="8" xfId="0" applyNumberFormat="1" applyFont="1" applyFill="1" applyBorder="1" applyAlignment="1">
      <alignment horizontal="right" vertical="center" wrapText="1"/>
    </xf>
    <xf numFmtId="164" fontId="11" fillId="8" borderId="29" xfId="0" applyNumberFormat="1" applyFont="1" applyFill="1" applyBorder="1" applyAlignment="1">
      <alignment horizontal="right" vertical="center" wrapText="1"/>
    </xf>
    <xf numFmtId="164" fontId="11" fillId="8" borderId="19" xfId="0" applyNumberFormat="1" applyFont="1" applyFill="1" applyBorder="1" applyAlignment="1">
      <alignment horizontal="right" vertical="center" wrapText="1"/>
    </xf>
    <xf numFmtId="164" fontId="11" fillId="0" borderId="8" xfId="0" applyNumberFormat="1" applyFont="1" applyBorder="1" applyAlignment="1">
      <alignment horizontal="right" vertical="center" wrapText="1"/>
    </xf>
    <xf numFmtId="164" fontId="11" fillId="0" borderId="29" xfId="0" applyNumberFormat="1" applyFont="1" applyBorder="1" applyAlignment="1">
      <alignment horizontal="right" vertical="center" wrapText="1"/>
    </xf>
    <xf numFmtId="164" fontId="11" fillId="0" borderId="19" xfId="0" applyNumberFormat="1" applyFont="1" applyBorder="1" applyAlignment="1">
      <alignment horizontal="right" vertical="center" wrapText="1"/>
    </xf>
    <xf numFmtId="167" fontId="11" fillId="16" borderId="8" xfId="0" applyNumberFormat="1" applyFont="1" applyFill="1" applyBorder="1" applyAlignment="1">
      <alignment horizontal="right" vertical="center" wrapText="1"/>
    </xf>
    <xf numFmtId="0" fontId="11" fillId="16" borderId="29" xfId="0" applyFont="1" applyFill="1" applyBorder="1" applyAlignment="1">
      <alignment horizontal="right" vertical="center" wrapText="1"/>
    </xf>
    <xf numFmtId="0" fontId="11" fillId="16" borderId="19" xfId="0" applyFont="1" applyFill="1" applyBorder="1" applyAlignment="1">
      <alignment horizontal="right" vertical="center" wrapText="1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3" borderId="11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textRotation="90" wrapText="1"/>
    </xf>
    <xf numFmtId="0" fontId="16" fillId="3" borderId="29" xfId="0" applyFont="1" applyFill="1" applyBorder="1" applyAlignment="1">
      <alignment horizontal="center" vertical="center" textRotation="90" wrapText="1"/>
    </xf>
    <xf numFmtId="0" fontId="16" fillId="3" borderId="17" xfId="0" applyFont="1" applyFill="1" applyBorder="1" applyAlignment="1">
      <alignment horizontal="center" vertical="center" textRotation="90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17" xfId="0" applyFont="1" applyFill="1" applyBorder="1" applyAlignment="1">
      <alignment horizontal="center" vertical="center" wrapText="1"/>
    </xf>
    <xf numFmtId="0" fontId="2" fillId="16" borderId="33" xfId="0" applyFont="1" applyFill="1" applyBorder="1" applyAlignment="1">
      <alignment horizontal="center" vertical="center" wrapText="1"/>
    </xf>
    <xf numFmtId="0" fontId="2" fillId="16" borderId="34" xfId="0" applyFont="1" applyFill="1" applyBorder="1" applyAlignment="1">
      <alignment horizontal="center" vertical="center" wrapText="1"/>
    </xf>
    <xf numFmtId="0" fontId="2" fillId="16" borderId="3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textRotation="90" wrapText="1"/>
    </xf>
    <xf numFmtId="0" fontId="2" fillId="3" borderId="29" xfId="0" applyFont="1" applyFill="1" applyBorder="1" applyAlignment="1">
      <alignment horizontal="center" vertical="center" textRotation="90" wrapText="1"/>
    </xf>
    <xf numFmtId="0" fontId="2" fillId="3" borderId="17" xfId="0" applyFont="1" applyFill="1" applyBorder="1" applyAlignment="1">
      <alignment horizontal="center" vertical="center" textRotation="90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15" borderId="33" xfId="0" applyFont="1" applyFill="1" applyBorder="1" applyAlignment="1">
      <alignment horizontal="center" vertical="center" wrapText="1"/>
    </xf>
    <xf numFmtId="0" fontId="2" fillId="15" borderId="34" xfId="0" applyFont="1" applyFill="1" applyBorder="1" applyAlignment="1">
      <alignment horizontal="center" vertical="center" wrapText="1"/>
    </xf>
    <xf numFmtId="0" fontId="2" fillId="15" borderId="3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10" fillId="2" borderId="32" xfId="0" applyFont="1" applyFill="1" applyBorder="1" applyAlignment="1">
      <alignment horizontal="left" vertical="center" wrapText="1"/>
    </xf>
    <xf numFmtId="0" fontId="10" fillId="2" borderId="20" xfId="0" applyFont="1" applyFill="1" applyBorder="1" applyAlignment="1">
      <alignment horizontal="left" vertical="center" wrapText="1"/>
    </xf>
    <xf numFmtId="1" fontId="11" fillId="0" borderId="45" xfId="0" applyNumberFormat="1" applyFont="1" applyFill="1" applyBorder="1" applyAlignment="1">
      <alignment horizontal="right" vertical="center" wrapText="1"/>
    </xf>
    <xf numFmtId="1" fontId="11" fillId="0" borderId="15" xfId="0" applyNumberFormat="1" applyFont="1" applyFill="1" applyBorder="1" applyAlignment="1">
      <alignment horizontal="right" vertical="center" wrapText="1"/>
    </xf>
    <xf numFmtId="1" fontId="11" fillId="0" borderId="47" xfId="0" applyNumberFormat="1" applyFont="1" applyFill="1" applyBorder="1" applyAlignment="1">
      <alignment horizontal="right" vertical="center" wrapText="1"/>
    </xf>
    <xf numFmtId="0" fontId="11" fillId="0" borderId="8" xfId="0" applyFont="1" applyFill="1" applyBorder="1" applyAlignment="1">
      <alignment vertical="center" wrapText="1"/>
    </xf>
    <xf numFmtId="0" fontId="11" fillId="0" borderId="29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6" fillId="2" borderId="31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6" fillId="3" borderId="31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9" fillId="0" borderId="3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39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64" fontId="11" fillId="15" borderId="8" xfId="0" applyNumberFormat="1" applyFont="1" applyFill="1" applyBorder="1" applyAlignment="1">
      <alignment horizontal="right" vertical="center" wrapText="1"/>
    </xf>
    <xf numFmtId="164" fontId="11" fillId="15" borderId="29" xfId="0" applyNumberFormat="1" applyFont="1" applyFill="1" applyBorder="1" applyAlignment="1">
      <alignment horizontal="right" vertical="center" wrapText="1"/>
    </xf>
    <xf numFmtId="164" fontId="11" fillId="15" borderId="19" xfId="0" applyNumberFormat="1" applyFont="1" applyFill="1" applyBorder="1" applyAlignment="1">
      <alignment horizontal="right" vertical="center" wrapText="1"/>
    </xf>
    <xf numFmtId="1" fontId="11" fillId="0" borderId="45" xfId="0" applyNumberFormat="1" applyFont="1" applyBorder="1" applyAlignment="1">
      <alignment horizontal="right" vertical="center" wrapText="1"/>
    </xf>
    <xf numFmtId="1" fontId="11" fillId="0" borderId="15" xfId="0" applyNumberFormat="1" applyFont="1" applyBorder="1" applyAlignment="1">
      <alignment horizontal="right" vertical="center" wrapText="1"/>
    </xf>
    <xf numFmtId="1" fontId="11" fillId="0" borderId="47" xfId="0" applyNumberFormat="1" applyFont="1" applyBorder="1" applyAlignment="1">
      <alignment horizontal="right" vertical="center" wrapText="1"/>
    </xf>
    <xf numFmtId="0" fontId="11" fillId="0" borderId="8" xfId="0" applyFont="1" applyBorder="1" applyAlignment="1">
      <alignment vertical="center" wrapText="1"/>
    </xf>
    <xf numFmtId="0" fontId="11" fillId="0" borderId="29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164" fontId="21" fillId="0" borderId="8" xfId="0" applyNumberFormat="1" applyFont="1" applyFill="1" applyBorder="1" applyAlignment="1">
      <alignment horizontal="right" vertical="center" wrapText="1"/>
    </xf>
    <xf numFmtId="164" fontId="21" fillId="0" borderId="29" xfId="0" applyNumberFormat="1" applyFont="1" applyFill="1" applyBorder="1" applyAlignment="1">
      <alignment horizontal="right" vertical="center" wrapText="1"/>
    </xf>
    <xf numFmtId="164" fontId="21" fillId="0" borderId="19" xfId="0" applyNumberFormat="1" applyFont="1" applyFill="1" applyBorder="1" applyAlignment="1">
      <alignment horizontal="right" vertical="center" wrapText="1"/>
    </xf>
    <xf numFmtId="164" fontId="11" fillId="6" borderId="8" xfId="0" applyNumberFormat="1" applyFont="1" applyFill="1" applyBorder="1" applyAlignment="1">
      <alignment horizontal="right" vertical="center" wrapText="1"/>
    </xf>
    <xf numFmtId="164" fontId="11" fillId="6" borderId="29" xfId="0" applyNumberFormat="1" applyFont="1" applyFill="1" applyBorder="1" applyAlignment="1">
      <alignment horizontal="right" vertical="center" wrapText="1"/>
    </xf>
    <xf numFmtId="164" fontId="11" fillId="6" borderId="19" xfId="0" applyNumberFormat="1" applyFont="1" applyFill="1" applyBorder="1" applyAlignment="1">
      <alignment horizontal="right" vertical="center" wrapText="1"/>
    </xf>
    <xf numFmtId="0" fontId="11" fillId="6" borderId="8" xfId="0" applyFont="1" applyFill="1" applyBorder="1" applyAlignment="1">
      <alignment horizontal="right" vertical="center" wrapText="1"/>
    </xf>
    <xf numFmtId="0" fontId="11" fillId="6" borderId="29" xfId="0" applyFont="1" applyFill="1" applyBorder="1" applyAlignment="1">
      <alignment horizontal="right" vertical="center" wrapText="1"/>
    </xf>
    <xf numFmtId="0" fontId="11" fillId="6" borderId="19" xfId="0" applyFont="1" applyFill="1" applyBorder="1" applyAlignment="1">
      <alignment horizontal="right" vertical="center" wrapText="1"/>
    </xf>
    <xf numFmtId="2" fontId="11" fillId="0" borderId="27" xfId="0" applyNumberFormat="1" applyFont="1" applyBorder="1" applyAlignment="1">
      <alignment horizontal="right" vertical="center" wrapText="1"/>
    </xf>
    <xf numFmtId="2" fontId="11" fillId="0" borderId="38" xfId="0" applyNumberFormat="1" applyFont="1" applyBorder="1" applyAlignment="1">
      <alignment horizontal="right" vertical="center" wrapText="1"/>
    </xf>
    <xf numFmtId="2" fontId="11" fillId="0" borderId="39" xfId="0" applyNumberFormat="1" applyFont="1" applyBorder="1" applyAlignment="1">
      <alignment horizontal="right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29" xfId="0" applyNumberFormat="1" applyFont="1" applyBorder="1" applyAlignment="1">
      <alignment horizontal="center" vertical="center" wrapText="1"/>
    </xf>
    <xf numFmtId="2" fontId="11" fillId="0" borderId="19" xfId="0" applyNumberFormat="1" applyFont="1" applyBorder="1" applyAlignment="1">
      <alignment horizontal="center" vertical="center" wrapText="1"/>
    </xf>
    <xf numFmtId="0" fontId="11" fillId="15" borderId="8" xfId="0" applyFont="1" applyFill="1" applyBorder="1" applyAlignment="1">
      <alignment horizontal="right" vertical="center" wrapText="1"/>
    </xf>
    <xf numFmtId="0" fontId="11" fillId="15" borderId="29" xfId="0" applyFont="1" applyFill="1" applyBorder="1" applyAlignment="1">
      <alignment horizontal="right" vertical="center" wrapText="1"/>
    </xf>
    <xf numFmtId="0" fontId="11" fillId="15" borderId="19" xfId="0" applyFont="1" applyFill="1" applyBorder="1" applyAlignment="1">
      <alignment horizontal="right" vertical="center" wrapText="1"/>
    </xf>
    <xf numFmtId="167" fontId="11" fillId="15" borderId="8" xfId="0" applyNumberFormat="1" applyFont="1" applyFill="1" applyBorder="1" applyAlignment="1">
      <alignment horizontal="right" vertical="center" wrapText="1"/>
    </xf>
    <xf numFmtId="167" fontId="11" fillId="15" borderId="29" xfId="0" applyNumberFormat="1" applyFont="1" applyFill="1" applyBorder="1" applyAlignment="1">
      <alignment horizontal="right" vertical="center" wrapText="1"/>
    </xf>
    <xf numFmtId="167" fontId="11" fillId="15" borderId="19" xfId="0" applyNumberFormat="1" applyFont="1" applyFill="1" applyBorder="1" applyAlignment="1">
      <alignment horizontal="right" vertical="center" wrapText="1"/>
    </xf>
    <xf numFmtId="2" fontId="11" fillId="0" borderId="8" xfId="0" applyNumberFormat="1" applyFont="1" applyFill="1" applyBorder="1" applyAlignment="1">
      <alignment horizontal="right" vertical="center" wrapText="1"/>
    </xf>
    <xf numFmtId="2" fontId="11" fillId="0" borderId="29" xfId="0" applyNumberFormat="1" applyFont="1" applyFill="1" applyBorder="1" applyAlignment="1">
      <alignment horizontal="right" vertical="center" wrapText="1"/>
    </xf>
    <xf numFmtId="2" fontId="11" fillId="0" borderId="19" xfId="0" applyNumberFormat="1" applyFont="1" applyFill="1" applyBorder="1" applyAlignment="1">
      <alignment horizontal="right" vertical="center" wrapText="1"/>
    </xf>
    <xf numFmtId="167" fontId="11" fillId="0" borderId="8" xfId="0" applyNumberFormat="1" applyFont="1" applyFill="1" applyBorder="1" applyAlignment="1">
      <alignment horizontal="right" vertical="center" wrapText="1"/>
    </xf>
    <xf numFmtId="167" fontId="11" fillId="0" borderId="29" xfId="0" applyNumberFormat="1" applyFont="1" applyFill="1" applyBorder="1" applyAlignment="1">
      <alignment horizontal="right" vertical="center" wrapText="1"/>
    </xf>
    <xf numFmtId="167" fontId="11" fillId="0" borderId="19" xfId="0" applyNumberFormat="1" applyFont="1" applyFill="1" applyBorder="1" applyAlignment="1">
      <alignment horizontal="right" vertical="center" wrapText="1"/>
    </xf>
    <xf numFmtId="3" fontId="11" fillId="0" borderId="8" xfId="0" applyNumberFormat="1" applyFont="1" applyBorder="1" applyAlignment="1">
      <alignment horizontal="righ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2" fontId="11" fillId="11" borderId="27" xfId="0" applyNumberFormat="1" applyFont="1" applyFill="1" applyBorder="1" applyAlignment="1">
      <alignment horizontal="right" vertical="center" wrapText="1"/>
    </xf>
    <xf numFmtId="2" fontId="11" fillId="11" borderId="38" xfId="0" applyNumberFormat="1" applyFont="1" applyFill="1" applyBorder="1" applyAlignment="1">
      <alignment horizontal="right" vertical="center" wrapText="1"/>
    </xf>
    <xf numFmtId="2" fontId="11" fillId="11" borderId="39" xfId="0" applyNumberFormat="1" applyFont="1" applyFill="1" applyBorder="1" applyAlignment="1">
      <alignment horizontal="right" vertical="center" wrapText="1"/>
    </xf>
    <xf numFmtId="4" fontId="11" fillId="0" borderId="8" xfId="0" applyNumberFormat="1" applyFont="1" applyFill="1" applyBorder="1" applyAlignment="1">
      <alignment horizontal="right" vertical="center" wrapText="1"/>
    </xf>
    <xf numFmtId="4" fontId="11" fillId="0" borderId="29" xfId="0" applyNumberFormat="1" applyFont="1" applyFill="1" applyBorder="1" applyAlignment="1">
      <alignment horizontal="right" vertical="center" wrapText="1"/>
    </xf>
    <xf numFmtId="4" fontId="11" fillId="0" borderId="19" xfId="0" applyNumberFormat="1" applyFont="1" applyFill="1" applyBorder="1" applyAlignment="1">
      <alignment horizontal="right" vertical="center" wrapText="1"/>
    </xf>
    <xf numFmtId="4" fontId="21" fillId="0" borderId="8" xfId="0" applyNumberFormat="1" applyFont="1" applyFill="1" applyBorder="1" applyAlignment="1">
      <alignment horizontal="right" vertical="center" wrapText="1"/>
    </xf>
    <xf numFmtId="4" fontId="21" fillId="0" borderId="29" xfId="0" applyNumberFormat="1" applyFont="1" applyFill="1" applyBorder="1" applyAlignment="1">
      <alignment horizontal="right" vertical="center" wrapText="1"/>
    </xf>
    <xf numFmtId="4" fontId="21" fillId="0" borderId="19" xfId="0" applyNumberFormat="1" applyFont="1" applyFill="1" applyBorder="1" applyAlignment="1">
      <alignment horizontal="righ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29" xfId="0" applyFont="1" applyFill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vertical="center" wrapText="1"/>
    </xf>
    <xf numFmtId="164" fontId="11" fillId="0" borderId="27" xfId="0" applyNumberFormat="1" applyFont="1" applyBorder="1" applyAlignment="1">
      <alignment horizontal="right" vertical="center" wrapText="1"/>
    </xf>
    <xf numFmtId="164" fontId="11" fillId="0" borderId="38" xfId="0" applyNumberFormat="1" applyFont="1" applyBorder="1" applyAlignment="1">
      <alignment horizontal="right" vertical="center" wrapText="1"/>
    </xf>
    <xf numFmtId="164" fontId="11" fillId="0" borderId="39" xfId="0" applyNumberFormat="1" applyFont="1" applyBorder="1" applyAlignment="1">
      <alignment horizontal="righ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29" xfId="0" applyNumberFormat="1" applyFont="1" applyBorder="1" applyAlignment="1">
      <alignment horizontal="center" vertical="center" wrapText="1"/>
    </xf>
    <xf numFmtId="164" fontId="11" fillId="0" borderId="19" xfId="0" applyNumberFormat="1" applyFont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left" vertical="center" wrapText="1"/>
    </xf>
    <xf numFmtId="0" fontId="10" fillId="3" borderId="22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21" fillId="0" borderId="8" xfId="0" applyFont="1" applyFill="1" applyBorder="1" applyAlignment="1">
      <alignment horizontal="right" vertical="center" wrapText="1"/>
    </xf>
    <xf numFmtId="0" fontId="21" fillId="0" borderId="29" xfId="0" applyFont="1" applyFill="1" applyBorder="1" applyAlignment="1">
      <alignment horizontal="right" vertical="center" wrapText="1"/>
    </xf>
    <xf numFmtId="0" fontId="21" fillId="0" borderId="19" xfId="0" applyFont="1" applyFill="1" applyBorder="1" applyAlignment="1">
      <alignment horizontal="right" vertical="center" wrapText="1"/>
    </xf>
    <xf numFmtId="0" fontId="11" fillId="8" borderId="8" xfId="0" applyFont="1" applyFill="1" applyBorder="1" applyAlignment="1">
      <alignment horizontal="right" vertical="center" wrapText="1"/>
    </xf>
    <xf numFmtId="0" fontId="11" fillId="8" borderId="29" xfId="0" applyFont="1" applyFill="1" applyBorder="1" applyAlignment="1">
      <alignment horizontal="right" vertical="center" wrapText="1"/>
    </xf>
    <xf numFmtId="0" fontId="11" fillId="8" borderId="19" xfId="0" applyFont="1" applyFill="1" applyBorder="1" applyAlignment="1">
      <alignment horizontal="right" vertical="center" wrapText="1"/>
    </xf>
    <xf numFmtId="167" fontId="11" fillId="16" borderId="29" xfId="0" applyNumberFormat="1" applyFont="1" applyFill="1" applyBorder="1" applyAlignment="1">
      <alignment horizontal="right" vertical="center" wrapText="1"/>
    </xf>
    <xf numFmtId="167" fontId="11" fillId="16" borderId="19" xfId="0" applyNumberFormat="1" applyFont="1" applyFill="1" applyBorder="1" applyAlignment="1">
      <alignment horizontal="right" vertical="center" wrapText="1"/>
    </xf>
    <xf numFmtId="0" fontId="21" fillId="0" borderId="27" xfId="0" applyFont="1" applyBorder="1" applyAlignment="1">
      <alignment horizontal="right" vertical="center" wrapText="1"/>
    </xf>
    <xf numFmtId="0" fontId="21" fillId="0" borderId="38" xfId="0" applyFont="1" applyBorder="1" applyAlignment="1">
      <alignment horizontal="right" vertical="center" wrapText="1"/>
    </xf>
    <xf numFmtId="0" fontId="21" fillId="0" borderId="39" xfId="0" applyFont="1" applyBorder="1" applyAlignment="1">
      <alignment horizontal="right" vertical="center" wrapText="1"/>
    </xf>
    <xf numFmtId="164" fontId="21" fillId="0" borderId="27" xfId="0" applyNumberFormat="1" applyFont="1" applyBorder="1" applyAlignment="1">
      <alignment horizontal="right" vertical="center" wrapText="1"/>
    </xf>
    <xf numFmtId="164" fontId="21" fillId="0" borderId="38" xfId="0" applyNumberFormat="1" applyFont="1" applyBorder="1" applyAlignment="1">
      <alignment horizontal="right" vertical="center" wrapText="1"/>
    </xf>
    <xf numFmtId="164" fontId="21" fillId="0" borderId="39" xfId="0" applyNumberFormat="1" applyFont="1" applyBorder="1" applyAlignment="1">
      <alignment horizontal="right" vertical="center" wrapText="1"/>
    </xf>
    <xf numFmtId="0" fontId="21" fillId="0" borderId="27" xfId="0" applyFont="1" applyFill="1" applyBorder="1" applyAlignment="1">
      <alignment horizontal="right" vertical="center" wrapText="1"/>
    </xf>
    <xf numFmtId="0" fontId="21" fillId="0" borderId="38" xfId="0" applyFont="1" applyFill="1" applyBorder="1" applyAlignment="1">
      <alignment horizontal="right" vertical="center" wrapText="1"/>
    </xf>
    <xf numFmtId="0" fontId="21" fillId="0" borderId="39" xfId="0" applyFont="1" applyFill="1" applyBorder="1" applyAlignment="1">
      <alignment horizontal="right" vertical="center" wrapText="1"/>
    </xf>
    <xf numFmtId="4" fontId="21" fillId="0" borderId="27" xfId="0" applyNumberFormat="1" applyFont="1" applyBorder="1" applyAlignment="1">
      <alignment horizontal="right" vertical="center" wrapText="1"/>
    </xf>
    <xf numFmtId="4" fontId="21" fillId="0" borderId="38" xfId="0" applyNumberFormat="1" applyFont="1" applyBorder="1" applyAlignment="1">
      <alignment horizontal="right" vertical="center" wrapText="1"/>
    </xf>
    <xf numFmtId="4" fontId="21" fillId="0" borderId="39" xfId="0" applyNumberFormat="1" applyFont="1" applyBorder="1" applyAlignment="1">
      <alignment horizontal="right" vertical="center" wrapText="1"/>
    </xf>
    <xf numFmtId="0" fontId="9" fillId="0" borderId="33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3" borderId="27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left" vertical="center" wrapText="1"/>
    </xf>
    <xf numFmtId="0" fontId="10" fillId="3" borderId="24" xfId="0" applyFont="1" applyFill="1" applyBorder="1" applyAlignment="1">
      <alignment horizontal="left" vertical="center" wrapText="1"/>
    </xf>
    <xf numFmtId="14" fontId="15" fillId="0" borderId="48" xfId="0" applyNumberFormat="1" applyFont="1" applyFill="1" applyBorder="1" applyAlignment="1">
      <alignment horizontal="righ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3" fontId="15" fillId="0" borderId="8" xfId="0" applyNumberFormat="1" applyFont="1" applyFill="1" applyBorder="1" applyAlignment="1">
      <alignment horizontal="center" vertical="center" wrapText="1"/>
    </xf>
    <xf numFmtId="3" fontId="15" fillId="0" borderId="29" xfId="0" applyNumberFormat="1" applyFont="1" applyFill="1" applyBorder="1" applyAlignment="1">
      <alignment horizontal="center" vertical="center" wrapText="1"/>
    </xf>
    <xf numFmtId="3" fontId="15" fillId="0" borderId="19" xfId="0" applyNumberFormat="1" applyFont="1" applyFill="1" applyBorder="1" applyAlignment="1">
      <alignment horizontal="center" vertical="center" wrapText="1"/>
    </xf>
    <xf numFmtId="164" fontId="11" fillId="0" borderId="27" xfId="0" applyNumberFormat="1" applyFont="1" applyFill="1" applyBorder="1" applyAlignment="1">
      <alignment horizontal="right" vertical="center" wrapText="1"/>
    </xf>
    <xf numFmtId="164" fontId="11" fillId="0" borderId="38" xfId="0" applyNumberFormat="1" applyFont="1" applyFill="1" applyBorder="1" applyAlignment="1">
      <alignment horizontal="right" vertical="center" wrapText="1"/>
    </xf>
    <xf numFmtId="164" fontId="11" fillId="0" borderId="39" xfId="0" applyNumberFormat="1" applyFont="1" applyFill="1" applyBorder="1" applyAlignment="1">
      <alignment horizontal="right" vertical="center" wrapText="1"/>
    </xf>
    <xf numFmtId="164" fontId="15" fillId="0" borderId="8" xfId="0" applyNumberFormat="1" applyFont="1" applyBorder="1" applyAlignment="1">
      <alignment horizontal="right" vertical="center" wrapText="1"/>
    </xf>
    <xf numFmtId="164" fontId="15" fillId="0" borderId="29" xfId="0" applyNumberFormat="1" applyFont="1" applyBorder="1" applyAlignment="1">
      <alignment horizontal="right" vertical="center" wrapText="1"/>
    </xf>
    <xf numFmtId="164" fontId="15" fillId="0" borderId="17" xfId="0" applyNumberFormat="1" applyFont="1" applyBorder="1" applyAlignment="1">
      <alignment horizontal="right" vertical="center" wrapText="1"/>
    </xf>
    <xf numFmtId="164" fontId="15" fillId="15" borderId="8" xfId="0" applyNumberFormat="1" applyFont="1" applyFill="1" applyBorder="1" applyAlignment="1">
      <alignment horizontal="right" vertical="center" wrapText="1"/>
    </xf>
    <xf numFmtId="164" fontId="15" fillId="15" borderId="29" xfId="0" applyNumberFormat="1" applyFont="1" applyFill="1" applyBorder="1" applyAlignment="1">
      <alignment horizontal="right" vertical="center" wrapText="1"/>
    </xf>
    <xf numFmtId="164" fontId="15" fillId="15" borderId="17" xfId="0" applyNumberFormat="1" applyFont="1" applyFill="1" applyBorder="1" applyAlignment="1">
      <alignment horizontal="right" vertical="center" wrapText="1"/>
    </xf>
    <xf numFmtId="164" fontId="15" fillId="15" borderId="19" xfId="0" applyNumberFormat="1" applyFont="1" applyFill="1" applyBorder="1" applyAlignment="1">
      <alignment horizontal="right" vertical="center" wrapText="1"/>
    </xf>
    <xf numFmtId="164" fontId="15" fillId="0" borderId="8" xfId="0" applyNumberFormat="1" applyFont="1" applyFill="1" applyBorder="1" applyAlignment="1">
      <alignment horizontal="right" vertical="center" wrapText="1"/>
    </xf>
    <xf numFmtId="164" fontId="15" fillId="0" borderId="29" xfId="0" applyNumberFormat="1" applyFont="1" applyFill="1" applyBorder="1" applyAlignment="1">
      <alignment horizontal="right" vertical="center" wrapText="1"/>
    </xf>
    <xf numFmtId="164" fontId="15" fillId="0" borderId="19" xfId="0" applyNumberFormat="1" applyFont="1" applyFill="1" applyBorder="1" applyAlignment="1">
      <alignment horizontal="right" vertical="center" wrapText="1"/>
    </xf>
    <xf numFmtId="164" fontId="11" fillId="0" borderId="8" xfId="0" applyNumberFormat="1" applyFont="1" applyFill="1" applyBorder="1" applyAlignment="1">
      <alignment horizontal="center" vertical="center" wrapText="1"/>
    </xf>
    <xf numFmtId="164" fontId="11" fillId="0" borderId="29" xfId="0" applyNumberFormat="1" applyFont="1" applyFill="1" applyBorder="1" applyAlignment="1">
      <alignment horizontal="center" vertical="center" wrapText="1"/>
    </xf>
    <xf numFmtId="164" fontId="11" fillId="0" borderId="19" xfId="0" applyNumberFormat="1" applyFont="1" applyFill="1" applyBorder="1" applyAlignment="1">
      <alignment horizontal="center" vertical="center" wrapText="1"/>
    </xf>
    <xf numFmtId="14" fontId="15" fillId="0" borderId="48" xfId="0" applyNumberFormat="1" applyFont="1" applyBorder="1" applyAlignment="1">
      <alignment horizontal="right" vertical="center" wrapText="1"/>
    </xf>
    <xf numFmtId="14" fontId="15" fillId="0" borderId="45" xfId="0" applyNumberFormat="1" applyFont="1" applyBorder="1" applyAlignment="1">
      <alignment horizontal="righ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3" fontId="15" fillId="0" borderId="8" xfId="0" applyNumberFormat="1" applyFont="1" applyBorder="1" applyAlignment="1">
      <alignment horizontal="center" vertical="center" wrapText="1"/>
    </xf>
    <xf numFmtId="3" fontId="15" fillId="0" borderId="29" xfId="0" applyNumberFormat="1" applyFont="1" applyBorder="1" applyAlignment="1">
      <alignment horizontal="center" vertical="center" wrapText="1"/>
    </xf>
    <xf numFmtId="3" fontId="15" fillId="0" borderId="8" xfId="0" applyNumberFormat="1" applyFont="1" applyFill="1" applyBorder="1" applyAlignment="1">
      <alignment horizontal="right" vertical="center" wrapText="1"/>
    </xf>
    <xf numFmtId="3" fontId="15" fillId="0" borderId="29" xfId="0" applyNumberFormat="1" applyFont="1" applyFill="1" applyBorder="1" applyAlignment="1">
      <alignment horizontal="right" vertical="center" wrapText="1"/>
    </xf>
    <xf numFmtId="3" fontId="15" fillId="0" borderId="19" xfId="0" applyNumberFormat="1" applyFont="1" applyFill="1" applyBorder="1" applyAlignment="1">
      <alignment horizontal="right" vertical="center" wrapText="1"/>
    </xf>
    <xf numFmtId="3" fontId="11" fillId="0" borderId="8" xfId="0" applyNumberFormat="1" applyFont="1" applyFill="1" applyBorder="1" applyAlignment="1">
      <alignment horizontal="right" vertical="center" wrapText="1"/>
    </xf>
    <xf numFmtId="3" fontId="11" fillId="0" borderId="29" xfId="0" applyNumberFormat="1" applyFont="1" applyFill="1" applyBorder="1" applyAlignment="1">
      <alignment horizontal="right" vertical="center" wrapText="1"/>
    </xf>
    <xf numFmtId="3" fontId="11" fillId="0" borderId="19" xfId="0" applyNumberFormat="1" applyFont="1" applyFill="1" applyBorder="1" applyAlignment="1">
      <alignment horizontal="right" vertical="center" wrapText="1"/>
    </xf>
    <xf numFmtId="164" fontId="11" fillId="6" borderId="27" xfId="0" applyNumberFormat="1" applyFont="1" applyFill="1" applyBorder="1" applyAlignment="1">
      <alignment horizontal="right" vertical="center" wrapText="1"/>
    </xf>
    <xf numFmtId="164" fontId="11" fillId="6" borderId="38" xfId="0" applyNumberFormat="1" applyFont="1" applyFill="1" applyBorder="1" applyAlignment="1">
      <alignment horizontal="right" vertical="center" wrapText="1"/>
    </xf>
    <xf numFmtId="3" fontId="11" fillId="0" borderId="29" xfId="0" applyNumberFormat="1" applyFont="1" applyBorder="1" applyAlignment="1">
      <alignment horizontal="right" vertical="center" wrapText="1"/>
    </xf>
    <xf numFmtId="3" fontId="11" fillId="0" borderId="17" xfId="0" applyNumberFormat="1" applyFont="1" applyBorder="1" applyAlignment="1">
      <alignment horizontal="right" vertical="center" wrapText="1"/>
    </xf>
    <xf numFmtId="164" fontId="11" fillId="0" borderId="17" xfId="0" applyNumberFormat="1" applyFont="1" applyBorder="1" applyAlignment="1">
      <alignment horizontal="right" vertical="center" wrapText="1"/>
    </xf>
    <xf numFmtId="3" fontId="11" fillId="0" borderId="8" xfId="0" applyNumberFormat="1" applyFont="1" applyFill="1" applyBorder="1" applyAlignment="1">
      <alignment horizontal="center" vertical="center" wrapText="1"/>
    </xf>
    <xf numFmtId="3" fontId="11" fillId="0" borderId="29" xfId="0" applyNumberFormat="1" applyFont="1" applyFill="1" applyBorder="1" applyAlignment="1">
      <alignment horizontal="center" vertical="center" wrapText="1"/>
    </xf>
    <xf numFmtId="3" fontId="11" fillId="0" borderId="19" xfId="0" applyNumberFormat="1" applyFont="1" applyFill="1" applyBorder="1" applyAlignment="1">
      <alignment horizontal="center" vertical="center" wrapText="1"/>
    </xf>
    <xf numFmtId="164" fontId="11" fillId="0" borderId="8" xfId="0" applyNumberFormat="1" applyFont="1" applyFill="1" applyBorder="1" applyAlignment="1">
      <alignment vertical="center" wrapText="1"/>
    </xf>
    <xf numFmtId="164" fontId="11" fillId="0" borderId="29" xfId="0" applyNumberFormat="1" applyFont="1" applyFill="1" applyBorder="1" applyAlignment="1">
      <alignment vertical="center" wrapText="1"/>
    </xf>
    <xf numFmtId="164" fontId="11" fillId="0" borderId="19" xfId="0" applyNumberFormat="1" applyFont="1" applyFill="1" applyBorder="1" applyAlignment="1">
      <alignment vertical="center" wrapText="1"/>
    </xf>
    <xf numFmtId="164" fontId="4" fillId="0" borderId="23" xfId="0" applyNumberFormat="1" applyFont="1" applyFill="1" applyBorder="1" applyAlignment="1">
      <alignment horizontal="right" vertical="center"/>
    </xf>
    <xf numFmtId="0" fontId="4" fillId="0" borderId="23" xfId="0" applyFont="1" applyFill="1" applyBorder="1" applyAlignment="1">
      <alignment horizontal="right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1" fillId="0" borderId="45" xfId="0" applyFont="1" applyFill="1" applyBorder="1" applyAlignment="1">
      <alignment horizontal="right" vertical="center" wrapText="1"/>
    </xf>
    <xf numFmtId="0" fontId="11" fillId="0" borderId="15" xfId="0" applyFont="1" applyFill="1" applyBorder="1" applyAlignment="1">
      <alignment horizontal="right" vertical="center" wrapText="1"/>
    </xf>
    <xf numFmtId="0" fontId="11" fillId="0" borderId="47" xfId="0" applyFont="1" applyFill="1" applyBorder="1" applyAlignment="1">
      <alignment horizontal="right" vertical="center" wrapText="1"/>
    </xf>
    <xf numFmtId="0" fontId="11" fillId="0" borderId="45" xfId="0" applyFont="1" applyBorder="1" applyAlignment="1">
      <alignment horizontal="right" vertical="center" wrapText="1"/>
    </xf>
    <xf numFmtId="0" fontId="11" fillId="0" borderId="15" xfId="0" applyFont="1" applyBorder="1" applyAlignment="1">
      <alignment horizontal="right" vertical="center" wrapText="1"/>
    </xf>
    <xf numFmtId="0" fontId="11" fillId="0" borderId="47" xfId="0" applyFont="1" applyBorder="1" applyAlignment="1">
      <alignment horizontal="right" vertical="center" wrapText="1"/>
    </xf>
    <xf numFmtId="3" fontId="11" fillId="0" borderId="8" xfId="0" applyNumberFormat="1" applyFont="1" applyBorder="1" applyAlignment="1">
      <alignment horizontal="center" vertical="center" wrapText="1"/>
    </xf>
    <xf numFmtId="3" fontId="11" fillId="0" borderId="29" xfId="0" applyNumberFormat="1" applyFont="1" applyBorder="1" applyAlignment="1">
      <alignment horizontal="center" vertical="center" wrapText="1"/>
    </xf>
    <xf numFmtId="3" fontId="11" fillId="0" borderId="19" xfId="0" applyNumberFormat="1" applyFont="1" applyBorder="1" applyAlignment="1">
      <alignment horizontal="center" vertical="center" wrapText="1"/>
    </xf>
    <xf numFmtId="164" fontId="21" fillId="0" borderId="27" xfId="0" applyNumberFormat="1" applyFont="1" applyFill="1" applyBorder="1" applyAlignment="1">
      <alignment horizontal="right" vertical="center" wrapText="1"/>
    </xf>
    <xf numFmtId="164" fontId="21" fillId="0" borderId="38" xfId="0" applyNumberFormat="1" applyFont="1" applyFill="1" applyBorder="1" applyAlignment="1">
      <alignment horizontal="right" vertical="center" wrapText="1"/>
    </xf>
    <xf numFmtId="164" fontId="21" fillId="0" borderId="39" xfId="0" applyNumberFormat="1" applyFont="1" applyFill="1" applyBorder="1" applyAlignment="1">
      <alignment horizontal="right" vertical="center" wrapText="1"/>
    </xf>
    <xf numFmtId="164" fontId="11" fillId="14" borderId="27" xfId="0" applyNumberFormat="1" applyFont="1" applyFill="1" applyBorder="1" applyAlignment="1">
      <alignment horizontal="right" vertical="center" wrapText="1"/>
    </xf>
    <xf numFmtId="164" fontId="11" fillId="14" borderId="38" xfId="0" applyNumberFormat="1" applyFont="1" applyFill="1" applyBorder="1" applyAlignment="1">
      <alignment horizontal="right" vertical="center" wrapText="1"/>
    </xf>
    <xf numFmtId="164" fontId="11" fillId="14" borderId="39" xfId="0" applyNumberFormat="1" applyFont="1" applyFill="1" applyBorder="1" applyAlignment="1">
      <alignment horizontal="right" vertical="center" wrapText="1"/>
    </xf>
    <xf numFmtId="164" fontId="11" fillId="0" borderId="8" xfId="0" applyNumberFormat="1" applyFont="1" applyBorder="1" applyAlignment="1">
      <alignment vertical="center" wrapText="1"/>
    </xf>
    <xf numFmtId="164" fontId="11" fillId="0" borderId="29" xfId="0" applyNumberFormat="1" applyFont="1" applyBorder="1" applyAlignment="1">
      <alignment vertical="center" wrapText="1"/>
    </xf>
    <xf numFmtId="164" fontId="11" fillId="0" borderId="19" xfId="0" applyNumberFormat="1" applyFont="1" applyBorder="1" applyAlignment="1">
      <alignment vertical="center" wrapText="1"/>
    </xf>
    <xf numFmtId="14" fontId="11" fillId="12" borderId="48" xfId="0" applyNumberFormat="1" applyFont="1" applyFill="1" applyBorder="1" applyAlignment="1">
      <alignment horizontal="right" vertical="center" wrapText="1"/>
    </xf>
    <xf numFmtId="0" fontId="11" fillId="12" borderId="1" xfId="0" applyFont="1" applyFill="1" applyBorder="1" applyAlignment="1">
      <alignment horizontal="left" vertical="center" wrapText="1"/>
    </xf>
    <xf numFmtId="0" fontId="11" fillId="12" borderId="8" xfId="0" applyFont="1" applyFill="1" applyBorder="1" applyAlignment="1">
      <alignment horizontal="center" vertical="center" wrapText="1"/>
    </xf>
    <xf numFmtId="0" fontId="11" fillId="12" borderId="29" xfId="0" applyFont="1" applyFill="1" applyBorder="1" applyAlignment="1">
      <alignment horizontal="center" vertical="center" wrapText="1"/>
    </xf>
    <xf numFmtId="0" fontId="11" fillId="12" borderId="19" xfId="0" applyFont="1" applyFill="1" applyBorder="1" applyAlignment="1">
      <alignment horizontal="center" vertical="center" wrapText="1"/>
    </xf>
    <xf numFmtId="3" fontId="11" fillId="12" borderId="8" xfId="0" applyNumberFormat="1" applyFont="1" applyFill="1" applyBorder="1" applyAlignment="1">
      <alignment horizontal="center" vertical="center" wrapText="1"/>
    </xf>
    <xf numFmtId="3" fontId="11" fillId="12" borderId="29" xfId="0" applyNumberFormat="1" applyFont="1" applyFill="1" applyBorder="1" applyAlignment="1">
      <alignment horizontal="center" vertical="center" wrapText="1"/>
    </xf>
    <xf numFmtId="3" fontId="11" fillId="12" borderId="19" xfId="0" applyNumberFormat="1" applyFont="1" applyFill="1" applyBorder="1" applyAlignment="1">
      <alignment horizontal="center" vertical="center" wrapText="1"/>
    </xf>
    <xf numFmtId="167" fontId="11" fillId="14" borderId="8" xfId="0" applyNumberFormat="1" applyFont="1" applyFill="1" applyBorder="1" applyAlignment="1">
      <alignment horizontal="right" vertical="center" wrapText="1"/>
    </xf>
    <xf numFmtId="167" fontId="11" fillId="14" borderId="29" xfId="0" applyNumberFormat="1" applyFont="1" applyFill="1" applyBorder="1" applyAlignment="1">
      <alignment horizontal="right" vertical="center" wrapText="1"/>
    </xf>
    <xf numFmtId="167" fontId="11" fillId="14" borderId="19" xfId="0" applyNumberFormat="1" applyFont="1" applyFill="1" applyBorder="1" applyAlignment="1">
      <alignment horizontal="right" vertical="center" wrapText="1"/>
    </xf>
    <xf numFmtId="0" fontId="17" fillId="6" borderId="1" xfId="0" applyFont="1" applyFill="1" applyBorder="1" applyAlignment="1">
      <alignment horizontal="center" vertical="center" wrapText="1"/>
    </xf>
    <xf numFmtId="167" fontId="11" fillId="6" borderId="8" xfId="0" applyNumberFormat="1" applyFont="1" applyFill="1" applyBorder="1" applyAlignment="1">
      <alignment horizontal="right" vertical="center" wrapText="1"/>
    </xf>
    <xf numFmtId="167" fontId="11" fillId="6" borderId="29" xfId="0" applyNumberFormat="1" applyFont="1" applyFill="1" applyBorder="1" applyAlignment="1">
      <alignment horizontal="right" vertical="center" wrapText="1"/>
    </xf>
    <xf numFmtId="167" fontId="11" fillId="6" borderId="19" xfId="0" applyNumberFormat="1" applyFont="1" applyFill="1" applyBorder="1" applyAlignment="1">
      <alignment horizontal="right" vertical="center" wrapText="1"/>
    </xf>
    <xf numFmtId="0" fontId="11" fillId="6" borderId="45" xfId="0" applyFont="1" applyFill="1" applyBorder="1" applyAlignment="1">
      <alignment horizontal="right" vertical="center" wrapText="1"/>
    </xf>
    <xf numFmtId="0" fontId="11" fillId="6" borderId="15" xfId="0" applyFont="1" applyFill="1" applyBorder="1" applyAlignment="1">
      <alignment horizontal="right" vertical="center" wrapText="1"/>
    </xf>
    <xf numFmtId="0" fontId="11" fillId="6" borderId="47" xfId="0" applyFont="1" applyFill="1" applyBorder="1" applyAlignment="1">
      <alignment horizontal="righ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11" fillId="6" borderId="29" xfId="0" applyFont="1" applyFill="1" applyBorder="1" applyAlignment="1">
      <alignment horizontal="left" vertical="center" wrapText="1"/>
    </xf>
    <xf numFmtId="0" fontId="11" fillId="6" borderId="19" xfId="0" applyFont="1" applyFill="1" applyBorder="1" applyAlignment="1">
      <alignment horizontal="left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29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167" fontId="21" fillId="12" borderId="8" xfId="0" applyNumberFormat="1" applyFont="1" applyFill="1" applyBorder="1" applyAlignment="1">
      <alignment horizontal="center" vertical="center" wrapText="1"/>
    </xf>
    <xf numFmtId="167" fontId="21" fillId="12" borderId="29" xfId="0" applyNumberFormat="1" applyFont="1" applyFill="1" applyBorder="1" applyAlignment="1">
      <alignment horizontal="center" vertical="center" wrapText="1"/>
    </xf>
    <xf numFmtId="167" fontId="21" fillId="12" borderId="19" xfId="0" applyNumberFormat="1" applyFont="1" applyFill="1" applyBorder="1" applyAlignment="1">
      <alignment horizontal="center" vertical="center" wrapText="1"/>
    </xf>
    <xf numFmtId="164" fontId="11" fillId="12" borderId="8" xfId="0" applyNumberFormat="1" applyFont="1" applyFill="1" applyBorder="1" applyAlignment="1">
      <alignment horizontal="right" vertical="center" wrapText="1"/>
    </xf>
    <xf numFmtId="164" fontId="11" fillId="12" borderId="29" xfId="0" applyNumberFormat="1" applyFont="1" applyFill="1" applyBorder="1" applyAlignment="1">
      <alignment horizontal="right" vertical="center" wrapText="1"/>
    </xf>
    <xf numFmtId="164" fontId="11" fillId="12" borderId="19" xfId="0" applyNumberFormat="1" applyFont="1" applyFill="1" applyBorder="1" applyAlignment="1">
      <alignment horizontal="right" vertical="center" wrapText="1"/>
    </xf>
    <xf numFmtId="4" fontId="11" fillId="12" borderId="8" xfId="0" applyNumberFormat="1" applyFont="1" applyFill="1" applyBorder="1" applyAlignment="1">
      <alignment horizontal="right" vertical="center" wrapText="1"/>
    </xf>
    <xf numFmtId="4" fontId="11" fillId="12" borderId="29" xfId="0" applyNumberFormat="1" applyFont="1" applyFill="1" applyBorder="1" applyAlignment="1">
      <alignment horizontal="right" vertical="center" wrapText="1"/>
    </xf>
    <xf numFmtId="4" fontId="11" fillId="12" borderId="19" xfId="0" applyNumberFormat="1" applyFont="1" applyFill="1" applyBorder="1" applyAlignment="1">
      <alignment horizontal="right" vertical="center" wrapText="1"/>
    </xf>
    <xf numFmtId="0" fontId="10" fillId="3" borderId="1" xfId="0" applyFont="1" applyFill="1" applyBorder="1" applyAlignment="1">
      <alignment horizontal="left" vertical="center" wrapText="1"/>
    </xf>
    <xf numFmtId="164" fontId="11" fillId="6" borderId="39" xfId="0" applyNumberFormat="1" applyFont="1" applyFill="1" applyBorder="1" applyAlignment="1">
      <alignment horizontal="right" vertical="center" wrapText="1"/>
    </xf>
    <xf numFmtId="3" fontId="11" fillId="15" borderId="8" xfId="0" applyNumberFormat="1" applyFont="1" applyFill="1" applyBorder="1" applyAlignment="1">
      <alignment horizontal="right" vertical="center" wrapText="1"/>
    </xf>
    <xf numFmtId="3" fontId="11" fillId="15" borderId="29" xfId="0" applyNumberFormat="1" applyFont="1" applyFill="1" applyBorder="1" applyAlignment="1">
      <alignment horizontal="right" vertical="center" wrapText="1"/>
    </xf>
    <xf numFmtId="3" fontId="11" fillId="15" borderId="19" xfId="0" applyNumberFormat="1" applyFont="1" applyFill="1" applyBorder="1" applyAlignment="1">
      <alignment horizontal="right" vertical="center" wrapText="1"/>
    </xf>
    <xf numFmtId="3" fontId="11" fillId="12" borderId="8" xfId="0" applyNumberFormat="1" applyFont="1" applyFill="1" applyBorder="1" applyAlignment="1">
      <alignment horizontal="right" vertical="center" wrapText="1"/>
    </xf>
    <xf numFmtId="3" fontId="11" fillId="12" borderId="29" xfId="0" applyNumberFormat="1" applyFont="1" applyFill="1" applyBorder="1" applyAlignment="1">
      <alignment horizontal="right" vertical="center" wrapText="1"/>
    </xf>
    <xf numFmtId="3" fontId="11" fillId="12" borderId="19" xfId="0" applyNumberFormat="1" applyFont="1" applyFill="1" applyBorder="1" applyAlignment="1">
      <alignment horizontal="right" vertical="center" wrapText="1"/>
    </xf>
    <xf numFmtId="3" fontId="11" fillId="12" borderId="17" xfId="0" applyNumberFormat="1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14" fontId="11" fillId="12" borderId="49" xfId="0" applyNumberFormat="1" applyFont="1" applyFill="1" applyBorder="1" applyAlignment="1">
      <alignment horizontal="right" vertical="center" wrapText="1"/>
    </xf>
    <xf numFmtId="0" fontId="11" fillId="12" borderId="2" xfId="0" applyFont="1" applyFill="1" applyBorder="1" applyAlignment="1">
      <alignment horizontal="left" vertical="center" wrapText="1"/>
    </xf>
    <xf numFmtId="0" fontId="11" fillId="12" borderId="17" xfId="0" applyFont="1" applyFill="1" applyBorder="1" applyAlignment="1">
      <alignment horizontal="center" vertical="center" wrapText="1"/>
    </xf>
    <xf numFmtId="167" fontId="11" fillId="12" borderId="27" xfId="0" applyNumberFormat="1" applyFont="1" applyFill="1" applyBorder="1" applyAlignment="1">
      <alignment horizontal="right" vertical="center" wrapText="1"/>
    </xf>
    <xf numFmtId="167" fontId="11" fillId="12" borderId="38" xfId="0" applyNumberFormat="1" applyFont="1" applyFill="1" applyBorder="1" applyAlignment="1">
      <alignment horizontal="right" vertical="center" wrapText="1"/>
    </xf>
    <xf numFmtId="167" fontId="11" fillId="12" borderId="39" xfId="0" applyNumberFormat="1" applyFont="1" applyFill="1" applyBorder="1" applyAlignment="1">
      <alignment horizontal="right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164" fontId="11" fillId="6" borderId="17" xfId="0" applyNumberFormat="1" applyFont="1" applyFill="1" applyBorder="1" applyAlignment="1">
      <alignment horizontal="right" vertical="center" wrapText="1"/>
    </xf>
    <xf numFmtId="0" fontId="9" fillId="6" borderId="39" xfId="0" applyFont="1" applyFill="1" applyBorder="1" applyAlignment="1">
      <alignment horizontal="left" vertical="center" wrapText="1"/>
    </xf>
    <xf numFmtId="0" fontId="9" fillId="6" borderId="42" xfId="0" applyFont="1" applyFill="1" applyBorder="1" applyAlignment="1">
      <alignment horizontal="left" vertical="center" wrapText="1"/>
    </xf>
    <xf numFmtId="0" fontId="9" fillId="6" borderId="43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167" fontId="21" fillId="12" borderId="17" xfId="0" applyNumberFormat="1" applyFont="1" applyFill="1" applyBorder="1" applyAlignment="1">
      <alignment horizontal="center" vertical="center" wrapText="1"/>
    </xf>
    <xf numFmtId="167" fontId="11" fillId="12" borderId="40" xfId="0" applyNumberFormat="1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1" fillId="0" borderId="48" xfId="0" applyFont="1" applyBorder="1" applyAlignment="1">
      <alignment horizontal="right" vertical="center" wrapText="1"/>
    </xf>
    <xf numFmtId="0" fontId="11" fillId="0" borderId="49" xfId="0" applyFont="1" applyBorder="1" applyAlignment="1">
      <alignment horizontal="righ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" fontId="11" fillId="6" borderId="8" xfId="0" applyNumberFormat="1" applyFont="1" applyFill="1" applyBorder="1" applyAlignment="1">
      <alignment horizontal="right" vertical="center" wrapText="1"/>
    </xf>
    <xf numFmtId="4" fontId="11" fillId="6" borderId="29" xfId="0" applyNumberFormat="1" applyFont="1" applyFill="1" applyBorder="1" applyAlignment="1">
      <alignment horizontal="right" vertical="center" wrapText="1"/>
    </xf>
    <xf numFmtId="4" fontId="11" fillId="6" borderId="32" xfId="0" applyNumberFormat="1" applyFont="1" applyFill="1" applyBorder="1" applyAlignment="1">
      <alignment horizontal="right" vertical="center" wrapText="1"/>
    </xf>
    <xf numFmtId="4" fontId="11" fillId="6" borderId="27" xfId="0" applyNumberFormat="1" applyFont="1" applyFill="1" applyBorder="1" applyAlignment="1">
      <alignment horizontal="right" vertical="center" wrapText="1"/>
    </xf>
    <xf numFmtId="4" fontId="11" fillId="14" borderId="32" xfId="0" applyNumberFormat="1" applyFont="1" applyFill="1" applyBorder="1" applyAlignment="1">
      <alignment horizontal="right" vertical="center" wrapText="1"/>
    </xf>
    <xf numFmtId="4" fontId="11" fillId="14" borderId="27" xfId="0" applyNumberFormat="1" applyFont="1" applyFill="1" applyBorder="1" applyAlignment="1">
      <alignment horizontal="right" vertical="center" wrapText="1"/>
    </xf>
    <xf numFmtId="164" fontId="11" fillId="16" borderId="17" xfId="0" applyNumberFormat="1" applyFont="1" applyFill="1" applyBorder="1" applyAlignment="1">
      <alignment horizontal="right" vertical="center" wrapText="1"/>
    </xf>
    <xf numFmtId="164" fontId="11" fillId="15" borderId="17" xfId="0" applyNumberFormat="1" applyFont="1" applyFill="1" applyBorder="1" applyAlignment="1">
      <alignment horizontal="right" vertical="center" wrapText="1"/>
    </xf>
    <xf numFmtId="4" fontId="11" fillId="0" borderId="17" xfId="0" applyNumberFormat="1" applyFont="1" applyFill="1" applyBorder="1" applyAlignment="1">
      <alignment horizontal="right" vertical="center" wrapText="1"/>
    </xf>
    <xf numFmtId="164" fontId="11" fillId="0" borderId="17" xfId="0" applyNumberFormat="1" applyFont="1" applyFill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 wrapText="1"/>
    </xf>
    <xf numFmtId="164" fontId="11" fillId="0" borderId="2" xfId="0" applyNumberFormat="1" applyFont="1" applyBorder="1" applyAlignment="1">
      <alignment horizontal="right" vertical="center" wrapText="1"/>
    </xf>
    <xf numFmtId="164" fontId="11" fillId="6" borderId="32" xfId="0" applyNumberFormat="1" applyFont="1" applyFill="1" applyBorder="1" applyAlignment="1">
      <alignment horizontal="right" vertical="center" wrapText="1"/>
    </xf>
    <xf numFmtId="164" fontId="11" fillId="6" borderId="30" xfId="0" applyNumberFormat="1" applyFont="1" applyFill="1" applyBorder="1" applyAlignment="1">
      <alignment horizontal="righ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4" fontId="21" fillId="0" borderId="29" xfId="0" applyNumberFormat="1" applyFont="1" applyBorder="1" applyAlignment="1">
      <alignment horizontal="center" vertical="center" wrapText="1"/>
    </xf>
    <xf numFmtId="164" fontId="21" fillId="0" borderId="19" xfId="0" applyNumberFormat="1" applyFont="1" applyBorder="1" applyAlignment="1">
      <alignment horizontal="center" vertical="center" wrapText="1"/>
    </xf>
    <xf numFmtId="0" fontId="31" fillId="0" borderId="45" xfId="0" applyFont="1" applyBorder="1" applyAlignment="1">
      <alignment horizontal="right" vertical="center" wrapText="1"/>
    </xf>
    <xf numFmtId="0" fontId="31" fillId="0" borderId="8" xfId="0" applyFont="1" applyBorder="1" applyAlignment="1">
      <alignment horizontal="left" vertical="center" wrapText="1"/>
    </xf>
    <xf numFmtId="164" fontId="11" fillId="14" borderId="8" xfId="0" applyNumberFormat="1" applyFont="1" applyFill="1" applyBorder="1" applyAlignment="1">
      <alignment horizontal="right" vertical="center" wrapText="1"/>
    </xf>
    <xf numFmtId="164" fontId="11" fillId="14" borderId="17" xfId="0" applyNumberFormat="1" applyFont="1" applyFill="1" applyBorder="1" applyAlignment="1">
      <alignment horizontal="right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31" fillId="0" borderId="45" xfId="0" applyFont="1" applyFill="1" applyBorder="1" applyAlignment="1">
      <alignment horizontal="right" vertical="center" wrapText="1"/>
    </xf>
    <xf numFmtId="0" fontId="31" fillId="0" borderId="15" xfId="0" applyFont="1" applyFill="1" applyBorder="1" applyAlignment="1">
      <alignment horizontal="right" vertical="center" wrapText="1"/>
    </xf>
    <xf numFmtId="0" fontId="31" fillId="0" borderId="47" xfId="0" applyFont="1" applyFill="1" applyBorder="1" applyAlignment="1">
      <alignment horizontal="right" vertical="center" wrapText="1"/>
    </xf>
    <xf numFmtId="0" fontId="31" fillId="0" borderId="8" xfId="0" applyFont="1" applyFill="1" applyBorder="1" applyAlignment="1">
      <alignment horizontal="left" vertical="center" wrapText="1"/>
    </xf>
    <xf numFmtId="0" fontId="31" fillId="0" borderId="29" xfId="0" applyFont="1" applyFill="1" applyBorder="1" applyAlignment="1">
      <alignment horizontal="left" vertical="center" wrapText="1"/>
    </xf>
    <xf numFmtId="0" fontId="31" fillId="0" borderId="19" xfId="0" applyFont="1" applyFill="1" applyBorder="1" applyAlignment="1">
      <alignment horizontal="left" vertical="center" wrapText="1"/>
    </xf>
    <xf numFmtId="4" fontId="11" fillId="6" borderId="38" xfId="0" applyNumberFormat="1" applyFont="1" applyFill="1" applyBorder="1" applyAlignment="1">
      <alignment horizontal="right" vertical="center" wrapText="1"/>
    </xf>
    <xf numFmtId="4" fontId="11" fillId="6" borderId="39" xfId="0" applyNumberFormat="1" applyFont="1" applyFill="1" applyBorder="1" applyAlignment="1">
      <alignment horizontal="right" vertical="center" wrapText="1"/>
    </xf>
    <xf numFmtId="4" fontId="11" fillId="14" borderId="8" xfId="0" applyNumberFormat="1" applyFont="1" applyFill="1" applyBorder="1" applyAlignment="1">
      <alignment horizontal="right" vertical="center" wrapText="1"/>
    </xf>
    <xf numFmtId="4" fontId="11" fillId="14" borderId="29" xfId="0" applyNumberFormat="1" applyFont="1" applyFill="1" applyBorder="1" applyAlignment="1">
      <alignment horizontal="right" vertical="center" wrapText="1"/>
    </xf>
    <xf numFmtId="4" fontId="11" fillId="14" borderId="19" xfId="0" applyNumberFormat="1" applyFont="1" applyFill="1" applyBorder="1" applyAlignment="1">
      <alignment horizontal="right" vertical="center" wrapText="1"/>
    </xf>
    <xf numFmtId="164" fontId="11" fillId="0" borderId="27" xfId="0" applyNumberFormat="1" applyFont="1" applyFill="1" applyBorder="1" applyAlignment="1">
      <alignment horizontal="center" vertical="center" wrapText="1"/>
    </xf>
    <xf numFmtId="164" fontId="11" fillId="0" borderId="38" xfId="0" applyNumberFormat="1" applyFont="1" applyFill="1" applyBorder="1" applyAlignment="1">
      <alignment horizontal="center" vertical="center" wrapText="1"/>
    </xf>
    <xf numFmtId="164" fontId="11" fillId="0" borderId="39" xfId="0" applyNumberFormat="1" applyFont="1" applyFill="1" applyBorder="1" applyAlignment="1">
      <alignment horizontal="center" vertical="center" wrapText="1"/>
    </xf>
    <xf numFmtId="164" fontId="21" fillId="6" borderId="8" xfId="0" applyNumberFormat="1" applyFont="1" applyFill="1" applyBorder="1" applyAlignment="1">
      <alignment horizontal="center" vertical="center" wrapText="1"/>
    </xf>
    <xf numFmtId="164" fontId="21" fillId="6" borderId="29" xfId="0" applyNumberFormat="1" applyFont="1" applyFill="1" applyBorder="1" applyAlignment="1">
      <alignment horizontal="center" vertical="center" wrapText="1"/>
    </xf>
    <xf numFmtId="164" fontId="21" fillId="6" borderId="19" xfId="0" applyNumberFormat="1" applyFont="1" applyFill="1" applyBorder="1" applyAlignment="1">
      <alignment horizontal="center" vertical="center" wrapText="1"/>
    </xf>
    <xf numFmtId="164" fontId="21" fillId="0" borderId="8" xfId="0" applyNumberFormat="1" applyFont="1" applyBorder="1" applyAlignment="1">
      <alignment horizontal="right" vertical="center" wrapText="1"/>
    </xf>
    <xf numFmtId="164" fontId="21" fillId="0" borderId="29" xfId="0" applyNumberFormat="1" applyFont="1" applyBorder="1" applyAlignment="1">
      <alignment horizontal="right" vertical="center" wrapText="1"/>
    </xf>
    <xf numFmtId="164" fontId="21" fillId="0" borderId="19" xfId="0" applyNumberFormat="1" applyFont="1" applyBorder="1" applyAlignment="1">
      <alignment horizontal="right" vertical="center" wrapText="1"/>
    </xf>
    <xf numFmtId="164" fontId="21" fillId="6" borderId="27" xfId="0" applyNumberFormat="1" applyFont="1" applyFill="1" applyBorder="1" applyAlignment="1">
      <alignment horizontal="right" vertical="center" wrapText="1"/>
    </xf>
    <xf numFmtId="164" fontId="21" fillId="6" borderId="38" xfId="0" applyNumberFormat="1" applyFont="1" applyFill="1" applyBorder="1" applyAlignment="1">
      <alignment horizontal="right" vertical="center" wrapText="1"/>
    </xf>
    <xf numFmtId="164" fontId="21" fillId="6" borderId="39" xfId="0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1" fillId="0" borderId="45" xfId="0" applyNumberFormat="1" applyFont="1" applyBorder="1" applyAlignment="1">
      <alignment horizontal="right" vertical="center" wrapText="1"/>
    </xf>
    <xf numFmtId="0" fontId="31" fillId="0" borderId="15" xfId="0" applyNumberFormat="1" applyFont="1" applyBorder="1" applyAlignment="1">
      <alignment horizontal="right" vertical="center" wrapText="1"/>
    </xf>
    <xf numFmtId="0" fontId="31" fillId="0" borderId="47" xfId="0" applyNumberFormat="1" applyFont="1" applyBorder="1" applyAlignment="1">
      <alignment horizontal="right" vertical="center" wrapText="1"/>
    </xf>
    <xf numFmtId="0" fontId="31" fillId="0" borderId="1" xfId="0" applyNumberFormat="1" applyFont="1" applyBorder="1" applyAlignment="1">
      <alignment horizontal="left" vertical="center" wrapText="1"/>
    </xf>
    <xf numFmtId="0" fontId="11" fillId="6" borderId="45" xfId="0" applyNumberFormat="1" applyFont="1" applyFill="1" applyBorder="1" applyAlignment="1">
      <alignment horizontal="right" vertical="center" wrapText="1"/>
    </xf>
    <xf numFmtId="0" fontId="11" fillId="6" borderId="15" xfId="0" applyNumberFormat="1" applyFont="1" applyFill="1" applyBorder="1" applyAlignment="1">
      <alignment horizontal="right" vertical="center" wrapText="1"/>
    </xf>
    <xf numFmtId="0" fontId="11" fillId="6" borderId="47" xfId="0" applyNumberFormat="1" applyFont="1" applyFill="1" applyBorder="1" applyAlignment="1">
      <alignment horizontal="right" vertical="center" wrapText="1"/>
    </xf>
    <xf numFmtId="0" fontId="11" fillId="6" borderId="1" xfId="0" applyNumberFormat="1" applyFont="1" applyFill="1" applyBorder="1" applyAlignment="1">
      <alignment horizontal="left" vertical="center" wrapText="1"/>
    </xf>
    <xf numFmtId="164" fontId="11" fillId="16" borderId="8" xfId="0" applyNumberFormat="1" applyFont="1" applyFill="1" applyBorder="1" applyAlignment="1">
      <alignment vertical="center" wrapText="1"/>
    </xf>
    <xf numFmtId="164" fontId="11" fillId="16" borderId="29" xfId="0" applyNumberFormat="1" applyFont="1" applyFill="1" applyBorder="1" applyAlignment="1">
      <alignment vertical="center" wrapText="1"/>
    </xf>
    <xf numFmtId="164" fontId="11" fillId="16" borderId="19" xfId="0" applyNumberFormat="1" applyFont="1" applyFill="1" applyBorder="1" applyAlignment="1">
      <alignment vertical="center" wrapText="1"/>
    </xf>
    <xf numFmtId="164" fontId="11" fillId="6" borderId="27" xfId="0" applyNumberFormat="1" applyFont="1" applyFill="1" applyBorder="1" applyAlignment="1">
      <alignment vertical="center" wrapText="1"/>
    </xf>
    <xf numFmtId="164" fontId="11" fillId="6" borderId="38" xfId="0" applyNumberFormat="1" applyFont="1" applyFill="1" applyBorder="1" applyAlignment="1">
      <alignment vertical="center" wrapText="1"/>
    </xf>
    <xf numFmtId="164" fontId="11" fillId="6" borderId="39" xfId="0" applyNumberFormat="1" applyFont="1" applyFill="1" applyBorder="1" applyAlignment="1">
      <alignment vertical="center" wrapText="1"/>
    </xf>
    <xf numFmtId="164" fontId="11" fillId="6" borderId="8" xfId="0" applyNumberFormat="1" applyFont="1" applyFill="1" applyBorder="1" applyAlignment="1">
      <alignment vertical="center" wrapText="1"/>
    </xf>
    <xf numFmtId="164" fontId="11" fillId="6" borderId="29" xfId="0" applyNumberFormat="1" applyFont="1" applyFill="1" applyBorder="1" applyAlignment="1">
      <alignment vertical="center" wrapText="1"/>
    </xf>
    <xf numFmtId="164" fontId="11" fillId="6" borderId="19" xfId="0" applyNumberFormat="1" applyFont="1" applyFill="1" applyBorder="1" applyAlignment="1">
      <alignment vertical="center" wrapText="1"/>
    </xf>
    <xf numFmtId="2" fontId="11" fillId="0" borderId="45" xfId="0" applyNumberFormat="1" applyFont="1" applyBorder="1" applyAlignment="1">
      <alignment horizontal="right" vertical="center" wrapText="1"/>
    </xf>
    <xf numFmtId="2" fontId="11" fillId="0" borderId="15" xfId="0" applyNumberFormat="1" applyFont="1" applyBorder="1" applyAlignment="1">
      <alignment horizontal="right" vertical="center" wrapText="1"/>
    </xf>
    <xf numFmtId="2" fontId="11" fillId="0" borderId="47" xfId="0" applyNumberFormat="1" applyFont="1" applyBorder="1" applyAlignment="1">
      <alignment horizontal="right" vertical="center" wrapText="1"/>
    </xf>
    <xf numFmtId="2" fontId="11" fillId="0" borderId="1" xfId="0" applyNumberFormat="1" applyFont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164" fontId="21" fillId="6" borderId="8" xfId="0" applyNumberFormat="1" applyFont="1" applyFill="1" applyBorder="1" applyAlignment="1">
      <alignment horizontal="right" vertical="center" wrapText="1"/>
    </xf>
    <xf numFmtId="164" fontId="21" fillId="6" borderId="29" xfId="0" applyNumberFormat="1" applyFont="1" applyFill="1" applyBorder="1" applyAlignment="1">
      <alignment horizontal="right" vertical="center" wrapText="1"/>
    </xf>
    <xf numFmtId="164" fontId="21" fillId="6" borderId="19" xfId="0" applyNumberFormat="1" applyFont="1" applyFill="1" applyBorder="1" applyAlignment="1">
      <alignment horizontal="right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right" vertical="center" wrapText="1"/>
    </xf>
    <xf numFmtId="0" fontId="31" fillId="0" borderId="47" xfId="0" applyFont="1" applyBorder="1" applyAlignment="1">
      <alignment horizontal="right" vertical="center" wrapText="1"/>
    </xf>
    <xf numFmtId="0" fontId="3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164" fontId="11" fillId="0" borderId="27" xfId="0" applyNumberFormat="1" applyFont="1" applyBorder="1" applyAlignment="1">
      <alignment vertical="center" wrapText="1"/>
    </xf>
    <xf numFmtId="164" fontId="11" fillId="0" borderId="38" xfId="0" applyNumberFormat="1" applyFont="1" applyBorder="1" applyAlignment="1">
      <alignment vertical="center" wrapText="1"/>
    </xf>
    <xf numFmtId="164" fontId="11" fillId="0" borderId="39" xfId="0" applyNumberFormat="1" applyFont="1" applyBorder="1" applyAlignment="1">
      <alignment vertical="center" wrapText="1"/>
    </xf>
    <xf numFmtId="0" fontId="31" fillId="0" borderId="29" xfId="0" applyFont="1" applyBorder="1" applyAlignment="1">
      <alignment horizontal="left" vertical="center" wrapText="1"/>
    </xf>
    <xf numFmtId="0" fontId="31" fillId="0" borderId="19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164" fontId="11" fillId="14" borderId="29" xfId="0" applyNumberFormat="1" applyFont="1" applyFill="1" applyBorder="1" applyAlignment="1">
      <alignment horizontal="right" vertical="center" wrapText="1"/>
    </xf>
    <xf numFmtId="164" fontId="11" fillId="14" borderId="19" xfId="0" applyNumberFormat="1" applyFont="1" applyFill="1" applyBorder="1" applyAlignment="1">
      <alignment horizontal="right" vertical="center" wrapText="1"/>
    </xf>
    <xf numFmtId="164" fontId="11" fillId="8" borderId="27" xfId="0" applyNumberFormat="1" applyFont="1" applyFill="1" applyBorder="1" applyAlignment="1">
      <alignment horizontal="right" vertical="center" wrapText="1"/>
    </xf>
    <xf numFmtId="164" fontId="11" fillId="8" borderId="38" xfId="0" applyNumberFormat="1" applyFont="1" applyFill="1" applyBorder="1" applyAlignment="1">
      <alignment horizontal="right" vertical="center" wrapText="1"/>
    </xf>
    <xf numFmtId="164" fontId="11" fillId="8" borderId="39" xfId="0" applyNumberFormat="1" applyFont="1" applyFill="1" applyBorder="1" applyAlignment="1">
      <alignment horizontal="right" vertical="center" wrapText="1"/>
    </xf>
    <xf numFmtId="164" fontId="21" fillId="0" borderId="8" xfId="0" applyNumberFormat="1" applyFont="1" applyBorder="1" applyAlignment="1">
      <alignment vertical="center" wrapText="1"/>
    </xf>
    <xf numFmtId="164" fontId="21" fillId="0" borderId="29" xfId="0" applyNumberFormat="1" applyFont="1" applyBorder="1" applyAlignment="1">
      <alignment vertical="center" wrapText="1"/>
    </xf>
    <xf numFmtId="164" fontId="21" fillId="0" borderId="19" xfId="0" applyNumberFormat="1" applyFont="1" applyBorder="1" applyAlignment="1">
      <alignment vertical="center" wrapText="1"/>
    </xf>
    <xf numFmtId="167" fontId="11" fillId="0" borderId="8" xfId="0" applyNumberFormat="1" applyFont="1" applyBorder="1" applyAlignment="1">
      <alignment vertical="center" wrapText="1"/>
    </xf>
    <xf numFmtId="167" fontId="11" fillId="0" borderId="29" xfId="0" applyNumberFormat="1" applyFont="1" applyBorder="1" applyAlignment="1">
      <alignment vertical="center" wrapText="1"/>
    </xf>
    <xf numFmtId="167" fontId="11" fillId="0" borderId="19" xfId="0" applyNumberFormat="1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164" fontId="21" fillId="16" borderId="8" xfId="0" applyNumberFormat="1" applyFont="1" applyFill="1" applyBorder="1" applyAlignment="1">
      <alignment horizontal="right" vertical="center" wrapText="1"/>
    </xf>
    <xf numFmtId="164" fontId="21" fillId="16" borderId="29" xfId="0" applyNumberFormat="1" applyFont="1" applyFill="1" applyBorder="1" applyAlignment="1">
      <alignment horizontal="right" vertical="center" wrapText="1"/>
    </xf>
    <xf numFmtId="164" fontId="21" fillId="16" borderId="19" xfId="0" applyNumberFormat="1" applyFont="1" applyFill="1" applyBorder="1" applyAlignment="1">
      <alignment horizontal="right" vertical="center" wrapText="1"/>
    </xf>
    <xf numFmtId="0" fontId="21" fillId="0" borderId="45" xfId="0" applyFont="1" applyBorder="1" applyAlignment="1">
      <alignment horizontal="right" vertical="center" wrapText="1"/>
    </xf>
    <xf numFmtId="0" fontId="21" fillId="0" borderId="15" xfId="0" applyFont="1" applyBorder="1" applyAlignment="1">
      <alignment horizontal="right" vertical="center" wrapText="1"/>
    </xf>
    <xf numFmtId="0" fontId="21" fillId="0" borderId="47" xfId="0" applyFont="1" applyBorder="1" applyAlignment="1">
      <alignment horizontal="right" vertical="center" wrapText="1"/>
    </xf>
    <xf numFmtId="0" fontId="21" fillId="0" borderId="8" xfId="0" applyFont="1" applyBorder="1" applyAlignment="1">
      <alignment horizontal="left" vertical="center" wrapText="1"/>
    </xf>
    <xf numFmtId="0" fontId="21" fillId="0" borderId="29" xfId="0" applyFont="1" applyBorder="1" applyAlignment="1">
      <alignment horizontal="left" vertical="center" wrapText="1"/>
    </xf>
    <xf numFmtId="0" fontId="21" fillId="0" borderId="19" xfId="0" applyFont="1" applyBorder="1" applyAlignment="1">
      <alignment horizontal="left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center" vertical="center" wrapText="1"/>
    </xf>
    <xf numFmtId="0" fontId="21" fillId="6" borderId="29" xfId="0" applyFont="1" applyFill="1" applyBorder="1" applyAlignment="1">
      <alignment horizontal="center" vertical="center" wrapText="1"/>
    </xf>
    <xf numFmtId="0" fontId="21" fillId="6" borderId="19" xfId="0" applyFont="1" applyFill="1" applyBorder="1" applyAlignment="1">
      <alignment horizontal="center" vertical="center" wrapText="1"/>
    </xf>
    <xf numFmtId="164" fontId="21" fillId="6" borderId="8" xfId="0" applyNumberFormat="1" applyFont="1" applyFill="1" applyBorder="1" applyAlignment="1">
      <alignment vertical="center" wrapText="1"/>
    </xf>
    <xf numFmtId="164" fontId="21" fillId="6" borderId="29" xfId="0" applyNumberFormat="1" applyFont="1" applyFill="1" applyBorder="1" applyAlignment="1">
      <alignment vertical="center" wrapText="1"/>
    </xf>
    <xf numFmtId="164" fontId="21" fillId="6" borderId="19" xfId="0" applyNumberFormat="1" applyFont="1" applyFill="1" applyBorder="1" applyAlignment="1">
      <alignment vertical="center" wrapText="1"/>
    </xf>
    <xf numFmtId="164" fontId="21" fillId="15" borderId="8" xfId="0" applyNumberFormat="1" applyFont="1" applyFill="1" applyBorder="1" applyAlignment="1">
      <alignment horizontal="center" vertical="center" wrapText="1"/>
    </xf>
    <xf numFmtId="164" fontId="21" fillId="15" borderId="29" xfId="0" applyNumberFormat="1" applyFont="1" applyFill="1" applyBorder="1" applyAlignment="1">
      <alignment horizontal="center" vertical="center" wrapText="1"/>
    </xf>
    <xf numFmtId="164" fontId="21" fillId="15" borderId="19" xfId="0" applyNumberFormat="1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6" borderId="29" xfId="0" applyFont="1" applyFill="1" applyBorder="1" applyAlignment="1">
      <alignment horizontal="center" vertical="center" wrapText="1"/>
    </xf>
    <xf numFmtId="0" fontId="22" fillId="6" borderId="19" xfId="0" applyFont="1" applyFill="1" applyBorder="1" applyAlignment="1">
      <alignment horizontal="center" vertical="center" wrapText="1"/>
    </xf>
    <xf numFmtId="164" fontId="11" fillId="15" borderId="8" xfId="0" applyNumberFormat="1" applyFont="1" applyFill="1" applyBorder="1" applyAlignment="1">
      <alignment horizontal="center" vertical="center" wrapText="1"/>
    </xf>
    <xf numFmtId="164" fontId="11" fillId="15" borderId="29" xfId="0" applyNumberFormat="1" applyFont="1" applyFill="1" applyBorder="1" applyAlignment="1">
      <alignment horizontal="center" vertical="center" wrapText="1"/>
    </xf>
    <xf numFmtId="164" fontId="11" fillId="15" borderId="19" xfId="0" applyNumberFormat="1" applyFont="1" applyFill="1" applyBorder="1" applyAlignment="1">
      <alignment horizontal="center" vertical="center" wrapText="1"/>
    </xf>
    <xf numFmtId="164" fontId="11" fillId="6" borderId="8" xfId="0" applyNumberFormat="1" applyFont="1" applyFill="1" applyBorder="1" applyAlignment="1">
      <alignment horizontal="center" vertical="center" wrapText="1"/>
    </xf>
    <xf numFmtId="164" fontId="11" fillId="6" borderId="29" xfId="0" applyNumberFormat="1" applyFont="1" applyFill="1" applyBorder="1" applyAlignment="1">
      <alignment horizontal="center" vertical="center" wrapText="1"/>
    </xf>
    <xf numFmtId="164" fontId="11" fillId="6" borderId="19" xfId="0" applyNumberFormat="1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left" vertical="center" wrapText="1"/>
    </xf>
    <xf numFmtId="0" fontId="21" fillId="6" borderId="29" xfId="0" applyFont="1" applyFill="1" applyBorder="1" applyAlignment="1">
      <alignment horizontal="left" vertical="center" wrapText="1"/>
    </xf>
    <xf numFmtId="0" fontId="21" fillId="6" borderId="19" xfId="0" applyFont="1" applyFill="1" applyBorder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24" fillId="6" borderId="1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164" fontId="25" fillId="6" borderId="8" xfId="0" applyNumberFormat="1" applyFont="1" applyFill="1" applyBorder="1" applyAlignment="1">
      <alignment horizontal="center" vertical="center" wrapText="1"/>
    </xf>
    <xf numFmtId="164" fontId="25" fillId="6" borderId="29" xfId="0" applyNumberFormat="1" applyFont="1" applyFill="1" applyBorder="1" applyAlignment="1">
      <alignment horizontal="center" vertical="center" wrapText="1"/>
    </xf>
    <xf numFmtId="164" fontId="25" fillId="6" borderId="19" xfId="0" applyNumberFormat="1" applyFont="1" applyFill="1" applyBorder="1" applyAlignment="1">
      <alignment horizontal="center" vertical="center" wrapText="1"/>
    </xf>
    <xf numFmtId="164" fontId="25" fillId="6" borderId="8" xfId="0" applyNumberFormat="1" applyFont="1" applyFill="1" applyBorder="1" applyAlignment="1">
      <alignment horizontal="right" vertical="center" wrapText="1"/>
    </xf>
    <xf numFmtId="164" fontId="25" fillId="6" borderId="29" xfId="0" applyNumberFormat="1" applyFont="1" applyFill="1" applyBorder="1" applyAlignment="1">
      <alignment horizontal="right" vertical="center" wrapText="1"/>
    </xf>
    <xf numFmtId="164" fontId="25" fillId="6" borderId="19" xfId="0" applyNumberFormat="1" applyFont="1" applyFill="1" applyBorder="1" applyAlignment="1">
      <alignment horizontal="right" vertical="center" wrapText="1"/>
    </xf>
    <xf numFmtId="164" fontId="25" fillId="6" borderId="8" xfId="0" applyNumberFormat="1" applyFont="1" applyFill="1" applyBorder="1" applyAlignment="1">
      <alignment vertical="center" wrapText="1"/>
    </xf>
    <xf numFmtId="164" fontId="25" fillId="6" borderId="29" xfId="0" applyNumberFormat="1" applyFont="1" applyFill="1" applyBorder="1" applyAlignment="1">
      <alignment vertical="center" wrapText="1"/>
    </xf>
    <xf numFmtId="164" fontId="25" fillId="6" borderId="19" xfId="0" applyNumberFormat="1" applyFont="1" applyFill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48" xfId="0" applyFont="1" applyFill="1" applyBorder="1" applyAlignment="1">
      <alignment horizontal="right" vertical="center" wrapText="1"/>
    </xf>
    <xf numFmtId="0" fontId="11" fillId="6" borderId="1" xfId="0" applyFont="1" applyFill="1" applyBorder="1" applyAlignment="1">
      <alignment horizontal="left" vertical="center" wrapText="1"/>
    </xf>
    <xf numFmtId="164" fontId="11" fillId="11" borderId="8" xfId="0" applyNumberFormat="1" applyFont="1" applyFill="1" applyBorder="1" applyAlignment="1">
      <alignment horizontal="right" vertical="center" wrapText="1"/>
    </xf>
    <xf numFmtId="164" fontId="11" fillId="11" borderId="29" xfId="0" applyNumberFormat="1" applyFont="1" applyFill="1" applyBorder="1" applyAlignment="1">
      <alignment horizontal="right" vertical="center" wrapText="1"/>
    </xf>
    <xf numFmtId="164" fontId="11" fillId="11" borderId="19" xfId="0" applyNumberFormat="1" applyFont="1" applyFill="1" applyBorder="1" applyAlignment="1">
      <alignment horizontal="right" vertical="center" wrapText="1"/>
    </xf>
    <xf numFmtId="164" fontId="11" fillId="6" borderId="1" xfId="0" applyNumberFormat="1" applyFont="1" applyFill="1" applyBorder="1" applyAlignment="1">
      <alignment horizontal="right" vertical="center" wrapText="1"/>
    </xf>
    <xf numFmtId="164" fontId="11" fillId="6" borderId="32" xfId="0" applyNumberFormat="1" applyFont="1" applyFill="1" applyBorder="1" applyAlignment="1">
      <alignment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21" fillId="6" borderId="27" xfId="0" applyFont="1" applyFill="1" applyBorder="1" applyAlignment="1">
      <alignment horizontal="right" vertical="center" wrapText="1"/>
    </xf>
    <xf numFmtId="0" fontId="21" fillId="6" borderId="38" xfId="0" applyFont="1" applyFill="1" applyBorder="1" applyAlignment="1">
      <alignment horizontal="right" vertical="center" wrapText="1"/>
    </xf>
    <xf numFmtId="0" fontId="21" fillId="6" borderId="39" xfId="0" applyFont="1" applyFill="1" applyBorder="1" applyAlignment="1">
      <alignment horizontal="right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6" borderId="48" xfId="0" applyFont="1" applyFill="1" applyBorder="1" applyAlignment="1">
      <alignment horizontal="right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right" vertical="center" wrapText="1"/>
    </xf>
    <xf numFmtId="0" fontId="21" fillId="6" borderId="29" xfId="0" applyFont="1" applyFill="1" applyBorder="1" applyAlignment="1">
      <alignment horizontal="right" vertical="center" wrapText="1"/>
    </xf>
    <xf numFmtId="0" fontId="21" fillId="6" borderId="19" xfId="0" applyFont="1" applyFill="1" applyBorder="1" applyAlignment="1">
      <alignment horizontal="right" vertical="center" wrapText="1"/>
    </xf>
    <xf numFmtId="43" fontId="21" fillId="6" borderId="8" xfId="2" applyFont="1" applyFill="1" applyBorder="1" applyAlignment="1">
      <alignment horizontal="right" vertical="center" wrapText="1"/>
    </xf>
    <xf numFmtId="43" fontId="21" fillId="6" borderId="29" xfId="2" applyFont="1" applyFill="1" applyBorder="1" applyAlignment="1">
      <alignment horizontal="right" vertical="center" wrapText="1"/>
    </xf>
    <xf numFmtId="43" fontId="21" fillId="6" borderId="19" xfId="2" applyFont="1" applyFill="1" applyBorder="1" applyAlignment="1">
      <alignment horizontal="right" vertical="center" wrapText="1"/>
    </xf>
    <xf numFmtId="43" fontId="21" fillId="6" borderId="8" xfId="2" applyFont="1" applyFill="1" applyBorder="1" applyAlignment="1">
      <alignment horizontal="center" vertical="center" wrapText="1"/>
    </xf>
    <xf numFmtId="43" fontId="21" fillId="6" borderId="29" xfId="2" applyFont="1" applyFill="1" applyBorder="1" applyAlignment="1">
      <alignment horizontal="center" vertical="center" wrapText="1"/>
    </xf>
    <xf numFmtId="43" fontId="21" fillId="6" borderId="19" xfId="2" applyFont="1" applyFill="1" applyBorder="1" applyAlignment="1">
      <alignment horizontal="center" vertical="center" wrapText="1"/>
    </xf>
    <xf numFmtId="43" fontId="21" fillId="6" borderId="27" xfId="2" applyFont="1" applyFill="1" applyBorder="1" applyAlignment="1">
      <alignment horizontal="right" vertical="center" wrapText="1"/>
    </xf>
    <xf numFmtId="43" fontId="21" fillId="6" borderId="38" xfId="2" applyFont="1" applyFill="1" applyBorder="1" applyAlignment="1">
      <alignment horizontal="right" vertical="center" wrapText="1"/>
    </xf>
    <xf numFmtId="43" fontId="21" fillId="6" borderId="39" xfId="2" applyFont="1" applyFill="1" applyBorder="1" applyAlignment="1">
      <alignment horizontal="right" vertical="center" wrapText="1"/>
    </xf>
    <xf numFmtId="43" fontId="21" fillId="14" borderId="8" xfId="0" applyNumberFormat="1" applyFont="1" applyFill="1" applyBorder="1" applyAlignment="1">
      <alignment horizontal="right" vertical="center" wrapText="1"/>
    </xf>
    <xf numFmtId="0" fontId="21" fillId="14" borderId="29" xfId="0" applyFont="1" applyFill="1" applyBorder="1" applyAlignment="1">
      <alignment horizontal="right" vertical="center" wrapText="1"/>
    </xf>
    <xf numFmtId="0" fontId="21" fillId="14" borderId="19" xfId="0" applyFont="1" applyFill="1" applyBorder="1" applyAlignment="1">
      <alignment horizontal="right" vertical="center" wrapText="1"/>
    </xf>
    <xf numFmtId="43" fontId="21" fillId="6" borderId="8" xfId="0" applyNumberFormat="1" applyFont="1" applyFill="1" applyBorder="1" applyAlignment="1">
      <alignment horizontal="center" vertical="center" wrapText="1"/>
    </xf>
    <xf numFmtId="43" fontId="21" fillId="6" borderId="29" xfId="0" applyNumberFormat="1" applyFont="1" applyFill="1" applyBorder="1" applyAlignment="1">
      <alignment horizontal="center" vertical="center" wrapText="1"/>
    </xf>
    <xf numFmtId="0" fontId="21" fillId="6" borderId="47" xfId="0" applyFont="1" applyFill="1" applyBorder="1" applyAlignment="1">
      <alignment horizontal="right" vertical="center" wrapText="1"/>
    </xf>
    <xf numFmtId="0" fontId="21" fillId="6" borderId="49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3" borderId="32" xfId="0" applyFont="1" applyFill="1" applyBorder="1" applyAlignment="1">
      <alignment horizontal="left" vertical="center" wrapText="1"/>
    </xf>
    <xf numFmtId="0" fontId="10" fillId="3" borderId="20" xfId="0" applyFont="1" applyFill="1" applyBorder="1" applyAlignment="1">
      <alignment horizontal="left" vertical="center" wrapText="1"/>
    </xf>
    <xf numFmtId="164" fontId="21" fillId="14" borderId="8" xfId="0" applyNumberFormat="1" applyFont="1" applyFill="1" applyBorder="1" applyAlignment="1">
      <alignment horizontal="center" vertical="center" wrapText="1"/>
    </xf>
    <xf numFmtId="164" fontId="21" fillId="14" borderId="29" xfId="0" applyNumberFormat="1" applyFont="1" applyFill="1" applyBorder="1" applyAlignment="1">
      <alignment horizontal="center" vertical="center" wrapText="1"/>
    </xf>
    <xf numFmtId="164" fontId="21" fillId="14" borderId="19" xfId="0" applyNumberFormat="1" applyFont="1" applyFill="1" applyBorder="1" applyAlignment="1">
      <alignment horizontal="center" vertical="center" wrapText="1"/>
    </xf>
    <xf numFmtId="4" fontId="21" fillId="0" borderId="8" xfId="0" applyNumberFormat="1" applyFont="1" applyBorder="1" applyAlignment="1">
      <alignment horizontal="center" vertical="center" wrapText="1"/>
    </xf>
    <xf numFmtId="4" fontId="21" fillId="0" borderId="19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right" vertical="center"/>
    </xf>
    <xf numFmtId="164" fontId="11" fillId="0" borderId="19" xfId="0" applyNumberFormat="1" applyFont="1" applyBorder="1" applyAlignment="1">
      <alignment horizontal="right" vertical="center"/>
    </xf>
    <xf numFmtId="0" fontId="4" fillId="8" borderId="1" xfId="0" applyFont="1" applyFill="1" applyBorder="1" applyAlignment="1">
      <alignment horizontal="center" vertical="center" wrapText="1"/>
    </xf>
    <xf numFmtId="164" fontId="11" fillId="0" borderId="8" xfId="0" applyNumberFormat="1" applyFont="1" applyFill="1" applyBorder="1" applyAlignment="1">
      <alignment horizontal="right" vertical="center"/>
    </xf>
    <xf numFmtId="164" fontId="11" fillId="0" borderId="19" xfId="0" applyNumberFormat="1" applyFont="1" applyFill="1" applyBorder="1" applyAlignment="1">
      <alignment horizontal="right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164" fontId="11" fillId="0" borderId="29" xfId="0" applyNumberFormat="1" applyFont="1" applyBorder="1" applyAlignment="1">
      <alignment horizontal="right" vertical="center"/>
    </xf>
    <xf numFmtId="0" fontId="1" fillId="0" borderId="29" xfId="0" applyFont="1" applyBorder="1" applyAlignment="1">
      <alignment vertical="center"/>
    </xf>
    <xf numFmtId="0" fontId="31" fillId="9" borderId="45" xfId="0" applyFont="1" applyFill="1" applyBorder="1" applyAlignment="1">
      <alignment horizontal="right" vertical="center" wrapText="1"/>
    </xf>
    <xf numFmtId="0" fontId="11" fillId="9" borderId="47" xfId="0" applyFont="1" applyFill="1" applyBorder="1" applyAlignment="1">
      <alignment horizontal="right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right" vertical="center" wrapText="1"/>
    </xf>
    <xf numFmtId="164" fontId="11" fillId="15" borderId="8" xfId="0" applyNumberFormat="1" applyFont="1" applyFill="1" applyBorder="1" applyAlignment="1">
      <alignment vertical="center" wrapText="1"/>
    </xf>
    <xf numFmtId="164" fontId="11" fillId="15" borderId="19" xfId="0" applyNumberFormat="1" applyFont="1" applyFill="1" applyBorder="1" applyAlignment="1">
      <alignment vertical="center" wrapText="1"/>
    </xf>
    <xf numFmtId="164" fontId="21" fillId="9" borderId="8" xfId="0" applyNumberFormat="1" applyFont="1" applyFill="1" applyBorder="1" applyAlignment="1">
      <alignment horizontal="right" vertical="center" wrapText="1"/>
    </xf>
    <xf numFmtId="164" fontId="21" fillId="9" borderId="19" xfId="0" applyNumberFormat="1" applyFont="1" applyFill="1" applyBorder="1" applyAlignment="1">
      <alignment horizontal="right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164" fontId="11" fillId="9" borderId="27" xfId="0" applyNumberFormat="1" applyFont="1" applyFill="1" applyBorder="1" applyAlignment="1">
      <alignment horizontal="right" vertical="center" wrapText="1"/>
    </xf>
    <xf numFmtId="164" fontId="11" fillId="9" borderId="39" xfId="0" applyNumberFormat="1" applyFont="1" applyFill="1" applyBorder="1" applyAlignment="1">
      <alignment horizontal="right" vertical="center" wrapText="1"/>
    </xf>
    <xf numFmtId="164" fontId="21" fillId="9" borderId="27" xfId="0" applyNumberFormat="1" applyFont="1" applyFill="1" applyBorder="1" applyAlignment="1">
      <alignment horizontal="right" vertical="center" wrapText="1"/>
    </xf>
    <xf numFmtId="164" fontId="21" fillId="9" borderId="39" xfId="0" applyNumberFormat="1" applyFont="1" applyFill="1" applyBorder="1" applyAlignment="1">
      <alignment horizontal="right" vertical="center" wrapText="1"/>
    </xf>
    <xf numFmtId="164" fontId="25" fillId="6" borderId="1" xfId="0" applyNumberFormat="1" applyFont="1" applyFill="1" applyBorder="1" applyAlignment="1">
      <alignment horizontal="center" vertical="center" wrapText="1"/>
    </xf>
    <xf numFmtId="167" fontId="11" fillId="15" borderId="8" xfId="0" applyNumberFormat="1" applyFont="1" applyFill="1" applyBorder="1" applyAlignment="1">
      <alignment vertical="center" wrapText="1"/>
    </xf>
    <xf numFmtId="167" fontId="11" fillId="15" borderId="19" xfId="0" applyNumberFormat="1" applyFont="1" applyFill="1" applyBorder="1" applyAlignment="1">
      <alignment vertical="center" wrapText="1"/>
    </xf>
    <xf numFmtId="0" fontId="25" fillId="6" borderId="8" xfId="0" applyFont="1" applyFill="1" applyBorder="1" applyAlignment="1">
      <alignment horizontal="center" vertical="center" wrapText="1"/>
    </xf>
    <xf numFmtId="0" fontId="25" fillId="6" borderId="19" xfId="0" applyFont="1" applyFill="1" applyBorder="1" applyAlignment="1">
      <alignment horizontal="center" vertical="center" wrapText="1"/>
    </xf>
    <xf numFmtId="3" fontId="31" fillId="0" borderId="8" xfId="0" applyNumberFormat="1" applyFont="1" applyFill="1" applyBorder="1" applyAlignment="1">
      <alignment horizontal="left" vertical="center" wrapText="1"/>
    </xf>
    <xf numFmtId="3" fontId="31" fillId="0" borderId="19" xfId="0" applyNumberFormat="1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/>
    <xf numFmtId="164" fontId="11" fillId="7" borderId="8" xfId="0" applyNumberFormat="1" applyFont="1" applyFill="1" applyBorder="1" applyAlignment="1">
      <alignment horizontal="right" vertical="center" wrapText="1"/>
    </xf>
    <xf numFmtId="164" fontId="11" fillId="7" borderId="29" xfId="0" applyNumberFormat="1" applyFont="1" applyFill="1" applyBorder="1" applyAlignment="1">
      <alignment horizontal="right" vertical="center" wrapText="1"/>
    </xf>
    <xf numFmtId="164" fontId="11" fillId="7" borderId="19" xfId="0" applyNumberFormat="1" applyFont="1" applyFill="1" applyBorder="1" applyAlignment="1">
      <alignment horizontal="right" vertical="center" wrapText="1"/>
    </xf>
    <xf numFmtId="0" fontId="14" fillId="0" borderId="0" xfId="0" applyFont="1" applyAlignment="1">
      <alignment horizontal="center" wrapText="1"/>
    </xf>
    <xf numFmtId="167" fontId="21" fillId="0" borderId="8" xfId="0" applyNumberFormat="1" applyFont="1" applyBorder="1" applyAlignment="1">
      <alignment horizontal="right" vertical="center" wrapText="1"/>
    </xf>
    <xf numFmtId="167" fontId="21" fillId="0" borderId="19" xfId="0" applyNumberFormat="1" applyFont="1" applyBorder="1" applyAlignment="1">
      <alignment horizontal="right" vertical="center" wrapText="1"/>
    </xf>
    <xf numFmtId="2" fontId="11" fillId="6" borderId="8" xfId="0" applyNumberFormat="1" applyFont="1" applyFill="1" applyBorder="1" applyAlignment="1">
      <alignment horizontal="right" vertical="center" wrapText="1"/>
    </xf>
    <xf numFmtId="2" fontId="11" fillId="6" borderId="19" xfId="0" applyNumberFormat="1" applyFont="1" applyFill="1" applyBorder="1" applyAlignment="1">
      <alignment horizontal="right" vertical="center" wrapText="1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19" xfId="0" applyNumberFormat="1" applyFont="1" applyFill="1" applyBorder="1" applyAlignment="1">
      <alignment horizontal="center" vertical="center" wrapText="1"/>
    </xf>
    <xf numFmtId="164" fontId="25" fillId="0" borderId="8" xfId="0" applyNumberFormat="1" applyFont="1" applyBorder="1" applyAlignment="1">
      <alignment horizontal="right" vertical="center" wrapText="1"/>
    </xf>
    <xf numFmtId="164" fontId="25" fillId="0" borderId="19" xfId="0" applyNumberFormat="1" applyFont="1" applyBorder="1" applyAlignment="1">
      <alignment horizontal="right" vertical="center" wrapText="1"/>
    </xf>
    <xf numFmtId="0" fontId="11" fillId="6" borderId="49" xfId="0" applyFont="1" applyFill="1" applyBorder="1" applyAlignment="1">
      <alignment horizontal="right" vertical="center" wrapText="1"/>
    </xf>
    <xf numFmtId="0" fontId="9" fillId="6" borderId="29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4" fontId="25" fillId="8" borderId="8" xfId="0" applyNumberFormat="1" applyFont="1" applyFill="1" applyBorder="1" applyAlignment="1">
      <alignment horizontal="right" vertical="center" wrapText="1"/>
    </xf>
    <xf numFmtId="4" fontId="25" fillId="8" borderId="29" xfId="0" applyNumberFormat="1" applyFont="1" applyFill="1" applyBorder="1" applyAlignment="1">
      <alignment horizontal="right" vertical="center" wrapText="1"/>
    </xf>
    <xf numFmtId="4" fontId="25" fillId="8" borderId="19" xfId="0" applyNumberFormat="1" applyFont="1" applyFill="1" applyBorder="1" applyAlignment="1">
      <alignment horizontal="right" vertical="center" wrapText="1"/>
    </xf>
    <xf numFmtId="164" fontId="25" fillId="14" borderId="8" xfId="0" applyNumberFormat="1" applyFont="1" applyFill="1" applyBorder="1" applyAlignment="1">
      <alignment horizontal="right" vertical="center" wrapText="1"/>
    </xf>
    <xf numFmtId="164" fontId="25" fillId="14" borderId="29" xfId="0" applyNumberFormat="1" applyFont="1" applyFill="1" applyBorder="1" applyAlignment="1">
      <alignment horizontal="right" vertical="center" wrapText="1"/>
    </xf>
    <xf numFmtId="164" fontId="25" fillId="14" borderId="19" xfId="0" applyNumberFormat="1" applyFont="1" applyFill="1" applyBorder="1" applyAlignment="1">
      <alignment horizontal="right" vertical="center" wrapText="1"/>
    </xf>
    <xf numFmtId="0" fontId="9" fillId="6" borderId="19" xfId="0" applyFont="1" applyFill="1" applyBorder="1" applyAlignment="1">
      <alignment horizontal="center" vertical="center" wrapText="1"/>
    </xf>
    <xf numFmtId="43" fontId="11" fillId="6" borderId="27" xfId="2" applyFont="1" applyFill="1" applyBorder="1" applyAlignment="1">
      <alignment horizontal="right" vertical="center" wrapText="1"/>
    </xf>
    <xf numFmtId="43" fontId="11" fillId="6" borderId="38" xfId="2" applyFont="1" applyFill="1" applyBorder="1" applyAlignment="1">
      <alignment horizontal="right" vertical="center" wrapText="1"/>
    </xf>
    <xf numFmtId="43" fontId="11" fillId="6" borderId="39" xfId="2" applyFont="1" applyFill="1" applyBorder="1" applyAlignment="1">
      <alignment horizontal="right" vertical="center" wrapText="1"/>
    </xf>
    <xf numFmtId="43" fontId="11" fillId="14" borderId="8" xfId="0" applyNumberFormat="1" applyFont="1" applyFill="1" applyBorder="1" applyAlignment="1">
      <alignment horizontal="right" vertical="center" wrapText="1"/>
    </xf>
    <xf numFmtId="0" fontId="11" fillId="14" borderId="29" xfId="0" applyFont="1" applyFill="1" applyBorder="1" applyAlignment="1">
      <alignment horizontal="right" vertical="center" wrapText="1"/>
    </xf>
    <xf numFmtId="0" fontId="11" fillId="14" borderId="19" xfId="0" applyFont="1" applyFill="1" applyBorder="1" applyAlignment="1">
      <alignment horizontal="right" vertical="center" wrapText="1"/>
    </xf>
    <xf numFmtId="43" fontId="11" fillId="6" borderId="8" xfId="2" applyFont="1" applyFill="1" applyBorder="1" applyAlignment="1">
      <alignment horizontal="center" vertical="center" wrapText="1"/>
    </xf>
    <xf numFmtId="43" fontId="11" fillId="6" borderId="29" xfId="2" applyFont="1" applyFill="1" applyBorder="1" applyAlignment="1">
      <alignment horizontal="center" vertical="center" wrapText="1"/>
    </xf>
    <xf numFmtId="43" fontId="11" fillId="6" borderId="19" xfId="2" applyFont="1" applyFill="1" applyBorder="1" applyAlignment="1">
      <alignment horizontal="center" vertical="center" wrapText="1"/>
    </xf>
    <xf numFmtId="4" fontId="25" fillId="14" borderId="8" xfId="0" applyNumberFormat="1" applyFont="1" applyFill="1" applyBorder="1" applyAlignment="1">
      <alignment horizontal="right" vertical="center" wrapText="1"/>
    </xf>
    <xf numFmtId="4" fontId="25" fillId="14" borderId="29" xfId="0" applyNumberFormat="1" applyFont="1" applyFill="1" applyBorder="1" applyAlignment="1">
      <alignment horizontal="right" vertical="center" wrapText="1"/>
    </xf>
    <xf numFmtId="4" fontId="25" fillId="14" borderId="19" xfId="0" applyNumberFormat="1" applyFont="1" applyFill="1" applyBorder="1" applyAlignment="1">
      <alignment horizontal="right" vertical="center" wrapText="1"/>
    </xf>
    <xf numFmtId="4" fontId="11" fillId="6" borderId="19" xfId="0" applyNumberFormat="1" applyFont="1" applyFill="1" applyBorder="1" applyAlignment="1">
      <alignment horizontal="right" vertical="center" wrapText="1"/>
    </xf>
    <xf numFmtId="0" fontId="26" fillId="6" borderId="1" xfId="0" applyFont="1" applyFill="1" applyBorder="1" applyAlignment="1">
      <alignment horizontal="center" vertical="center" wrapText="1"/>
    </xf>
    <xf numFmtId="49" fontId="11" fillId="6" borderId="29" xfId="0" applyNumberFormat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" fontId="11" fillId="0" borderId="27" xfId="0" applyNumberFormat="1" applyFont="1" applyFill="1" applyBorder="1" applyAlignment="1">
      <alignment horizontal="right" vertical="center" wrapText="1"/>
    </xf>
    <xf numFmtId="4" fontId="11" fillId="0" borderId="38" xfId="0" applyNumberFormat="1" applyFont="1" applyFill="1" applyBorder="1" applyAlignment="1">
      <alignment horizontal="right" vertical="center" wrapText="1"/>
    </xf>
    <xf numFmtId="4" fontId="11" fillId="0" borderId="39" xfId="0" applyNumberFormat="1" applyFont="1" applyFill="1" applyBorder="1" applyAlignment="1">
      <alignment horizontal="right" vertical="center" wrapText="1"/>
    </xf>
    <xf numFmtId="164" fontId="25" fillId="0" borderId="29" xfId="0" applyNumberFormat="1" applyFont="1" applyBorder="1" applyAlignment="1">
      <alignment horizontal="right" vertical="center" wrapText="1"/>
    </xf>
    <xf numFmtId="164" fontId="21" fillId="0" borderId="8" xfId="0" applyNumberFormat="1" applyFont="1" applyFill="1" applyBorder="1" applyAlignment="1">
      <alignment horizontal="center" vertical="center" wrapText="1"/>
    </xf>
    <xf numFmtId="164" fontId="21" fillId="0" borderId="29" xfId="0" applyNumberFormat="1" applyFont="1" applyFill="1" applyBorder="1" applyAlignment="1">
      <alignment horizontal="center" vertical="center" wrapText="1"/>
    </xf>
    <xf numFmtId="164" fontId="21" fillId="0" borderId="19" xfId="0" applyNumberFormat="1" applyFont="1" applyFill="1" applyBorder="1" applyAlignment="1">
      <alignment horizontal="center" vertical="center" wrapText="1"/>
    </xf>
    <xf numFmtId="4" fontId="11" fillId="6" borderId="32" xfId="0" applyNumberFormat="1" applyFont="1" applyFill="1" applyBorder="1" applyAlignment="1">
      <alignment vertical="center" wrapText="1"/>
    </xf>
    <xf numFmtId="4" fontId="11" fillId="6" borderId="30" xfId="0" applyNumberFormat="1" applyFont="1" applyFill="1" applyBorder="1" applyAlignment="1">
      <alignment vertical="center" wrapText="1"/>
    </xf>
    <xf numFmtId="164" fontId="25" fillId="14" borderId="17" xfId="0" applyNumberFormat="1" applyFont="1" applyFill="1" applyBorder="1" applyAlignment="1">
      <alignment horizontal="right" vertical="center" wrapText="1"/>
    </xf>
    <xf numFmtId="4" fontId="25" fillId="14" borderId="17" xfId="0" applyNumberFormat="1" applyFont="1" applyFill="1" applyBorder="1" applyAlignment="1">
      <alignment horizontal="right" vertical="center" wrapText="1"/>
    </xf>
    <xf numFmtId="4" fontId="11" fillId="6" borderId="8" xfId="0" applyNumberFormat="1" applyFont="1" applyFill="1" applyBorder="1" applyAlignment="1">
      <alignment vertical="center" wrapText="1"/>
    </xf>
    <xf numFmtId="4" fontId="11" fillId="6" borderId="17" xfId="0" applyNumberFormat="1" applyFont="1" applyFill="1" applyBorder="1" applyAlignment="1">
      <alignment vertical="center" wrapText="1"/>
    </xf>
    <xf numFmtId="4" fontId="11" fillId="6" borderId="8" xfId="0" applyNumberFormat="1" applyFont="1" applyFill="1" applyBorder="1" applyAlignment="1">
      <alignment horizontal="center" vertical="center" wrapText="1"/>
    </xf>
    <xf numFmtId="4" fontId="11" fillId="6" borderId="17" xfId="0" applyNumberFormat="1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4" xfId="0" applyFont="1" applyBorder="1" applyAlignment="1">
      <alignment horizontal="left" vertical="center" wrapText="1"/>
    </xf>
    <xf numFmtId="0" fontId="10" fillId="2" borderId="31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14" fontId="15" fillId="0" borderId="47" xfId="0" applyNumberFormat="1" applyFont="1" applyFill="1" applyBorder="1" applyAlignment="1">
      <alignment horizontal="righ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4" fillId="0" borderId="5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 vertical="center" wrapText="1"/>
    </xf>
    <xf numFmtId="3" fontId="11" fillId="15" borderId="17" xfId="0" applyNumberFormat="1" applyFont="1" applyFill="1" applyBorder="1" applyAlignment="1">
      <alignment horizontal="right" vertical="center" wrapText="1"/>
    </xf>
    <xf numFmtId="164" fontId="11" fillId="12" borderId="17" xfId="0" applyNumberFormat="1" applyFont="1" applyFill="1" applyBorder="1" applyAlignment="1">
      <alignment horizontal="right" vertical="center" wrapText="1"/>
    </xf>
    <xf numFmtId="4" fontId="11" fillId="12" borderId="17" xfId="0" applyNumberFormat="1" applyFont="1" applyFill="1" applyBorder="1" applyAlignment="1">
      <alignment horizontal="right" vertical="center" wrapText="1"/>
    </xf>
    <xf numFmtId="0" fontId="4" fillId="12" borderId="16" xfId="0" applyFont="1" applyFill="1" applyBorder="1" applyAlignment="1">
      <alignment horizontal="center" vertical="center" wrapText="1"/>
    </xf>
    <xf numFmtId="3" fontId="11" fillId="12" borderId="17" xfId="0" applyNumberFormat="1" applyFont="1" applyFill="1" applyBorder="1" applyAlignment="1">
      <alignment horizontal="right" vertical="center" wrapText="1"/>
    </xf>
    <xf numFmtId="0" fontId="4" fillId="12" borderId="55" xfId="0" applyFont="1" applyFill="1" applyBorder="1" applyAlignment="1">
      <alignment horizontal="center" vertical="center" wrapText="1"/>
    </xf>
    <xf numFmtId="0" fontId="4" fillId="6" borderId="59" xfId="0" applyFont="1" applyFill="1" applyBorder="1" applyAlignment="1">
      <alignment horizontal="center" vertical="center" wrapText="1"/>
    </xf>
    <xf numFmtId="4" fontId="11" fillId="6" borderId="29" xfId="0" applyNumberFormat="1" applyFon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164" fontId="11" fillId="0" borderId="59" xfId="0" applyNumberFormat="1" applyFont="1" applyBorder="1" applyAlignment="1">
      <alignment horizontal="center" vertical="center" wrapText="1"/>
    </xf>
    <xf numFmtId="164" fontId="11" fillId="0" borderId="26" xfId="0" applyNumberFormat="1" applyFont="1" applyBorder="1" applyAlignment="1">
      <alignment horizontal="center" vertical="center" wrapText="1"/>
    </xf>
    <xf numFmtId="164" fontId="11" fillId="0" borderId="57" xfId="0" applyNumberFormat="1" applyFont="1" applyBorder="1" applyAlignment="1">
      <alignment horizontal="center" vertical="center" wrapText="1"/>
    </xf>
    <xf numFmtId="164" fontId="11" fillId="0" borderId="59" xfId="0" applyNumberFormat="1" applyFont="1" applyFill="1" applyBorder="1" applyAlignment="1">
      <alignment horizontal="center" vertical="center" wrapText="1"/>
    </xf>
    <xf numFmtId="164" fontId="11" fillId="0" borderId="26" xfId="0" applyNumberFormat="1" applyFont="1" applyFill="1" applyBorder="1" applyAlignment="1">
      <alignment horizontal="center" vertical="center" wrapText="1"/>
    </xf>
    <xf numFmtId="164" fontId="11" fillId="0" borderId="57" xfId="0" applyNumberFormat="1" applyFont="1" applyFill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28" fillId="6" borderId="16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6" borderId="16" xfId="0" applyFont="1" applyFill="1" applyBorder="1" applyAlignment="1">
      <alignment horizontal="center" vertical="center" wrapText="1"/>
    </xf>
    <xf numFmtId="0" fontId="24" fillId="6" borderId="16" xfId="0" applyFont="1" applyFill="1" applyBorder="1" applyAlignment="1">
      <alignment horizontal="center" vertical="center" wrapText="1"/>
    </xf>
    <xf numFmtId="0" fontId="24" fillId="6" borderId="59" xfId="0" applyFont="1" applyFill="1" applyBorder="1" applyAlignment="1">
      <alignment horizontal="center" vertical="center" wrapText="1"/>
    </xf>
    <xf numFmtId="0" fontId="24" fillId="6" borderId="26" xfId="0" applyFont="1" applyFill="1" applyBorder="1" applyAlignment="1">
      <alignment horizontal="center" vertical="center" wrapText="1"/>
    </xf>
    <xf numFmtId="0" fontId="24" fillId="6" borderId="57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43" fontId="11" fillId="0" borderId="8" xfId="0" applyNumberFormat="1" applyFont="1" applyFill="1" applyBorder="1" applyAlignment="1">
      <alignment horizontal="center" vertical="center" wrapText="1"/>
    </xf>
    <xf numFmtId="43" fontId="11" fillId="0" borderId="29" xfId="0" applyNumberFormat="1" applyFont="1" applyFill="1" applyBorder="1" applyAlignment="1">
      <alignment horizontal="center" vertical="center" wrapText="1"/>
    </xf>
    <xf numFmtId="43" fontId="11" fillId="0" borderId="19" xfId="0" applyNumberFormat="1" applyFont="1" applyFill="1" applyBorder="1" applyAlignment="1">
      <alignment horizontal="center" vertical="center" wrapText="1"/>
    </xf>
    <xf numFmtId="43" fontId="11" fillId="6" borderId="8" xfId="0" applyNumberFormat="1" applyFont="1" applyFill="1" applyBorder="1" applyAlignment="1">
      <alignment horizontal="center" vertical="center" wrapText="1"/>
    </xf>
    <xf numFmtId="43" fontId="11" fillId="6" borderId="29" xfId="0" applyNumberFormat="1" applyFont="1" applyFill="1" applyBorder="1" applyAlignment="1">
      <alignment horizontal="center" vertical="center" wrapText="1"/>
    </xf>
    <xf numFmtId="43" fontId="11" fillId="6" borderId="19" xfId="0" applyNumberFormat="1" applyFont="1" applyFill="1" applyBorder="1" applyAlignment="1">
      <alignment horizontal="center" vertical="center" wrapText="1"/>
    </xf>
    <xf numFmtId="43" fontId="21" fillId="6" borderId="19" xfId="0" applyNumberFormat="1" applyFont="1" applyFill="1" applyBorder="1" applyAlignment="1">
      <alignment horizontal="center" vertical="center" wrapText="1"/>
    </xf>
    <xf numFmtId="0" fontId="4" fillId="0" borderId="59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right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164" fontId="25" fillId="6" borderId="16" xfId="0" applyNumberFormat="1" applyFont="1" applyFill="1" applyBorder="1" applyAlignment="1">
      <alignment horizontal="center" vertical="center" wrapText="1"/>
    </xf>
    <xf numFmtId="167" fontId="11" fillId="12" borderId="8" xfId="0" applyNumberFormat="1" applyFont="1" applyFill="1" applyBorder="1" applyAlignment="1">
      <alignment horizontal="right" vertical="center" wrapText="1"/>
    </xf>
    <xf numFmtId="167" fontId="11" fillId="12" borderId="29" xfId="0" applyNumberFormat="1" applyFont="1" applyFill="1" applyBorder="1" applyAlignment="1">
      <alignment horizontal="right" vertical="center" wrapText="1"/>
    </xf>
    <xf numFmtId="167" fontId="11" fillId="12" borderId="19" xfId="0" applyNumberFormat="1" applyFont="1" applyFill="1" applyBorder="1" applyAlignment="1">
      <alignment horizontal="right" vertical="center" wrapText="1"/>
    </xf>
    <xf numFmtId="167" fontId="11" fillId="12" borderId="17" xfId="0" applyNumberFormat="1" applyFont="1" applyFill="1" applyBorder="1" applyAlignment="1">
      <alignment horizontal="right" vertical="center" wrapText="1"/>
    </xf>
    <xf numFmtId="4" fontId="11" fillId="0" borderId="8" xfId="0" applyNumberFormat="1" applyFont="1" applyFill="1" applyBorder="1" applyAlignment="1">
      <alignment horizontal="center" vertical="center" wrapText="1"/>
    </xf>
    <xf numFmtId="4" fontId="11" fillId="0" borderId="29" xfId="0" applyNumberFormat="1" applyFont="1" applyFill="1" applyBorder="1" applyAlignment="1">
      <alignment horizontal="center" vertical="center" wrapText="1"/>
    </xf>
    <xf numFmtId="4" fontId="11" fillId="0" borderId="19" xfId="0" applyNumberFormat="1" applyFont="1" applyFill="1" applyBorder="1" applyAlignment="1">
      <alignment horizontal="center" vertical="center" wrapText="1"/>
    </xf>
    <xf numFmtId="164" fontId="11" fillId="14" borderId="8" xfId="0" applyNumberFormat="1" applyFont="1" applyFill="1" applyBorder="1" applyAlignment="1">
      <alignment horizontal="center" vertical="center" wrapText="1"/>
    </xf>
    <xf numFmtId="164" fontId="11" fillId="14" borderId="29" xfId="0" applyNumberFormat="1" applyFont="1" applyFill="1" applyBorder="1" applyAlignment="1">
      <alignment horizontal="center" vertical="center" wrapText="1"/>
    </xf>
    <xf numFmtId="164" fontId="11" fillId="14" borderId="19" xfId="0" applyNumberFormat="1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60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Fill="1" applyBorder="1" applyAlignment="1">
      <alignment horizontal="center" vertical="center" wrapText="1"/>
    </xf>
    <xf numFmtId="49" fontId="11" fillId="0" borderId="19" xfId="0" applyNumberFormat="1" applyFont="1" applyFill="1" applyBorder="1" applyAlignment="1">
      <alignment horizontal="center" vertical="center" wrapText="1"/>
    </xf>
    <xf numFmtId="3" fontId="11" fillId="6" borderId="8" xfId="0" applyNumberFormat="1" applyFont="1" applyFill="1" applyBorder="1" applyAlignment="1">
      <alignment horizontal="right" vertical="center" wrapText="1"/>
    </xf>
    <xf numFmtId="3" fontId="11" fillId="6" borderId="19" xfId="0" applyNumberFormat="1" applyFont="1" applyFill="1" applyBorder="1" applyAlignment="1">
      <alignment horizontal="right" vertical="center" wrapText="1"/>
    </xf>
    <xf numFmtId="49" fontId="21" fillId="6" borderId="8" xfId="0" applyNumberFormat="1" applyFont="1" applyFill="1" applyBorder="1" applyAlignment="1">
      <alignment horizontal="center" vertical="center" wrapText="1"/>
    </xf>
    <xf numFmtId="49" fontId="21" fillId="6" borderId="19" xfId="0" applyNumberFormat="1" applyFont="1" applyFill="1" applyBorder="1" applyAlignment="1">
      <alignment horizontal="center" vertical="center" wrapText="1"/>
    </xf>
    <xf numFmtId="49" fontId="21" fillId="0" borderId="8" xfId="0" applyNumberFormat="1" applyFont="1" applyFill="1" applyBorder="1" applyAlignment="1">
      <alignment horizontal="center" vertical="center" wrapText="1"/>
    </xf>
    <xf numFmtId="49" fontId="21" fillId="0" borderId="19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Финансовый" xfId="2" builtinId="3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753"/>
  <sheetViews>
    <sheetView view="pageBreakPreview" zoomScale="70" zoomScaleNormal="40" zoomScaleSheetLayoutView="70" workbookViewId="0">
      <pane xSplit="2" ySplit="8" topLeftCell="T9" activePane="bottomRight" state="frozen"/>
      <selection pane="topRight" activeCell="C1" sqref="C1"/>
      <selection pane="bottomLeft" activeCell="A9" sqref="A9"/>
      <selection pane="bottomRight" activeCell="AF74" sqref="AF74"/>
    </sheetView>
  </sheetViews>
  <sheetFormatPr defaultRowHeight="13.2" outlineLevelRow="1" outlineLevelCol="1"/>
  <cols>
    <col min="1" max="1" width="7.88671875" customWidth="1"/>
    <col min="2" max="2" width="49.109375" customWidth="1"/>
    <col min="3" max="3" width="22.6640625" customWidth="1"/>
    <col min="4" max="4" width="22.6640625" hidden="1" customWidth="1" outlineLevel="1"/>
    <col min="5" max="5" width="13.44140625" hidden="1" customWidth="1" outlineLevel="1"/>
    <col min="6" max="6" width="15.88671875" hidden="1" customWidth="1" outlineLevel="1"/>
    <col min="7" max="7" width="13.88671875" hidden="1" customWidth="1" outlineLevel="1"/>
    <col min="8" max="8" width="7.109375" hidden="1" customWidth="1" outlineLevel="1"/>
    <col min="9" max="10" width="10.88671875" hidden="1" customWidth="1" outlineLevel="1"/>
    <col min="11" max="12" width="8.6640625" hidden="1" customWidth="1" outlineLevel="1"/>
    <col min="13" max="13" width="11.33203125" customWidth="1" collapsed="1"/>
    <col min="14" max="16" width="10.44140625" customWidth="1"/>
    <col min="17" max="17" width="11.88671875" customWidth="1"/>
    <col min="18" max="20" width="10.44140625" customWidth="1"/>
    <col min="21" max="21" width="11.6640625" style="391" customWidth="1"/>
    <col min="22" max="24" width="10.5546875" style="391" customWidth="1"/>
    <col min="25" max="28" width="10.5546875" style="440" customWidth="1"/>
    <col min="29" max="29" width="11.33203125" customWidth="1"/>
    <col min="30" max="30" width="10.6640625" style="109" customWidth="1"/>
    <col min="31" max="32" width="10.109375" style="109" customWidth="1"/>
    <col min="33" max="33" width="11.5546875" style="109" customWidth="1" outlineLevel="1"/>
    <col min="34" max="35" width="11.5546875" style="139" customWidth="1" outlineLevel="1"/>
    <col min="36" max="36" width="13" style="139" customWidth="1" outlineLevel="1"/>
    <col min="37" max="38" width="13.33203125" style="139" customWidth="1" outlineLevel="1"/>
    <col min="39" max="39" width="29.5546875" customWidth="1"/>
    <col min="40" max="41" width="13.33203125" customWidth="1"/>
    <col min="42" max="42" width="13.88671875" customWidth="1"/>
    <col min="43" max="43" width="14.44140625" customWidth="1"/>
    <col min="44" max="44" width="16" customWidth="1"/>
  </cols>
  <sheetData>
    <row r="1" spans="1:46">
      <c r="AM1" s="2"/>
    </row>
    <row r="2" spans="1:46" ht="18.75" customHeight="1">
      <c r="A2" s="2144" t="s">
        <v>889</v>
      </c>
      <c r="B2" s="2144"/>
      <c r="C2" s="2144"/>
      <c r="D2" s="2144"/>
      <c r="E2" s="2144"/>
      <c r="F2" s="2144"/>
      <c r="G2" s="2144"/>
      <c r="H2" s="2144"/>
      <c r="I2" s="2144"/>
      <c r="J2" s="2144"/>
      <c r="K2" s="2144"/>
      <c r="L2" s="2144"/>
      <c r="M2" s="2144"/>
      <c r="N2" s="2144"/>
      <c r="O2" s="2144"/>
      <c r="P2" s="2144"/>
      <c r="Q2" s="2144"/>
      <c r="R2" s="2144"/>
      <c r="S2" s="2144"/>
      <c r="T2" s="2144"/>
      <c r="U2" s="2144"/>
      <c r="V2" s="2144"/>
      <c r="W2" s="2144"/>
      <c r="X2" s="2144"/>
      <c r="Y2" s="2144"/>
      <c r="Z2" s="2144"/>
      <c r="AA2" s="2144"/>
      <c r="AB2" s="2144"/>
      <c r="AC2" s="2144"/>
      <c r="AD2" s="2144"/>
      <c r="AE2" s="2144"/>
      <c r="AF2" s="2144"/>
      <c r="AG2" s="689"/>
      <c r="AH2" s="689"/>
      <c r="AI2" s="689"/>
      <c r="AJ2" s="689"/>
      <c r="AK2" s="689"/>
      <c r="AL2" s="689"/>
      <c r="AM2" s="689"/>
    </row>
    <row r="3" spans="1:46" ht="17.399999999999999" customHeight="1">
      <c r="A3" s="2144" t="s">
        <v>657</v>
      </c>
      <c r="B3" s="2144"/>
      <c r="C3" s="2144"/>
      <c r="D3" s="2144"/>
      <c r="E3" s="2144"/>
      <c r="F3" s="2144"/>
      <c r="G3" s="2144"/>
      <c r="H3" s="2144"/>
      <c r="I3" s="2144"/>
      <c r="J3" s="2144"/>
      <c r="K3" s="2144"/>
      <c r="L3" s="2144"/>
      <c r="M3" s="2144"/>
      <c r="N3" s="2144"/>
      <c r="O3" s="2144"/>
      <c r="P3" s="2144"/>
      <c r="Q3" s="2144"/>
      <c r="R3" s="2144"/>
      <c r="S3" s="2144"/>
      <c r="T3" s="2144"/>
      <c r="U3" s="2144"/>
      <c r="V3" s="2144"/>
      <c r="W3" s="2144"/>
      <c r="X3" s="2144"/>
      <c r="Y3" s="2144"/>
      <c r="Z3" s="2144"/>
      <c r="AA3" s="2144"/>
      <c r="AB3" s="2144"/>
      <c r="AC3" s="2144"/>
      <c r="AD3" s="2144"/>
      <c r="AE3" s="2144"/>
      <c r="AF3" s="2144"/>
      <c r="AG3" s="689"/>
      <c r="AH3" s="689"/>
      <c r="AI3" s="689"/>
      <c r="AJ3" s="689"/>
      <c r="AK3" s="689"/>
      <c r="AL3" s="689"/>
      <c r="AM3" s="689"/>
    </row>
    <row r="4" spans="1:46" ht="18" customHeight="1">
      <c r="A4" s="1618"/>
      <c r="B4" s="1618"/>
      <c r="C4" s="1618"/>
      <c r="D4" s="1618"/>
      <c r="E4" s="1618"/>
      <c r="F4" s="1618"/>
      <c r="G4" s="1618"/>
      <c r="H4" s="1618"/>
      <c r="I4" s="1618"/>
      <c r="J4" s="1618"/>
      <c r="K4" s="1618"/>
      <c r="L4" s="1618"/>
      <c r="M4" s="1618"/>
      <c r="N4" s="1618"/>
      <c r="O4" s="1618"/>
      <c r="P4" s="1618"/>
      <c r="Q4" s="1618"/>
      <c r="R4" s="1618"/>
      <c r="S4" s="1618"/>
      <c r="T4" s="1618"/>
      <c r="U4" s="1618"/>
      <c r="V4" s="1618"/>
      <c r="W4" s="1618"/>
      <c r="X4" s="1618"/>
      <c r="Y4" s="1618"/>
      <c r="Z4" s="1618"/>
      <c r="AA4" s="1618"/>
      <c r="AB4" s="1618"/>
      <c r="AC4" s="1618"/>
      <c r="AD4" s="1618"/>
      <c r="AE4" s="1618"/>
      <c r="AF4" s="1618"/>
      <c r="AG4" s="1618"/>
      <c r="AH4" s="1618"/>
      <c r="AI4" s="1618"/>
      <c r="AJ4" s="1618"/>
      <c r="AK4" s="1618"/>
      <c r="AL4" s="1618"/>
      <c r="AM4" s="1618"/>
    </row>
    <row r="5" spans="1:46" ht="13.8" thickBot="1">
      <c r="K5" s="1619"/>
      <c r="L5" s="1619"/>
      <c r="M5" s="1619"/>
      <c r="N5" s="1619"/>
      <c r="O5" s="1619"/>
      <c r="P5" s="1619"/>
      <c r="Q5" s="1619"/>
      <c r="R5" s="1619"/>
      <c r="S5" s="1619"/>
      <c r="T5" s="1619"/>
      <c r="U5" s="1619"/>
      <c r="V5" s="1619"/>
      <c r="W5" s="1619"/>
      <c r="X5" s="1619"/>
      <c r="Y5" s="1619"/>
      <c r="Z5" s="1619"/>
      <c r="AA5" s="1619"/>
      <c r="AB5" s="1619"/>
      <c r="AC5" s="1619"/>
      <c r="AD5" s="1619"/>
      <c r="AE5" s="1619"/>
      <c r="AF5" s="1619"/>
      <c r="AG5" s="1619"/>
      <c r="AH5" s="1619"/>
      <c r="AI5" s="1619"/>
      <c r="AJ5" s="1619"/>
      <c r="AK5" s="1619"/>
      <c r="AL5" s="727"/>
      <c r="AM5" s="2"/>
    </row>
    <row r="6" spans="1:46" ht="76.2" customHeight="1">
      <c r="A6" s="1620" t="s">
        <v>30</v>
      </c>
      <c r="B6" s="1623" t="s">
        <v>5</v>
      </c>
      <c r="C6" s="1623" t="s">
        <v>710</v>
      </c>
      <c r="D6" s="1623" t="s">
        <v>883</v>
      </c>
      <c r="E6" s="1626" t="s">
        <v>34</v>
      </c>
      <c r="F6" s="1626" t="s">
        <v>435</v>
      </c>
      <c r="G6" s="1634" t="s">
        <v>366</v>
      </c>
      <c r="H6" s="1634"/>
      <c r="I6" s="1634"/>
      <c r="J6" s="1634"/>
      <c r="K6" s="1644" t="s">
        <v>361</v>
      </c>
      <c r="L6" s="1644" t="s">
        <v>365</v>
      </c>
      <c r="M6" s="1634" t="s">
        <v>708</v>
      </c>
      <c r="N6" s="1634"/>
      <c r="O6" s="1634"/>
      <c r="P6" s="1634"/>
      <c r="Q6" s="1647" t="s">
        <v>707</v>
      </c>
      <c r="R6" s="1648"/>
      <c r="S6" s="1648"/>
      <c r="T6" s="1649"/>
      <c r="U6" s="1650" t="s">
        <v>709</v>
      </c>
      <c r="V6" s="1651"/>
      <c r="W6" s="1651"/>
      <c r="X6" s="1652"/>
      <c r="Y6" s="1631" t="s">
        <v>896</v>
      </c>
      <c r="Z6" s="1632"/>
      <c r="AA6" s="1632"/>
      <c r="AB6" s="1633"/>
      <c r="AC6" s="1647" t="s">
        <v>1052</v>
      </c>
      <c r="AD6" s="1648"/>
      <c r="AE6" s="1648"/>
      <c r="AF6" s="1649"/>
      <c r="AG6" s="1634" t="s">
        <v>666</v>
      </c>
      <c r="AH6" s="1634"/>
      <c r="AI6" s="1634"/>
      <c r="AJ6" s="1634"/>
      <c r="AK6" s="1634"/>
      <c r="AL6" s="992"/>
      <c r="AM6" s="1635" t="s">
        <v>1075</v>
      </c>
      <c r="AN6" s="1"/>
      <c r="AO6" s="1"/>
      <c r="AP6" s="2"/>
      <c r="AQ6" s="2"/>
      <c r="AR6" s="2"/>
      <c r="AS6" s="2"/>
      <c r="AT6" s="2"/>
    </row>
    <row r="7" spans="1:46" ht="30.75" customHeight="1">
      <c r="A7" s="1621"/>
      <c r="B7" s="1624"/>
      <c r="C7" s="1624"/>
      <c r="D7" s="1624"/>
      <c r="E7" s="1627"/>
      <c r="F7" s="1627"/>
      <c r="G7" s="1653" t="s">
        <v>371</v>
      </c>
      <c r="H7" s="1653" t="s">
        <v>370</v>
      </c>
      <c r="I7" s="1643" t="s">
        <v>367</v>
      </c>
      <c r="J7" s="1643"/>
      <c r="K7" s="1645"/>
      <c r="L7" s="1645"/>
      <c r="M7" s="1639" t="s">
        <v>701</v>
      </c>
      <c r="N7" s="1643" t="s">
        <v>700</v>
      </c>
      <c r="O7" s="1643"/>
      <c r="P7" s="1643"/>
      <c r="Q7" s="1639" t="s">
        <v>701</v>
      </c>
      <c r="R7" s="1643" t="s">
        <v>700</v>
      </c>
      <c r="S7" s="1643"/>
      <c r="T7" s="1643"/>
      <c r="U7" s="1678" t="s">
        <v>701</v>
      </c>
      <c r="V7" s="1680" t="s">
        <v>700</v>
      </c>
      <c r="W7" s="1680"/>
      <c r="X7" s="1680"/>
      <c r="Y7" s="1629" t="s">
        <v>701</v>
      </c>
      <c r="Z7" s="1638" t="s">
        <v>700</v>
      </c>
      <c r="AA7" s="1638"/>
      <c r="AB7" s="1638"/>
      <c r="AC7" s="1639" t="s">
        <v>701</v>
      </c>
      <c r="AD7" s="1640" t="s">
        <v>700</v>
      </c>
      <c r="AE7" s="1641"/>
      <c r="AF7" s="1642"/>
      <c r="AG7" s="1643">
        <v>2020</v>
      </c>
      <c r="AH7" s="1643"/>
      <c r="AI7" s="1643"/>
      <c r="AJ7" s="1643"/>
      <c r="AK7" s="1643"/>
      <c r="AL7" s="993"/>
      <c r="AM7" s="1636"/>
      <c r="AN7" s="2"/>
      <c r="AO7" s="2"/>
      <c r="AP7" s="2"/>
      <c r="AQ7" s="2"/>
      <c r="AR7" s="2"/>
      <c r="AS7" s="2"/>
      <c r="AT7" s="2"/>
    </row>
    <row r="8" spans="1:46" ht="107.25" customHeight="1" thickBot="1">
      <c r="A8" s="1622"/>
      <c r="B8" s="1625"/>
      <c r="C8" s="1625"/>
      <c r="D8" s="1625"/>
      <c r="E8" s="1628"/>
      <c r="F8" s="1628"/>
      <c r="G8" s="1654"/>
      <c r="H8" s="1654"/>
      <c r="I8" s="646" t="s">
        <v>368</v>
      </c>
      <c r="J8" s="646" t="s">
        <v>369</v>
      </c>
      <c r="K8" s="1646"/>
      <c r="L8" s="1646"/>
      <c r="M8" s="1625"/>
      <c r="N8" s="647">
        <v>2018</v>
      </c>
      <c r="O8" s="647">
        <v>2019</v>
      </c>
      <c r="P8" s="647">
        <v>2020</v>
      </c>
      <c r="Q8" s="1625"/>
      <c r="R8" s="647">
        <v>2018</v>
      </c>
      <c r="S8" s="647">
        <v>2019</v>
      </c>
      <c r="T8" s="647">
        <v>2020</v>
      </c>
      <c r="U8" s="1679"/>
      <c r="V8" s="682">
        <v>2018</v>
      </c>
      <c r="W8" s="682">
        <v>2019</v>
      </c>
      <c r="X8" s="682">
        <v>2020</v>
      </c>
      <c r="Y8" s="1630"/>
      <c r="Z8" s="648">
        <v>2018</v>
      </c>
      <c r="AA8" s="648">
        <v>2019</v>
      </c>
      <c r="AB8" s="648">
        <v>2020</v>
      </c>
      <c r="AC8" s="1625"/>
      <c r="AD8" s="647" t="s">
        <v>1053</v>
      </c>
      <c r="AE8" s="647" t="s">
        <v>1054</v>
      </c>
      <c r="AF8" s="647" t="s">
        <v>882</v>
      </c>
      <c r="AG8" s="68" t="s">
        <v>664</v>
      </c>
      <c r="AH8" s="647" t="s">
        <v>665</v>
      </c>
      <c r="AI8" s="120" t="s">
        <v>672</v>
      </c>
      <c r="AJ8" s="120" t="s">
        <v>886</v>
      </c>
      <c r="AK8" s="120" t="s">
        <v>887</v>
      </c>
      <c r="AL8" s="120"/>
      <c r="AM8" s="1637"/>
      <c r="AN8" s="2"/>
      <c r="AO8" s="2"/>
      <c r="AP8" s="2"/>
      <c r="AQ8" s="2"/>
      <c r="AR8" s="2"/>
      <c r="AS8" s="2"/>
      <c r="AT8" s="2"/>
    </row>
    <row r="9" spans="1:46" s="381" customFormat="1" ht="13.8" thickBot="1">
      <c r="A9" s="378">
        <v>1</v>
      </c>
      <c r="B9" s="379">
        <f>A9+1</f>
        <v>2</v>
      </c>
      <c r="C9" s="379"/>
      <c r="D9" s="379"/>
      <c r="E9" s="379">
        <f>B9+1</f>
        <v>3</v>
      </c>
      <c r="F9" s="379">
        <f t="shared" ref="F9:L9" si="0">E9+1</f>
        <v>4</v>
      </c>
      <c r="G9" s="379">
        <f t="shared" si="0"/>
        <v>5</v>
      </c>
      <c r="H9" s="379">
        <f t="shared" si="0"/>
        <v>6</v>
      </c>
      <c r="I9" s="379">
        <f t="shared" si="0"/>
        <v>7</v>
      </c>
      <c r="J9" s="379">
        <f t="shared" si="0"/>
        <v>8</v>
      </c>
      <c r="K9" s="379">
        <f t="shared" si="0"/>
        <v>9</v>
      </c>
      <c r="L9" s="379">
        <f t="shared" si="0"/>
        <v>10</v>
      </c>
      <c r="M9" s="379"/>
      <c r="N9" s="379"/>
      <c r="O9" s="379"/>
      <c r="P9" s="379"/>
      <c r="Q9" s="379"/>
      <c r="R9" s="379"/>
      <c r="S9" s="379"/>
      <c r="T9" s="379"/>
      <c r="U9" s="392"/>
      <c r="V9" s="392"/>
      <c r="W9" s="392"/>
      <c r="X9" s="392"/>
      <c r="Y9" s="441"/>
      <c r="Z9" s="441"/>
      <c r="AA9" s="441"/>
      <c r="AB9" s="441"/>
      <c r="AC9" s="379"/>
      <c r="AD9" s="379"/>
      <c r="AE9" s="379"/>
      <c r="AF9" s="379"/>
      <c r="AG9" s="379">
        <f>L9+1</f>
        <v>11</v>
      </c>
      <c r="AH9" s="379">
        <f>AG9+1</f>
        <v>12</v>
      </c>
      <c r="AI9" s="379">
        <v>13</v>
      </c>
      <c r="AJ9" s="379">
        <v>14</v>
      </c>
      <c r="AK9" s="379">
        <f>AJ9+1</f>
        <v>15</v>
      </c>
      <c r="AL9" s="994"/>
      <c r="AM9" s="380"/>
      <c r="AN9" s="1"/>
      <c r="AO9" s="1"/>
      <c r="AP9" s="1"/>
      <c r="AQ9" s="1"/>
      <c r="AR9" s="1"/>
      <c r="AS9" s="1"/>
      <c r="AT9" s="1"/>
    </row>
    <row r="10" spans="1:46" ht="60.75" customHeight="1" thickBot="1">
      <c r="A10" s="340"/>
      <c r="B10" s="1663" t="s">
        <v>356</v>
      </c>
      <c r="C10" s="1664"/>
      <c r="D10" s="1664"/>
      <c r="E10" s="1664"/>
      <c r="F10" s="1664"/>
      <c r="G10" s="1664"/>
      <c r="H10" s="1664"/>
      <c r="I10" s="1664"/>
      <c r="J10" s="1664"/>
      <c r="K10" s="1664"/>
      <c r="L10" s="1665"/>
      <c r="M10" s="8">
        <f t="shared" ref="M10:AG10" si="1">SUM(M12+M14)</f>
        <v>1755356.66</v>
      </c>
      <c r="N10" s="8">
        <f t="shared" si="1"/>
        <v>426379.01</v>
      </c>
      <c r="O10" s="8">
        <f t="shared" si="1"/>
        <v>773287.6</v>
      </c>
      <c r="P10" s="8">
        <f t="shared" si="1"/>
        <v>555690.05000000005</v>
      </c>
      <c r="Q10" s="8">
        <f t="shared" si="1"/>
        <v>1805648.2609999999</v>
      </c>
      <c r="R10" s="8">
        <f t="shared" si="1"/>
        <v>365491.94000000006</v>
      </c>
      <c r="S10" s="8">
        <f t="shared" si="1"/>
        <v>786458.76099999994</v>
      </c>
      <c r="T10" s="8">
        <f t="shared" si="1"/>
        <v>653697.56000000006</v>
      </c>
      <c r="U10" s="393">
        <f t="shared" si="1"/>
        <v>1869905.1400000001</v>
      </c>
      <c r="V10" s="393">
        <f t="shared" si="1"/>
        <v>357101.27</v>
      </c>
      <c r="W10" s="393">
        <f t="shared" si="1"/>
        <v>811687.21</v>
      </c>
      <c r="X10" s="393">
        <f t="shared" si="1"/>
        <v>701116.66</v>
      </c>
      <c r="Y10" s="442">
        <f t="shared" si="1"/>
        <v>1679635.0981600001</v>
      </c>
      <c r="Z10" s="442">
        <f t="shared" si="1"/>
        <v>337823.57</v>
      </c>
      <c r="AA10" s="442">
        <f t="shared" si="1"/>
        <v>786673.41</v>
      </c>
      <c r="AB10" s="442">
        <f t="shared" si="1"/>
        <v>555138.11816000007</v>
      </c>
      <c r="AC10" s="8">
        <f t="shared" ref="AC10" si="2">SUM(AC12+AC14)</f>
        <v>1283271.4499999997</v>
      </c>
      <c r="AD10" s="8">
        <f t="shared" si="1"/>
        <v>320039.15000000002</v>
      </c>
      <c r="AE10" s="8">
        <f t="shared" si="1"/>
        <v>505498.22000000003</v>
      </c>
      <c r="AF10" s="8">
        <f>SUM(AF12+AF14)</f>
        <v>467075.49</v>
      </c>
      <c r="AG10" s="8">
        <f t="shared" si="1"/>
        <v>459307.9</v>
      </c>
      <c r="AH10" s="8">
        <f>SUM(AH12+AH14)</f>
        <v>552867.19999999995</v>
      </c>
      <c r="AI10" s="8">
        <f>SUM(AI12+AI14)</f>
        <v>692495.88</v>
      </c>
      <c r="AJ10" s="90">
        <f>SUM(AJ12+AJ14)</f>
        <v>256614.52245666666</v>
      </c>
      <c r="AK10" s="90">
        <f>SUM(AK12+AK14)</f>
        <v>452940.62000000005</v>
      </c>
      <c r="AL10" s="90"/>
      <c r="AM10" s="339"/>
      <c r="AN10" s="2"/>
      <c r="AO10" s="206"/>
      <c r="AP10" s="2"/>
      <c r="AQ10" s="2"/>
      <c r="AR10" s="2"/>
      <c r="AS10" s="2"/>
      <c r="AT10" s="2"/>
    </row>
    <row r="11" spans="1:46" ht="6" customHeight="1" thickBot="1">
      <c r="A11" s="152"/>
      <c r="B11" s="1666"/>
      <c r="C11" s="1667"/>
      <c r="D11" s="1667"/>
      <c r="E11" s="1667"/>
      <c r="F11" s="650"/>
      <c r="G11" s="650"/>
      <c r="H11" s="650"/>
      <c r="I11" s="650"/>
      <c r="J11" s="650"/>
      <c r="K11" s="650"/>
      <c r="L11" s="650"/>
      <c r="M11" s="153"/>
      <c r="N11" s="153"/>
      <c r="O11" s="153"/>
      <c r="P11" s="153"/>
      <c r="Q11" s="153"/>
      <c r="R11" s="153"/>
      <c r="S11" s="153"/>
      <c r="T11" s="153"/>
      <c r="U11" s="394"/>
      <c r="V11" s="394"/>
      <c r="W11" s="394"/>
      <c r="X11" s="394"/>
      <c r="Y11" s="443"/>
      <c r="Z11" s="443"/>
      <c r="AA11" s="443"/>
      <c r="AB11" s="443"/>
      <c r="AC11" s="153"/>
      <c r="AD11" s="153"/>
      <c r="AE11" s="153"/>
      <c r="AF11" s="153"/>
      <c r="AG11" s="153"/>
      <c r="AH11" s="153"/>
      <c r="AI11" s="153"/>
      <c r="AJ11" s="153"/>
      <c r="AK11" s="219"/>
      <c r="AL11" s="219"/>
      <c r="AM11" s="561"/>
      <c r="AN11" s="2"/>
      <c r="AO11" s="113"/>
      <c r="AP11" s="2"/>
      <c r="AQ11" s="2"/>
      <c r="AR11" s="2"/>
      <c r="AS11" s="2"/>
      <c r="AT11" s="2"/>
    </row>
    <row r="12" spans="1:46" s="5" customFormat="1" ht="16.2" thickBot="1">
      <c r="A12" s="341"/>
      <c r="B12" s="1668" t="s">
        <v>186</v>
      </c>
      <c r="C12" s="1669"/>
      <c r="D12" s="1669"/>
      <c r="E12" s="1669"/>
      <c r="F12" s="651"/>
      <c r="G12" s="12"/>
      <c r="H12" s="12"/>
      <c r="I12" s="12"/>
      <c r="J12" s="12"/>
      <c r="K12" s="12"/>
      <c r="L12" s="12"/>
      <c r="M12" s="6">
        <f t="shared" ref="M12:AE12" si="3">M18+M185+M189+M199+M205+M224+M231+M268+M470+M519+M638+M684+M254</f>
        <v>929185.2</v>
      </c>
      <c r="N12" s="6">
        <f t="shared" si="3"/>
        <v>253950.97000000003</v>
      </c>
      <c r="O12" s="6">
        <f t="shared" si="3"/>
        <v>345186.72</v>
      </c>
      <c r="P12" s="6">
        <f t="shared" si="3"/>
        <v>330047.51</v>
      </c>
      <c r="Q12" s="6">
        <f t="shared" si="3"/>
        <v>968407.75</v>
      </c>
      <c r="R12" s="6">
        <f t="shared" si="3"/>
        <v>171795.91000000003</v>
      </c>
      <c r="S12" s="6">
        <f t="shared" si="3"/>
        <v>356556.81999999995</v>
      </c>
      <c r="T12" s="6">
        <f t="shared" si="3"/>
        <v>440055.02</v>
      </c>
      <c r="U12" s="395">
        <f t="shared" si="3"/>
        <v>992300.46</v>
      </c>
      <c r="V12" s="395">
        <f t="shared" si="3"/>
        <v>170562.24000000002</v>
      </c>
      <c r="W12" s="395">
        <f t="shared" si="3"/>
        <v>344796</v>
      </c>
      <c r="X12" s="395">
        <f t="shared" si="3"/>
        <v>476942.22000000003</v>
      </c>
      <c r="Y12" s="444">
        <f t="shared" si="3"/>
        <v>929185.21815999993</v>
      </c>
      <c r="Z12" s="444">
        <f t="shared" si="3"/>
        <v>170562.24000000002</v>
      </c>
      <c r="AA12" s="444">
        <f t="shared" si="3"/>
        <v>344796</v>
      </c>
      <c r="AB12" s="444">
        <f t="shared" si="3"/>
        <v>413826.97816000006</v>
      </c>
      <c r="AC12" s="6">
        <f t="shared" si="3"/>
        <v>773317.59999999974</v>
      </c>
      <c r="AD12" s="6">
        <f t="shared" si="3"/>
        <v>143350.69999999998</v>
      </c>
      <c r="AE12" s="6">
        <f t="shared" si="3"/>
        <v>351816.2</v>
      </c>
      <c r="AF12" s="6">
        <f>SUM(AF18+AF189+AF205+AF224+AF231+AF254+AF268+AF470+AF519+AF638+AF684)</f>
        <v>284545.89</v>
      </c>
      <c r="AG12" s="6">
        <f>AG18+AG185+AG189+AG199+AG205+AG224+AG231+AG268+AG470+AG519+AG638+AG684+AG254</f>
        <v>233665.46</v>
      </c>
      <c r="AH12" s="6">
        <f>SUM(AH18+AH189+AH205+AH224+AH231+AH254+AH268+AH470+AH519+AH638+AH684)</f>
        <v>331196.76</v>
      </c>
      <c r="AI12" s="6">
        <f>SUM(AI18+AI189+AI205+AI224+AI231+AI254+AI268+AI470+AI519+AI638+AI684)</f>
        <v>449854.74</v>
      </c>
      <c r="AJ12" s="91">
        <f>SUM(AJ18+AJ189+AJ205+AJ224+AJ231+AJ254+AJ268+AJ470+AJ519+AJ638+AJ684)</f>
        <v>158082.34528666665</v>
      </c>
      <c r="AK12" s="91">
        <f>SUM(AK18+AK189+AK205+AK224+AK231+AK254+AK268+AK470+AK519+AK638+AK684)</f>
        <v>281176.42000000004</v>
      </c>
      <c r="AL12" s="995"/>
      <c r="AM12" s="331"/>
      <c r="AN12" s="328"/>
      <c r="AO12" s="207"/>
      <c r="AP12" s="11"/>
      <c r="AQ12" s="11"/>
      <c r="AR12" s="4"/>
      <c r="AS12" s="4"/>
      <c r="AT12" s="4"/>
    </row>
    <row r="13" spans="1:46" ht="4.5" customHeight="1" thickBot="1">
      <c r="A13" s="152"/>
      <c r="B13" s="367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3"/>
      <c r="N13" s="153"/>
      <c r="O13" s="153"/>
      <c r="P13" s="153"/>
      <c r="Q13" s="153"/>
      <c r="R13" s="153"/>
      <c r="S13" s="153"/>
      <c r="T13" s="153"/>
      <c r="U13" s="394"/>
      <c r="V13" s="394"/>
      <c r="W13" s="394"/>
      <c r="X13" s="394"/>
      <c r="Y13" s="443"/>
      <c r="Z13" s="443"/>
      <c r="AA13" s="443"/>
      <c r="AB13" s="443"/>
      <c r="AC13" s="153"/>
      <c r="AD13" s="153"/>
      <c r="AE13" s="153"/>
      <c r="AF13" s="153"/>
      <c r="AG13" s="153"/>
      <c r="AH13" s="153"/>
      <c r="AI13" s="153"/>
      <c r="AJ13" s="153"/>
      <c r="AK13" s="219"/>
      <c r="AL13" s="219"/>
      <c r="AM13" s="562"/>
      <c r="AN13" s="329"/>
      <c r="AO13" s="113"/>
      <c r="AP13" s="2"/>
      <c r="AQ13" s="2"/>
      <c r="AR13" s="2"/>
      <c r="AS13" s="2"/>
      <c r="AT13" s="2"/>
    </row>
    <row r="14" spans="1:46" s="5" customFormat="1" ht="16.2" thickBot="1">
      <c r="A14" s="342"/>
      <c r="B14" s="1670" t="s">
        <v>187</v>
      </c>
      <c r="C14" s="1671"/>
      <c r="D14" s="1671"/>
      <c r="E14" s="1671"/>
      <c r="F14" s="649"/>
      <c r="G14" s="13"/>
      <c r="H14" s="13"/>
      <c r="I14" s="13"/>
      <c r="J14" s="13"/>
      <c r="K14" s="13"/>
      <c r="L14" s="13"/>
      <c r="M14" s="7">
        <f t="shared" ref="M14:AE14" si="4">M111+M186+M190+M200+M215+M228+M250+M261+M431+M485+M562+M666+M704</f>
        <v>826171.46</v>
      </c>
      <c r="N14" s="7">
        <f t="shared" si="4"/>
        <v>172428.04</v>
      </c>
      <c r="O14" s="7">
        <f t="shared" si="4"/>
        <v>428100.88</v>
      </c>
      <c r="P14" s="7">
        <f t="shared" si="4"/>
        <v>225642.53999999998</v>
      </c>
      <c r="Q14" s="7">
        <f t="shared" si="4"/>
        <v>837240.51100000006</v>
      </c>
      <c r="R14" s="7">
        <f t="shared" si="4"/>
        <v>193696.03</v>
      </c>
      <c r="S14" s="7">
        <f t="shared" si="4"/>
        <v>429901.94099999999</v>
      </c>
      <c r="T14" s="7">
        <f t="shared" si="4"/>
        <v>213642.53999999998</v>
      </c>
      <c r="U14" s="395">
        <f t="shared" si="4"/>
        <v>877604.68</v>
      </c>
      <c r="V14" s="395">
        <f t="shared" si="4"/>
        <v>186539.03</v>
      </c>
      <c r="W14" s="395">
        <f t="shared" si="4"/>
        <v>466891.20999999996</v>
      </c>
      <c r="X14" s="395">
        <f t="shared" si="4"/>
        <v>224174.43999999997</v>
      </c>
      <c r="Y14" s="444">
        <f t="shared" si="4"/>
        <v>750449.88</v>
      </c>
      <c r="Z14" s="444">
        <f t="shared" si="4"/>
        <v>167261.32999999999</v>
      </c>
      <c r="AA14" s="444">
        <f t="shared" si="4"/>
        <v>441877.41000000003</v>
      </c>
      <c r="AB14" s="444">
        <f t="shared" si="4"/>
        <v>141311.14000000001</v>
      </c>
      <c r="AC14" s="7">
        <f t="shared" si="4"/>
        <v>509953.85000000003</v>
      </c>
      <c r="AD14" s="7">
        <f t="shared" si="4"/>
        <v>176688.45</v>
      </c>
      <c r="AE14" s="7">
        <f t="shared" si="4"/>
        <v>153682.02000000002</v>
      </c>
      <c r="AF14" s="7">
        <f>SUM(AF111+AF186+AF190+AF200+AF215+AF228+AF250+AF261+AF431+AF485+AF562+AF666+AF704)</f>
        <v>182529.59999999998</v>
      </c>
      <c r="AG14" s="7">
        <f>AG111+AG186+AG190+AG200+AG215+AG228+AG250+AG261+AG431+AG485+AG562+AG666+AG704</f>
        <v>225642.44</v>
      </c>
      <c r="AH14" s="7">
        <f>SUM(AH111+AH186+AH190+AH200+AH215+AH228+AH250+AH261+AH431+AH485+AH562+AH666+AH704)</f>
        <v>221670.44</v>
      </c>
      <c r="AI14" s="7">
        <f>SUM(AI111+AI186+AI190+AI200+AI215+AI228+AI250+AI261+AI431+AI485+AI562+AI666+AI704)</f>
        <v>242641.14</v>
      </c>
      <c r="AJ14" s="92">
        <f>SUM(AJ111+AJ186+AJ190+AJ200+AJ215+AJ228+AJ250+AJ261+AJ431+AJ485+AJ562+AJ666+AJ704)</f>
        <v>98532.17717000001</v>
      </c>
      <c r="AK14" s="92">
        <f>SUM(AK111+AK186+AK190+AK200+AK215+AK228+AK250+AK261+AK431+AK485+AK562+AK666+AK704)</f>
        <v>171764.2</v>
      </c>
      <c r="AL14" s="996"/>
      <c r="AM14" s="332"/>
      <c r="AN14" s="330"/>
      <c r="AO14" s="207"/>
      <c r="AP14" s="4"/>
      <c r="AQ14" s="4"/>
      <c r="AR14" s="4"/>
      <c r="AS14" s="4"/>
      <c r="AT14" s="4"/>
    </row>
    <row r="15" spans="1:46" ht="12.75" customHeight="1" thickBot="1">
      <c r="A15" s="155"/>
      <c r="B15" s="368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396"/>
      <c r="V15" s="396"/>
      <c r="W15" s="396"/>
      <c r="X15" s="396"/>
      <c r="Y15" s="445"/>
      <c r="Z15" s="445"/>
      <c r="AA15" s="445"/>
      <c r="AB15" s="445"/>
      <c r="AC15" s="156"/>
      <c r="AD15" s="156"/>
      <c r="AE15" s="156"/>
      <c r="AF15" s="156"/>
      <c r="AG15" s="157"/>
      <c r="AH15" s="157"/>
      <c r="AI15" s="157"/>
      <c r="AJ15" s="157"/>
      <c r="AK15" s="436"/>
      <c r="AL15" s="436"/>
      <c r="AM15" s="333"/>
      <c r="AN15" s="2"/>
      <c r="AO15" s="2"/>
      <c r="AP15" s="2"/>
      <c r="AQ15" s="2"/>
      <c r="AR15" s="2"/>
      <c r="AS15" s="2"/>
      <c r="AT15" s="2"/>
    </row>
    <row r="16" spans="1:46" ht="51.6" customHeight="1" thickBot="1">
      <c r="A16" s="62" t="s">
        <v>75</v>
      </c>
      <c r="B16" s="1672" t="s">
        <v>31</v>
      </c>
      <c r="C16" s="1673"/>
      <c r="D16" s="1673"/>
      <c r="E16" s="1673"/>
      <c r="F16" s="1673"/>
      <c r="G16" s="1673"/>
      <c r="H16" s="1673"/>
      <c r="I16" s="1673"/>
      <c r="J16" s="1673"/>
      <c r="K16" s="1673"/>
      <c r="L16" s="1674"/>
      <c r="M16" s="14">
        <f t="shared" ref="M16:AE16" si="5">SUM(M17+M184+M188+M198)</f>
        <v>129905.56</v>
      </c>
      <c r="N16" s="14">
        <f t="shared" si="5"/>
        <v>32166.11</v>
      </c>
      <c r="O16" s="14">
        <f t="shared" si="5"/>
        <v>42174.5</v>
      </c>
      <c r="P16" s="14">
        <f t="shared" si="5"/>
        <v>55564.95</v>
      </c>
      <c r="Q16" s="14">
        <f t="shared" si="5"/>
        <v>129905.56</v>
      </c>
      <c r="R16" s="14">
        <f t="shared" si="5"/>
        <v>32166.11</v>
      </c>
      <c r="S16" s="14">
        <f t="shared" si="5"/>
        <v>42174.5</v>
      </c>
      <c r="T16" s="14">
        <f t="shared" si="5"/>
        <v>55564.95</v>
      </c>
      <c r="U16" s="397">
        <f t="shared" si="5"/>
        <v>129905.56</v>
      </c>
      <c r="V16" s="397">
        <f t="shared" si="5"/>
        <v>32166.11</v>
      </c>
      <c r="W16" s="397">
        <f t="shared" si="5"/>
        <v>42174.5</v>
      </c>
      <c r="X16" s="397">
        <f t="shared" si="5"/>
        <v>55564.95</v>
      </c>
      <c r="Y16" s="446">
        <f>SUM(Y17+Y184+Y188+Y198)</f>
        <v>54183.96</v>
      </c>
      <c r="Z16" s="446">
        <f>SUM(Z17+Z184+Z188+Z198)</f>
        <v>12888.41</v>
      </c>
      <c r="AA16" s="446">
        <f>SUM(AA17+AA184+AA188+AA198)</f>
        <v>17160.7</v>
      </c>
      <c r="AB16" s="446">
        <f>SUM(AB17+AB184+AB188+AB198)</f>
        <v>24134.85</v>
      </c>
      <c r="AC16" s="14">
        <f>SUM(AC17+AC184+AC188+AC198)</f>
        <v>0</v>
      </c>
      <c r="AD16" s="14">
        <f t="shared" si="5"/>
        <v>0</v>
      </c>
      <c r="AE16" s="14">
        <f t="shared" si="5"/>
        <v>9341.41</v>
      </c>
      <c r="AF16" s="14">
        <f t="shared" ref="AF16:AK16" si="6">SUM(AF17+AF184+AF188+AF198)</f>
        <v>0</v>
      </c>
      <c r="AG16" s="14">
        <f t="shared" si="6"/>
        <v>55564.899999999994</v>
      </c>
      <c r="AH16" s="14">
        <f t="shared" si="6"/>
        <v>55564.899999999994</v>
      </c>
      <c r="AI16" s="14">
        <f t="shared" si="6"/>
        <v>94056.78</v>
      </c>
      <c r="AJ16" s="93">
        <f t="shared" si="6"/>
        <v>0</v>
      </c>
      <c r="AK16" s="93">
        <f t="shared" si="6"/>
        <v>0</v>
      </c>
      <c r="AL16" s="997"/>
      <c r="AM16" s="562"/>
      <c r="AN16" s="2"/>
      <c r="AO16" s="2"/>
      <c r="AP16" s="2"/>
      <c r="AQ16" s="2"/>
      <c r="AR16" s="2"/>
      <c r="AS16" s="2"/>
      <c r="AT16" s="2"/>
    </row>
    <row r="17" spans="1:46" ht="30.75" customHeight="1">
      <c r="A17" s="343" t="s">
        <v>3</v>
      </c>
      <c r="B17" s="1675" t="s">
        <v>32</v>
      </c>
      <c r="C17" s="1676"/>
      <c r="D17" s="1676"/>
      <c r="E17" s="1676"/>
      <c r="F17" s="1676"/>
      <c r="G17" s="1676"/>
      <c r="H17" s="1676"/>
      <c r="I17" s="1676"/>
      <c r="J17" s="1676"/>
      <c r="K17" s="1676"/>
      <c r="L17" s="1677"/>
      <c r="M17" s="63">
        <f t="shared" ref="M17:AE17" si="7">SUM(M18+M111)</f>
        <v>54183.96</v>
      </c>
      <c r="N17" s="63">
        <f t="shared" si="7"/>
        <v>12888.41</v>
      </c>
      <c r="O17" s="63">
        <f t="shared" si="7"/>
        <v>17160.7</v>
      </c>
      <c r="P17" s="63">
        <f t="shared" si="7"/>
        <v>24134.85</v>
      </c>
      <c r="Q17" s="63">
        <f t="shared" si="7"/>
        <v>54183.96</v>
      </c>
      <c r="R17" s="63">
        <f t="shared" si="7"/>
        <v>12888.41</v>
      </c>
      <c r="S17" s="63">
        <f t="shared" si="7"/>
        <v>17160.7</v>
      </c>
      <c r="T17" s="63">
        <f t="shared" si="7"/>
        <v>24134.85</v>
      </c>
      <c r="U17" s="398">
        <f t="shared" si="7"/>
        <v>54183.96</v>
      </c>
      <c r="V17" s="398">
        <f t="shared" si="7"/>
        <v>12888.41</v>
      </c>
      <c r="W17" s="398">
        <f t="shared" si="7"/>
        <v>17160.7</v>
      </c>
      <c r="X17" s="398">
        <f t="shared" si="7"/>
        <v>24134.85</v>
      </c>
      <c r="Y17" s="447">
        <f>SUM(Y18+Y111)</f>
        <v>54183.96</v>
      </c>
      <c r="Z17" s="447">
        <f>SUM(Z18+Z111)</f>
        <v>12888.41</v>
      </c>
      <c r="AA17" s="447">
        <f>SUM(AA18+AA111)</f>
        <v>17160.7</v>
      </c>
      <c r="AB17" s="447">
        <f>SUM(AB18+AB111)</f>
        <v>24134.85</v>
      </c>
      <c r="AC17" s="63">
        <f>SUM(AC18+AC111)</f>
        <v>0</v>
      </c>
      <c r="AD17" s="63">
        <f t="shared" si="7"/>
        <v>0</v>
      </c>
      <c r="AE17" s="63">
        <f t="shared" si="7"/>
        <v>8892.11</v>
      </c>
      <c r="AF17" s="63">
        <f t="shared" ref="AF17:AK17" si="8">SUM(AF18+AF111)</f>
        <v>0</v>
      </c>
      <c r="AG17" s="63">
        <f t="shared" si="8"/>
        <v>24134.799999999999</v>
      </c>
      <c r="AH17" s="63">
        <f t="shared" si="8"/>
        <v>24134.799999999999</v>
      </c>
      <c r="AI17" s="63">
        <f t="shared" si="8"/>
        <v>37612.979999999996</v>
      </c>
      <c r="AJ17" s="105">
        <f t="shared" si="8"/>
        <v>0</v>
      </c>
      <c r="AK17" s="105">
        <f t="shared" si="8"/>
        <v>0</v>
      </c>
      <c r="AL17" s="105"/>
      <c r="AM17" s="562"/>
      <c r="AN17" s="2"/>
      <c r="AO17" s="2"/>
      <c r="AP17" s="2"/>
      <c r="AQ17" s="2"/>
      <c r="AR17" s="2"/>
      <c r="AS17" s="2"/>
      <c r="AT17" s="2"/>
    </row>
    <row r="18" spans="1:46" ht="24.75" customHeight="1">
      <c r="A18" s="344" t="s">
        <v>6</v>
      </c>
      <c r="B18" s="1655" t="s">
        <v>36</v>
      </c>
      <c r="C18" s="1656"/>
      <c r="D18" s="1656"/>
      <c r="E18" s="1656"/>
      <c r="F18" s="556"/>
      <c r="G18" s="16"/>
      <c r="H18" s="16"/>
      <c r="I18" s="16"/>
      <c r="J18" s="16"/>
      <c r="K18" s="16"/>
      <c r="L18" s="16"/>
      <c r="M18" s="17">
        <f t="shared" ref="M18:AE18" si="9">SUM(M74+M19)</f>
        <v>32365.699999999997</v>
      </c>
      <c r="N18" s="17">
        <f t="shared" si="9"/>
        <v>10254.07</v>
      </c>
      <c r="O18" s="17">
        <f t="shared" si="9"/>
        <v>12621.220000000001</v>
      </c>
      <c r="P18" s="17">
        <f t="shared" si="9"/>
        <v>9490.41</v>
      </c>
      <c r="Q18" s="17">
        <f t="shared" si="9"/>
        <v>32365.699999999997</v>
      </c>
      <c r="R18" s="17">
        <f t="shared" si="9"/>
        <v>10254.07</v>
      </c>
      <c r="S18" s="17">
        <f t="shared" si="9"/>
        <v>12621.220000000001</v>
      </c>
      <c r="T18" s="17">
        <f t="shared" si="9"/>
        <v>9490.41</v>
      </c>
      <c r="U18" s="399">
        <f t="shared" si="9"/>
        <v>32365.699999999997</v>
      </c>
      <c r="V18" s="399">
        <f t="shared" si="9"/>
        <v>10254.07</v>
      </c>
      <c r="W18" s="399">
        <f t="shared" si="9"/>
        <v>12621.220000000001</v>
      </c>
      <c r="X18" s="399">
        <f t="shared" si="9"/>
        <v>9490.41</v>
      </c>
      <c r="Y18" s="448">
        <f>SUM(Y74+Y19)</f>
        <v>32365.699999999997</v>
      </c>
      <c r="Z18" s="448">
        <f>SUM(Z74+Z19)</f>
        <v>10254.07</v>
      </c>
      <c r="AA18" s="448">
        <f>SUM(AA74+AA19)</f>
        <v>12621.220000000001</v>
      </c>
      <c r="AB18" s="448">
        <f>SUM(AB74+AB19)</f>
        <v>9490.41</v>
      </c>
      <c r="AC18" s="17">
        <f>SUM(AC74+AC19)</f>
        <v>0</v>
      </c>
      <c r="AD18" s="17">
        <f t="shared" si="9"/>
        <v>0</v>
      </c>
      <c r="AE18" s="17">
        <f t="shared" si="9"/>
        <v>6395.19</v>
      </c>
      <c r="AF18" s="17"/>
      <c r="AG18" s="17">
        <f>SUM(AG74+AG19)</f>
        <v>9490.4599999999991</v>
      </c>
      <c r="AH18" s="17">
        <f>SUM(AH74+AH19)</f>
        <v>9490.4599999999991</v>
      </c>
      <c r="AI18" s="17">
        <f>SUM(AI74+AI19)</f>
        <v>18983.640000000003</v>
      </c>
      <c r="AJ18" s="95"/>
      <c r="AK18" s="95"/>
      <c r="AL18" s="95"/>
      <c r="AM18" s="213"/>
      <c r="AN18" s="2"/>
      <c r="AO18" s="2"/>
      <c r="AP18" s="2"/>
      <c r="AQ18" s="2"/>
      <c r="AR18" s="2"/>
      <c r="AS18" s="2"/>
      <c r="AT18" s="2"/>
    </row>
    <row r="19" spans="1:46" ht="30.6">
      <c r="A19" s="345"/>
      <c r="B19" s="18" t="s">
        <v>423</v>
      </c>
      <c r="C19" s="18"/>
      <c r="D19" s="18"/>
      <c r="E19" s="20"/>
      <c r="F19" s="20"/>
      <c r="G19" s="20"/>
      <c r="H19" s="20"/>
      <c r="I19" s="20"/>
      <c r="J19" s="20"/>
      <c r="K19" s="20"/>
      <c r="L19" s="20"/>
      <c r="M19" s="25">
        <f t="shared" ref="M19:T19" si="10">SUM(M20:M73)</f>
        <v>17832.189999999999</v>
      </c>
      <c r="N19" s="25">
        <f t="shared" si="10"/>
        <v>2679.5699999999997</v>
      </c>
      <c r="O19" s="25">
        <f t="shared" si="10"/>
        <v>7523.67</v>
      </c>
      <c r="P19" s="25">
        <f t="shared" si="10"/>
        <v>7628.9500000000007</v>
      </c>
      <c r="Q19" s="25">
        <f t="shared" si="10"/>
        <v>17832.189999999999</v>
      </c>
      <c r="R19" s="25">
        <f t="shared" si="10"/>
        <v>2679.5699999999997</v>
      </c>
      <c r="S19" s="25">
        <f t="shared" si="10"/>
        <v>7523.67</v>
      </c>
      <c r="T19" s="25">
        <f t="shared" si="10"/>
        <v>7628.9500000000007</v>
      </c>
      <c r="U19" s="400">
        <f t="shared" ref="U19:AE19" si="11">SUM(U20:U73)</f>
        <v>17832.189999999999</v>
      </c>
      <c r="V19" s="400">
        <f t="shared" si="11"/>
        <v>2679.5699999999997</v>
      </c>
      <c r="W19" s="400">
        <f t="shared" si="11"/>
        <v>7523.67</v>
      </c>
      <c r="X19" s="400">
        <f t="shared" si="11"/>
        <v>7628.9500000000007</v>
      </c>
      <c r="Y19" s="449">
        <f t="shared" si="11"/>
        <v>17832.189999999999</v>
      </c>
      <c r="Z19" s="449">
        <f t="shared" si="11"/>
        <v>2679.5699999999997</v>
      </c>
      <c r="AA19" s="449">
        <f t="shared" si="11"/>
        <v>7523.67</v>
      </c>
      <c r="AB19" s="449">
        <f t="shared" si="11"/>
        <v>7628.9500000000007</v>
      </c>
      <c r="AC19" s="25">
        <f t="shared" ref="AC19" si="12">SUM(AC20:AC73)</f>
        <v>0</v>
      </c>
      <c r="AD19" s="25">
        <f t="shared" si="11"/>
        <v>0</v>
      </c>
      <c r="AE19" s="25">
        <f t="shared" si="11"/>
        <v>0</v>
      </c>
      <c r="AF19" s="25">
        <f>SUM(AF20:AF73)</f>
        <v>0</v>
      </c>
      <c r="AG19" s="25">
        <f>SUM(AG20:AG73)</f>
        <v>7629</v>
      </c>
      <c r="AH19" s="25">
        <f>SUM(AH20:AH71)</f>
        <v>7629</v>
      </c>
      <c r="AI19" s="25">
        <f>SUM(AI20:AI73)</f>
        <v>15152.670000000002</v>
      </c>
      <c r="AJ19" s="96">
        <f>SUM(AJ20:AJ73)</f>
        <v>0</v>
      </c>
      <c r="AK19" s="96">
        <f>SUM(AK20:AK73)</f>
        <v>0</v>
      </c>
      <c r="AL19" s="96"/>
      <c r="AM19" s="334"/>
      <c r="AN19" s="2"/>
      <c r="AO19" s="9"/>
      <c r="AP19" s="9"/>
      <c r="AQ19" s="9"/>
      <c r="AR19" s="9"/>
      <c r="AS19" s="2"/>
      <c r="AT19" s="2"/>
    </row>
    <row r="20" spans="1:46" s="78" customFormat="1" ht="32.25" hidden="1" customHeight="1" outlineLevel="1">
      <c r="A20" s="1657" t="s">
        <v>64</v>
      </c>
      <c r="B20" s="1660" t="s">
        <v>461</v>
      </c>
      <c r="C20" s="643"/>
      <c r="D20" s="643"/>
      <c r="E20" s="1588" t="s">
        <v>35</v>
      </c>
      <c r="F20" s="1588" t="s">
        <v>442</v>
      </c>
      <c r="G20" s="273" t="s">
        <v>372</v>
      </c>
      <c r="H20" s="273" t="s">
        <v>79</v>
      </c>
      <c r="I20" s="82" t="s">
        <v>33</v>
      </c>
      <c r="J20" s="274">
        <v>0.14000000000000001</v>
      </c>
      <c r="K20" s="1588">
        <v>2018</v>
      </c>
      <c r="L20" s="1588">
        <v>2020</v>
      </c>
      <c r="M20" s="1606">
        <f>SUM(N20:P22)</f>
        <v>1427.52</v>
      </c>
      <c r="N20" s="1606">
        <v>0</v>
      </c>
      <c r="O20" s="1606">
        <v>1427.52</v>
      </c>
      <c r="P20" s="1606">
        <v>0</v>
      </c>
      <c r="Q20" s="1606">
        <f>SUM(R20:T22)</f>
        <v>1427.52</v>
      </c>
      <c r="R20" s="1606">
        <v>0</v>
      </c>
      <c r="S20" s="1606">
        <v>1427.52</v>
      </c>
      <c r="T20" s="1606">
        <v>0</v>
      </c>
      <c r="U20" s="1681">
        <f>SUM(V20:X22)</f>
        <v>1427.52</v>
      </c>
      <c r="V20" s="1681">
        <f>R20</f>
        <v>0</v>
      </c>
      <c r="W20" s="1681">
        <f>S20</f>
        <v>1427.52</v>
      </c>
      <c r="X20" s="1681">
        <f>T20</f>
        <v>0</v>
      </c>
      <c r="Y20" s="1594">
        <f>U20</f>
        <v>1427.52</v>
      </c>
      <c r="Z20" s="1594">
        <f t="shared" ref="Z20:AB20" si="13">V20</f>
        <v>0</v>
      </c>
      <c r="AA20" s="1594">
        <f t="shared" si="13"/>
        <v>1427.52</v>
      </c>
      <c r="AB20" s="1594">
        <f t="shared" si="13"/>
        <v>0</v>
      </c>
      <c r="AC20" s="1606"/>
      <c r="AD20" s="1606">
        <v>0</v>
      </c>
      <c r="AE20" s="1606">
        <v>0</v>
      </c>
      <c r="AF20" s="1606"/>
      <c r="AG20" s="1606"/>
      <c r="AH20" s="1606" t="s">
        <v>604</v>
      </c>
      <c r="AI20" s="1609">
        <v>1427.52</v>
      </c>
      <c r="AJ20" s="1585"/>
      <c r="AK20" s="1585" t="s">
        <v>33</v>
      </c>
      <c r="AL20" s="713"/>
      <c r="AM20" s="1557" t="s">
        <v>669</v>
      </c>
      <c r="AN20" s="77"/>
      <c r="AO20" s="77"/>
      <c r="AP20" s="77"/>
      <c r="AQ20" s="77"/>
      <c r="AR20" s="77"/>
      <c r="AS20" s="77"/>
      <c r="AT20" s="77"/>
    </row>
    <row r="21" spans="1:46" s="78" customFormat="1" ht="20.25" hidden="1" customHeight="1" outlineLevel="1">
      <c r="A21" s="1658"/>
      <c r="B21" s="1661"/>
      <c r="C21" s="644"/>
      <c r="D21" s="644"/>
      <c r="E21" s="1589"/>
      <c r="F21" s="1589"/>
      <c r="G21" s="273" t="s">
        <v>374</v>
      </c>
      <c r="H21" s="273" t="s">
        <v>373</v>
      </c>
      <c r="I21" s="82" t="s">
        <v>33</v>
      </c>
      <c r="J21" s="273">
        <v>150</v>
      </c>
      <c r="K21" s="1589"/>
      <c r="L21" s="1589"/>
      <c r="M21" s="1607"/>
      <c r="N21" s="1607"/>
      <c r="O21" s="1607"/>
      <c r="P21" s="1607"/>
      <c r="Q21" s="1607"/>
      <c r="R21" s="1607"/>
      <c r="S21" s="1607"/>
      <c r="T21" s="1607"/>
      <c r="U21" s="1682"/>
      <c r="V21" s="1682"/>
      <c r="W21" s="1682"/>
      <c r="X21" s="1682"/>
      <c r="Y21" s="1595"/>
      <c r="Z21" s="1595"/>
      <c r="AA21" s="1595"/>
      <c r="AB21" s="1595"/>
      <c r="AC21" s="1607"/>
      <c r="AD21" s="1607"/>
      <c r="AE21" s="1607"/>
      <c r="AF21" s="1607"/>
      <c r="AG21" s="1607"/>
      <c r="AH21" s="1607"/>
      <c r="AI21" s="1610"/>
      <c r="AJ21" s="1586"/>
      <c r="AK21" s="1586"/>
      <c r="AL21" s="714"/>
      <c r="AM21" s="1557"/>
      <c r="AN21" s="77"/>
      <c r="AO21" s="277"/>
      <c r="AP21" s="277"/>
      <c r="AQ21" s="277"/>
      <c r="AR21" s="277"/>
      <c r="AS21" s="77"/>
      <c r="AT21" s="77"/>
    </row>
    <row r="22" spans="1:46" s="78" customFormat="1" ht="45" hidden="1" customHeight="1" outlineLevel="1">
      <c r="A22" s="1659"/>
      <c r="B22" s="1662"/>
      <c r="C22" s="645"/>
      <c r="D22" s="645"/>
      <c r="E22" s="1590"/>
      <c r="F22" s="1590"/>
      <c r="G22" s="273" t="s">
        <v>375</v>
      </c>
      <c r="H22" s="273" t="s">
        <v>376</v>
      </c>
      <c r="I22" s="82" t="s">
        <v>33</v>
      </c>
      <c r="J22" s="273">
        <v>230</v>
      </c>
      <c r="K22" s="1590"/>
      <c r="L22" s="1590"/>
      <c r="M22" s="1608"/>
      <c r="N22" s="1608"/>
      <c r="O22" s="1608"/>
      <c r="P22" s="1608"/>
      <c r="Q22" s="1608"/>
      <c r="R22" s="1608"/>
      <c r="S22" s="1608"/>
      <c r="T22" s="1608"/>
      <c r="U22" s="1683"/>
      <c r="V22" s="1683"/>
      <c r="W22" s="1683"/>
      <c r="X22" s="1683"/>
      <c r="Y22" s="1596"/>
      <c r="Z22" s="1596"/>
      <c r="AA22" s="1596"/>
      <c r="AB22" s="1596"/>
      <c r="AC22" s="1608"/>
      <c r="AD22" s="1608"/>
      <c r="AE22" s="1608"/>
      <c r="AF22" s="1608"/>
      <c r="AG22" s="1608"/>
      <c r="AH22" s="1608"/>
      <c r="AI22" s="1611"/>
      <c r="AJ22" s="1587"/>
      <c r="AK22" s="1587"/>
      <c r="AL22" s="715"/>
      <c r="AM22" s="1557"/>
      <c r="AN22" s="77"/>
      <c r="AO22" s="277"/>
      <c r="AP22" s="77"/>
      <c r="AQ22" s="77"/>
      <c r="AR22" s="77"/>
      <c r="AS22" s="77"/>
      <c r="AT22" s="77"/>
    </row>
    <row r="23" spans="1:46" s="78" customFormat="1" ht="17.25" hidden="1" customHeight="1" outlineLevel="1">
      <c r="A23" s="1657" t="s">
        <v>65</v>
      </c>
      <c r="B23" s="1660" t="s">
        <v>462</v>
      </c>
      <c r="C23" s="643"/>
      <c r="D23" s="643"/>
      <c r="E23" s="1588" t="s">
        <v>35</v>
      </c>
      <c r="F23" s="1588" t="s">
        <v>442</v>
      </c>
      <c r="G23" s="273" t="s">
        <v>372</v>
      </c>
      <c r="H23" s="273" t="s">
        <v>79</v>
      </c>
      <c r="I23" s="82" t="s">
        <v>33</v>
      </c>
      <c r="J23" s="274">
        <v>0.01</v>
      </c>
      <c r="K23" s="1588">
        <v>2019</v>
      </c>
      <c r="L23" s="1588">
        <v>2020</v>
      </c>
      <c r="M23" s="1606">
        <f>SUM(N23:P25)</f>
        <v>101.97</v>
      </c>
      <c r="N23" s="1606">
        <v>0</v>
      </c>
      <c r="O23" s="1606">
        <v>101.97</v>
      </c>
      <c r="P23" s="1606">
        <v>0</v>
      </c>
      <c r="Q23" s="1606">
        <f>SUM(R23:T25)</f>
        <v>101.97</v>
      </c>
      <c r="R23" s="1606">
        <v>0</v>
      </c>
      <c r="S23" s="1606">
        <v>101.97</v>
      </c>
      <c r="T23" s="1606">
        <v>0</v>
      </c>
      <c r="U23" s="1681">
        <f>SUM(V23:X25)</f>
        <v>101.97</v>
      </c>
      <c r="V23" s="1681">
        <f>R23</f>
        <v>0</v>
      </c>
      <c r="W23" s="1681">
        <f>S23</f>
        <v>101.97</v>
      </c>
      <c r="X23" s="1681">
        <f>T23</f>
        <v>0</v>
      </c>
      <c r="Y23" s="1594">
        <f>U23</f>
        <v>101.97</v>
      </c>
      <c r="Z23" s="1594">
        <f t="shared" ref="Z23" si="14">V23</f>
        <v>0</v>
      </c>
      <c r="AA23" s="1594">
        <f t="shared" ref="AA23" si="15">W23</f>
        <v>101.97</v>
      </c>
      <c r="AB23" s="1594">
        <f t="shared" ref="AB23" si="16">X23</f>
        <v>0</v>
      </c>
      <c r="AC23" s="1606"/>
      <c r="AD23" s="1606">
        <v>0</v>
      </c>
      <c r="AE23" s="1606">
        <v>0</v>
      </c>
      <c r="AF23" s="1606"/>
      <c r="AG23" s="1606"/>
      <c r="AH23" s="1606" t="s">
        <v>604</v>
      </c>
      <c r="AI23" s="1609">
        <v>101.97</v>
      </c>
      <c r="AJ23" s="1585"/>
      <c r="AK23" s="1588"/>
      <c r="AL23" s="716"/>
      <c r="AM23" s="1557" t="s">
        <v>669</v>
      </c>
      <c r="AN23" s="77"/>
      <c r="AO23" s="77"/>
      <c r="AP23" s="77"/>
      <c r="AQ23" s="77"/>
      <c r="AR23" s="77"/>
      <c r="AS23" s="77"/>
      <c r="AT23" s="77"/>
    </row>
    <row r="24" spans="1:46" s="78" customFormat="1" ht="18.75" hidden="1" customHeight="1" outlineLevel="1">
      <c r="A24" s="1658"/>
      <c r="B24" s="1661"/>
      <c r="C24" s="644"/>
      <c r="D24" s="644"/>
      <c r="E24" s="1589"/>
      <c r="F24" s="1589"/>
      <c r="G24" s="273" t="s">
        <v>374</v>
      </c>
      <c r="H24" s="273" t="s">
        <v>373</v>
      </c>
      <c r="I24" s="82" t="s">
        <v>33</v>
      </c>
      <c r="J24" s="273">
        <v>150</v>
      </c>
      <c r="K24" s="1589"/>
      <c r="L24" s="1589"/>
      <c r="M24" s="1607"/>
      <c r="N24" s="1607"/>
      <c r="O24" s="1607"/>
      <c r="P24" s="1607"/>
      <c r="Q24" s="1607"/>
      <c r="R24" s="1607"/>
      <c r="S24" s="1607"/>
      <c r="T24" s="1607"/>
      <c r="U24" s="1682"/>
      <c r="V24" s="1682"/>
      <c r="W24" s="1682"/>
      <c r="X24" s="1682"/>
      <c r="Y24" s="1595"/>
      <c r="Z24" s="1595"/>
      <c r="AA24" s="1595"/>
      <c r="AB24" s="1595"/>
      <c r="AC24" s="1607"/>
      <c r="AD24" s="1607"/>
      <c r="AE24" s="1607"/>
      <c r="AF24" s="1607"/>
      <c r="AG24" s="1607"/>
      <c r="AH24" s="1607"/>
      <c r="AI24" s="1610"/>
      <c r="AJ24" s="1586"/>
      <c r="AK24" s="1589"/>
      <c r="AL24" s="717"/>
      <c r="AM24" s="1557"/>
      <c r="AN24" s="77"/>
      <c r="AO24" s="77"/>
      <c r="AP24" s="77"/>
      <c r="AQ24" s="77"/>
      <c r="AR24" s="77"/>
      <c r="AS24" s="77"/>
      <c r="AT24" s="77"/>
    </row>
    <row r="25" spans="1:46" s="78" customFormat="1" ht="31.5" hidden="1" customHeight="1" outlineLevel="1">
      <c r="A25" s="1659"/>
      <c r="B25" s="1662"/>
      <c r="C25" s="645"/>
      <c r="D25" s="645"/>
      <c r="E25" s="1590"/>
      <c r="F25" s="1590"/>
      <c r="G25" s="273" t="s">
        <v>375</v>
      </c>
      <c r="H25" s="273" t="s">
        <v>376</v>
      </c>
      <c r="I25" s="82" t="s">
        <v>33</v>
      </c>
      <c r="J25" s="273">
        <v>179</v>
      </c>
      <c r="K25" s="1590"/>
      <c r="L25" s="1590"/>
      <c r="M25" s="1608"/>
      <c r="N25" s="1608"/>
      <c r="O25" s="1608"/>
      <c r="P25" s="1608"/>
      <c r="Q25" s="1608"/>
      <c r="R25" s="1608"/>
      <c r="S25" s="1608"/>
      <c r="T25" s="1608"/>
      <c r="U25" s="1683"/>
      <c r="V25" s="1683"/>
      <c r="W25" s="1683"/>
      <c r="X25" s="1683"/>
      <c r="Y25" s="1596"/>
      <c r="Z25" s="1596"/>
      <c r="AA25" s="1596"/>
      <c r="AB25" s="1596"/>
      <c r="AC25" s="1608"/>
      <c r="AD25" s="1608"/>
      <c r="AE25" s="1608"/>
      <c r="AF25" s="1608"/>
      <c r="AG25" s="1608"/>
      <c r="AH25" s="1608"/>
      <c r="AI25" s="1611"/>
      <c r="AJ25" s="1587"/>
      <c r="AK25" s="1590"/>
      <c r="AL25" s="718"/>
      <c r="AM25" s="1557"/>
      <c r="AN25" s="77"/>
      <c r="AO25" s="77"/>
      <c r="AP25" s="77"/>
      <c r="AQ25" s="77"/>
      <c r="AR25" s="77"/>
      <c r="AS25" s="77"/>
      <c r="AT25" s="77"/>
    </row>
    <row r="26" spans="1:46" ht="21.75" hidden="1" customHeight="1" outlineLevel="1">
      <c r="A26" s="1684" t="s">
        <v>66</v>
      </c>
      <c r="B26" s="1687" t="s">
        <v>463</v>
      </c>
      <c r="C26" s="610"/>
      <c r="D26" s="610"/>
      <c r="E26" s="1576" t="s">
        <v>35</v>
      </c>
      <c r="F26" s="1576" t="s">
        <v>442</v>
      </c>
      <c r="G26" s="21" t="s">
        <v>372</v>
      </c>
      <c r="H26" s="21" t="s">
        <v>79</v>
      </c>
      <c r="I26" s="624" t="s">
        <v>33</v>
      </c>
      <c r="J26" s="22">
        <v>0.04</v>
      </c>
      <c r="K26" s="1576">
        <v>2017</v>
      </c>
      <c r="L26" s="1576">
        <v>2018</v>
      </c>
      <c r="M26" s="1606">
        <f>SUM(N26:P28)</f>
        <v>338.13</v>
      </c>
      <c r="N26" s="1612">
        <v>338.13</v>
      </c>
      <c r="O26" s="1612">
        <v>0</v>
      </c>
      <c r="P26" s="1612">
        <v>0</v>
      </c>
      <c r="Q26" s="1606">
        <f>SUM(R26:T28)</f>
        <v>338.13</v>
      </c>
      <c r="R26" s="1612">
        <v>338.13</v>
      </c>
      <c r="S26" s="1612">
        <v>0</v>
      </c>
      <c r="T26" s="1612">
        <v>0</v>
      </c>
      <c r="U26" s="1681">
        <f>SUM(V26:X28)</f>
        <v>338.13</v>
      </c>
      <c r="V26" s="1681">
        <f>R26</f>
        <v>338.13</v>
      </c>
      <c r="W26" s="1681">
        <f>S26</f>
        <v>0</v>
      </c>
      <c r="X26" s="1681">
        <f>T26</f>
        <v>0</v>
      </c>
      <c r="Y26" s="1594">
        <f>U26</f>
        <v>338.13</v>
      </c>
      <c r="Z26" s="1594">
        <f t="shared" ref="Z26" si="17">V26</f>
        <v>338.13</v>
      </c>
      <c r="AA26" s="1594">
        <f t="shared" ref="AA26" si="18">W26</f>
        <v>0</v>
      </c>
      <c r="AB26" s="1594">
        <f t="shared" ref="AB26" si="19">X26</f>
        <v>0</v>
      </c>
      <c r="AC26" s="1606"/>
      <c r="AD26" s="1612">
        <v>0</v>
      </c>
      <c r="AE26" s="1612">
        <v>0</v>
      </c>
      <c r="AF26" s="1606"/>
      <c r="AG26" s="1612" t="s">
        <v>33</v>
      </c>
      <c r="AH26" s="1612" t="s">
        <v>33</v>
      </c>
      <c r="AI26" s="1612" t="s">
        <v>33</v>
      </c>
      <c r="AJ26" s="1603" t="s">
        <v>33</v>
      </c>
      <c r="AK26" s="1576"/>
      <c r="AL26" s="706"/>
      <c r="AM26" s="1556"/>
      <c r="AN26" s="2"/>
      <c r="AO26" s="74"/>
      <c r="AP26" s="75"/>
      <c r="AQ26" s="76"/>
      <c r="AR26" s="75"/>
      <c r="AS26" s="75"/>
      <c r="AT26" s="2"/>
    </row>
    <row r="27" spans="1:46" ht="14.4" hidden="1" customHeight="1" outlineLevel="1">
      <c r="A27" s="1685"/>
      <c r="B27" s="1688"/>
      <c r="C27" s="611"/>
      <c r="D27" s="611"/>
      <c r="E27" s="1577"/>
      <c r="F27" s="1577"/>
      <c r="G27" s="21" t="s">
        <v>374</v>
      </c>
      <c r="H27" s="21" t="s">
        <v>373</v>
      </c>
      <c r="I27" s="624" t="s">
        <v>33</v>
      </c>
      <c r="J27" s="21">
        <v>100</v>
      </c>
      <c r="K27" s="1577"/>
      <c r="L27" s="1577"/>
      <c r="M27" s="1607"/>
      <c r="N27" s="1613"/>
      <c r="O27" s="1613"/>
      <c r="P27" s="1613"/>
      <c r="Q27" s="1607"/>
      <c r="R27" s="1613"/>
      <c r="S27" s="1613"/>
      <c r="T27" s="1613"/>
      <c r="U27" s="1682"/>
      <c r="V27" s="1682"/>
      <c r="W27" s="1682"/>
      <c r="X27" s="1682"/>
      <c r="Y27" s="1595"/>
      <c r="Z27" s="1595"/>
      <c r="AA27" s="1595"/>
      <c r="AB27" s="1595"/>
      <c r="AC27" s="1607"/>
      <c r="AD27" s="1613"/>
      <c r="AE27" s="1613"/>
      <c r="AF27" s="1607"/>
      <c r="AG27" s="1613"/>
      <c r="AH27" s="1613"/>
      <c r="AI27" s="1613"/>
      <c r="AJ27" s="1604"/>
      <c r="AK27" s="1577"/>
      <c r="AL27" s="707"/>
      <c r="AM27" s="1556"/>
      <c r="AN27" s="2"/>
      <c r="AO27" s="74"/>
      <c r="AP27" s="75"/>
      <c r="AQ27" s="76"/>
      <c r="AR27" s="75"/>
      <c r="AS27" s="75"/>
      <c r="AT27" s="2"/>
    </row>
    <row r="28" spans="1:46" ht="48" hidden="1" customHeight="1" outlineLevel="1">
      <c r="A28" s="1686"/>
      <c r="B28" s="1689"/>
      <c r="C28" s="612"/>
      <c r="D28" s="612"/>
      <c r="E28" s="1578"/>
      <c r="F28" s="1578"/>
      <c r="G28" s="21" t="s">
        <v>375</v>
      </c>
      <c r="H28" s="21" t="s">
        <v>376</v>
      </c>
      <c r="I28" s="624" t="s">
        <v>33</v>
      </c>
      <c r="J28" s="21">
        <v>163</v>
      </c>
      <c r="K28" s="1578"/>
      <c r="L28" s="1578"/>
      <c r="M28" s="1608"/>
      <c r="N28" s="1614"/>
      <c r="O28" s="1614"/>
      <c r="P28" s="1614"/>
      <c r="Q28" s="1608"/>
      <c r="R28" s="1614"/>
      <c r="S28" s="1614"/>
      <c r="T28" s="1614"/>
      <c r="U28" s="1683"/>
      <c r="V28" s="1683"/>
      <c r="W28" s="1683"/>
      <c r="X28" s="1683"/>
      <c r="Y28" s="1596"/>
      <c r="Z28" s="1596"/>
      <c r="AA28" s="1596"/>
      <c r="AB28" s="1596"/>
      <c r="AC28" s="1608"/>
      <c r="AD28" s="1614"/>
      <c r="AE28" s="1614"/>
      <c r="AF28" s="1608"/>
      <c r="AG28" s="1614"/>
      <c r="AH28" s="1614"/>
      <c r="AI28" s="1614"/>
      <c r="AJ28" s="1605"/>
      <c r="AK28" s="1578"/>
      <c r="AL28" s="708"/>
      <c r="AM28" s="1556"/>
      <c r="AN28" s="2"/>
      <c r="AO28" s="73"/>
      <c r="AP28" s="2"/>
      <c r="AQ28" s="2"/>
      <c r="AR28" s="2"/>
      <c r="AS28" s="2"/>
      <c r="AT28" s="2"/>
    </row>
    <row r="29" spans="1:46" ht="21.75" hidden="1" customHeight="1" outlineLevel="1">
      <c r="A29" s="1684" t="s">
        <v>67</v>
      </c>
      <c r="B29" s="1687" t="s">
        <v>464</v>
      </c>
      <c r="C29" s="610"/>
      <c r="D29" s="610"/>
      <c r="E29" s="1576" t="s">
        <v>35</v>
      </c>
      <c r="F29" s="1576" t="s">
        <v>442</v>
      </c>
      <c r="G29" s="21" t="s">
        <v>372</v>
      </c>
      <c r="H29" s="21" t="s">
        <v>79</v>
      </c>
      <c r="I29" s="624" t="s">
        <v>33</v>
      </c>
      <c r="J29" s="22">
        <v>0.02</v>
      </c>
      <c r="K29" s="1576">
        <v>2017</v>
      </c>
      <c r="L29" s="1576">
        <v>2018</v>
      </c>
      <c r="M29" s="1606">
        <f>SUM(N29:P31)</f>
        <v>194.31</v>
      </c>
      <c r="N29" s="1612">
        <v>194.31</v>
      </c>
      <c r="O29" s="1612">
        <v>0</v>
      </c>
      <c r="P29" s="1612">
        <v>0</v>
      </c>
      <c r="Q29" s="1606">
        <f>SUM(R29:T31)</f>
        <v>194.31</v>
      </c>
      <c r="R29" s="1612">
        <v>194.31</v>
      </c>
      <c r="S29" s="1612">
        <v>0</v>
      </c>
      <c r="T29" s="1612">
        <v>0</v>
      </c>
      <c r="U29" s="1681">
        <f>SUM(V29:X31)</f>
        <v>194.31</v>
      </c>
      <c r="V29" s="1681">
        <f>R29</f>
        <v>194.31</v>
      </c>
      <c r="W29" s="1681">
        <f>S29</f>
        <v>0</v>
      </c>
      <c r="X29" s="1681">
        <f>T29</f>
        <v>0</v>
      </c>
      <c r="Y29" s="1594">
        <f>U29</f>
        <v>194.31</v>
      </c>
      <c r="Z29" s="1594">
        <f t="shared" ref="Z29" si="20">V29</f>
        <v>194.31</v>
      </c>
      <c r="AA29" s="1594">
        <f t="shared" ref="AA29" si="21">W29</f>
        <v>0</v>
      </c>
      <c r="AB29" s="1594">
        <f t="shared" ref="AB29" si="22">X29</f>
        <v>0</v>
      </c>
      <c r="AC29" s="1606"/>
      <c r="AD29" s="1612">
        <v>0</v>
      </c>
      <c r="AE29" s="1612">
        <v>0</v>
      </c>
      <c r="AF29" s="1606"/>
      <c r="AG29" s="1612" t="s">
        <v>33</v>
      </c>
      <c r="AH29" s="1612" t="s">
        <v>33</v>
      </c>
      <c r="AI29" s="1612" t="s">
        <v>33</v>
      </c>
      <c r="AJ29" s="1603" t="s">
        <v>33</v>
      </c>
      <c r="AK29" s="1576"/>
      <c r="AL29" s="706"/>
      <c r="AM29" s="1556"/>
      <c r="AN29" s="2"/>
      <c r="AO29" s="2"/>
      <c r="AP29" s="2"/>
      <c r="AQ29" s="2"/>
      <c r="AR29" s="2"/>
      <c r="AS29" s="2"/>
      <c r="AT29" s="2"/>
    </row>
    <row r="30" spans="1:46" ht="12" hidden="1" customHeight="1" outlineLevel="1">
      <c r="A30" s="1685"/>
      <c r="B30" s="1688"/>
      <c r="C30" s="611"/>
      <c r="D30" s="611"/>
      <c r="E30" s="1577"/>
      <c r="F30" s="1577"/>
      <c r="G30" s="21" t="s">
        <v>374</v>
      </c>
      <c r="H30" s="21" t="s">
        <v>373</v>
      </c>
      <c r="I30" s="624" t="s">
        <v>33</v>
      </c>
      <c r="J30" s="21">
        <v>150</v>
      </c>
      <c r="K30" s="1577"/>
      <c r="L30" s="1577"/>
      <c r="M30" s="1607"/>
      <c r="N30" s="1613"/>
      <c r="O30" s="1613"/>
      <c r="P30" s="1613"/>
      <c r="Q30" s="1607"/>
      <c r="R30" s="1613"/>
      <c r="S30" s="1613"/>
      <c r="T30" s="1613"/>
      <c r="U30" s="1682"/>
      <c r="V30" s="1682"/>
      <c r="W30" s="1682"/>
      <c r="X30" s="1682"/>
      <c r="Y30" s="1595"/>
      <c r="Z30" s="1595"/>
      <c r="AA30" s="1595"/>
      <c r="AB30" s="1595"/>
      <c r="AC30" s="1607"/>
      <c r="AD30" s="1613"/>
      <c r="AE30" s="1613"/>
      <c r="AF30" s="1607"/>
      <c r="AG30" s="1613"/>
      <c r="AH30" s="1613"/>
      <c r="AI30" s="1613"/>
      <c r="AJ30" s="1604"/>
      <c r="AK30" s="1577"/>
      <c r="AL30" s="707"/>
      <c r="AM30" s="1556"/>
      <c r="AN30" s="2"/>
      <c r="AO30" s="2"/>
      <c r="AP30" s="2"/>
      <c r="AQ30" s="2"/>
      <c r="AR30" s="2"/>
      <c r="AS30" s="2"/>
      <c r="AT30" s="2"/>
    </row>
    <row r="31" spans="1:46" ht="40.5" hidden="1" customHeight="1" outlineLevel="1">
      <c r="A31" s="1686"/>
      <c r="B31" s="1689"/>
      <c r="C31" s="612"/>
      <c r="D31" s="612"/>
      <c r="E31" s="1578"/>
      <c r="F31" s="1578"/>
      <c r="G31" s="21" t="s">
        <v>375</v>
      </c>
      <c r="H31" s="21" t="s">
        <v>376</v>
      </c>
      <c r="I31" s="624" t="s">
        <v>33</v>
      </c>
      <c r="J31" s="21">
        <v>168</v>
      </c>
      <c r="K31" s="1578"/>
      <c r="L31" s="1578"/>
      <c r="M31" s="1608"/>
      <c r="N31" s="1614"/>
      <c r="O31" s="1614"/>
      <c r="P31" s="1614"/>
      <c r="Q31" s="1608"/>
      <c r="R31" s="1614"/>
      <c r="S31" s="1614"/>
      <c r="T31" s="1614"/>
      <c r="U31" s="1683"/>
      <c r="V31" s="1683"/>
      <c r="W31" s="1683"/>
      <c r="X31" s="1683"/>
      <c r="Y31" s="1596"/>
      <c r="Z31" s="1596"/>
      <c r="AA31" s="1596"/>
      <c r="AB31" s="1596"/>
      <c r="AC31" s="1608"/>
      <c r="AD31" s="1614"/>
      <c r="AE31" s="1614"/>
      <c r="AF31" s="1608"/>
      <c r="AG31" s="1614"/>
      <c r="AH31" s="1614"/>
      <c r="AI31" s="1614"/>
      <c r="AJ31" s="1605"/>
      <c r="AK31" s="1578"/>
      <c r="AL31" s="708"/>
      <c r="AM31" s="1556"/>
      <c r="AN31" s="2"/>
      <c r="AO31" s="2"/>
      <c r="AP31" s="2"/>
      <c r="AQ31" s="2"/>
      <c r="AR31" s="2"/>
      <c r="AS31" s="2"/>
      <c r="AT31" s="2"/>
    </row>
    <row r="32" spans="1:46" ht="19.5" hidden="1" customHeight="1" outlineLevel="1">
      <c r="A32" s="1684" t="s">
        <v>37</v>
      </c>
      <c r="B32" s="1660" t="s">
        <v>556</v>
      </c>
      <c r="C32" s="643"/>
      <c r="D32" s="643"/>
      <c r="E32" s="1576" t="s">
        <v>35</v>
      </c>
      <c r="F32" s="1576" t="s">
        <v>442</v>
      </c>
      <c r="G32" s="21" t="s">
        <v>372</v>
      </c>
      <c r="H32" s="21" t="s">
        <v>79</v>
      </c>
      <c r="I32" s="624" t="s">
        <v>33</v>
      </c>
      <c r="J32" s="23">
        <v>3.1E-2</v>
      </c>
      <c r="K32" s="1576">
        <v>2018</v>
      </c>
      <c r="L32" s="1576">
        <v>2018</v>
      </c>
      <c r="M32" s="1606">
        <f>SUM(N32:P34)</f>
        <v>262.05</v>
      </c>
      <c r="N32" s="1612">
        <v>262.05</v>
      </c>
      <c r="O32" s="1612">
        <v>0</v>
      </c>
      <c r="P32" s="1612">
        <v>0</v>
      </c>
      <c r="Q32" s="1606">
        <f>SUM(R32:T34)</f>
        <v>262.05</v>
      </c>
      <c r="R32" s="1612">
        <v>262.05</v>
      </c>
      <c r="S32" s="1612">
        <v>0</v>
      </c>
      <c r="T32" s="1612">
        <v>0</v>
      </c>
      <c r="U32" s="1681">
        <f>SUM(V32:X34)</f>
        <v>262.05</v>
      </c>
      <c r="V32" s="1681">
        <f>R32</f>
        <v>262.05</v>
      </c>
      <c r="W32" s="1681">
        <f>S32</f>
        <v>0</v>
      </c>
      <c r="X32" s="1681">
        <f>T32</f>
        <v>0</v>
      </c>
      <c r="Y32" s="1594">
        <f>U32</f>
        <v>262.05</v>
      </c>
      <c r="Z32" s="1594">
        <f t="shared" ref="Z32" si="23">V32</f>
        <v>262.05</v>
      </c>
      <c r="AA32" s="1594">
        <f t="shared" ref="AA32" si="24">W32</f>
        <v>0</v>
      </c>
      <c r="AB32" s="1594">
        <f t="shared" ref="AB32" si="25">X32</f>
        <v>0</v>
      </c>
      <c r="AC32" s="1606"/>
      <c r="AD32" s="1612">
        <v>0</v>
      </c>
      <c r="AE32" s="1612">
        <v>0</v>
      </c>
      <c r="AF32" s="1606"/>
      <c r="AG32" s="1612" t="s">
        <v>33</v>
      </c>
      <c r="AH32" s="1612" t="s">
        <v>33</v>
      </c>
      <c r="AI32" s="1612" t="s">
        <v>33</v>
      </c>
      <c r="AJ32" s="1603" t="s">
        <v>33</v>
      </c>
      <c r="AK32" s="1576"/>
      <c r="AL32" s="706"/>
      <c r="AM32" s="1556"/>
      <c r="AN32" s="2"/>
      <c r="AO32" s="2"/>
      <c r="AP32" s="2"/>
      <c r="AQ32" s="10"/>
      <c r="AR32" s="2"/>
      <c r="AS32" s="2"/>
      <c r="AT32" s="2"/>
    </row>
    <row r="33" spans="1:46" ht="15" hidden="1" customHeight="1" outlineLevel="1">
      <c r="A33" s="1685"/>
      <c r="B33" s="1661"/>
      <c r="C33" s="644"/>
      <c r="D33" s="644"/>
      <c r="E33" s="1577"/>
      <c r="F33" s="1577"/>
      <c r="G33" s="21" t="s">
        <v>374</v>
      </c>
      <c r="H33" s="21" t="s">
        <v>373</v>
      </c>
      <c r="I33" s="624" t="s">
        <v>33</v>
      </c>
      <c r="J33" s="21">
        <v>100</v>
      </c>
      <c r="K33" s="1577"/>
      <c r="L33" s="1577"/>
      <c r="M33" s="1607"/>
      <c r="N33" s="1613"/>
      <c r="O33" s="1613"/>
      <c r="P33" s="1613"/>
      <c r="Q33" s="1607"/>
      <c r="R33" s="1613"/>
      <c r="S33" s="1613"/>
      <c r="T33" s="1613"/>
      <c r="U33" s="1682"/>
      <c r="V33" s="1682"/>
      <c r="W33" s="1682"/>
      <c r="X33" s="1682"/>
      <c r="Y33" s="1595"/>
      <c r="Z33" s="1595"/>
      <c r="AA33" s="1595"/>
      <c r="AB33" s="1595"/>
      <c r="AC33" s="1607"/>
      <c r="AD33" s="1613"/>
      <c r="AE33" s="1613"/>
      <c r="AF33" s="1607"/>
      <c r="AG33" s="1613"/>
      <c r="AH33" s="1613"/>
      <c r="AI33" s="1613"/>
      <c r="AJ33" s="1604"/>
      <c r="AK33" s="1577"/>
      <c r="AL33" s="707"/>
      <c r="AM33" s="1556"/>
      <c r="AN33" s="2"/>
      <c r="AO33" s="2"/>
      <c r="AP33" s="2"/>
      <c r="AQ33" s="10"/>
      <c r="AR33" s="2"/>
      <c r="AS33" s="2"/>
      <c r="AT33" s="2"/>
    </row>
    <row r="34" spans="1:46" ht="41.25" hidden="1" customHeight="1" outlineLevel="1">
      <c r="A34" s="1686"/>
      <c r="B34" s="1662"/>
      <c r="C34" s="645"/>
      <c r="D34" s="645"/>
      <c r="E34" s="1578"/>
      <c r="F34" s="1578"/>
      <c r="G34" s="21" t="s">
        <v>375</v>
      </c>
      <c r="H34" s="21" t="s">
        <v>376</v>
      </c>
      <c r="I34" s="624" t="s">
        <v>33</v>
      </c>
      <c r="J34" s="21">
        <v>1</v>
      </c>
      <c r="K34" s="1578"/>
      <c r="L34" s="1578"/>
      <c r="M34" s="1608"/>
      <c r="N34" s="1614"/>
      <c r="O34" s="1614"/>
      <c r="P34" s="1614"/>
      <c r="Q34" s="1608"/>
      <c r="R34" s="1614"/>
      <c r="S34" s="1614"/>
      <c r="T34" s="1614"/>
      <c r="U34" s="1683"/>
      <c r="V34" s="1683"/>
      <c r="W34" s="1683"/>
      <c r="X34" s="1683"/>
      <c r="Y34" s="1596"/>
      <c r="Z34" s="1596"/>
      <c r="AA34" s="1596"/>
      <c r="AB34" s="1596"/>
      <c r="AC34" s="1608"/>
      <c r="AD34" s="1614"/>
      <c r="AE34" s="1614"/>
      <c r="AF34" s="1608"/>
      <c r="AG34" s="1614"/>
      <c r="AH34" s="1614"/>
      <c r="AI34" s="1614"/>
      <c r="AJ34" s="1605"/>
      <c r="AK34" s="1578"/>
      <c r="AL34" s="708"/>
      <c r="AM34" s="1556"/>
      <c r="AN34" s="2"/>
      <c r="AO34" s="2"/>
      <c r="AP34" s="2"/>
      <c r="AQ34" s="10"/>
      <c r="AR34" s="2"/>
      <c r="AS34" s="2"/>
      <c r="AT34" s="2"/>
    </row>
    <row r="35" spans="1:46" ht="13.5" hidden="1" customHeight="1" outlineLevel="1">
      <c r="A35" s="1684" t="s">
        <v>52</v>
      </c>
      <c r="B35" s="1660" t="s">
        <v>557</v>
      </c>
      <c r="C35" s="643"/>
      <c r="D35" s="643"/>
      <c r="E35" s="1576" t="s">
        <v>35</v>
      </c>
      <c r="F35" s="1576" t="s">
        <v>442</v>
      </c>
      <c r="G35" s="21" t="s">
        <v>372</v>
      </c>
      <c r="H35" s="21" t="s">
        <v>79</v>
      </c>
      <c r="I35" s="624" t="s">
        <v>33</v>
      </c>
      <c r="J35" s="23">
        <v>9.2999999999999999E-2</v>
      </c>
      <c r="K35" s="1576">
        <v>2018</v>
      </c>
      <c r="L35" s="1576">
        <v>2018</v>
      </c>
      <c r="M35" s="1606">
        <f>SUM(N35:P37)</f>
        <v>786.15</v>
      </c>
      <c r="N35" s="1612">
        <v>786.15</v>
      </c>
      <c r="O35" s="1612">
        <v>0</v>
      </c>
      <c r="P35" s="1612">
        <v>0</v>
      </c>
      <c r="Q35" s="1606">
        <f>SUM(R35:T37)</f>
        <v>786.15</v>
      </c>
      <c r="R35" s="1612">
        <v>786.15</v>
      </c>
      <c r="S35" s="1612">
        <v>0</v>
      </c>
      <c r="T35" s="1612">
        <v>0</v>
      </c>
      <c r="U35" s="1681">
        <f>SUM(V35:X37)</f>
        <v>786.15</v>
      </c>
      <c r="V35" s="1681">
        <f>R35</f>
        <v>786.15</v>
      </c>
      <c r="W35" s="1681">
        <f>S35</f>
        <v>0</v>
      </c>
      <c r="X35" s="1681">
        <f>T35</f>
        <v>0</v>
      </c>
      <c r="Y35" s="1594">
        <f>U35</f>
        <v>786.15</v>
      </c>
      <c r="Z35" s="1594">
        <f t="shared" ref="Z35" si="26">V35</f>
        <v>786.15</v>
      </c>
      <c r="AA35" s="1594">
        <f t="shared" ref="AA35" si="27">W35</f>
        <v>0</v>
      </c>
      <c r="AB35" s="1594">
        <f t="shared" ref="AB35" si="28">X35</f>
        <v>0</v>
      </c>
      <c r="AC35" s="1606"/>
      <c r="AD35" s="1612">
        <v>0</v>
      </c>
      <c r="AE35" s="1612">
        <v>0</v>
      </c>
      <c r="AF35" s="1606"/>
      <c r="AG35" s="1612" t="s">
        <v>33</v>
      </c>
      <c r="AH35" s="1612" t="s">
        <v>33</v>
      </c>
      <c r="AI35" s="1612" t="s">
        <v>33</v>
      </c>
      <c r="AJ35" s="1603" t="s">
        <v>33</v>
      </c>
      <c r="AK35" s="1576"/>
      <c r="AL35" s="706"/>
      <c r="AM35" s="1556"/>
      <c r="AN35" s="2"/>
      <c r="AO35" s="2"/>
      <c r="AP35" s="2"/>
      <c r="AQ35" s="2"/>
      <c r="AR35" s="2"/>
      <c r="AS35" s="2"/>
      <c r="AT35" s="2"/>
    </row>
    <row r="36" spans="1:46" ht="17.25" hidden="1" customHeight="1" outlineLevel="1">
      <c r="A36" s="1685"/>
      <c r="B36" s="1661"/>
      <c r="C36" s="644"/>
      <c r="D36" s="644"/>
      <c r="E36" s="1577"/>
      <c r="F36" s="1577"/>
      <c r="G36" s="21" t="s">
        <v>374</v>
      </c>
      <c r="H36" s="21" t="s">
        <v>373</v>
      </c>
      <c r="I36" s="624" t="s">
        <v>33</v>
      </c>
      <c r="J36" s="21">
        <v>100</v>
      </c>
      <c r="K36" s="1577"/>
      <c r="L36" s="1577"/>
      <c r="M36" s="1607"/>
      <c r="N36" s="1613"/>
      <c r="O36" s="1613"/>
      <c r="P36" s="1613"/>
      <c r="Q36" s="1607"/>
      <c r="R36" s="1613"/>
      <c r="S36" s="1613"/>
      <c r="T36" s="1613"/>
      <c r="U36" s="1682"/>
      <c r="V36" s="1682"/>
      <c r="W36" s="1682"/>
      <c r="X36" s="1682"/>
      <c r="Y36" s="1595"/>
      <c r="Z36" s="1595"/>
      <c r="AA36" s="1595"/>
      <c r="AB36" s="1595"/>
      <c r="AC36" s="1607"/>
      <c r="AD36" s="1613"/>
      <c r="AE36" s="1613"/>
      <c r="AF36" s="1607"/>
      <c r="AG36" s="1613"/>
      <c r="AH36" s="1613"/>
      <c r="AI36" s="1613"/>
      <c r="AJ36" s="1604"/>
      <c r="AK36" s="1577"/>
      <c r="AL36" s="707"/>
      <c r="AM36" s="1556"/>
      <c r="AN36" s="2"/>
      <c r="AO36" s="2"/>
      <c r="AP36" s="2"/>
      <c r="AQ36" s="2"/>
      <c r="AR36" s="2"/>
      <c r="AS36" s="2"/>
      <c r="AT36" s="2"/>
    </row>
    <row r="37" spans="1:46" ht="48.75" hidden="1" customHeight="1" outlineLevel="1">
      <c r="A37" s="1686"/>
      <c r="B37" s="1662"/>
      <c r="C37" s="645"/>
      <c r="D37" s="645"/>
      <c r="E37" s="1578"/>
      <c r="F37" s="1578"/>
      <c r="G37" s="21" t="s">
        <v>375</v>
      </c>
      <c r="H37" s="21" t="s">
        <v>376</v>
      </c>
      <c r="I37" s="624" t="s">
        <v>33</v>
      </c>
      <c r="J37" s="21">
        <v>1</v>
      </c>
      <c r="K37" s="1578"/>
      <c r="L37" s="1578"/>
      <c r="M37" s="1608"/>
      <c r="N37" s="1614"/>
      <c r="O37" s="1614"/>
      <c r="P37" s="1614"/>
      <c r="Q37" s="1608"/>
      <c r="R37" s="1614"/>
      <c r="S37" s="1614"/>
      <c r="T37" s="1614"/>
      <c r="U37" s="1683"/>
      <c r="V37" s="1683"/>
      <c r="W37" s="1683"/>
      <c r="X37" s="1683"/>
      <c r="Y37" s="1596"/>
      <c r="Z37" s="1596"/>
      <c r="AA37" s="1596"/>
      <c r="AB37" s="1596"/>
      <c r="AC37" s="1608"/>
      <c r="AD37" s="1614"/>
      <c r="AE37" s="1614"/>
      <c r="AF37" s="1608"/>
      <c r="AG37" s="1614"/>
      <c r="AH37" s="1614"/>
      <c r="AI37" s="1614"/>
      <c r="AJ37" s="1605"/>
      <c r="AK37" s="1578"/>
      <c r="AL37" s="708"/>
      <c r="AM37" s="1556"/>
      <c r="AN37" s="2"/>
      <c r="AO37" s="2"/>
      <c r="AP37" s="2"/>
      <c r="AQ37" s="2"/>
      <c r="AR37" s="2"/>
      <c r="AS37" s="2"/>
      <c r="AT37" s="2"/>
    </row>
    <row r="38" spans="1:46" ht="17.25" hidden="1" customHeight="1" outlineLevel="1">
      <c r="A38" s="1684" t="s">
        <v>53</v>
      </c>
      <c r="B38" s="1660" t="s">
        <v>558</v>
      </c>
      <c r="C38" s="643"/>
      <c r="D38" s="643"/>
      <c r="E38" s="1576" t="s">
        <v>35</v>
      </c>
      <c r="F38" s="1576" t="s">
        <v>442</v>
      </c>
      <c r="G38" s="21" t="s">
        <v>372</v>
      </c>
      <c r="H38" s="21" t="s">
        <v>79</v>
      </c>
      <c r="I38" s="624" t="s">
        <v>33</v>
      </c>
      <c r="J38" s="23">
        <v>1.4999999999999999E-2</v>
      </c>
      <c r="K38" s="1576">
        <v>2018</v>
      </c>
      <c r="L38" s="1576">
        <v>2018</v>
      </c>
      <c r="M38" s="1606">
        <f>SUM(N38:P40)</f>
        <v>126.8</v>
      </c>
      <c r="N38" s="1612">
        <v>126.8</v>
      </c>
      <c r="O38" s="1612">
        <v>0</v>
      </c>
      <c r="P38" s="1612">
        <v>0</v>
      </c>
      <c r="Q38" s="1606">
        <f>SUM(R38:T40)</f>
        <v>126.8</v>
      </c>
      <c r="R38" s="1612">
        <v>126.8</v>
      </c>
      <c r="S38" s="1612">
        <v>0</v>
      </c>
      <c r="T38" s="1612">
        <v>0</v>
      </c>
      <c r="U38" s="1681">
        <f>SUM(V38:X40)</f>
        <v>126.8</v>
      </c>
      <c r="V38" s="1681">
        <f>R38</f>
        <v>126.8</v>
      </c>
      <c r="W38" s="1681">
        <f>S38</f>
        <v>0</v>
      </c>
      <c r="X38" s="1681">
        <f>T38</f>
        <v>0</v>
      </c>
      <c r="Y38" s="1594">
        <f>U38</f>
        <v>126.8</v>
      </c>
      <c r="Z38" s="1594">
        <f t="shared" ref="Z38" si="29">V38</f>
        <v>126.8</v>
      </c>
      <c r="AA38" s="1594">
        <f t="shared" ref="AA38" si="30">W38</f>
        <v>0</v>
      </c>
      <c r="AB38" s="1594">
        <f t="shared" ref="AB38" si="31">X38</f>
        <v>0</v>
      </c>
      <c r="AC38" s="1606"/>
      <c r="AD38" s="1612">
        <v>0</v>
      </c>
      <c r="AE38" s="1612">
        <v>0</v>
      </c>
      <c r="AF38" s="1606"/>
      <c r="AG38" s="1612" t="s">
        <v>33</v>
      </c>
      <c r="AH38" s="1612" t="s">
        <v>33</v>
      </c>
      <c r="AI38" s="1612" t="s">
        <v>33</v>
      </c>
      <c r="AJ38" s="1603" t="s">
        <v>33</v>
      </c>
      <c r="AK38" s="1576"/>
      <c r="AL38" s="706"/>
      <c r="AM38" s="1556"/>
      <c r="AN38" s="2"/>
      <c r="AO38" s="2"/>
      <c r="AP38" s="2"/>
      <c r="AQ38" s="2"/>
      <c r="AR38" s="2"/>
      <c r="AS38" s="2"/>
      <c r="AT38" s="2"/>
    </row>
    <row r="39" spans="1:46" ht="22.5" hidden="1" customHeight="1" outlineLevel="1">
      <c r="A39" s="1685"/>
      <c r="B39" s="1661"/>
      <c r="C39" s="644"/>
      <c r="D39" s="644"/>
      <c r="E39" s="1577"/>
      <c r="F39" s="1577"/>
      <c r="G39" s="21" t="s">
        <v>374</v>
      </c>
      <c r="H39" s="21" t="s">
        <v>373</v>
      </c>
      <c r="I39" s="624" t="s">
        <v>33</v>
      </c>
      <c r="J39" s="21">
        <v>100</v>
      </c>
      <c r="K39" s="1577"/>
      <c r="L39" s="1577"/>
      <c r="M39" s="1607"/>
      <c r="N39" s="1613"/>
      <c r="O39" s="1613"/>
      <c r="P39" s="1613"/>
      <c r="Q39" s="1607"/>
      <c r="R39" s="1613"/>
      <c r="S39" s="1613"/>
      <c r="T39" s="1613"/>
      <c r="U39" s="1682"/>
      <c r="V39" s="1682"/>
      <c r="W39" s="1682"/>
      <c r="X39" s="1682"/>
      <c r="Y39" s="1595"/>
      <c r="Z39" s="1595"/>
      <c r="AA39" s="1595"/>
      <c r="AB39" s="1595"/>
      <c r="AC39" s="1607"/>
      <c r="AD39" s="1613"/>
      <c r="AE39" s="1613"/>
      <c r="AF39" s="1607"/>
      <c r="AG39" s="1613"/>
      <c r="AH39" s="1613"/>
      <c r="AI39" s="1613"/>
      <c r="AJ39" s="1604"/>
      <c r="AK39" s="1577"/>
      <c r="AL39" s="707"/>
      <c r="AM39" s="1556"/>
      <c r="AN39" s="2"/>
      <c r="AO39" s="2"/>
      <c r="AP39" s="2"/>
      <c r="AQ39" s="2"/>
      <c r="AR39" s="2"/>
      <c r="AS39" s="2"/>
      <c r="AT39" s="2"/>
    </row>
    <row r="40" spans="1:46" ht="48.75" hidden="1" customHeight="1" outlineLevel="1">
      <c r="A40" s="1686"/>
      <c r="B40" s="1662"/>
      <c r="C40" s="645"/>
      <c r="D40" s="645"/>
      <c r="E40" s="1578"/>
      <c r="F40" s="1578"/>
      <c r="G40" s="21" t="s">
        <v>375</v>
      </c>
      <c r="H40" s="21" t="s">
        <v>376</v>
      </c>
      <c r="I40" s="624" t="s">
        <v>33</v>
      </c>
      <c r="J40" s="21">
        <v>1</v>
      </c>
      <c r="K40" s="1578"/>
      <c r="L40" s="1578"/>
      <c r="M40" s="1608"/>
      <c r="N40" s="1614"/>
      <c r="O40" s="1614"/>
      <c r="P40" s="1614"/>
      <c r="Q40" s="1608"/>
      <c r="R40" s="1614"/>
      <c r="S40" s="1614"/>
      <c r="T40" s="1614"/>
      <c r="U40" s="1683"/>
      <c r="V40" s="1683"/>
      <c r="W40" s="1683"/>
      <c r="X40" s="1683"/>
      <c r="Y40" s="1596"/>
      <c r="Z40" s="1596"/>
      <c r="AA40" s="1596"/>
      <c r="AB40" s="1596"/>
      <c r="AC40" s="1608"/>
      <c r="AD40" s="1614"/>
      <c r="AE40" s="1614"/>
      <c r="AF40" s="1608"/>
      <c r="AG40" s="1614"/>
      <c r="AH40" s="1614"/>
      <c r="AI40" s="1614"/>
      <c r="AJ40" s="1605"/>
      <c r="AK40" s="1578"/>
      <c r="AL40" s="708"/>
      <c r="AM40" s="1556"/>
      <c r="AN40" s="2"/>
      <c r="AO40" s="2"/>
      <c r="AP40" s="2"/>
      <c r="AQ40" s="2"/>
      <c r="AR40" s="2"/>
      <c r="AS40" s="2"/>
      <c r="AT40" s="2"/>
    </row>
    <row r="41" spans="1:46" ht="16.5" hidden="1" customHeight="1" outlineLevel="1">
      <c r="A41" s="1684" t="s">
        <v>54</v>
      </c>
      <c r="B41" s="1660" t="s">
        <v>559</v>
      </c>
      <c r="C41" s="643"/>
      <c r="D41" s="643"/>
      <c r="E41" s="1576" t="s">
        <v>35</v>
      </c>
      <c r="F41" s="1576" t="s">
        <v>442</v>
      </c>
      <c r="G41" s="21" t="s">
        <v>372</v>
      </c>
      <c r="H41" s="21" t="s">
        <v>79</v>
      </c>
      <c r="I41" s="624" t="s">
        <v>33</v>
      </c>
      <c r="J41" s="23">
        <v>0.155</v>
      </c>
      <c r="K41" s="1576">
        <v>2018</v>
      </c>
      <c r="L41" s="1576">
        <v>2018</v>
      </c>
      <c r="M41" s="1606">
        <f>SUM(N41:P43)</f>
        <v>972.13</v>
      </c>
      <c r="N41" s="1612">
        <v>972.13</v>
      </c>
      <c r="O41" s="1612">
        <v>0</v>
      </c>
      <c r="P41" s="1612">
        <v>0</v>
      </c>
      <c r="Q41" s="1606">
        <f>SUM(R41:T43)</f>
        <v>972.13</v>
      </c>
      <c r="R41" s="1612">
        <v>972.13</v>
      </c>
      <c r="S41" s="1612">
        <v>0</v>
      </c>
      <c r="T41" s="1612">
        <v>0</v>
      </c>
      <c r="U41" s="1681">
        <f>SUM(V41:X43)</f>
        <v>972.13</v>
      </c>
      <c r="V41" s="1681">
        <f>R41</f>
        <v>972.13</v>
      </c>
      <c r="W41" s="1681">
        <f>S41</f>
        <v>0</v>
      </c>
      <c r="X41" s="1681">
        <f>T41</f>
        <v>0</v>
      </c>
      <c r="Y41" s="1594">
        <f>U41</f>
        <v>972.13</v>
      </c>
      <c r="Z41" s="1594">
        <f t="shared" ref="Z41" si="32">V41</f>
        <v>972.13</v>
      </c>
      <c r="AA41" s="1594">
        <f t="shared" ref="AA41" si="33">W41</f>
        <v>0</v>
      </c>
      <c r="AB41" s="1594">
        <f t="shared" ref="AB41" si="34">X41</f>
        <v>0</v>
      </c>
      <c r="AC41" s="1606"/>
      <c r="AD41" s="1612">
        <v>0</v>
      </c>
      <c r="AE41" s="1612">
        <v>0</v>
      </c>
      <c r="AF41" s="1606"/>
      <c r="AG41" s="1612" t="s">
        <v>33</v>
      </c>
      <c r="AH41" s="1612" t="s">
        <v>33</v>
      </c>
      <c r="AI41" s="1612" t="s">
        <v>33</v>
      </c>
      <c r="AJ41" s="1603" t="s">
        <v>33</v>
      </c>
      <c r="AK41" s="1576"/>
      <c r="AL41" s="706"/>
      <c r="AM41" s="1556"/>
      <c r="AN41" s="2"/>
      <c r="AO41" s="2"/>
      <c r="AP41" s="2"/>
      <c r="AQ41" s="2"/>
      <c r="AR41" s="2"/>
      <c r="AS41" s="2"/>
      <c r="AT41" s="2"/>
    </row>
    <row r="42" spans="1:46" ht="15.75" hidden="1" customHeight="1" outlineLevel="1">
      <c r="A42" s="1685"/>
      <c r="B42" s="1661"/>
      <c r="C42" s="644"/>
      <c r="D42" s="644"/>
      <c r="E42" s="1577"/>
      <c r="F42" s="1577"/>
      <c r="G42" s="21" t="s">
        <v>374</v>
      </c>
      <c r="H42" s="21" t="s">
        <v>373</v>
      </c>
      <c r="I42" s="624" t="s">
        <v>33</v>
      </c>
      <c r="J42" s="21">
        <v>100</v>
      </c>
      <c r="K42" s="1577"/>
      <c r="L42" s="1577"/>
      <c r="M42" s="1607"/>
      <c r="N42" s="1613"/>
      <c r="O42" s="1613"/>
      <c r="P42" s="1613"/>
      <c r="Q42" s="1607"/>
      <c r="R42" s="1613"/>
      <c r="S42" s="1613"/>
      <c r="T42" s="1613"/>
      <c r="U42" s="1682"/>
      <c r="V42" s="1682"/>
      <c r="W42" s="1682"/>
      <c r="X42" s="1682"/>
      <c r="Y42" s="1595"/>
      <c r="Z42" s="1595"/>
      <c r="AA42" s="1595"/>
      <c r="AB42" s="1595"/>
      <c r="AC42" s="1607"/>
      <c r="AD42" s="1613"/>
      <c r="AE42" s="1613"/>
      <c r="AF42" s="1607"/>
      <c r="AG42" s="1613"/>
      <c r="AH42" s="1613"/>
      <c r="AI42" s="1613"/>
      <c r="AJ42" s="1604"/>
      <c r="AK42" s="1577"/>
      <c r="AL42" s="707"/>
      <c r="AM42" s="1556"/>
      <c r="AN42" s="2"/>
      <c r="AO42" s="2"/>
      <c r="AP42" s="2"/>
      <c r="AQ42" s="2"/>
      <c r="AR42" s="2"/>
      <c r="AS42" s="2"/>
      <c r="AT42" s="2"/>
    </row>
    <row r="43" spans="1:46" ht="46.5" hidden="1" customHeight="1" outlineLevel="1">
      <c r="A43" s="1686"/>
      <c r="B43" s="1662"/>
      <c r="C43" s="645"/>
      <c r="D43" s="645"/>
      <c r="E43" s="1578"/>
      <c r="F43" s="1578"/>
      <c r="G43" s="21" t="s">
        <v>375</v>
      </c>
      <c r="H43" s="21" t="s">
        <v>376</v>
      </c>
      <c r="I43" s="624" t="s">
        <v>33</v>
      </c>
      <c r="J43" s="21">
        <v>1</v>
      </c>
      <c r="K43" s="1578"/>
      <c r="L43" s="1578"/>
      <c r="M43" s="1608"/>
      <c r="N43" s="1614"/>
      <c r="O43" s="1614"/>
      <c r="P43" s="1614"/>
      <c r="Q43" s="1608"/>
      <c r="R43" s="1614"/>
      <c r="S43" s="1614"/>
      <c r="T43" s="1614"/>
      <c r="U43" s="1683"/>
      <c r="V43" s="1683"/>
      <c r="W43" s="1683"/>
      <c r="X43" s="1683"/>
      <c r="Y43" s="1596"/>
      <c r="Z43" s="1596"/>
      <c r="AA43" s="1596"/>
      <c r="AB43" s="1596"/>
      <c r="AC43" s="1608"/>
      <c r="AD43" s="1614"/>
      <c r="AE43" s="1614"/>
      <c r="AF43" s="1608"/>
      <c r="AG43" s="1614"/>
      <c r="AH43" s="1614"/>
      <c r="AI43" s="1614"/>
      <c r="AJ43" s="1605"/>
      <c r="AK43" s="1578"/>
      <c r="AL43" s="708"/>
      <c r="AM43" s="1556"/>
      <c r="AN43" s="2"/>
      <c r="AO43" s="2"/>
      <c r="AP43" s="2"/>
      <c r="AQ43" s="2"/>
      <c r="AR43" s="2"/>
      <c r="AS43" s="2"/>
      <c r="AT43" s="2"/>
    </row>
    <row r="44" spans="1:46" s="78" customFormat="1" ht="18.75" hidden="1" customHeight="1" outlineLevel="1">
      <c r="A44" s="1657" t="s">
        <v>55</v>
      </c>
      <c r="B44" s="1660" t="s">
        <v>560</v>
      </c>
      <c r="C44" s="643"/>
      <c r="D44" s="643"/>
      <c r="E44" s="1588" t="s">
        <v>35</v>
      </c>
      <c r="F44" s="1588" t="s">
        <v>442</v>
      </c>
      <c r="G44" s="273" t="s">
        <v>372</v>
      </c>
      <c r="H44" s="273" t="s">
        <v>79</v>
      </c>
      <c r="I44" s="82" t="s">
        <v>33</v>
      </c>
      <c r="J44" s="276">
        <v>8.7999999999999995E-2</v>
      </c>
      <c r="K44" s="1588">
        <v>2019</v>
      </c>
      <c r="L44" s="1588">
        <v>2019</v>
      </c>
      <c r="M44" s="1606">
        <f>SUM(N44:P46)</f>
        <v>780.31</v>
      </c>
      <c r="N44" s="1606">
        <v>0</v>
      </c>
      <c r="O44" s="1606">
        <v>780.31</v>
      </c>
      <c r="P44" s="1606">
        <v>0</v>
      </c>
      <c r="Q44" s="1606">
        <f>SUM(R44:T46)</f>
        <v>780.31</v>
      </c>
      <c r="R44" s="1606">
        <v>0</v>
      </c>
      <c r="S44" s="1606">
        <v>780.31</v>
      </c>
      <c r="T44" s="1606">
        <v>0</v>
      </c>
      <c r="U44" s="1681">
        <f>SUM(V44:X46)</f>
        <v>780.31</v>
      </c>
      <c r="V44" s="1681">
        <f>R44</f>
        <v>0</v>
      </c>
      <c r="W44" s="1681">
        <f>S44</f>
        <v>780.31</v>
      </c>
      <c r="X44" s="1681">
        <f>T44</f>
        <v>0</v>
      </c>
      <c r="Y44" s="1594">
        <f>U44</f>
        <v>780.31</v>
      </c>
      <c r="Z44" s="1594">
        <f t="shared" ref="Z44" si="35">V44</f>
        <v>0</v>
      </c>
      <c r="AA44" s="1594">
        <f t="shared" ref="AA44" si="36">W44</f>
        <v>780.31</v>
      </c>
      <c r="AB44" s="1594">
        <f t="shared" ref="AB44" si="37">X44</f>
        <v>0</v>
      </c>
      <c r="AC44" s="1606"/>
      <c r="AD44" s="1606">
        <v>0</v>
      </c>
      <c r="AE44" s="1606">
        <v>0</v>
      </c>
      <c r="AF44" s="1606"/>
      <c r="AG44" s="1606"/>
      <c r="AH44" s="1690"/>
      <c r="AI44" s="1609">
        <v>780.31</v>
      </c>
      <c r="AJ44" s="1585" t="s">
        <v>33</v>
      </c>
      <c r="AK44" s="1588"/>
      <c r="AL44" s="716"/>
      <c r="AM44" s="1557" t="s">
        <v>670</v>
      </c>
      <c r="AN44" s="77"/>
      <c r="AO44" s="77"/>
      <c r="AP44" s="77"/>
      <c r="AQ44" s="77"/>
      <c r="AR44" s="77"/>
      <c r="AS44" s="77"/>
      <c r="AT44" s="77"/>
    </row>
    <row r="45" spans="1:46" s="78" customFormat="1" ht="17.25" hidden="1" customHeight="1" outlineLevel="1">
      <c r="A45" s="1658"/>
      <c r="B45" s="1661"/>
      <c r="C45" s="644"/>
      <c r="D45" s="644"/>
      <c r="E45" s="1589"/>
      <c r="F45" s="1589"/>
      <c r="G45" s="273" t="s">
        <v>374</v>
      </c>
      <c r="H45" s="273" t="s">
        <v>373</v>
      </c>
      <c r="I45" s="82" t="s">
        <v>33</v>
      </c>
      <c r="J45" s="273">
        <v>100</v>
      </c>
      <c r="K45" s="1589"/>
      <c r="L45" s="1589"/>
      <c r="M45" s="1607"/>
      <c r="N45" s="1607"/>
      <c r="O45" s="1607"/>
      <c r="P45" s="1607"/>
      <c r="Q45" s="1607"/>
      <c r="R45" s="1607"/>
      <c r="S45" s="1607"/>
      <c r="T45" s="1607"/>
      <c r="U45" s="1682"/>
      <c r="V45" s="1682"/>
      <c r="W45" s="1682"/>
      <c r="X45" s="1682"/>
      <c r="Y45" s="1595"/>
      <c r="Z45" s="1595"/>
      <c r="AA45" s="1595"/>
      <c r="AB45" s="1595"/>
      <c r="AC45" s="1607"/>
      <c r="AD45" s="1607"/>
      <c r="AE45" s="1607"/>
      <c r="AF45" s="1607"/>
      <c r="AG45" s="1607"/>
      <c r="AH45" s="1691"/>
      <c r="AI45" s="1610"/>
      <c r="AJ45" s="1586"/>
      <c r="AK45" s="1589"/>
      <c r="AL45" s="717"/>
      <c r="AM45" s="1557"/>
      <c r="AN45" s="77"/>
      <c r="AO45" s="77"/>
      <c r="AP45" s="77"/>
      <c r="AQ45" s="77"/>
      <c r="AR45" s="77"/>
      <c r="AS45" s="77"/>
      <c r="AT45" s="77"/>
    </row>
    <row r="46" spans="1:46" s="78" customFormat="1" ht="36.75" hidden="1" customHeight="1" outlineLevel="1">
      <c r="A46" s="1659"/>
      <c r="B46" s="1662"/>
      <c r="C46" s="645"/>
      <c r="D46" s="645"/>
      <c r="E46" s="1590"/>
      <c r="F46" s="1590"/>
      <c r="G46" s="273" t="s">
        <v>375</v>
      </c>
      <c r="H46" s="273" t="s">
        <v>376</v>
      </c>
      <c r="I46" s="82" t="s">
        <v>33</v>
      </c>
      <c r="J46" s="273">
        <v>1</v>
      </c>
      <c r="K46" s="1590"/>
      <c r="L46" s="1590"/>
      <c r="M46" s="1608"/>
      <c r="N46" s="1608"/>
      <c r="O46" s="1608"/>
      <c r="P46" s="1608"/>
      <c r="Q46" s="1608"/>
      <c r="R46" s="1608"/>
      <c r="S46" s="1608"/>
      <c r="T46" s="1608"/>
      <c r="U46" s="1683"/>
      <c r="V46" s="1683"/>
      <c r="W46" s="1683"/>
      <c r="X46" s="1683"/>
      <c r="Y46" s="1596"/>
      <c r="Z46" s="1596"/>
      <c r="AA46" s="1596"/>
      <c r="AB46" s="1596"/>
      <c r="AC46" s="1608"/>
      <c r="AD46" s="1608"/>
      <c r="AE46" s="1608"/>
      <c r="AF46" s="1608"/>
      <c r="AG46" s="1608"/>
      <c r="AH46" s="1692"/>
      <c r="AI46" s="1611"/>
      <c r="AJ46" s="1587"/>
      <c r="AK46" s="1590"/>
      <c r="AL46" s="718"/>
      <c r="AM46" s="1557"/>
      <c r="AN46" s="77"/>
      <c r="AO46" s="77"/>
      <c r="AP46" s="77"/>
      <c r="AQ46" s="77"/>
      <c r="AR46" s="77"/>
      <c r="AS46" s="77"/>
      <c r="AT46" s="77"/>
    </row>
    <row r="47" spans="1:46" s="78" customFormat="1" ht="14.25" hidden="1" customHeight="1" outlineLevel="1">
      <c r="A47" s="1657" t="s">
        <v>56</v>
      </c>
      <c r="B47" s="1660" t="s">
        <v>561</v>
      </c>
      <c r="C47" s="643"/>
      <c r="D47" s="643"/>
      <c r="E47" s="1588" t="s">
        <v>35</v>
      </c>
      <c r="F47" s="1588" t="s">
        <v>442</v>
      </c>
      <c r="G47" s="273" t="s">
        <v>372</v>
      </c>
      <c r="H47" s="273" t="s">
        <v>79</v>
      </c>
      <c r="I47" s="82" t="s">
        <v>33</v>
      </c>
      <c r="J47" s="274">
        <v>0.27</v>
      </c>
      <c r="K47" s="1588">
        <v>2019</v>
      </c>
      <c r="L47" s="1588">
        <v>2019</v>
      </c>
      <c r="M47" s="1606">
        <f>SUM(N47:P49)</f>
        <v>2394.12</v>
      </c>
      <c r="N47" s="1606">
        <v>0</v>
      </c>
      <c r="O47" s="1606">
        <v>2394.12</v>
      </c>
      <c r="P47" s="1606">
        <v>0</v>
      </c>
      <c r="Q47" s="1606">
        <f>SUM(R47:T49)</f>
        <v>2394.12</v>
      </c>
      <c r="R47" s="1606">
        <v>0</v>
      </c>
      <c r="S47" s="1606">
        <v>2394.12</v>
      </c>
      <c r="T47" s="1606">
        <v>0</v>
      </c>
      <c r="U47" s="1681">
        <f>SUM(V47:X49)</f>
        <v>2394.12</v>
      </c>
      <c r="V47" s="1681">
        <f>R47</f>
        <v>0</v>
      </c>
      <c r="W47" s="1681">
        <f>S47</f>
        <v>2394.12</v>
      </c>
      <c r="X47" s="1681">
        <f>T47</f>
        <v>0</v>
      </c>
      <c r="Y47" s="1594">
        <f>U47</f>
        <v>2394.12</v>
      </c>
      <c r="Z47" s="1594">
        <f t="shared" ref="Z47" si="38">V47</f>
        <v>0</v>
      </c>
      <c r="AA47" s="1594">
        <f t="shared" ref="AA47" si="39">W47</f>
        <v>2394.12</v>
      </c>
      <c r="AB47" s="1594">
        <f t="shared" ref="AB47" si="40">X47</f>
        <v>0</v>
      </c>
      <c r="AC47" s="1606"/>
      <c r="AD47" s="1606">
        <v>0</v>
      </c>
      <c r="AE47" s="1606">
        <v>0</v>
      </c>
      <c r="AF47" s="1606"/>
      <c r="AG47" s="1606"/>
      <c r="AH47" s="1690"/>
      <c r="AI47" s="1609">
        <v>2394.12</v>
      </c>
      <c r="AJ47" s="1585" t="s">
        <v>33</v>
      </c>
      <c r="AK47" s="1588"/>
      <c r="AL47" s="716"/>
      <c r="AM47" s="1557" t="s">
        <v>670</v>
      </c>
      <c r="AN47" s="77"/>
      <c r="AO47" s="77"/>
      <c r="AP47" s="77"/>
      <c r="AQ47" s="77"/>
      <c r="AR47" s="77"/>
      <c r="AS47" s="77"/>
      <c r="AT47" s="77"/>
    </row>
    <row r="48" spans="1:46" s="78" customFormat="1" ht="18.75" hidden="1" customHeight="1" outlineLevel="1">
      <c r="A48" s="1658"/>
      <c r="B48" s="1661"/>
      <c r="C48" s="644"/>
      <c r="D48" s="644"/>
      <c r="E48" s="1589"/>
      <c r="F48" s="1589"/>
      <c r="G48" s="273" t="s">
        <v>374</v>
      </c>
      <c r="H48" s="273" t="s">
        <v>373</v>
      </c>
      <c r="I48" s="82" t="s">
        <v>33</v>
      </c>
      <c r="J48" s="273">
        <v>100</v>
      </c>
      <c r="K48" s="1589"/>
      <c r="L48" s="1589"/>
      <c r="M48" s="1607"/>
      <c r="N48" s="1607"/>
      <c r="O48" s="1607"/>
      <c r="P48" s="1607"/>
      <c r="Q48" s="1607"/>
      <c r="R48" s="1607"/>
      <c r="S48" s="1607"/>
      <c r="T48" s="1607"/>
      <c r="U48" s="1682"/>
      <c r="V48" s="1682"/>
      <c r="W48" s="1682"/>
      <c r="X48" s="1682"/>
      <c r="Y48" s="1595"/>
      <c r="Z48" s="1595"/>
      <c r="AA48" s="1595"/>
      <c r="AB48" s="1595"/>
      <c r="AC48" s="1607"/>
      <c r="AD48" s="1607"/>
      <c r="AE48" s="1607"/>
      <c r="AF48" s="1607"/>
      <c r="AG48" s="1607"/>
      <c r="AH48" s="1691"/>
      <c r="AI48" s="1610"/>
      <c r="AJ48" s="1586"/>
      <c r="AK48" s="1589"/>
      <c r="AL48" s="717"/>
      <c r="AM48" s="1557"/>
      <c r="AN48" s="77"/>
      <c r="AO48" s="77"/>
      <c r="AP48" s="77"/>
      <c r="AQ48" s="77"/>
      <c r="AR48" s="77"/>
      <c r="AS48" s="77"/>
      <c r="AT48" s="77"/>
    </row>
    <row r="49" spans="1:46" s="78" customFormat="1" ht="43.2" hidden="1" customHeight="1" outlineLevel="1">
      <c r="A49" s="1659"/>
      <c r="B49" s="1662"/>
      <c r="C49" s="645"/>
      <c r="D49" s="645"/>
      <c r="E49" s="1590"/>
      <c r="F49" s="1590"/>
      <c r="G49" s="273" t="s">
        <v>375</v>
      </c>
      <c r="H49" s="273" t="s">
        <v>376</v>
      </c>
      <c r="I49" s="82" t="s">
        <v>33</v>
      </c>
      <c r="J49" s="273">
        <v>1</v>
      </c>
      <c r="K49" s="1590"/>
      <c r="L49" s="1590"/>
      <c r="M49" s="1608"/>
      <c r="N49" s="1608"/>
      <c r="O49" s="1608"/>
      <c r="P49" s="1608"/>
      <c r="Q49" s="1608"/>
      <c r="R49" s="1608"/>
      <c r="S49" s="1608"/>
      <c r="T49" s="1608"/>
      <c r="U49" s="1683"/>
      <c r="V49" s="1683"/>
      <c r="W49" s="1683"/>
      <c r="X49" s="1683"/>
      <c r="Y49" s="1596"/>
      <c r="Z49" s="1596"/>
      <c r="AA49" s="1596"/>
      <c r="AB49" s="1596"/>
      <c r="AC49" s="1608"/>
      <c r="AD49" s="1608"/>
      <c r="AE49" s="1608"/>
      <c r="AF49" s="1608"/>
      <c r="AG49" s="1608"/>
      <c r="AH49" s="1692"/>
      <c r="AI49" s="1611"/>
      <c r="AJ49" s="1587"/>
      <c r="AK49" s="1590"/>
      <c r="AL49" s="718"/>
      <c r="AM49" s="1557"/>
      <c r="AN49" s="77"/>
      <c r="AO49" s="77"/>
      <c r="AP49" s="77"/>
      <c r="AQ49" s="77"/>
      <c r="AR49" s="77"/>
      <c r="AS49" s="77"/>
      <c r="AT49" s="77"/>
    </row>
    <row r="50" spans="1:46" s="78" customFormat="1" ht="18.75" hidden="1" customHeight="1" outlineLevel="1">
      <c r="A50" s="1657" t="s">
        <v>57</v>
      </c>
      <c r="B50" s="1660" t="s">
        <v>562</v>
      </c>
      <c r="C50" s="643"/>
      <c r="D50" s="643"/>
      <c r="E50" s="1588" t="s">
        <v>35</v>
      </c>
      <c r="F50" s="1588" t="s">
        <v>442</v>
      </c>
      <c r="G50" s="273" t="s">
        <v>372</v>
      </c>
      <c r="H50" s="273" t="s">
        <v>79</v>
      </c>
      <c r="I50" s="82" t="s">
        <v>33</v>
      </c>
      <c r="J50" s="276">
        <v>0.26500000000000001</v>
      </c>
      <c r="K50" s="1588">
        <v>2019</v>
      </c>
      <c r="L50" s="1588">
        <v>2019</v>
      </c>
      <c r="M50" s="1606">
        <f>SUM(N50:P52)</f>
        <v>2349.79</v>
      </c>
      <c r="N50" s="1606">
        <v>0</v>
      </c>
      <c r="O50" s="1606">
        <v>2349.79</v>
      </c>
      <c r="P50" s="1606">
        <v>0</v>
      </c>
      <c r="Q50" s="1606">
        <f>SUM(R50:T52)</f>
        <v>2349.79</v>
      </c>
      <c r="R50" s="1606">
        <v>0</v>
      </c>
      <c r="S50" s="1606">
        <v>2349.79</v>
      </c>
      <c r="T50" s="1606">
        <v>0</v>
      </c>
      <c r="U50" s="1681">
        <f>SUM(V50:X52)</f>
        <v>2349.79</v>
      </c>
      <c r="V50" s="1681">
        <f>R50</f>
        <v>0</v>
      </c>
      <c r="W50" s="1681">
        <f>S50</f>
        <v>2349.79</v>
      </c>
      <c r="X50" s="1681">
        <f>T50</f>
        <v>0</v>
      </c>
      <c r="Y50" s="1594">
        <f>U50</f>
        <v>2349.79</v>
      </c>
      <c r="Z50" s="1594">
        <f t="shared" ref="Z50" si="41">V50</f>
        <v>0</v>
      </c>
      <c r="AA50" s="1594">
        <f t="shared" ref="AA50" si="42">W50</f>
        <v>2349.79</v>
      </c>
      <c r="AB50" s="1594">
        <f t="shared" ref="AB50" si="43">X50</f>
        <v>0</v>
      </c>
      <c r="AC50" s="1606"/>
      <c r="AD50" s="1606">
        <v>0</v>
      </c>
      <c r="AE50" s="1606">
        <v>0</v>
      </c>
      <c r="AF50" s="1606"/>
      <c r="AG50" s="1606"/>
      <c r="AH50" s="1690"/>
      <c r="AI50" s="1609">
        <v>2349.79</v>
      </c>
      <c r="AJ50" s="1585" t="s">
        <v>33</v>
      </c>
      <c r="AK50" s="1588"/>
      <c r="AL50" s="716"/>
      <c r="AM50" s="1557" t="s">
        <v>670</v>
      </c>
      <c r="AN50" s="77"/>
      <c r="AO50" s="77"/>
      <c r="AP50" s="77"/>
      <c r="AQ50" s="77"/>
      <c r="AR50" s="77"/>
      <c r="AS50" s="77"/>
      <c r="AT50" s="77"/>
    </row>
    <row r="51" spans="1:46" s="78" customFormat="1" ht="13.5" hidden="1" customHeight="1" outlineLevel="1">
      <c r="A51" s="1658"/>
      <c r="B51" s="1661"/>
      <c r="C51" s="644"/>
      <c r="D51" s="644"/>
      <c r="E51" s="1589"/>
      <c r="F51" s="1589"/>
      <c r="G51" s="273" t="s">
        <v>374</v>
      </c>
      <c r="H51" s="273" t="s">
        <v>373</v>
      </c>
      <c r="I51" s="82" t="s">
        <v>33</v>
      </c>
      <c r="J51" s="273">
        <v>100</v>
      </c>
      <c r="K51" s="1589"/>
      <c r="L51" s="1589"/>
      <c r="M51" s="1607"/>
      <c r="N51" s="1607"/>
      <c r="O51" s="1607"/>
      <c r="P51" s="1607"/>
      <c r="Q51" s="1607"/>
      <c r="R51" s="1607"/>
      <c r="S51" s="1607"/>
      <c r="T51" s="1607"/>
      <c r="U51" s="1682"/>
      <c r="V51" s="1682"/>
      <c r="W51" s="1682"/>
      <c r="X51" s="1682"/>
      <c r="Y51" s="1595"/>
      <c r="Z51" s="1595"/>
      <c r="AA51" s="1595"/>
      <c r="AB51" s="1595"/>
      <c r="AC51" s="1607"/>
      <c r="AD51" s="1607"/>
      <c r="AE51" s="1607"/>
      <c r="AF51" s="1607"/>
      <c r="AG51" s="1607"/>
      <c r="AH51" s="1691"/>
      <c r="AI51" s="1610"/>
      <c r="AJ51" s="1586"/>
      <c r="AK51" s="1589"/>
      <c r="AL51" s="717"/>
      <c r="AM51" s="1557"/>
      <c r="AN51" s="77"/>
      <c r="AO51" s="77"/>
      <c r="AP51" s="77"/>
      <c r="AQ51" s="77"/>
      <c r="AR51" s="77"/>
      <c r="AS51" s="77"/>
      <c r="AT51" s="77"/>
    </row>
    <row r="52" spans="1:46" s="78" customFormat="1" ht="37.5" hidden="1" customHeight="1" outlineLevel="1">
      <c r="A52" s="1659"/>
      <c r="B52" s="1662"/>
      <c r="C52" s="645"/>
      <c r="D52" s="645"/>
      <c r="E52" s="1590"/>
      <c r="F52" s="1590"/>
      <c r="G52" s="273" t="s">
        <v>375</v>
      </c>
      <c r="H52" s="273" t="s">
        <v>376</v>
      </c>
      <c r="I52" s="82" t="s">
        <v>33</v>
      </c>
      <c r="J52" s="273">
        <v>1</v>
      </c>
      <c r="K52" s="1590"/>
      <c r="L52" s="1590"/>
      <c r="M52" s="1608"/>
      <c r="N52" s="1608"/>
      <c r="O52" s="1608"/>
      <c r="P52" s="1608"/>
      <c r="Q52" s="1608"/>
      <c r="R52" s="1608"/>
      <c r="S52" s="1608"/>
      <c r="T52" s="1608"/>
      <c r="U52" s="1683"/>
      <c r="V52" s="1683"/>
      <c r="W52" s="1683"/>
      <c r="X52" s="1683"/>
      <c r="Y52" s="1596"/>
      <c r="Z52" s="1596"/>
      <c r="AA52" s="1596"/>
      <c r="AB52" s="1596"/>
      <c r="AC52" s="1608"/>
      <c r="AD52" s="1608"/>
      <c r="AE52" s="1608"/>
      <c r="AF52" s="1608"/>
      <c r="AG52" s="1608"/>
      <c r="AH52" s="1692"/>
      <c r="AI52" s="1611"/>
      <c r="AJ52" s="1587"/>
      <c r="AK52" s="1590"/>
      <c r="AL52" s="718"/>
      <c r="AM52" s="1557"/>
      <c r="AN52" s="77"/>
      <c r="AO52" s="77"/>
      <c r="AP52" s="77"/>
      <c r="AQ52" s="77"/>
      <c r="AR52" s="77"/>
      <c r="AS52" s="77"/>
      <c r="AT52" s="77"/>
    </row>
    <row r="53" spans="1:46" s="78" customFormat="1" ht="15" hidden="1" customHeight="1" outlineLevel="1">
      <c r="A53" s="1657" t="s">
        <v>38</v>
      </c>
      <c r="B53" s="1660" t="s">
        <v>563</v>
      </c>
      <c r="C53" s="643"/>
      <c r="D53" s="643"/>
      <c r="E53" s="1588" t="s">
        <v>35</v>
      </c>
      <c r="F53" s="1588" t="s">
        <v>442</v>
      </c>
      <c r="G53" s="273" t="s">
        <v>372</v>
      </c>
      <c r="H53" s="273" t="s">
        <v>79</v>
      </c>
      <c r="I53" s="82" t="s">
        <v>33</v>
      </c>
      <c r="J53" s="276">
        <v>7.0000000000000001E-3</v>
      </c>
      <c r="K53" s="1588">
        <v>2019</v>
      </c>
      <c r="L53" s="1588">
        <v>2019</v>
      </c>
      <c r="M53" s="1606">
        <f>SUM(N53:P55)</f>
        <v>62.07</v>
      </c>
      <c r="N53" s="1606">
        <v>0</v>
      </c>
      <c r="O53" s="1606">
        <v>62.07</v>
      </c>
      <c r="P53" s="1606">
        <v>0</v>
      </c>
      <c r="Q53" s="1606">
        <f>SUM(R53:T55)</f>
        <v>62.07</v>
      </c>
      <c r="R53" s="1606">
        <v>0</v>
      </c>
      <c r="S53" s="1606">
        <v>62.07</v>
      </c>
      <c r="T53" s="1606">
        <v>0</v>
      </c>
      <c r="U53" s="1681">
        <f>SUM(V53:X55)</f>
        <v>62.07</v>
      </c>
      <c r="V53" s="1681">
        <f>R53</f>
        <v>0</v>
      </c>
      <c r="W53" s="1681">
        <f>S53</f>
        <v>62.07</v>
      </c>
      <c r="X53" s="1681">
        <f>T53</f>
        <v>0</v>
      </c>
      <c r="Y53" s="1594">
        <f>U53</f>
        <v>62.07</v>
      </c>
      <c r="Z53" s="1594">
        <f t="shared" ref="Z53" si="44">V53</f>
        <v>0</v>
      </c>
      <c r="AA53" s="1594">
        <f t="shared" ref="AA53" si="45">W53</f>
        <v>62.07</v>
      </c>
      <c r="AB53" s="1594">
        <f t="shared" ref="AB53" si="46">X53</f>
        <v>0</v>
      </c>
      <c r="AC53" s="1606"/>
      <c r="AD53" s="1606">
        <v>0</v>
      </c>
      <c r="AE53" s="1606">
        <v>0</v>
      </c>
      <c r="AF53" s="1606"/>
      <c r="AG53" s="1606"/>
      <c r="AH53" s="1690"/>
      <c r="AI53" s="1609">
        <v>62.07</v>
      </c>
      <c r="AJ53" s="1585" t="s">
        <v>33</v>
      </c>
      <c r="AK53" s="1588"/>
      <c r="AL53" s="716"/>
      <c r="AM53" s="1557" t="s">
        <v>670</v>
      </c>
      <c r="AN53" s="77"/>
      <c r="AO53" s="77"/>
      <c r="AP53" s="77"/>
      <c r="AQ53" s="77"/>
      <c r="AR53" s="77"/>
      <c r="AS53" s="77"/>
      <c r="AT53" s="77"/>
    </row>
    <row r="54" spans="1:46" s="78" customFormat="1" ht="15" hidden="1" customHeight="1" outlineLevel="1">
      <c r="A54" s="1658"/>
      <c r="B54" s="1661"/>
      <c r="C54" s="644"/>
      <c r="D54" s="644"/>
      <c r="E54" s="1589"/>
      <c r="F54" s="1589"/>
      <c r="G54" s="273" t="s">
        <v>374</v>
      </c>
      <c r="H54" s="273" t="s">
        <v>373</v>
      </c>
      <c r="I54" s="82" t="s">
        <v>33</v>
      </c>
      <c r="J54" s="273">
        <v>100</v>
      </c>
      <c r="K54" s="1589"/>
      <c r="L54" s="1589"/>
      <c r="M54" s="1607"/>
      <c r="N54" s="1607"/>
      <c r="O54" s="1607"/>
      <c r="P54" s="1607"/>
      <c r="Q54" s="1607"/>
      <c r="R54" s="1607"/>
      <c r="S54" s="1607"/>
      <c r="T54" s="1607"/>
      <c r="U54" s="1682"/>
      <c r="V54" s="1682"/>
      <c r="W54" s="1682"/>
      <c r="X54" s="1682"/>
      <c r="Y54" s="1595"/>
      <c r="Z54" s="1595"/>
      <c r="AA54" s="1595"/>
      <c r="AB54" s="1595"/>
      <c r="AC54" s="1607"/>
      <c r="AD54" s="1607"/>
      <c r="AE54" s="1607"/>
      <c r="AF54" s="1607"/>
      <c r="AG54" s="1607"/>
      <c r="AH54" s="1691"/>
      <c r="AI54" s="1610"/>
      <c r="AJ54" s="1586"/>
      <c r="AK54" s="1589"/>
      <c r="AL54" s="717"/>
      <c r="AM54" s="1557"/>
      <c r="AN54" s="77"/>
      <c r="AO54" s="77"/>
      <c r="AP54" s="77"/>
      <c r="AQ54" s="77"/>
      <c r="AR54" s="77"/>
      <c r="AS54" s="77"/>
      <c r="AT54" s="77"/>
    </row>
    <row r="55" spans="1:46" s="78" customFormat="1" ht="43.2" hidden="1" customHeight="1" outlineLevel="1">
      <c r="A55" s="1659"/>
      <c r="B55" s="1662"/>
      <c r="C55" s="645"/>
      <c r="D55" s="645"/>
      <c r="E55" s="1590"/>
      <c r="F55" s="1590"/>
      <c r="G55" s="273" t="s">
        <v>375</v>
      </c>
      <c r="H55" s="273" t="s">
        <v>376</v>
      </c>
      <c r="I55" s="82" t="s">
        <v>33</v>
      </c>
      <c r="J55" s="273">
        <v>1</v>
      </c>
      <c r="K55" s="1590"/>
      <c r="L55" s="1590"/>
      <c r="M55" s="1608"/>
      <c r="N55" s="1608"/>
      <c r="O55" s="1608"/>
      <c r="P55" s="1608"/>
      <c r="Q55" s="1608"/>
      <c r="R55" s="1608"/>
      <c r="S55" s="1608"/>
      <c r="T55" s="1608"/>
      <c r="U55" s="1683"/>
      <c r="V55" s="1683"/>
      <c r="W55" s="1683"/>
      <c r="X55" s="1683"/>
      <c r="Y55" s="1596"/>
      <c r="Z55" s="1596"/>
      <c r="AA55" s="1596"/>
      <c r="AB55" s="1596"/>
      <c r="AC55" s="1608"/>
      <c r="AD55" s="1608"/>
      <c r="AE55" s="1608"/>
      <c r="AF55" s="1608"/>
      <c r="AG55" s="1608"/>
      <c r="AH55" s="1692"/>
      <c r="AI55" s="1611"/>
      <c r="AJ55" s="1587"/>
      <c r="AK55" s="1590"/>
      <c r="AL55" s="718"/>
      <c r="AM55" s="1557"/>
      <c r="AN55" s="77"/>
      <c r="AO55" s="77"/>
      <c r="AP55" s="77"/>
      <c r="AQ55" s="77"/>
      <c r="AR55" s="77"/>
      <c r="AS55" s="77"/>
      <c r="AT55" s="77"/>
    </row>
    <row r="56" spans="1:46" s="78" customFormat="1" ht="18" hidden="1" customHeight="1" outlineLevel="1">
      <c r="A56" s="1657" t="s">
        <v>58</v>
      </c>
      <c r="B56" s="1660" t="s">
        <v>564</v>
      </c>
      <c r="C56" s="643"/>
      <c r="D56" s="643"/>
      <c r="E56" s="1588" t="s">
        <v>35</v>
      </c>
      <c r="F56" s="1588" t="s">
        <v>442</v>
      </c>
      <c r="G56" s="273" t="s">
        <v>372</v>
      </c>
      <c r="H56" s="273" t="s">
        <v>79</v>
      </c>
      <c r="I56" s="82" t="s">
        <v>33</v>
      </c>
      <c r="J56" s="276">
        <v>4.5999999999999999E-2</v>
      </c>
      <c r="K56" s="1588">
        <v>2019</v>
      </c>
      <c r="L56" s="1588">
        <v>2019</v>
      </c>
      <c r="M56" s="1606">
        <f>SUM(N56:P58)</f>
        <v>407.89</v>
      </c>
      <c r="N56" s="1606">
        <v>0</v>
      </c>
      <c r="O56" s="1606">
        <v>407.89</v>
      </c>
      <c r="P56" s="1606">
        <v>0</v>
      </c>
      <c r="Q56" s="1606">
        <f>SUM(R56:T58)</f>
        <v>407.89</v>
      </c>
      <c r="R56" s="1606">
        <v>0</v>
      </c>
      <c r="S56" s="1606">
        <v>407.89</v>
      </c>
      <c r="T56" s="1606">
        <v>0</v>
      </c>
      <c r="U56" s="1681">
        <f>SUM(V56:X58)</f>
        <v>407.89</v>
      </c>
      <c r="V56" s="1681">
        <f>R56</f>
        <v>0</v>
      </c>
      <c r="W56" s="1681">
        <f>S56</f>
        <v>407.89</v>
      </c>
      <c r="X56" s="1681">
        <f>T56</f>
        <v>0</v>
      </c>
      <c r="Y56" s="1594">
        <f>U56</f>
        <v>407.89</v>
      </c>
      <c r="Z56" s="1594">
        <f t="shared" ref="Z56" si="47">V56</f>
        <v>0</v>
      </c>
      <c r="AA56" s="1594">
        <f t="shared" ref="AA56" si="48">W56</f>
        <v>407.89</v>
      </c>
      <c r="AB56" s="1594">
        <f t="shared" ref="AB56" si="49">X56</f>
        <v>0</v>
      </c>
      <c r="AC56" s="1606"/>
      <c r="AD56" s="1606">
        <v>0</v>
      </c>
      <c r="AE56" s="1606">
        <v>0</v>
      </c>
      <c r="AF56" s="1606"/>
      <c r="AG56" s="1606"/>
      <c r="AH56" s="1690"/>
      <c r="AI56" s="1609">
        <v>407.89</v>
      </c>
      <c r="AJ56" s="1585" t="s">
        <v>33</v>
      </c>
      <c r="AK56" s="1588"/>
      <c r="AL56" s="716"/>
      <c r="AM56" s="1557" t="s">
        <v>670</v>
      </c>
      <c r="AN56" s="77"/>
      <c r="AO56" s="77"/>
      <c r="AP56" s="77"/>
      <c r="AQ56" s="77"/>
      <c r="AR56" s="77"/>
      <c r="AS56" s="77"/>
      <c r="AT56" s="77"/>
    </row>
    <row r="57" spans="1:46" s="78" customFormat="1" ht="21" hidden="1" customHeight="1" outlineLevel="1">
      <c r="A57" s="1658"/>
      <c r="B57" s="1661"/>
      <c r="C57" s="644"/>
      <c r="D57" s="644"/>
      <c r="E57" s="1589"/>
      <c r="F57" s="1589"/>
      <c r="G57" s="273" t="s">
        <v>374</v>
      </c>
      <c r="H57" s="273" t="s">
        <v>373</v>
      </c>
      <c r="I57" s="82" t="s">
        <v>33</v>
      </c>
      <c r="J57" s="273">
        <v>100</v>
      </c>
      <c r="K57" s="1589"/>
      <c r="L57" s="1589"/>
      <c r="M57" s="1607"/>
      <c r="N57" s="1607"/>
      <c r="O57" s="1607"/>
      <c r="P57" s="1607"/>
      <c r="Q57" s="1607"/>
      <c r="R57" s="1607"/>
      <c r="S57" s="1607"/>
      <c r="T57" s="1607"/>
      <c r="U57" s="1682"/>
      <c r="V57" s="1682"/>
      <c r="W57" s="1682"/>
      <c r="X57" s="1682"/>
      <c r="Y57" s="1595"/>
      <c r="Z57" s="1595"/>
      <c r="AA57" s="1595"/>
      <c r="AB57" s="1595"/>
      <c r="AC57" s="1607"/>
      <c r="AD57" s="1607"/>
      <c r="AE57" s="1607"/>
      <c r="AF57" s="1607"/>
      <c r="AG57" s="1607"/>
      <c r="AH57" s="1691"/>
      <c r="AI57" s="1610"/>
      <c r="AJ57" s="1586"/>
      <c r="AK57" s="1589"/>
      <c r="AL57" s="717"/>
      <c r="AM57" s="1557"/>
      <c r="AN57" s="77"/>
      <c r="AO57" s="77"/>
      <c r="AP57" s="77"/>
      <c r="AQ57" s="77"/>
      <c r="AR57" s="77"/>
      <c r="AS57" s="77"/>
      <c r="AT57" s="77"/>
    </row>
    <row r="58" spans="1:46" s="78" customFormat="1" ht="43.2" hidden="1" customHeight="1" outlineLevel="1">
      <c r="A58" s="1659"/>
      <c r="B58" s="1662"/>
      <c r="C58" s="645"/>
      <c r="D58" s="645"/>
      <c r="E58" s="1590"/>
      <c r="F58" s="1590"/>
      <c r="G58" s="273" t="s">
        <v>375</v>
      </c>
      <c r="H58" s="273" t="s">
        <v>376</v>
      </c>
      <c r="I58" s="82" t="s">
        <v>33</v>
      </c>
      <c r="J58" s="273">
        <v>1</v>
      </c>
      <c r="K58" s="1590"/>
      <c r="L58" s="1590"/>
      <c r="M58" s="1608"/>
      <c r="N58" s="1608"/>
      <c r="O58" s="1608"/>
      <c r="P58" s="1608"/>
      <c r="Q58" s="1608"/>
      <c r="R58" s="1608"/>
      <c r="S58" s="1608"/>
      <c r="T58" s="1608"/>
      <c r="U58" s="1683"/>
      <c r="V58" s="1683"/>
      <c r="W58" s="1683"/>
      <c r="X58" s="1683"/>
      <c r="Y58" s="1596"/>
      <c r="Z58" s="1596"/>
      <c r="AA58" s="1596"/>
      <c r="AB58" s="1596"/>
      <c r="AC58" s="1608"/>
      <c r="AD58" s="1608"/>
      <c r="AE58" s="1608"/>
      <c r="AF58" s="1608"/>
      <c r="AG58" s="1608"/>
      <c r="AH58" s="1692"/>
      <c r="AI58" s="1611"/>
      <c r="AJ58" s="1587"/>
      <c r="AK58" s="1590"/>
      <c r="AL58" s="718"/>
      <c r="AM58" s="1557"/>
      <c r="AN58" s="77"/>
      <c r="AO58" s="77"/>
      <c r="AP58" s="77"/>
      <c r="AQ58" s="77"/>
      <c r="AR58" s="77"/>
      <c r="AS58" s="77"/>
      <c r="AT58" s="77"/>
    </row>
    <row r="59" spans="1:46" ht="17.25" hidden="1" customHeight="1" outlineLevel="1">
      <c r="A59" s="1684" t="s">
        <v>59</v>
      </c>
      <c r="B59" s="1660" t="s">
        <v>565</v>
      </c>
      <c r="C59" s="643"/>
      <c r="D59" s="643"/>
      <c r="E59" s="1576" t="s">
        <v>35</v>
      </c>
      <c r="F59" s="1576" t="s">
        <v>442</v>
      </c>
      <c r="G59" s="21" t="s">
        <v>372</v>
      </c>
      <c r="H59" s="21" t="s">
        <v>79</v>
      </c>
      <c r="I59" s="624" t="s">
        <v>33</v>
      </c>
      <c r="J59" s="23">
        <v>1.4E-2</v>
      </c>
      <c r="K59" s="1576">
        <v>2020</v>
      </c>
      <c r="L59" s="1576">
        <v>2020</v>
      </c>
      <c r="M59" s="1606">
        <f>SUM(N59:P61)</f>
        <v>129.93</v>
      </c>
      <c r="N59" s="1612">
        <v>0</v>
      </c>
      <c r="O59" s="1612">
        <v>0</v>
      </c>
      <c r="P59" s="1612">
        <v>129.93</v>
      </c>
      <c r="Q59" s="1606">
        <f>SUM(R59:T61)</f>
        <v>129.93</v>
      </c>
      <c r="R59" s="1612">
        <v>0</v>
      </c>
      <c r="S59" s="1612">
        <v>0</v>
      </c>
      <c r="T59" s="1612">
        <v>129.93</v>
      </c>
      <c r="U59" s="1681">
        <f>SUM(V59:X61)</f>
        <v>129.93</v>
      </c>
      <c r="V59" s="1681">
        <f>R59</f>
        <v>0</v>
      </c>
      <c r="W59" s="1681">
        <f>S59</f>
        <v>0</v>
      </c>
      <c r="X59" s="1681">
        <f>T59</f>
        <v>129.93</v>
      </c>
      <c r="Y59" s="1594">
        <f>U59</f>
        <v>129.93</v>
      </c>
      <c r="Z59" s="1594">
        <f t="shared" ref="Z59" si="50">V59</f>
        <v>0</v>
      </c>
      <c r="AA59" s="1594">
        <f t="shared" ref="AA59" si="51">W59</f>
        <v>0</v>
      </c>
      <c r="AB59" s="1594">
        <f t="shared" ref="AB59" si="52">X59</f>
        <v>129.93</v>
      </c>
      <c r="AC59" s="1606"/>
      <c r="AD59" s="1612">
        <v>0</v>
      </c>
      <c r="AE59" s="1612">
        <v>0</v>
      </c>
      <c r="AF59" s="1606"/>
      <c r="AG59" s="1612">
        <v>129.93</v>
      </c>
      <c r="AH59" s="1612">
        <v>129.93</v>
      </c>
      <c r="AI59" s="1693">
        <v>129.93</v>
      </c>
      <c r="AJ59" s="1603" t="s">
        <v>604</v>
      </c>
      <c r="AK59" s="1576"/>
      <c r="AL59" s="706"/>
      <c r="AM59" s="1556"/>
      <c r="AN59" s="2"/>
      <c r="AO59" s="2"/>
      <c r="AP59" s="2"/>
      <c r="AQ59" s="2"/>
      <c r="AR59" s="2"/>
      <c r="AS59" s="2"/>
      <c r="AT59" s="2"/>
    </row>
    <row r="60" spans="1:46" ht="13.5" hidden="1" customHeight="1" outlineLevel="1">
      <c r="A60" s="1685"/>
      <c r="B60" s="1661"/>
      <c r="C60" s="644"/>
      <c r="D60" s="644"/>
      <c r="E60" s="1577"/>
      <c r="F60" s="1577"/>
      <c r="G60" s="21" t="s">
        <v>374</v>
      </c>
      <c r="H60" s="21" t="s">
        <v>373</v>
      </c>
      <c r="I60" s="624" t="s">
        <v>33</v>
      </c>
      <c r="J60" s="21">
        <v>100</v>
      </c>
      <c r="K60" s="1577"/>
      <c r="L60" s="1577"/>
      <c r="M60" s="1607"/>
      <c r="N60" s="1613"/>
      <c r="O60" s="1613"/>
      <c r="P60" s="1613"/>
      <c r="Q60" s="1607"/>
      <c r="R60" s="1613"/>
      <c r="S60" s="1613"/>
      <c r="T60" s="1613"/>
      <c r="U60" s="1682"/>
      <c r="V60" s="1682"/>
      <c r="W60" s="1682"/>
      <c r="X60" s="1682"/>
      <c r="Y60" s="1595"/>
      <c r="Z60" s="1595"/>
      <c r="AA60" s="1595"/>
      <c r="AB60" s="1595"/>
      <c r="AC60" s="1607"/>
      <c r="AD60" s="1613"/>
      <c r="AE60" s="1613"/>
      <c r="AF60" s="1607"/>
      <c r="AG60" s="1613"/>
      <c r="AH60" s="1613"/>
      <c r="AI60" s="1694"/>
      <c r="AJ60" s="1604"/>
      <c r="AK60" s="1577"/>
      <c r="AL60" s="707"/>
      <c r="AM60" s="1556"/>
      <c r="AN60" s="2"/>
      <c r="AO60" s="2"/>
      <c r="AP60" s="2"/>
      <c r="AQ60" s="2"/>
      <c r="AR60" s="2"/>
      <c r="AS60" s="2"/>
      <c r="AT60" s="2"/>
    </row>
    <row r="61" spans="1:46" ht="43.2" hidden="1" customHeight="1" outlineLevel="1">
      <c r="A61" s="1686"/>
      <c r="B61" s="1662"/>
      <c r="C61" s="645"/>
      <c r="D61" s="645"/>
      <c r="E61" s="1578"/>
      <c r="F61" s="1578"/>
      <c r="G61" s="21" t="s">
        <v>375</v>
      </c>
      <c r="H61" s="21" t="s">
        <v>376</v>
      </c>
      <c r="I61" s="624" t="s">
        <v>33</v>
      </c>
      <c r="J61" s="21">
        <v>1</v>
      </c>
      <c r="K61" s="1578"/>
      <c r="L61" s="1578"/>
      <c r="M61" s="1608"/>
      <c r="N61" s="1614"/>
      <c r="O61" s="1614"/>
      <c r="P61" s="1614"/>
      <c r="Q61" s="1608"/>
      <c r="R61" s="1614"/>
      <c r="S61" s="1614"/>
      <c r="T61" s="1614"/>
      <c r="U61" s="1683"/>
      <c r="V61" s="1683"/>
      <c r="W61" s="1683"/>
      <c r="X61" s="1683"/>
      <c r="Y61" s="1596"/>
      <c r="Z61" s="1596"/>
      <c r="AA61" s="1596"/>
      <c r="AB61" s="1596"/>
      <c r="AC61" s="1608"/>
      <c r="AD61" s="1614"/>
      <c r="AE61" s="1614"/>
      <c r="AF61" s="1608"/>
      <c r="AG61" s="1614"/>
      <c r="AH61" s="1614"/>
      <c r="AI61" s="1695"/>
      <c r="AJ61" s="1605"/>
      <c r="AK61" s="1578"/>
      <c r="AL61" s="708"/>
      <c r="AM61" s="1556"/>
      <c r="AN61" s="2"/>
      <c r="AO61" s="2"/>
      <c r="AP61" s="2"/>
      <c r="AQ61" s="2"/>
      <c r="AR61" s="2"/>
      <c r="AS61" s="2"/>
      <c r="AT61" s="2"/>
    </row>
    <row r="62" spans="1:46" ht="19.5" hidden="1" customHeight="1" outlineLevel="1">
      <c r="A62" s="1684" t="s">
        <v>60</v>
      </c>
      <c r="B62" s="1660" t="s">
        <v>566</v>
      </c>
      <c r="C62" s="643"/>
      <c r="D62" s="643"/>
      <c r="E62" s="1576" t="s">
        <v>35</v>
      </c>
      <c r="F62" s="1576" t="s">
        <v>442</v>
      </c>
      <c r="G62" s="21" t="s">
        <v>372</v>
      </c>
      <c r="H62" s="21" t="s">
        <v>79</v>
      </c>
      <c r="I62" s="624" t="s">
        <v>33</v>
      </c>
      <c r="J62" s="21">
        <v>2E-3</v>
      </c>
      <c r="K62" s="1576">
        <v>2020</v>
      </c>
      <c r="L62" s="1576">
        <v>2020</v>
      </c>
      <c r="M62" s="1606">
        <f>SUM(N62:P64)</f>
        <v>18.559999999999999</v>
      </c>
      <c r="N62" s="1612">
        <v>0</v>
      </c>
      <c r="O62" s="1612">
        <v>0</v>
      </c>
      <c r="P62" s="1612">
        <v>18.559999999999999</v>
      </c>
      <c r="Q62" s="1606">
        <f>SUM(R62:T64)</f>
        <v>18.559999999999999</v>
      </c>
      <c r="R62" s="1612">
        <v>0</v>
      </c>
      <c r="S62" s="1612">
        <v>0</v>
      </c>
      <c r="T62" s="1612">
        <v>18.559999999999999</v>
      </c>
      <c r="U62" s="1681">
        <f>SUM(V62:X64)</f>
        <v>18.559999999999999</v>
      </c>
      <c r="V62" s="1681">
        <f>R62</f>
        <v>0</v>
      </c>
      <c r="W62" s="1681">
        <f>S62</f>
        <v>0</v>
      </c>
      <c r="X62" s="1681">
        <f>T62</f>
        <v>18.559999999999999</v>
      </c>
      <c r="Y62" s="1594">
        <f>U62</f>
        <v>18.559999999999999</v>
      </c>
      <c r="Z62" s="1594">
        <f t="shared" ref="Z62" si="53">V62</f>
        <v>0</v>
      </c>
      <c r="AA62" s="1594">
        <f t="shared" ref="AA62" si="54">W62</f>
        <v>0</v>
      </c>
      <c r="AB62" s="1594">
        <f t="shared" ref="AB62" si="55">X62</f>
        <v>18.559999999999999</v>
      </c>
      <c r="AC62" s="1606"/>
      <c r="AD62" s="1612">
        <v>0</v>
      </c>
      <c r="AE62" s="1612">
        <v>0</v>
      </c>
      <c r="AF62" s="1606"/>
      <c r="AG62" s="1612">
        <v>18.559999999999999</v>
      </c>
      <c r="AH62" s="1612">
        <v>18.559999999999999</v>
      </c>
      <c r="AI62" s="1693">
        <v>18.559999999999999</v>
      </c>
      <c r="AJ62" s="1603" t="s">
        <v>604</v>
      </c>
      <c r="AK62" s="1576"/>
      <c r="AL62" s="706"/>
      <c r="AM62" s="1556"/>
      <c r="AN62" s="2"/>
      <c r="AO62" s="2"/>
      <c r="AP62" s="2"/>
      <c r="AQ62" s="2"/>
      <c r="AR62" s="2"/>
      <c r="AS62" s="2"/>
      <c r="AT62" s="2"/>
    </row>
    <row r="63" spans="1:46" ht="18" hidden="1" customHeight="1" outlineLevel="1">
      <c r="A63" s="1685"/>
      <c r="B63" s="1661"/>
      <c r="C63" s="644"/>
      <c r="D63" s="644"/>
      <c r="E63" s="1577"/>
      <c r="F63" s="1577"/>
      <c r="G63" s="21" t="s">
        <v>374</v>
      </c>
      <c r="H63" s="21" t="s">
        <v>373</v>
      </c>
      <c r="I63" s="624" t="s">
        <v>33</v>
      </c>
      <c r="J63" s="21">
        <v>100</v>
      </c>
      <c r="K63" s="1577"/>
      <c r="L63" s="1577"/>
      <c r="M63" s="1607"/>
      <c r="N63" s="1613"/>
      <c r="O63" s="1613"/>
      <c r="P63" s="1613"/>
      <c r="Q63" s="1607"/>
      <c r="R63" s="1613"/>
      <c r="S63" s="1613"/>
      <c r="T63" s="1613"/>
      <c r="U63" s="1682"/>
      <c r="V63" s="1682"/>
      <c r="W63" s="1682"/>
      <c r="X63" s="1682"/>
      <c r="Y63" s="1595"/>
      <c r="Z63" s="1595"/>
      <c r="AA63" s="1595"/>
      <c r="AB63" s="1595"/>
      <c r="AC63" s="1607"/>
      <c r="AD63" s="1613"/>
      <c r="AE63" s="1613"/>
      <c r="AF63" s="1607"/>
      <c r="AG63" s="1613"/>
      <c r="AH63" s="1613"/>
      <c r="AI63" s="1694"/>
      <c r="AJ63" s="1604"/>
      <c r="AK63" s="1577"/>
      <c r="AL63" s="707"/>
      <c r="AM63" s="1556"/>
      <c r="AN63" s="2"/>
      <c r="AO63" s="2"/>
      <c r="AP63" s="2"/>
      <c r="AQ63" s="2"/>
      <c r="AR63" s="2"/>
      <c r="AS63" s="2"/>
      <c r="AT63" s="2"/>
    </row>
    <row r="64" spans="1:46" ht="43.2" hidden="1" customHeight="1" outlineLevel="1">
      <c r="A64" s="1686"/>
      <c r="B64" s="1662"/>
      <c r="C64" s="645"/>
      <c r="D64" s="645"/>
      <c r="E64" s="1578"/>
      <c r="F64" s="1578"/>
      <c r="G64" s="21" t="s">
        <v>375</v>
      </c>
      <c r="H64" s="21" t="s">
        <v>376</v>
      </c>
      <c r="I64" s="624" t="s">
        <v>33</v>
      </c>
      <c r="J64" s="21">
        <v>1</v>
      </c>
      <c r="K64" s="1578"/>
      <c r="L64" s="1578"/>
      <c r="M64" s="1608"/>
      <c r="N64" s="1614"/>
      <c r="O64" s="1614"/>
      <c r="P64" s="1614"/>
      <c r="Q64" s="1608"/>
      <c r="R64" s="1614"/>
      <c r="S64" s="1614"/>
      <c r="T64" s="1614"/>
      <c r="U64" s="1683"/>
      <c r="V64" s="1683"/>
      <c r="W64" s="1683"/>
      <c r="X64" s="1683"/>
      <c r="Y64" s="1596"/>
      <c r="Z64" s="1596"/>
      <c r="AA64" s="1596"/>
      <c r="AB64" s="1596"/>
      <c r="AC64" s="1608"/>
      <c r="AD64" s="1614"/>
      <c r="AE64" s="1614"/>
      <c r="AF64" s="1608"/>
      <c r="AG64" s="1614"/>
      <c r="AH64" s="1614"/>
      <c r="AI64" s="1695"/>
      <c r="AJ64" s="1605"/>
      <c r="AK64" s="1578"/>
      <c r="AL64" s="708"/>
      <c r="AM64" s="1556"/>
      <c r="AN64" s="2"/>
      <c r="AO64" s="2"/>
      <c r="AP64" s="2"/>
      <c r="AQ64" s="2"/>
      <c r="AR64" s="2"/>
      <c r="AS64" s="2"/>
      <c r="AT64" s="2"/>
    </row>
    <row r="65" spans="1:46" ht="17.25" hidden="1" customHeight="1" outlineLevel="1">
      <c r="A65" s="1684" t="s">
        <v>61</v>
      </c>
      <c r="B65" s="1660" t="s">
        <v>567</v>
      </c>
      <c r="C65" s="643"/>
      <c r="D65" s="643"/>
      <c r="E65" s="1576" t="s">
        <v>35</v>
      </c>
      <c r="F65" s="1576" t="s">
        <v>442</v>
      </c>
      <c r="G65" s="21" t="s">
        <v>372</v>
      </c>
      <c r="H65" s="21" t="s">
        <v>79</v>
      </c>
      <c r="I65" s="624" t="s">
        <v>33</v>
      </c>
      <c r="J65" s="23">
        <v>5.0000000000000001E-3</v>
      </c>
      <c r="K65" s="1576">
        <v>2020</v>
      </c>
      <c r="L65" s="1576">
        <v>2020</v>
      </c>
      <c r="M65" s="1711">
        <f>SUM(N65:P67)</f>
        <v>46.4</v>
      </c>
      <c r="N65" s="1573">
        <v>0</v>
      </c>
      <c r="O65" s="1573">
        <v>0</v>
      </c>
      <c r="P65" s="1573">
        <v>46.4</v>
      </c>
      <c r="Q65" s="1714">
        <f>SUM(R65:T67)</f>
        <v>46.4</v>
      </c>
      <c r="R65" s="1573">
        <v>0</v>
      </c>
      <c r="S65" s="1573">
        <v>0</v>
      </c>
      <c r="T65" s="1573">
        <v>46.4</v>
      </c>
      <c r="U65" s="1708">
        <f>SUM(V65:X67)</f>
        <v>46.4</v>
      </c>
      <c r="V65" s="1705">
        <f>R65</f>
        <v>0</v>
      </c>
      <c r="W65" s="1705">
        <f>S65</f>
        <v>0</v>
      </c>
      <c r="X65" s="1705">
        <f>T65</f>
        <v>46.4</v>
      </c>
      <c r="Y65" s="1594">
        <f>U65</f>
        <v>46.4</v>
      </c>
      <c r="Z65" s="1594">
        <f t="shared" ref="Z65" si="56">V65</f>
        <v>0</v>
      </c>
      <c r="AA65" s="1594">
        <f t="shared" ref="AA65" si="57">W65</f>
        <v>0</v>
      </c>
      <c r="AB65" s="1594">
        <f t="shared" ref="AB65" si="58">X65</f>
        <v>46.4</v>
      </c>
      <c r="AC65" s="1606"/>
      <c r="AD65" s="1570">
        <v>0</v>
      </c>
      <c r="AE65" s="1570">
        <v>0</v>
      </c>
      <c r="AF65" s="1606"/>
      <c r="AG65" s="1573">
        <v>46.45</v>
      </c>
      <c r="AH65" s="1573">
        <v>46.45</v>
      </c>
      <c r="AI65" s="1696">
        <v>46.45</v>
      </c>
      <c r="AJ65" s="1699" t="s">
        <v>604</v>
      </c>
      <c r="AK65" s="1702"/>
      <c r="AL65" s="758"/>
      <c r="AM65" s="1556"/>
      <c r="AN65" s="2"/>
      <c r="AO65" s="2"/>
      <c r="AP65" s="2"/>
      <c r="AQ65" s="2"/>
      <c r="AR65" s="2"/>
      <c r="AS65" s="2"/>
      <c r="AT65" s="2"/>
    </row>
    <row r="66" spans="1:46" ht="17.25" hidden="1" customHeight="1" outlineLevel="1">
      <c r="A66" s="1685"/>
      <c r="B66" s="1661"/>
      <c r="C66" s="644"/>
      <c r="D66" s="644"/>
      <c r="E66" s="1577"/>
      <c r="F66" s="1577"/>
      <c r="G66" s="21" t="s">
        <v>374</v>
      </c>
      <c r="H66" s="21" t="s">
        <v>373</v>
      </c>
      <c r="I66" s="624" t="s">
        <v>33</v>
      </c>
      <c r="J66" s="21">
        <v>100</v>
      </c>
      <c r="K66" s="1577"/>
      <c r="L66" s="1577"/>
      <c r="M66" s="1712"/>
      <c r="N66" s="1574"/>
      <c r="O66" s="1574"/>
      <c r="P66" s="1574"/>
      <c r="Q66" s="1715"/>
      <c r="R66" s="1574"/>
      <c r="S66" s="1574"/>
      <c r="T66" s="1574"/>
      <c r="U66" s="1709"/>
      <c r="V66" s="1706"/>
      <c r="W66" s="1706"/>
      <c r="X66" s="1706"/>
      <c r="Y66" s="1595"/>
      <c r="Z66" s="1595"/>
      <c r="AA66" s="1595"/>
      <c r="AB66" s="1595"/>
      <c r="AC66" s="1607"/>
      <c r="AD66" s="1571"/>
      <c r="AE66" s="1571"/>
      <c r="AF66" s="1607"/>
      <c r="AG66" s="1574"/>
      <c r="AH66" s="1574"/>
      <c r="AI66" s="1697"/>
      <c r="AJ66" s="1700"/>
      <c r="AK66" s="1703"/>
      <c r="AL66" s="759"/>
      <c r="AM66" s="1556"/>
      <c r="AN66" s="2"/>
      <c r="AO66" s="2"/>
      <c r="AP66" s="2"/>
      <c r="AQ66" s="2"/>
      <c r="AR66" s="2"/>
      <c r="AS66" s="2"/>
      <c r="AT66" s="2"/>
    </row>
    <row r="67" spans="1:46" ht="43.2" hidden="1" customHeight="1" outlineLevel="1">
      <c r="A67" s="1686"/>
      <c r="B67" s="1662"/>
      <c r="C67" s="645"/>
      <c r="D67" s="645"/>
      <c r="E67" s="1578"/>
      <c r="F67" s="1578"/>
      <c r="G67" s="21" t="s">
        <v>375</v>
      </c>
      <c r="H67" s="21" t="s">
        <v>376</v>
      </c>
      <c r="I67" s="624" t="s">
        <v>33</v>
      </c>
      <c r="J67" s="21">
        <v>1</v>
      </c>
      <c r="K67" s="1578"/>
      <c r="L67" s="1578"/>
      <c r="M67" s="1713"/>
      <c r="N67" s="1575"/>
      <c r="O67" s="1575"/>
      <c r="P67" s="1575"/>
      <c r="Q67" s="1716"/>
      <c r="R67" s="1575"/>
      <c r="S67" s="1575"/>
      <c r="T67" s="1575"/>
      <c r="U67" s="1710"/>
      <c r="V67" s="1707"/>
      <c r="W67" s="1707"/>
      <c r="X67" s="1707"/>
      <c r="Y67" s="1596"/>
      <c r="Z67" s="1596"/>
      <c r="AA67" s="1596"/>
      <c r="AB67" s="1596"/>
      <c r="AC67" s="1608"/>
      <c r="AD67" s="1572"/>
      <c r="AE67" s="1572"/>
      <c r="AF67" s="1608"/>
      <c r="AG67" s="1575"/>
      <c r="AH67" s="1575"/>
      <c r="AI67" s="1698"/>
      <c r="AJ67" s="1701"/>
      <c r="AK67" s="1704"/>
      <c r="AL67" s="760"/>
      <c r="AM67" s="1556"/>
      <c r="AN67" s="2"/>
      <c r="AO67" s="2"/>
      <c r="AP67" s="2"/>
      <c r="AQ67" s="2"/>
      <c r="AR67" s="2"/>
      <c r="AS67" s="2"/>
      <c r="AT67" s="2"/>
    </row>
    <row r="68" spans="1:46" ht="21" hidden="1" customHeight="1" outlineLevel="1">
      <c r="A68" s="1684" t="s">
        <v>62</v>
      </c>
      <c r="B68" s="1660" t="s">
        <v>568</v>
      </c>
      <c r="C68" s="643"/>
      <c r="D68" s="643"/>
      <c r="E68" s="1576" t="s">
        <v>35</v>
      </c>
      <c r="F68" s="1576" t="s">
        <v>442</v>
      </c>
      <c r="G68" s="21" t="s">
        <v>372</v>
      </c>
      <c r="H68" s="21" t="s">
        <v>79</v>
      </c>
      <c r="I68" s="624" t="s">
        <v>33</v>
      </c>
      <c r="J68" s="23">
        <v>0.121</v>
      </c>
      <c r="K68" s="1576">
        <v>2020</v>
      </c>
      <c r="L68" s="1576">
        <v>2020</v>
      </c>
      <c r="M68" s="1711">
        <f>SUM(N68:P70)</f>
        <v>1123</v>
      </c>
      <c r="N68" s="1573">
        <v>0</v>
      </c>
      <c r="O68" s="1573">
        <v>0</v>
      </c>
      <c r="P68" s="1573">
        <v>1123</v>
      </c>
      <c r="Q68" s="1714">
        <f>SUM(R68:T70)</f>
        <v>1123</v>
      </c>
      <c r="R68" s="1573">
        <v>0</v>
      </c>
      <c r="S68" s="1573">
        <v>0</v>
      </c>
      <c r="T68" s="1573">
        <v>1123</v>
      </c>
      <c r="U68" s="1708">
        <f>SUM(V68:X70)</f>
        <v>1123</v>
      </c>
      <c r="V68" s="1705">
        <f>R68</f>
        <v>0</v>
      </c>
      <c r="W68" s="1705">
        <f>S68</f>
        <v>0</v>
      </c>
      <c r="X68" s="1705">
        <f>T68</f>
        <v>1123</v>
      </c>
      <c r="Y68" s="1594">
        <f>U68</f>
        <v>1123</v>
      </c>
      <c r="Z68" s="1594">
        <f t="shared" ref="Z68" si="59">V68</f>
        <v>0</v>
      </c>
      <c r="AA68" s="1594">
        <f t="shared" ref="AA68" si="60">W68</f>
        <v>0</v>
      </c>
      <c r="AB68" s="1594">
        <f t="shared" ref="AB68" si="61">X68</f>
        <v>1123</v>
      </c>
      <c r="AC68" s="1606"/>
      <c r="AD68" s="1570">
        <v>0</v>
      </c>
      <c r="AE68" s="1573">
        <v>0</v>
      </c>
      <c r="AF68" s="1606"/>
      <c r="AG68" s="1717">
        <v>1123</v>
      </c>
      <c r="AH68" s="1687">
        <v>1123</v>
      </c>
      <c r="AI68" s="1687">
        <v>1123</v>
      </c>
      <c r="AJ68" s="1699" t="s">
        <v>604</v>
      </c>
      <c r="AK68" s="1702"/>
      <c r="AL68" s="758"/>
      <c r="AM68" s="1556"/>
      <c r="AN68" s="2"/>
      <c r="AO68" s="2"/>
      <c r="AP68" s="2"/>
      <c r="AQ68" s="2"/>
      <c r="AR68" s="2"/>
      <c r="AS68" s="2"/>
      <c r="AT68" s="2"/>
    </row>
    <row r="69" spans="1:46" ht="14.25" hidden="1" customHeight="1" outlineLevel="1">
      <c r="A69" s="1685"/>
      <c r="B69" s="1661"/>
      <c r="C69" s="644"/>
      <c r="D69" s="644"/>
      <c r="E69" s="1577"/>
      <c r="F69" s="1577"/>
      <c r="G69" s="21" t="s">
        <v>374</v>
      </c>
      <c r="H69" s="21" t="s">
        <v>373</v>
      </c>
      <c r="I69" s="624" t="s">
        <v>33</v>
      </c>
      <c r="J69" s="21">
        <v>100</v>
      </c>
      <c r="K69" s="1577"/>
      <c r="L69" s="1577"/>
      <c r="M69" s="1712"/>
      <c r="N69" s="1574"/>
      <c r="O69" s="1574"/>
      <c r="P69" s="1574"/>
      <c r="Q69" s="1715"/>
      <c r="R69" s="1574"/>
      <c r="S69" s="1574"/>
      <c r="T69" s="1574"/>
      <c r="U69" s="1709"/>
      <c r="V69" s="1706"/>
      <c r="W69" s="1706"/>
      <c r="X69" s="1706"/>
      <c r="Y69" s="1595"/>
      <c r="Z69" s="1595"/>
      <c r="AA69" s="1595"/>
      <c r="AB69" s="1595"/>
      <c r="AC69" s="1607"/>
      <c r="AD69" s="1571"/>
      <c r="AE69" s="1574"/>
      <c r="AF69" s="1607"/>
      <c r="AG69" s="1574"/>
      <c r="AH69" s="1688"/>
      <c r="AI69" s="1688"/>
      <c r="AJ69" s="1700"/>
      <c r="AK69" s="1703"/>
      <c r="AL69" s="759"/>
      <c r="AM69" s="1556"/>
      <c r="AN69" s="2"/>
      <c r="AO69" s="2"/>
      <c r="AP69" s="2"/>
      <c r="AQ69" s="2"/>
      <c r="AR69" s="2"/>
      <c r="AS69" s="2"/>
      <c r="AT69" s="2"/>
    </row>
    <row r="70" spans="1:46" ht="43.2" hidden="1" customHeight="1" outlineLevel="1">
      <c r="A70" s="1686"/>
      <c r="B70" s="1662"/>
      <c r="C70" s="645"/>
      <c r="D70" s="645"/>
      <c r="E70" s="1578"/>
      <c r="F70" s="1578"/>
      <c r="G70" s="21" t="s">
        <v>375</v>
      </c>
      <c r="H70" s="21" t="s">
        <v>376</v>
      </c>
      <c r="I70" s="624" t="s">
        <v>33</v>
      </c>
      <c r="J70" s="21">
        <v>1</v>
      </c>
      <c r="K70" s="1578"/>
      <c r="L70" s="1578"/>
      <c r="M70" s="1713"/>
      <c r="N70" s="1575"/>
      <c r="O70" s="1575"/>
      <c r="P70" s="1575"/>
      <c r="Q70" s="1716"/>
      <c r="R70" s="1575"/>
      <c r="S70" s="1575"/>
      <c r="T70" s="1575"/>
      <c r="U70" s="1710"/>
      <c r="V70" s="1707"/>
      <c r="W70" s="1707"/>
      <c r="X70" s="1707"/>
      <c r="Y70" s="1596"/>
      <c r="Z70" s="1596"/>
      <c r="AA70" s="1596"/>
      <c r="AB70" s="1596"/>
      <c r="AC70" s="1608"/>
      <c r="AD70" s="1572"/>
      <c r="AE70" s="1575"/>
      <c r="AF70" s="1608"/>
      <c r="AG70" s="1575"/>
      <c r="AH70" s="1689"/>
      <c r="AI70" s="1689"/>
      <c r="AJ70" s="1701"/>
      <c r="AK70" s="1704"/>
      <c r="AL70" s="760"/>
      <c r="AM70" s="1556"/>
      <c r="AN70" s="2"/>
      <c r="AO70" s="2"/>
      <c r="AP70" s="2"/>
      <c r="AQ70" s="2"/>
      <c r="AR70" s="2"/>
      <c r="AS70" s="2"/>
      <c r="AT70" s="2"/>
    </row>
    <row r="71" spans="1:46" ht="16.5" hidden="1" customHeight="1" outlineLevel="1">
      <c r="A71" s="1684" t="s">
        <v>63</v>
      </c>
      <c r="B71" s="1660" t="s">
        <v>569</v>
      </c>
      <c r="C71" s="643"/>
      <c r="D71" s="643"/>
      <c r="E71" s="1576" t="s">
        <v>35</v>
      </c>
      <c r="F71" s="1576" t="s">
        <v>442</v>
      </c>
      <c r="G71" s="21" t="s">
        <v>372</v>
      </c>
      <c r="H71" s="21" t="s">
        <v>79</v>
      </c>
      <c r="I71" s="624" t="s">
        <v>33</v>
      </c>
      <c r="J71" s="22">
        <v>0.68</v>
      </c>
      <c r="K71" s="1576">
        <v>2020</v>
      </c>
      <c r="L71" s="1576">
        <v>2020</v>
      </c>
      <c r="M71" s="1711">
        <f>SUM(N71:P73)</f>
        <v>6311.06</v>
      </c>
      <c r="N71" s="1573">
        <v>0</v>
      </c>
      <c r="O71" s="1573">
        <v>0</v>
      </c>
      <c r="P71" s="1573">
        <v>6311.06</v>
      </c>
      <c r="Q71" s="1714">
        <f>SUM(R71:T73)</f>
        <v>6311.06</v>
      </c>
      <c r="R71" s="1573">
        <v>0</v>
      </c>
      <c r="S71" s="1573">
        <v>0</v>
      </c>
      <c r="T71" s="1573">
        <v>6311.06</v>
      </c>
      <c r="U71" s="1708">
        <f>SUM(V71:X73)</f>
        <v>6311.06</v>
      </c>
      <c r="V71" s="1705">
        <f>R71</f>
        <v>0</v>
      </c>
      <c r="W71" s="1705">
        <f>S71</f>
        <v>0</v>
      </c>
      <c r="X71" s="1705">
        <f>T71</f>
        <v>6311.06</v>
      </c>
      <c r="Y71" s="1594">
        <f>U71</f>
        <v>6311.06</v>
      </c>
      <c r="Z71" s="1594">
        <f t="shared" ref="Z71" si="62">V71</f>
        <v>0</v>
      </c>
      <c r="AA71" s="1594">
        <f t="shared" ref="AA71" si="63">W71</f>
        <v>0</v>
      </c>
      <c r="AB71" s="1594">
        <f t="shared" ref="AB71" si="64">X71</f>
        <v>6311.06</v>
      </c>
      <c r="AC71" s="1606"/>
      <c r="AD71" s="1570">
        <v>0</v>
      </c>
      <c r="AE71" s="1573">
        <v>0</v>
      </c>
      <c r="AF71" s="1606"/>
      <c r="AG71" s="1558">
        <v>6311.06</v>
      </c>
      <c r="AH71" s="1573">
        <v>6311.06</v>
      </c>
      <c r="AI71" s="1573">
        <v>6311.06</v>
      </c>
      <c r="AJ71" s="1699" t="s">
        <v>604</v>
      </c>
      <c r="AK71" s="1702"/>
      <c r="AL71" s="758"/>
      <c r="AM71" s="1556"/>
      <c r="AN71" s="2"/>
      <c r="AO71" s="2"/>
      <c r="AP71" s="2"/>
      <c r="AQ71" s="2"/>
      <c r="AR71" s="2"/>
      <c r="AS71" s="2"/>
      <c r="AT71" s="2"/>
    </row>
    <row r="72" spans="1:46" ht="15" hidden="1" customHeight="1" outlineLevel="1">
      <c r="A72" s="1685"/>
      <c r="B72" s="1661"/>
      <c r="C72" s="644"/>
      <c r="D72" s="644"/>
      <c r="E72" s="1577"/>
      <c r="F72" s="1577"/>
      <c r="G72" s="21" t="s">
        <v>374</v>
      </c>
      <c r="H72" s="21" t="s">
        <v>373</v>
      </c>
      <c r="I72" s="624" t="s">
        <v>33</v>
      </c>
      <c r="J72" s="21">
        <v>100</v>
      </c>
      <c r="K72" s="1577"/>
      <c r="L72" s="1577"/>
      <c r="M72" s="1712"/>
      <c r="N72" s="1574"/>
      <c r="O72" s="1574"/>
      <c r="P72" s="1574"/>
      <c r="Q72" s="1715"/>
      <c r="R72" s="1574"/>
      <c r="S72" s="1574"/>
      <c r="T72" s="1574"/>
      <c r="U72" s="1709"/>
      <c r="V72" s="1706"/>
      <c r="W72" s="1706"/>
      <c r="X72" s="1706"/>
      <c r="Y72" s="1595"/>
      <c r="Z72" s="1595"/>
      <c r="AA72" s="1595"/>
      <c r="AB72" s="1595"/>
      <c r="AC72" s="1607"/>
      <c r="AD72" s="1571"/>
      <c r="AE72" s="1574"/>
      <c r="AF72" s="1607"/>
      <c r="AG72" s="1574"/>
      <c r="AH72" s="1574"/>
      <c r="AI72" s="1574"/>
      <c r="AJ72" s="1700"/>
      <c r="AK72" s="1703"/>
      <c r="AL72" s="759"/>
      <c r="AM72" s="1556"/>
      <c r="AN72" s="2"/>
      <c r="AO72" s="2"/>
      <c r="AP72" s="2"/>
      <c r="AQ72" s="2"/>
      <c r="AR72" s="2"/>
      <c r="AS72" s="2"/>
      <c r="AT72" s="2"/>
    </row>
    <row r="73" spans="1:46" ht="43.2" hidden="1" customHeight="1" outlineLevel="1">
      <c r="A73" s="1686"/>
      <c r="B73" s="1662"/>
      <c r="C73" s="645"/>
      <c r="D73" s="645"/>
      <c r="E73" s="1578"/>
      <c r="F73" s="1578"/>
      <c r="G73" s="21" t="s">
        <v>375</v>
      </c>
      <c r="H73" s="21" t="s">
        <v>376</v>
      </c>
      <c r="I73" s="624" t="s">
        <v>33</v>
      </c>
      <c r="J73" s="21">
        <v>1</v>
      </c>
      <c r="K73" s="1578"/>
      <c r="L73" s="1578"/>
      <c r="M73" s="1713"/>
      <c r="N73" s="1575"/>
      <c r="O73" s="1575"/>
      <c r="P73" s="1575"/>
      <c r="Q73" s="1716"/>
      <c r="R73" s="1575"/>
      <c r="S73" s="1575"/>
      <c r="T73" s="1575"/>
      <c r="U73" s="1710"/>
      <c r="V73" s="1707"/>
      <c r="W73" s="1707"/>
      <c r="X73" s="1707"/>
      <c r="Y73" s="1596"/>
      <c r="Z73" s="1596"/>
      <c r="AA73" s="1596"/>
      <c r="AB73" s="1596"/>
      <c r="AC73" s="1608"/>
      <c r="AD73" s="1572"/>
      <c r="AE73" s="1575"/>
      <c r="AF73" s="1608"/>
      <c r="AG73" s="1575"/>
      <c r="AH73" s="1575"/>
      <c r="AI73" s="1575"/>
      <c r="AJ73" s="1701"/>
      <c r="AK73" s="1704"/>
      <c r="AL73" s="760"/>
      <c r="AM73" s="1556"/>
      <c r="AN73" s="2"/>
      <c r="AO73" s="2"/>
      <c r="AP73" s="2"/>
      <c r="AQ73" s="2"/>
      <c r="AR73" s="2"/>
      <c r="AS73" s="2"/>
      <c r="AT73" s="2"/>
    </row>
    <row r="74" spans="1:46" ht="29.25" customHeight="1" collapsed="1">
      <c r="A74" s="346"/>
      <c r="B74" s="18" t="s">
        <v>424</v>
      </c>
      <c r="C74" s="18"/>
      <c r="D74" s="18"/>
      <c r="E74" s="19"/>
      <c r="F74" s="19"/>
      <c r="G74" s="24"/>
      <c r="H74" s="24"/>
      <c r="I74" s="24"/>
      <c r="J74" s="24"/>
      <c r="K74" s="19"/>
      <c r="L74" s="19"/>
      <c r="M74" s="25">
        <f t="shared" ref="M74:T74" si="65">SUM(M75:M110)</f>
        <v>14533.509999999998</v>
      </c>
      <c r="N74" s="25">
        <f t="shared" si="65"/>
        <v>7574.5</v>
      </c>
      <c r="O74" s="25">
        <f t="shared" si="65"/>
        <v>5097.55</v>
      </c>
      <c r="P74" s="25">
        <f t="shared" si="65"/>
        <v>1861.46</v>
      </c>
      <c r="Q74" s="25">
        <f t="shared" si="65"/>
        <v>14533.509999999998</v>
      </c>
      <c r="R74" s="25">
        <f t="shared" si="65"/>
        <v>7574.5</v>
      </c>
      <c r="S74" s="25">
        <f t="shared" si="65"/>
        <v>5097.55</v>
      </c>
      <c r="T74" s="25">
        <f t="shared" si="65"/>
        <v>1861.46</v>
      </c>
      <c r="U74" s="400">
        <f>SUM(U75:U110)</f>
        <v>14533.509999999998</v>
      </c>
      <c r="V74" s="400">
        <f t="shared" ref="V74:AE74" si="66">SUM(V75:V110)</f>
        <v>7574.5</v>
      </c>
      <c r="W74" s="400">
        <f t="shared" si="66"/>
        <v>5097.55</v>
      </c>
      <c r="X74" s="400">
        <f t="shared" si="66"/>
        <v>1861.46</v>
      </c>
      <c r="Y74" s="449">
        <f t="shared" si="66"/>
        <v>14533.509999999998</v>
      </c>
      <c r="Z74" s="449">
        <f t="shared" si="66"/>
        <v>7574.5</v>
      </c>
      <c r="AA74" s="449">
        <f t="shared" si="66"/>
        <v>5097.55</v>
      </c>
      <c r="AB74" s="449">
        <f t="shared" si="66"/>
        <v>1861.46</v>
      </c>
      <c r="AC74" s="25">
        <f t="shared" ref="AC74" si="67">SUM(AC75:AC110)</f>
        <v>0</v>
      </c>
      <c r="AD74" s="25">
        <f t="shared" si="66"/>
        <v>0</v>
      </c>
      <c r="AE74" s="25">
        <f t="shared" si="66"/>
        <v>6395.19</v>
      </c>
      <c r="AF74" s="25"/>
      <c r="AG74" s="25">
        <f>SUM(AG75:AG110)</f>
        <v>1861.46</v>
      </c>
      <c r="AH74" s="25">
        <f>SUM(AH75:AH110)</f>
        <v>1861.46</v>
      </c>
      <c r="AI74" s="25">
        <f>SUM(AI75:AI110)</f>
        <v>3830.9700000000007</v>
      </c>
      <c r="AJ74" s="96"/>
      <c r="AK74" s="96"/>
      <c r="AL74" s="96"/>
      <c r="AM74" s="334"/>
      <c r="AN74" s="2"/>
      <c r="AO74" s="2"/>
      <c r="AP74" s="2"/>
      <c r="AQ74" s="2"/>
      <c r="AR74" s="2"/>
      <c r="AS74" s="2"/>
      <c r="AT74" s="2"/>
    </row>
    <row r="75" spans="1:46" ht="16.5" hidden="1" customHeight="1" outlineLevel="1">
      <c r="A75" s="1684" t="s">
        <v>48</v>
      </c>
      <c r="B75" s="1718" t="s">
        <v>465</v>
      </c>
      <c r="C75" s="573"/>
      <c r="D75" s="573"/>
      <c r="E75" s="1576" t="s">
        <v>35</v>
      </c>
      <c r="F75" s="1576" t="s">
        <v>442</v>
      </c>
      <c r="G75" s="21" t="s">
        <v>372</v>
      </c>
      <c r="H75" s="21" t="s">
        <v>79</v>
      </c>
      <c r="I75" s="624" t="s">
        <v>33</v>
      </c>
      <c r="J75" s="22">
        <v>0.25</v>
      </c>
      <c r="K75" s="1576">
        <v>2017</v>
      </c>
      <c r="L75" s="1576">
        <v>2018</v>
      </c>
      <c r="M75" s="1570">
        <f>SUM(N75:P77)</f>
        <v>2761.16</v>
      </c>
      <c r="N75" s="1573">
        <v>2761.16</v>
      </c>
      <c r="O75" s="1573">
        <v>0</v>
      </c>
      <c r="P75" s="1573">
        <v>0</v>
      </c>
      <c r="Q75" s="1570">
        <f>SUM(R75:T77)</f>
        <v>2761.16</v>
      </c>
      <c r="R75" s="1573">
        <v>2761.16</v>
      </c>
      <c r="S75" s="1573">
        <v>0</v>
      </c>
      <c r="T75" s="1573">
        <v>0</v>
      </c>
      <c r="U75" s="1708">
        <f>SUM(V75:X77)</f>
        <v>2761.16</v>
      </c>
      <c r="V75" s="1705">
        <f>R75</f>
        <v>2761.16</v>
      </c>
      <c r="W75" s="1705">
        <f>S75</f>
        <v>0</v>
      </c>
      <c r="X75" s="1705">
        <f>T75</f>
        <v>0</v>
      </c>
      <c r="Y75" s="1615">
        <f>U75</f>
        <v>2761.16</v>
      </c>
      <c r="Z75" s="1615">
        <f t="shared" ref="Z75:AB75" si="68">V75</f>
        <v>2761.16</v>
      </c>
      <c r="AA75" s="1615">
        <f t="shared" si="68"/>
        <v>0</v>
      </c>
      <c r="AB75" s="1615">
        <f t="shared" si="68"/>
        <v>0</v>
      </c>
      <c r="AC75" s="1570"/>
      <c r="AD75" s="1570">
        <v>0</v>
      </c>
      <c r="AE75" s="1573">
        <v>0</v>
      </c>
      <c r="AF75" s="1576"/>
      <c r="AG75" s="1573" t="s">
        <v>33</v>
      </c>
      <c r="AH75" s="1573" t="s">
        <v>33</v>
      </c>
      <c r="AI75" s="1573" t="s">
        <v>33</v>
      </c>
      <c r="AJ75" s="1603" t="s">
        <v>33</v>
      </c>
      <c r="AK75" s="1576"/>
      <c r="AL75" s="706"/>
      <c r="AM75" s="1556"/>
      <c r="AN75" s="2"/>
      <c r="AO75" s="2"/>
      <c r="AP75" s="2"/>
      <c r="AQ75" s="2"/>
      <c r="AR75" s="2"/>
      <c r="AS75" s="2"/>
      <c r="AT75" s="2"/>
    </row>
    <row r="76" spans="1:46" ht="14.4" hidden="1" customHeight="1" outlineLevel="1">
      <c r="A76" s="1685"/>
      <c r="B76" s="1719"/>
      <c r="C76" s="574"/>
      <c r="D76" s="574"/>
      <c r="E76" s="1577"/>
      <c r="F76" s="1577"/>
      <c r="G76" s="21" t="s">
        <v>374</v>
      </c>
      <c r="H76" s="21" t="s">
        <v>373</v>
      </c>
      <c r="I76" s="624" t="s">
        <v>33</v>
      </c>
      <c r="J76" s="21">
        <v>200</v>
      </c>
      <c r="K76" s="1577"/>
      <c r="L76" s="1577"/>
      <c r="M76" s="1571"/>
      <c r="N76" s="1574"/>
      <c r="O76" s="1574"/>
      <c r="P76" s="1574"/>
      <c r="Q76" s="1571"/>
      <c r="R76" s="1574"/>
      <c r="S76" s="1574"/>
      <c r="T76" s="1574"/>
      <c r="U76" s="1709"/>
      <c r="V76" s="1706"/>
      <c r="W76" s="1706"/>
      <c r="X76" s="1706"/>
      <c r="Y76" s="1616"/>
      <c r="Z76" s="1616"/>
      <c r="AA76" s="1616"/>
      <c r="AB76" s="1616"/>
      <c r="AC76" s="1574"/>
      <c r="AD76" s="1571"/>
      <c r="AE76" s="1574"/>
      <c r="AF76" s="1577"/>
      <c r="AG76" s="1574"/>
      <c r="AH76" s="1574"/>
      <c r="AI76" s="1574"/>
      <c r="AJ76" s="1604"/>
      <c r="AK76" s="1577"/>
      <c r="AL76" s="707"/>
      <c r="AM76" s="1556"/>
      <c r="AN76" s="2"/>
      <c r="AO76" s="2"/>
      <c r="AP76" s="2"/>
      <c r="AQ76" s="2"/>
      <c r="AR76" s="2"/>
      <c r="AS76" s="2"/>
      <c r="AT76" s="2"/>
    </row>
    <row r="77" spans="1:46" ht="43.2" hidden="1" customHeight="1" outlineLevel="1">
      <c r="A77" s="1686"/>
      <c r="B77" s="1720"/>
      <c r="C77" s="588"/>
      <c r="D77" s="588"/>
      <c r="E77" s="1578"/>
      <c r="F77" s="1578"/>
      <c r="G77" s="21" t="s">
        <v>375</v>
      </c>
      <c r="H77" s="21" t="s">
        <v>376</v>
      </c>
      <c r="I77" s="624" t="s">
        <v>33</v>
      </c>
      <c r="J77" s="21">
        <v>1035</v>
      </c>
      <c r="K77" s="1578"/>
      <c r="L77" s="1578"/>
      <c r="M77" s="1572"/>
      <c r="N77" s="1575"/>
      <c r="O77" s="1575"/>
      <c r="P77" s="1575"/>
      <c r="Q77" s="1572"/>
      <c r="R77" s="1575"/>
      <c r="S77" s="1575"/>
      <c r="T77" s="1575"/>
      <c r="U77" s="1710"/>
      <c r="V77" s="1707"/>
      <c r="W77" s="1707"/>
      <c r="X77" s="1707"/>
      <c r="Y77" s="1617"/>
      <c r="Z77" s="1617"/>
      <c r="AA77" s="1617"/>
      <c r="AB77" s="1617"/>
      <c r="AC77" s="1575"/>
      <c r="AD77" s="1572"/>
      <c r="AE77" s="1575"/>
      <c r="AF77" s="1578"/>
      <c r="AG77" s="1575"/>
      <c r="AH77" s="1575"/>
      <c r="AI77" s="1575"/>
      <c r="AJ77" s="1605"/>
      <c r="AK77" s="1578"/>
      <c r="AL77" s="708"/>
      <c r="AM77" s="1556"/>
      <c r="AN77" s="2"/>
      <c r="AO77" s="2"/>
      <c r="AP77" s="2"/>
      <c r="AQ77" s="2"/>
      <c r="AR77" s="2"/>
      <c r="AS77" s="2"/>
      <c r="AT77" s="2"/>
    </row>
    <row r="78" spans="1:46" ht="12.75" hidden="1" customHeight="1" outlineLevel="1">
      <c r="A78" s="1684" t="s">
        <v>49</v>
      </c>
      <c r="B78" s="1718" t="s">
        <v>466</v>
      </c>
      <c r="C78" s="573"/>
      <c r="D78" s="573"/>
      <c r="E78" s="1576" t="s">
        <v>35</v>
      </c>
      <c r="F78" s="1576" t="s">
        <v>442</v>
      </c>
      <c r="G78" s="21" t="s">
        <v>372</v>
      </c>
      <c r="H78" s="21" t="s">
        <v>79</v>
      </c>
      <c r="I78" s="624" t="s">
        <v>33</v>
      </c>
      <c r="J78" s="22">
        <v>0.02</v>
      </c>
      <c r="K78" s="1576">
        <v>2017</v>
      </c>
      <c r="L78" s="1576">
        <v>2018</v>
      </c>
      <c r="M78" s="1570">
        <f>SUM(N78:P80)</f>
        <v>220.98</v>
      </c>
      <c r="N78" s="1573">
        <v>220.98</v>
      </c>
      <c r="O78" s="1573">
        <v>0</v>
      </c>
      <c r="P78" s="1573">
        <v>0</v>
      </c>
      <c r="Q78" s="1570">
        <f>SUM(R78:T80)</f>
        <v>220.98</v>
      </c>
      <c r="R78" s="1573">
        <v>220.98</v>
      </c>
      <c r="S78" s="1573">
        <v>0</v>
      </c>
      <c r="T78" s="1573">
        <v>0</v>
      </c>
      <c r="U78" s="1708">
        <f>SUM(V78:X80)</f>
        <v>220.98</v>
      </c>
      <c r="V78" s="1705">
        <f>R78</f>
        <v>220.98</v>
      </c>
      <c r="W78" s="1705">
        <f>S78</f>
        <v>0</v>
      </c>
      <c r="X78" s="1705">
        <f>T78</f>
        <v>0</v>
      </c>
      <c r="Y78" s="1615">
        <f t="shared" ref="Y78" si="69">U78</f>
        <v>220.98</v>
      </c>
      <c r="Z78" s="1615">
        <f t="shared" ref="Z78" si="70">V78</f>
        <v>220.98</v>
      </c>
      <c r="AA78" s="1615">
        <f t="shared" ref="AA78" si="71">W78</f>
        <v>0</v>
      </c>
      <c r="AB78" s="1615">
        <f t="shared" ref="AB78" si="72">X78</f>
        <v>0</v>
      </c>
      <c r="AC78" s="1570"/>
      <c r="AD78" s="1570">
        <v>0</v>
      </c>
      <c r="AE78" s="1573">
        <v>0</v>
      </c>
      <c r="AF78" s="1576"/>
      <c r="AG78" s="1573" t="s">
        <v>33</v>
      </c>
      <c r="AH78" s="1573" t="s">
        <v>33</v>
      </c>
      <c r="AI78" s="1573" t="s">
        <v>33</v>
      </c>
      <c r="AJ78" s="1603" t="s">
        <v>33</v>
      </c>
      <c r="AK78" s="1576"/>
      <c r="AL78" s="706"/>
      <c r="AM78" s="1556"/>
      <c r="AN78" s="2"/>
      <c r="AO78" s="2"/>
      <c r="AP78" s="2"/>
      <c r="AQ78" s="2"/>
      <c r="AR78" s="2"/>
      <c r="AS78" s="2"/>
      <c r="AT78" s="2"/>
    </row>
    <row r="79" spans="1:46" ht="15.75" hidden="1" customHeight="1" outlineLevel="1">
      <c r="A79" s="1685"/>
      <c r="B79" s="1719"/>
      <c r="C79" s="574"/>
      <c r="D79" s="574"/>
      <c r="E79" s="1577"/>
      <c r="F79" s="1577"/>
      <c r="G79" s="21" t="s">
        <v>374</v>
      </c>
      <c r="H79" s="21" t="s">
        <v>373</v>
      </c>
      <c r="I79" s="624" t="s">
        <v>33</v>
      </c>
      <c r="J79" s="21">
        <v>200</v>
      </c>
      <c r="K79" s="1577"/>
      <c r="L79" s="1577"/>
      <c r="M79" s="1571"/>
      <c r="N79" s="1574"/>
      <c r="O79" s="1574"/>
      <c r="P79" s="1574"/>
      <c r="Q79" s="1571"/>
      <c r="R79" s="1574"/>
      <c r="S79" s="1574"/>
      <c r="T79" s="1574"/>
      <c r="U79" s="1709"/>
      <c r="V79" s="1706"/>
      <c r="W79" s="1706"/>
      <c r="X79" s="1706"/>
      <c r="Y79" s="1616"/>
      <c r="Z79" s="1616"/>
      <c r="AA79" s="1616"/>
      <c r="AB79" s="1616"/>
      <c r="AC79" s="1574"/>
      <c r="AD79" s="1571"/>
      <c r="AE79" s="1574"/>
      <c r="AF79" s="1577"/>
      <c r="AG79" s="1574"/>
      <c r="AH79" s="1574"/>
      <c r="AI79" s="1574"/>
      <c r="AJ79" s="1604"/>
      <c r="AK79" s="1577"/>
      <c r="AL79" s="707"/>
      <c r="AM79" s="1556"/>
      <c r="AN79" s="2"/>
      <c r="AO79" s="2"/>
      <c r="AP79" s="2"/>
      <c r="AQ79" s="2"/>
      <c r="AR79" s="2"/>
      <c r="AS79" s="2"/>
      <c r="AT79" s="2"/>
    </row>
    <row r="80" spans="1:46" ht="39.75" hidden="1" customHeight="1" outlineLevel="1">
      <c r="A80" s="1686"/>
      <c r="B80" s="1720"/>
      <c r="C80" s="588"/>
      <c r="D80" s="588"/>
      <c r="E80" s="1578"/>
      <c r="F80" s="1578"/>
      <c r="G80" s="21" t="s">
        <v>375</v>
      </c>
      <c r="H80" s="21" t="s">
        <v>376</v>
      </c>
      <c r="I80" s="624" t="s">
        <v>33</v>
      </c>
      <c r="J80" s="21">
        <v>700</v>
      </c>
      <c r="K80" s="1578"/>
      <c r="L80" s="1578"/>
      <c r="M80" s="1572"/>
      <c r="N80" s="1575"/>
      <c r="O80" s="1575"/>
      <c r="P80" s="1575"/>
      <c r="Q80" s="1572"/>
      <c r="R80" s="1575"/>
      <c r="S80" s="1575"/>
      <c r="T80" s="1575"/>
      <c r="U80" s="1710"/>
      <c r="V80" s="1707"/>
      <c r="W80" s="1707"/>
      <c r="X80" s="1707"/>
      <c r="Y80" s="1617"/>
      <c r="Z80" s="1617"/>
      <c r="AA80" s="1617"/>
      <c r="AB80" s="1617"/>
      <c r="AC80" s="1575"/>
      <c r="AD80" s="1572"/>
      <c r="AE80" s="1575"/>
      <c r="AF80" s="1578"/>
      <c r="AG80" s="1575"/>
      <c r="AH80" s="1575"/>
      <c r="AI80" s="1575"/>
      <c r="AJ80" s="1605"/>
      <c r="AK80" s="1578"/>
      <c r="AL80" s="708"/>
      <c r="AM80" s="1556"/>
      <c r="AN80" s="2"/>
      <c r="AO80" s="2"/>
      <c r="AP80" s="2"/>
      <c r="AQ80" s="2"/>
      <c r="AR80" s="2"/>
      <c r="AS80" s="2"/>
      <c r="AT80" s="2"/>
    </row>
    <row r="81" spans="1:46" ht="18" hidden="1" customHeight="1" outlineLevel="1">
      <c r="A81" s="1684" t="s">
        <v>50</v>
      </c>
      <c r="B81" s="1718" t="s">
        <v>467</v>
      </c>
      <c r="C81" s="573"/>
      <c r="D81" s="573"/>
      <c r="E81" s="1576" t="s">
        <v>35</v>
      </c>
      <c r="F81" s="1576" t="s">
        <v>442</v>
      </c>
      <c r="G81" s="21" t="s">
        <v>372</v>
      </c>
      <c r="H81" s="21" t="s">
        <v>79</v>
      </c>
      <c r="I81" s="624" t="s">
        <v>33</v>
      </c>
      <c r="J81" s="22">
        <v>0.01</v>
      </c>
      <c r="K81" s="1576">
        <v>2017</v>
      </c>
      <c r="L81" s="1576">
        <v>2018</v>
      </c>
      <c r="M81" s="1570">
        <f>SUM(N81:P83)</f>
        <v>139.16</v>
      </c>
      <c r="N81" s="1573">
        <v>139.16</v>
      </c>
      <c r="O81" s="1573">
        <v>0</v>
      </c>
      <c r="P81" s="1573">
        <v>0</v>
      </c>
      <c r="Q81" s="1570">
        <f>SUM(R81:T83)</f>
        <v>139.16</v>
      </c>
      <c r="R81" s="1573">
        <v>139.16</v>
      </c>
      <c r="S81" s="1573">
        <v>0</v>
      </c>
      <c r="T81" s="1573">
        <v>0</v>
      </c>
      <c r="U81" s="1708">
        <f>SUM(V81:X83)</f>
        <v>139.16</v>
      </c>
      <c r="V81" s="1705">
        <f>R81</f>
        <v>139.16</v>
      </c>
      <c r="W81" s="1705">
        <f>S81</f>
        <v>0</v>
      </c>
      <c r="X81" s="1705">
        <f>T81</f>
        <v>0</v>
      </c>
      <c r="Y81" s="1615">
        <f t="shared" ref="Y81" si="73">U81</f>
        <v>139.16</v>
      </c>
      <c r="Z81" s="1615">
        <f t="shared" ref="Z81" si="74">V81</f>
        <v>139.16</v>
      </c>
      <c r="AA81" s="1615">
        <f t="shared" ref="AA81" si="75">W81</f>
        <v>0</v>
      </c>
      <c r="AB81" s="1615">
        <f t="shared" ref="AB81" si="76">X81</f>
        <v>0</v>
      </c>
      <c r="AC81" s="1570"/>
      <c r="AD81" s="1570">
        <v>0</v>
      </c>
      <c r="AE81" s="1573">
        <v>75.64</v>
      </c>
      <c r="AF81" s="1573">
        <v>87.5</v>
      </c>
      <c r="AG81" s="1573" t="s">
        <v>33</v>
      </c>
      <c r="AH81" s="1573" t="s">
        <v>33</v>
      </c>
      <c r="AI81" s="1573" t="s">
        <v>33</v>
      </c>
      <c r="AJ81" s="1721">
        <v>87.5</v>
      </c>
      <c r="AK81" s="1699">
        <v>87.5</v>
      </c>
      <c r="AL81" s="755"/>
      <c r="AM81" s="1556"/>
      <c r="AN81" s="2"/>
      <c r="AO81" s="2"/>
      <c r="AP81" s="2"/>
      <c r="AQ81" s="2"/>
      <c r="AR81" s="2"/>
      <c r="AS81" s="2"/>
      <c r="AT81" s="2"/>
    </row>
    <row r="82" spans="1:46" ht="14.4" hidden="1" customHeight="1" outlineLevel="1">
      <c r="A82" s="1685"/>
      <c r="B82" s="1719"/>
      <c r="C82" s="574"/>
      <c r="D82" s="574"/>
      <c r="E82" s="1577"/>
      <c r="F82" s="1577"/>
      <c r="G82" s="21" t="s">
        <v>374</v>
      </c>
      <c r="H82" s="21" t="s">
        <v>373</v>
      </c>
      <c r="I82" s="624" t="s">
        <v>33</v>
      </c>
      <c r="J82" s="21">
        <v>300</v>
      </c>
      <c r="K82" s="1577"/>
      <c r="L82" s="1577"/>
      <c r="M82" s="1571"/>
      <c r="N82" s="1574"/>
      <c r="O82" s="1574"/>
      <c r="P82" s="1574"/>
      <c r="Q82" s="1571"/>
      <c r="R82" s="1574"/>
      <c r="S82" s="1574"/>
      <c r="T82" s="1574"/>
      <c r="U82" s="1709"/>
      <c r="V82" s="1706"/>
      <c r="W82" s="1706"/>
      <c r="X82" s="1706"/>
      <c r="Y82" s="1616"/>
      <c r="Z82" s="1616"/>
      <c r="AA82" s="1616"/>
      <c r="AB82" s="1616"/>
      <c r="AC82" s="1574"/>
      <c r="AD82" s="1571"/>
      <c r="AE82" s="1574"/>
      <c r="AF82" s="1574"/>
      <c r="AG82" s="1574"/>
      <c r="AH82" s="1574"/>
      <c r="AI82" s="1574"/>
      <c r="AJ82" s="1722"/>
      <c r="AK82" s="1700"/>
      <c r="AL82" s="756"/>
      <c r="AM82" s="1556"/>
      <c r="AN82" s="2"/>
      <c r="AO82" s="2"/>
      <c r="AP82" s="2"/>
      <c r="AQ82" s="2"/>
      <c r="AR82" s="2"/>
      <c r="AS82" s="2"/>
      <c r="AT82" s="2"/>
    </row>
    <row r="83" spans="1:46" ht="43.2" hidden="1" customHeight="1" outlineLevel="1">
      <c r="A83" s="1686"/>
      <c r="B83" s="1720"/>
      <c r="C83" s="588"/>
      <c r="D83" s="588"/>
      <c r="E83" s="1578"/>
      <c r="F83" s="1578"/>
      <c r="G83" s="21" t="s">
        <v>375</v>
      </c>
      <c r="H83" s="21" t="s">
        <v>376</v>
      </c>
      <c r="I83" s="624" t="s">
        <v>33</v>
      </c>
      <c r="J83" s="21">
        <v>437</v>
      </c>
      <c r="K83" s="1578"/>
      <c r="L83" s="1578"/>
      <c r="M83" s="1572"/>
      <c r="N83" s="1575"/>
      <c r="O83" s="1575"/>
      <c r="P83" s="1575"/>
      <c r="Q83" s="1572"/>
      <c r="R83" s="1575"/>
      <c r="S83" s="1575"/>
      <c r="T83" s="1575"/>
      <c r="U83" s="1710"/>
      <c r="V83" s="1707"/>
      <c r="W83" s="1707"/>
      <c r="X83" s="1707"/>
      <c r="Y83" s="1617"/>
      <c r="Z83" s="1617"/>
      <c r="AA83" s="1617"/>
      <c r="AB83" s="1617"/>
      <c r="AC83" s="1575"/>
      <c r="AD83" s="1572"/>
      <c r="AE83" s="1575"/>
      <c r="AF83" s="1575"/>
      <c r="AG83" s="1575"/>
      <c r="AH83" s="1575"/>
      <c r="AI83" s="1575"/>
      <c r="AJ83" s="1723"/>
      <c r="AK83" s="1701"/>
      <c r="AL83" s="757"/>
      <c r="AM83" s="1556"/>
      <c r="AN83" s="2"/>
      <c r="AO83" s="2"/>
      <c r="AP83" s="2"/>
      <c r="AQ83" s="2"/>
      <c r="AR83" s="2"/>
      <c r="AS83" s="2"/>
      <c r="AT83" s="2"/>
    </row>
    <row r="84" spans="1:46" ht="15.75" hidden="1" customHeight="1" outlineLevel="1">
      <c r="A84" s="1684" t="s">
        <v>51</v>
      </c>
      <c r="B84" s="1718" t="s">
        <v>468</v>
      </c>
      <c r="C84" s="573"/>
      <c r="D84" s="573"/>
      <c r="E84" s="1576" t="s">
        <v>35</v>
      </c>
      <c r="F84" s="1576" t="s">
        <v>442</v>
      </c>
      <c r="G84" s="21" t="s">
        <v>372</v>
      </c>
      <c r="H84" s="21" t="s">
        <v>79</v>
      </c>
      <c r="I84" s="624" t="s">
        <v>33</v>
      </c>
      <c r="J84" s="21">
        <v>0.4</v>
      </c>
      <c r="K84" s="1576">
        <v>2017</v>
      </c>
      <c r="L84" s="1576">
        <v>2018</v>
      </c>
      <c r="M84" s="1570">
        <f>SUM(N84:P86)</f>
        <v>3886.18</v>
      </c>
      <c r="N84" s="1573">
        <v>3886.18</v>
      </c>
      <c r="O84" s="1573">
        <v>0</v>
      </c>
      <c r="P84" s="1573">
        <v>0</v>
      </c>
      <c r="Q84" s="1570">
        <f>SUM(R84:T86)</f>
        <v>3886.18</v>
      </c>
      <c r="R84" s="1573">
        <v>3886.18</v>
      </c>
      <c r="S84" s="1573">
        <v>0</v>
      </c>
      <c r="T84" s="1573">
        <v>0</v>
      </c>
      <c r="U84" s="1708">
        <f>SUM(V84:X86)</f>
        <v>3886.18</v>
      </c>
      <c r="V84" s="1705">
        <f>R84</f>
        <v>3886.18</v>
      </c>
      <c r="W84" s="1705">
        <f>S84</f>
        <v>0</v>
      </c>
      <c r="X84" s="1705">
        <f>T84</f>
        <v>0</v>
      </c>
      <c r="Y84" s="1615">
        <f>U84</f>
        <v>3886.18</v>
      </c>
      <c r="Z84" s="1615">
        <f t="shared" ref="Z84" si="77">V84</f>
        <v>3886.18</v>
      </c>
      <c r="AA84" s="1615">
        <f t="shared" ref="AA84" si="78">W84</f>
        <v>0</v>
      </c>
      <c r="AB84" s="1615">
        <f t="shared" ref="AB84" si="79">X84</f>
        <v>0</v>
      </c>
      <c r="AC84" s="1570"/>
      <c r="AD84" s="1570">
        <v>0</v>
      </c>
      <c r="AE84" s="1570">
        <v>0</v>
      </c>
      <c r="AF84" s="1564"/>
      <c r="AG84" s="1573" t="s">
        <v>33</v>
      </c>
      <c r="AH84" s="1573" t="s">
        <v>33</v>
      </c>
      <c r="AI84" s="1573" t="s">
        <v>33</v>
      </c>
      <c r="AJ84" s="1603" t="s">
        <v>33</v>
      </c>
      <c r="AK84" s="1576"/>
      <c r="AL84" s="706"/>
      <c r="AM84" s="1556"/>
      <c r="AN84" s="2"/>
      <c r="AO84" s="2"/>
      <c r="AP84" s="2"/>
      <c r="AQ84" s="2"/>
      <c r="AR84" s="2"/>
      <c r="AS84" s="2"/>
      <c r="AT84" s="2"/>
    </row>
    <row r="85" spans="1:46" ht="12.75" hidden="1" customHeight="1" outlineLevel="1">
      <c r="A85" s="1685"/>
      <c r="B85" s="1719"/>
      <c r="C85" s="574"/>
      <c r="D85" s="574"/>
      <c r="E85" s="1577"/>
      <c r="F85" s="1577"/>
      <c r="G85" s="21" t="s">
        <v>374</v>
      </c>
      <c r="H85" s="21" t="s">
        <v>373</v>
      </c>
      <c r="I85" s="624" t="s">
        <v>33</v>
      </c>
      <c r="J85" s="21">
        <v>150</v>
      </c>
      <c r="K85" s="1577"/>
      <c r="L85" s="1577"/>
      <c r="M85" s="1571"/>
      <c r="N85" s="1574"/>
      <c r="O85" s="1574"/>
      <c r="P85" s="1574"/>
      <c r="Q85" s="1571"/>
      <c r="R85" s="1574"/>
      <c r="S85" s="1574"/>
      <c r="T85" s="1574"/>
      <c r="U85" s="1709"/>
      <c r="V85" s="1706"/>
      <c r="W85" s="1706"/>
      <c r="X85" s="1706"/>
      <c r="Y85" s="1616"/>
      <c r="Z85" s="1616"/>
      <c r="AA85" s="1616"/>
      <c r="AB85" s="1616"/>
      <c r="AC85" s="1574"/>
      <c r="AD85" s="1571"/>
      <c r="AE85" s="1571"/>
      <c r="AF85" s="1565"/>
      <c r="AG85" s="1574"/>
      <c r="AH85" s="1574"/>
      <c r="AI85" s="1574"/>
      <c r="AJ85" s="1604"/>
      <c r="AK85" s="1577"/>
      <c r="AL85" s="707"/>
      <c r="AM85" s="1556"/>
      <c r="AN85" s="2"/>
      <c r="AO85" s="2"/>
      <c r="AP85" s="2"/>
      <c r="AQ85" s="2"/>
      <c r="AR85" s="2"/>
      <c r="AS85" s="2"/>
      <c r="AT85" s="2"/>
    </row>
    <row r="86" spans="1:46" ht="48" hidden="1" customHeight="1" outlineLevel="1">
      <c r="A86" s="1686"/>
      <c r="B86" s="1720"/>
      <c r="C86" s="588"/>
      <c r="D86" s="588"/>
      <c r="E86" s="1578"/>
      <c r="F86" s="1578"/>
      <c r="G86" s="21" t="s">
        <v>375</v>
      </c>
      <c r="H86" s="21" t="s">
        <v>376</v>
      </c>
      <c r="I86" s="624" t="s">
        <v>33</v>
      </c>
      <c r="J86" s="21">
        <v>600</v>
      </c>
      <c r="K86" s="1578"/>
      <c r="L86" s="1578"/>
      <c r="M86" s="1572"/>
      <c r="N86" s="1575"/>
      <c r="O86" s="1575"/>
      <c r="P86" s="1575"/>
      <c r="Q86" s="1572"/>
      <c r="R86" s="1575"/>
      <c r="S86" s="1575"/>
      <c r="T86" s="1575"/>
      <c r="U86" s="1710"/>
      <c r="V86" s="1707"/>
      <c r="W86" s="1707"/>
      <c r="X86" s="1707"/>
      <c r="Y86" s="1617"/>
      <c r="Z86" s="1617"/>
      <c r="AA86" s="1617"/>
      <c r="AB86" s="1617"/>
      <c r="AC86" s="1575"/>
      <c r="AD86" s="1572"/>
      <c r="AE86" s="1572"/>
      <c r="AF86" s="1566"/>
      <c r="AG86" s="1575"/>
      <c r="AH86" s="1575"/>
      <c r="AI86" s="1575"/>
      <c r="AJ86" s="1605"/>
      <c r="AK86" s="1578"/>
      <c r="AL86" s="708"/>
      <c r="AM86" s="1556"/>
      <c r="AN86" s="2"/>
      <c r="AO86" s="2"/>
      <c r="AP86" s="2"/>
      <c r="AQ86" s="2"/>
      <c r="AR86" s="2"/>
      <c r="AS86" s="2"/>
      <c r="AT86" s="2"/>
    </row>
    <row r="87" spans="1:46" ht="21" hidden="1" customHeight="1" outlineLevel="1">
      <c r="A87" s="1684" t="s">
        <v>40</v>
      </c>
      <c r="B87" s="1718" t="s">
        <v>469</v>
      </c>
      <c r="C87" s="573"/>
      <c r="D87" s="573"/>
      <c r="E87" s="1576" t="s">
        <v>35</v>
      </c>
      <c r="F87" s="1576" t="s">
        <v>442</v>
      </c>
      <c r="G87" s="21" t="s">
        <v>372</v>
      </c>
      <c r="H87" s="21" t="s">
        <v>79</v>
      </c>
      <c r="I87" s="624" t="s">
        <v>33</v>
      </c>
      <c r="J87" s="22">
        <v>0.08</v>
      </c>
      <c r="K87" s="1576">
        <v>2017</v>
      </c>
      <c r="L87" s="1576">
        <v>2020</v>
      </c>
      <c r="M87" s="1570">
        <f>SUM(N87:P89)</f>
        <v>970.08</v>
      </c>
      <c r="N87" s="1573">
        <v>0</v>
      </c>
      <c r="O87" s="1573">
        <v>0</v>
      </c>
      <c r="P87" s="1573">
        <v>970.08</v>
      </c>
      <c r="Q87" s="1570">
        <f>SUM(R87:T89)</f>
        <v>970.08</v>
      </c>
      <c r="R87" s="1573">
        <v>0</v>
      </c>
      <c r="S87" s="1573">
        <v>0</v>
      </c>
      <c r="T87" s="1573">
        <v>970.08</v>
      </c>
      <c r="U87" s="1708">
        <f>SUM(V87:X89)</f>
        <v>970.08</v>
      </c>
      <c r="V87" s="1705">
        <f>R87</f>
        <v>0</v>
      </c>
      <c r="W87" s="1705">
        <f>S87</f>
        <v>0</v>
      </c>
      <c r="X87" s="1705">
        <f>T87</f>
        <v>970.08</v>
      </c>
      <c r="Y87" s="1615">
        <f t="shared" ref="Y87" si="80">U87</f>
        <v>970.08</v>
      </c>
      <c r="Z87" s="1615">
        <f t="shared" ref="Z87" si="81">V87</f>
        <v>0</v>
      </c>
      <c r="AA87" s="1615">
        <f t="shared" ref="AA87" si="82">W87</f>
        <v>0</v>
      </c>
      <c r="AB87" s="1615">
        <f t="shared" ref="AB87" si="83">X87</f>
        <v>970.08</v>
      </c>
      <c r="AC87" s="1570"/>
      <c r="AD87" s="1570">
        <v>0</v>
      </c>
      <c r="AE87" s="1570">
        <v>2279.1999999999998</v>
      </c>
      <c r="AF87" s="1564"/>
      <c r="AG87" s="1573">
        <v>970.08</v>
      </c>
      <c r="AH87" s="1558">
        <v>970.08</v>
      </c>
      <c r="AI87" s="1558">
        <v>970.08</v>
      </c>
      <c r="AJ87" s="1561"/>
      <c r="AK87" s="1579"/>
      <c r="AL87" s="710"/>
      <c r="AM87" s="1556"/>
      <c r="AN87" s="2"/>
      <c r="AO87" s="2"/>
      <c r="AP87" s="2"/>
      <c r="AQ87" s="2"/>
      <c r="AR87" s="2"/>
      <c r="AS87" s="2"/>
      <c r="AT87" s="2"/>
    </row>
    <row r="88" spans="1:46" ht="16.5" hidden="1" customHeight="1" outlineLevel="1">
      <c r="A88" s="1685"/>
      <c r="B88" s="1719"/>
      <c r="C88" s="574"/>
      <c r="D88" s="574"/>
      <c r="E88" s="1577"/>
      <c r="F88" s="1577"/>
      <c r="G88" s="21" t="s">
        <v>374</v>
      </c>
      <c r="H88" s="21" t="s">
        <v>373</v>
      </c>
      <c r="I88" s="624" t="s">
        <v>33</v>
      </c>
      <c r="J88" s="21">
        <v>200</v>
      </c>
      <c r="K88" s="1577"/>
      <c r="L88" s="1577"/>
      <c r="M88" s="1571"/>
      <c r="N88" s="1574"/>
      <c r="O88" s="1574"/>
      <c r="P88" s="1574"/>
      <c r="Q88" s="1571"/>
      <c r="R88" s="1574"/>
      <c r="S88" s="1574"/>
      <c r="T88" s="1574"/>
      <c r="U88" s="1709"/>
      <c r="V88" s="1706"/>
      <c r="W88" s="1706"/>
      <c r="X88" s="1706"/>
      <c r="Y88" s="1616"/>
      <c r="Z88" s="1616"/>
      <c r="AA88" s="1616"/>
      <c r="AB88" s="1616"/>
      <c r="AC88" s="1574"/>
      <c r="AD88" s="1571"/>
      <c r="AE88" s="1571"/>
      <c r="AF88" s="1565"/>
      <c r="AG88" s="1574"/>
      <c r="AH88" s="1559"/>
      <c r="AI88" s="1559"/>
      <c r="AJ88" s="1562"/>
      <c r="AK88" s="1580"/>
      <c r="AL88" s="711"/>
      <c r="AM88" s="1556"/>
      <c r="AN88" s="2"/>
      <c r="AO88" s="2"/>
      <c r="AP88" s="2"/>
      <c r="AQ88" s="2"/>
      <c r="AR88" s="2"/>
      <c r="AS88" s="2"/>
      <c r="AT88" s="2"/>
    </row>
    <row r="89" spans="1:46" ht="42" hidden="1" customHeight="1" outlineLevel="1">
      <c r="A89" s="1686"/>
      <c r="B89" s="1720"/>
      <c r="C89" s="588"/>
      <c r="D89" s="588"/>
      <c r="E89" s="1578"/>
      <c r="F89" s="1578"/>
      <c r="G89" s="21" t="s">
        <v>375</v>
      </c>
      <c r="H89" s="21" t="s">
        <v>376</v>
      </c>
      <c r="I89" s="624" t="s">
        <v>33</v>
      </c>
      <c r="J89" s="21">
        <v>965</v>
      </c>
      <c r="K89" s="1578"/>
      <c r="L89" s="1578"/>
      <c r="M89" s="1572"/>
      <c r="N89" s="1575"/>
      <c r="O89" s="1575"/>
      <c r="P89" s="1575"/>
      <c r="Q89" s="1572"/>
      <c r="R89" s="1575"/>
      <c r="S89" s="1575"/>
      <c r="T89" s="1575"/>
      <c r="U89" s="1710"/>
      <c r="V89" s="1707"/>
      <c r="W89" s="1707"/>
      <c r="X89" s="1707"/>
      <c r="Y89" s="1617"/>
      <c r="Z89" s="1617"/>
      <c r="AA89" s="1617"/>
      <c r="AB89" s="1617"/>
      <c r="AC89" s="1575"/>
      <c r="AD89" s="1572"/>
      <c r="AE89" s="1572"/>
      <c r="AF89" s="1566"/>
      <c r="AG89" s="1575"/>
      <c r="AH89" s="1560"/>
      <c r="AI89" s="1560"/>
      <c r="AJ89" s="1563"/>
      <c r="AK89" s="1581"/>
      <c r="AL89" s="712"/>
      <c r="AM89" s="1556"/>
      <c r="AN89" s="2"/>
      <c r="AO89" s="2"/>
      <c r="AP89" s="2"/>
      <c r="AQ89" s="2"/>
      <c r="AR89" s="2"/>
      <c r="AS89" s="2"/>
      <c r="AT89" s="2"/>
    </row>
    <row r="90" spans="1:46" s="78" customFormat="1" ht="24" hidden="1" customHeight="1" outlineLevel="1">
      <c r="A90" s="1657" t="s">
        <v>41</v>
      </c>
      <c r="B90" s="1730" t="s">
        <v>470</v>
      </c>
      <c r="C90" s="551"/>
      <c r="D90" s="551"/>
      <c r="E90" s="1588" t="s">
        <v>35</v>
      </c>
      <c r="F90" s="1588" t="s">
        <v>442</v>
      </c>
      <c r="G90" s="273" t="s">
        <v>372</v>
      </c>
      <c r="H90" s="273" t="s">
        <v>79</v>
      </c>
      <c r="I90" s="82" t="s">
        <v>33</v>
      </c>
      <c r="J90" s="274">
        <v>0.17</v>
      </c>
      <c r="K90" s="1588">
        <v>2017</v>
      </c>
      <c r="L90" s="1588">
        <v>2020</v>
      </c>
      <c r="M90" s="1714">
        <f>SUM(N90:P92)</f>
        <v>1969.51</v>
      </c>
      <c r="N90" s="1600">
        <v>0</v>
      </c>
      <c r="O90" s="1600">
        <v>1969.51</v>
      </c>
      <c r="P90" s="1600">
        <v>0</v>
      </c>
      <c r="Q90" s="1714">
        <f>SUM(R90:T92)</f>
        <v>1969.51</v>
      </c>
      <c r="R90" s="1600">
        <v>0</v>
      </c>
      <c r="S90" s="1600">
        <v>1969.51</v>
      </c>
      <c r="T90" s="1600">
        <v>0</v>
      </c>
      <c r="U90" s="1708">
        <f>SUM(V90:X92)</f>
        <v>1969.51</v>
      </c>
      <c r="V90" s="1705">
        <f>R90</f>
        <v>0</v>
      </c>
      <c r="W90" s="1705">
        <f>S90</f>
        <v>1969.51</v>
      </c>
      <c r="X90" s="1705">
        <f>T90</f>
        <v>0</v>
      </c>
      <c r="Y90" s="1615">
        <f>U90</f>
        <v>1969.51</v>
      </c>
      <c r="Z90" s="1615">
        <f t="shared" ref="Z90" si="84">V90</f>
        <v>0</v>
      </c>
      <c r="AA90" s="1615">
        <f t="shared" ref="AA90" si="85">W90</f>
        <v>1969.51</v>
      </c>
      <c r="AB90" s="1615">
        <f t="shared" ref="AB90" si="86">X90</f>
        <v>0</v>
      </c>
      <c r="AC90" s="1570"/>
      <c r="AD90" s="1714">
        <v>0</v>
      </c>
      <c r="AE90" s="1714">
        <v>0</v>
      </c>
      <c r="AF90" s="1567"/>
      <c r="AG90" s="1724"/>
      <c r="AH90" s="1727"/>
      <c r="AI90" s="1582">
        <v>1969.51</v>
      </c>
      <c r="AJ90" s="1585" t="s">
        <v>33</v>
      </c>
      <c r="AK90" s="1588"/>
      <c r="AL90" s="716"/>
      <c r="AM90" s="1557" t="s">
        <v>670</v>
      </c>
      <c r="AN90" s="77"/>
      <c r="AO90" s="77"/>
      <c r="AP90" s="77"/>
      <c r="AQ90" s="77"/>
      <c r="AR90" s="77"/>
      <c r="AS90" s="77"/>
      <c r="AT90" s="77"/>
    </row>
    <row r="91" spans="1:46" s="78" customFormat="1" ht="25.5" hidden="1" customHeight="1" outlineLevel="1">
      <c r="A91" s="1658"/>
      <c r="B91" s="1731"/>
      <c r="C91" s="622"/>
      <c r="D91" s="622"/>
      <c r="E91" s="1589"/>
      <c r="F91" s="1589"/>
      <c r="G91" s="273" t="s">
        <v>374</v>
      </c>
      <c r="H91" s="273" t="s">
        <v>373</v>
      </c>
      <c r="I91" s="82" t="s">
        <v>33</v>
      </c>
      <c r="J91" s="263">
        <v>200</v>
      </c>
      <c r="K91" s="1589"/>
      <c r="L91" s="1589"/>
      <c r="M91" s="1715"/>
      <c r="N91" s="1601"/>
      <c r="O91" s="1601"/>
      <c r="P91" s="1601"/>
      <c r="Q91" s="1715"/>
      <c r="R91" s="1601"/>
      <c r="S91" s="1601"/>
      <c r="T91" s="1601"/>
      <c r="U91" s="1709"/>
      <c r="V91" s="1706"/>
      <c r="W91" s="1706"/>
      <c r="X91" s="1706"/>
      <c r="Y91" s="1616"/>
      <c r="Z91" s="1616"/>
      <c r="AA91" s="1616"/>
      <c r="AB91" s="1616"/>
      <c r="AC91" s="1574"/>
      <c r="AD91" s="1715"/>
      <c r="AE91" s="1715"/>
      <c r="AF91" s="1568"/>
      <c r="AG91" s="1725"/>
      <c r="AH91" s="1728"/>
      <c r="AI91" s="1583"/>
      <c r="AJ91" s="1586"/>
      <c r="AK91" s="1589"/>
      <c r="AL91" s="717"/>
      <c r="AM91" s="1557"/>
      <c r="AN91" s="77"/>
      <c r="AO91" s="77"/>
      <c r="AP91" s="77"/>
      <c r="AQ91" s="77"/>
      <c r="AR91" s="77"/>
      <c r="AS91" s="77"/>
      <c r="AT91" s="77"/>
    </row>
    <row r="92" spans="1:46" s="78" customFormat="1" ht="51.75" hidden="1" customHeight="1" outlineLevel="1">
      <c r="A92" s="1659"/>
      <c r="B92" s="1732"/>
      <c r="C92" s="552"/>
      <c r="D92" s="552"/>
      <c r="E92" s="1590"/>
      <c r="F92" s="1590"/>
      <c r="G92" s="273" t="s">
        <v>375</v>
      </c>
      <c r="H92" s="273" t="s">
        <v>376</v>
      </c>
      <c r="I92" s="82" t="s">
        <v>33</v>
      </c>
      <c r="J92" s="263">
        <v>1550</v>
      </c>
      <c r="K92" s="1590"/>
      <c r="L92" s="1590"/>
      <c r="M92" s="1716"/>
      <c r="N92" s="1602"/>
      <c r="O92" s="1602"/>
      <c r="P92" s="1602"/>
      <c r="Q92" s="1716"/>
      <c r="R92" s="1602"/>
      <c r="S92" s="1602"/>
      <c r="T92" s="1602"/>
      <c r="U92" s="1710"/>
      <c r="V92" s="1707"/>
      <c r="W92" s="1707"/>
      <c r="X92" s="1707"/>
      <c r="Y92" s="1617"/>
      <c r="Z92" s="1617"/>
      <c r="AA92" s="1617"/>
      <c r="AB92" s="1617"/>
      <c r="AC92" s="1575"/>
      <c r="AD92" s="1716"/>
      <c r="AE92" s="1716"/>
      <c r="AF92" s="1569"/>
      <c r="AG92" s="1726"/>
      <c r="AH92" s="1729"/>
      <c r="AI92" s="1584"/>
      <c r="AJ92" s="1587"/>
      <c r="AK92" s="1590"/>
      <c r="AL92" s="718"/>
      <c r="AM92" s="1557"/>
      <c r="AN92" s="77"/>
      <c r="AO92" s="77"/>
      <c r="AP92" s="77"/>
      <c r="AQ92" s="77"/>
      <c r="AR92" s="77"/>
      <c r="AS92" s="77"/>
      <c r="AT92" s="77"/>
    </row>
    <row r="93" spans="1:46" ht="15.75" hidden="1" customHeight="1" outlineLevel="1">
      <c r="A93" s="1684" t="s">
        <v>42</v>
      </c>
      <c r="B93" s="1718" t="s">
        <v>471</v>
      </c>
      <c r="C93" s="573"/>
      <c r="D93" s="573"/>
      <c r="E93" s="1576" t="s">
        <v>35</v>
      </c>
      <c r="F93" s="1576" t="s">
        <v>442</v>
      </c>
      <c r="G93" s="21" t="s">
        <v>372</v>
      </c>
      <c r="H93" s="21" t="s">
        <v>79</v>
      </c>
      <c r="I93" s="624" t="s">
        <v>33</v>
      </c>
      <c r="J93" s="22">
        <v>0.02</v>
      </c>
      <c r="K93" s="1576">
        <v>2017</v>
      </c>
      <c r="L93" s="1576">
        <v>2020</v>
      </c>
      <c r="M93" s="1570">
        <f>SUM(N93:P95)</f>
        <v>396.82</v>
      </c>
      <c r="N93" s="1573">
        <v>0</v>
      </c>
      <c r="O93" s="1573">
        <v>0</v>
      </c>
      <c r="P93" s="1573">
        <v>396.82</v>
      </c>
      <c r="Q93" s="1570">
        <f>SUM(R93:T95)</f>
        <v>396.82</v>
      </c>
      <c r="R93" s="1573">
        <v>0</v>
      </c>
      <c r="S93" s="1573">
        <v>0</v>
      </c>
      <c r="T93" s="1573">
        <v>396.82</v>
      </c>
      <c r="U93" s="1708">
        <f>SUM(V93:X95)</f>
        <v>396.82</v>
      </c>
      <c r="V93" s="1705">
        <f>R93</f>
        <v>0</v>
      </c>
      <c r="W93" s="1705">
        <f>S93</f>
        <v>0</v>
      </c>
      <c r="X93" s="1705">
        <f>T93</f>
        <v>396.82</v>
      </c>
      <c r="Y93" s="1615">
        <f t="shared" ref="Y93" si="87">U93</f>
        <v>396.82</v>
      </c>
      <c r="Z93" s="1615">
        <f t="shared" ref="Z93" si="88">V93</f>
        <v>0</v>
      </c>
      <c r="AA93" s="1615">
        <f t="shared" ref="AA93" si="89">W93</f>
        <v>0</v>
      </c>
      <c r="AB93" s="1615">
        <f t="shared" ref="AB93" si="90">X93</f>
        <v>396.82</v>
      </c>
      <c r="AC93" s="1570"/>
      <c r="AD93" s="1570">
        <v>0</v>
      </c>
      <c r="AE93" s="1570">
        <v>0</v>
      </c>
      <c r="AF93" s="1564"/>
      <c r="AG93" s="1558">
        <v>396.82</v>
      </c>
      <c r="AH93" s="1558">
        <v>396.82</v>
      </c>
      <c r="AI93" s="1558">
        <v>396.82</v>
      </c>
      <c r="AJ93" s="1561" t="s">
        <v>604</v>
      </c>
      <c r="AK93" s="1579"/>
      <c r="AL93" s="710"/>
      <c r="AM93" s="1556"/>
      <c r="AN93" s="2"/>
      <c r="AO93" s="2"/>
      <c r="AP93" s="2"/>
      <c r="AQ93" s="2"/>
      <c r="AR93" s="2"/>
      <c r="AS93" s="2"/>
      <c r="AT93" s="2"/>
    </row>
    <row r="94" spans="1:46" ht="15" hidden="1" customHeight="1" outlineLevel="1">
      <c r="A94" s="1685"/>
      <c r="B94" s="1719"/>
      <c r="C94" s="574"/>
      <c r="D94" s="574"/>
      <c r="E94" s="1577"/>
      <c r="F94" s="1577"/>
      <c r="G94" s="21" t="s">
        <v>374</v>
      </c>
      <c r="H94" s="21" t="s">
        <v>373</v>
      </c>
      <c r="I94" s="624" t="s">
        <v>33</v>
      </c>
      <c r="J94" s="26">
        <v>450</v>
      </c>
      <c r="K94" s="1577"/>
      <c r="L94" s="1577"/>
      <c r="M94" s="1571"/>
      <c r="N94" s="1574"/>
      <c r="O94" s="1574"/>
      <c r="P94" s="1574"/>
      <c r="Q94" s="1571"/>
      <c r="R94" s="1574"/>
      <c r="S94" s="1574"/>
      <c r="T94" s="1574"/>
      <c r="U94" s="1709"/>
      <c r="V94" s="1706"/>
      <c r="W94" s="1706"/>
      <c r="X94" s="1706"/>
      <c r="Y94" s="1616"/>
      <c r="Z94" s="1616"/>
      <c r="AA94" s="1616"/>
      <c r="AB94" s="1616"/>
      <c r="AC94" s="1574"/>
      <c r="AD94" s="1571"/>
      <c r="AE94" s="1571"/>
      <c r="AF94" s="1565"/>
      <c r="AG94" s="1559"/>
      <c r="AH94" s="1559"/>
      <c r="AI94" s="1559"/>
      <c r="AJ94" s="1562"/>
      <c r="AK94" s="1580"/>
      <c r="AL94" s="711"/>
      <c r="AM94" s="1556"/>
      <c r="AN94" s="2"/>
      <c r="AO94" s="2"/>
      <c r="AP94" s="2"/>
      <c r="AQ94" s="2"/>
      <c r="AR94" s="2"/>
      <c r="AS94" s="2"/>
      <c r="AT94" s="2"/>
    </row>
    <row r="95" spans="1:46" ht="45" hidden="1" customHeight="1" outlineLevel="1">
      <c r="A95" s="1686"/>
      <c r="B95" s="1720"/>
      <c r="C95" s="588"/>
      <c r="D95" s="588"/>
      <c r="E95" s="1578"/>
      <c r="F95" s="1578"/>
      <c r="G95" s="21" t="s">
        <v>375</v>
      </c>
      <c r="H95" s="21" t="s">
        <v>376</v>
      </c>
      <c r="I95" s="624" t="s">
        <v>33</v>
      </c>
      <c r="J95" s="26">
        <v>3500</v>
      </c>
      <c r="K95" s="1578"/>
      <c r="L95" s="1578"/>
      <c r="M95" s="1572"/>
      <c r="N95" s="1575"/>
      <c r="O95" s="1575"/>
      <c r="P95" s="1575"/>
      <c r="Q95" s="1572"/>
      <c r="R95" s="1575"/>
      <c r="S95" s="1575"/>
      <c r="T95" s="1575"/>
      <c r="U95" s="1710"/>
      <c r="V95" s="1707"/>
      <c r="W95" s="1707"/>
      <c r="X95" s="1707"/>
      <c r="Y95" s="1617"/>
      <c r="Z95" s="1617"/>
      <c r="AA95" s="1617"/>
      <c r="AB95" s="1617"/>
      <c r="AC95" s="1575"/>
      <c r="AD95" s="1572"/>
      <c r="AE95" s="1572"/>
      <c r="AF95" s="1566"/>
      <c r="AG95" s="1560"/>
      <c r="AH95" s="1560"/>
      <c r="AI95" s="1560"/>
      <c r="AJ95" s="1563"/>
      <c r="AK95" s="1581"/>
      <c r="AL95" s="712"/>
      <c r="AM95" s="1556"/>
      <c r="AN95" s="2"/>
      <c r="AO95" s="2"/>
      <c r="AP95" s="2"/>
      <c r="AQ95" s="2"/>
      <c r="AR95" s="2"/>
      <c r="AS95" s="2"/>
      <c r="AT95" s="2"/>
    </row>
    <row r="96" spans="1:46" ht="17.25" hidden="1" customHeight="1" outlineLevel="1">
      <c r="A96" s="1684" t="s">
        <v>43</v>
      </c>
      <c r="B96" s="1718" t="s">
        <v>472</v>
      </c>
      <c r="C96" s="573"/>
      <c r="D96" s="573"/>
      <c r="E96" s="1576" t="s">
        <v>35</v>
      </c>
      <c r="F96" s="1576" t="s">
        <v>442</v>
      </c>
      <c r="G96" s="21" t="s">
        <v>372</v>
      </c>
      <c r="H96" s="21" t="s">
        <v>79</v>
      </c>
      <c r="I96" s="624" t="s">
        <v>33</v>
      </c>
      <c r="J96" s="22">
        <v>0.27</v>
      </c>
      <c r="K96" s="1576">
        <v>2017</v>
      </c>
      <c r="L96" s="1576">
        <v>2020</v>
      </c>
      <c r="M96" s="1570">
        <f>SUM(N96:P98)</f>
        <v>3128.04</v>
      </c>
      <c r="N96" s="1573">
        <v>0</v>
      </c>
      <c r="O96" s="1573">
        <v>3128.04</v>
      </c>
      <c r="P96" s="1573">
        <v>0</v>
      </c>
      <c r="Q96" s="1570">
        <f>SUM(R96:T98)</f>
        <v>3128.04</v>
      </c>
      <c r="R96" s="1573">
        <v>0</v>
      </c>
      <c r="S96" s="1573">
        <v>3128.04</v>
      </c>
      <c r="T96" s="1573">
        <v>0</v>
      </c>
      <c r="U96" s="1708">
        <f>SUM(V96:X98)</f>
        <v>3128.04</v>
      </c>
      <c r="V96" s="1705">
        <f>R96</f>
        <v>0</v>
      </c>
      <c r="W96" s="1705">
        <f>S96</f>
        <v>3128.04</v>
      </c>
      <c r="X96" s="1705">
        <f>T96</f>
        <v>0</v>
      </c>
      <c r="Y96" s="1615">
        <f>U96</f>
        <v>3128.04</v>
      </c>
      <c r="Z96" s="1615">
        <f t="shared" ref="Z96" si="91">V96</f>
        <v>0</v>
      </c>
      <c r="AA96" s="1615">
        <f t="shared" ref="AA96" si="92">W96</f>
        <v>3128.04</v>
      </c>
      <c r="AB96" s="1615">
        <f t="shared" ref="AB96" si="93">X96</f>
        <v>0</v>
      </c>
      <c r="AC96" s="1570"/>
      <c r="AD96" s="1570">
        <v>0</v>
      </c>
      <c r="AE96" s="1570">
        <v>4040.35</v>
      </c>
      <c r="AF96" s="1570">
        <v>1621.4</v>
      </c>
      <c r="AG96" s="1573" t="s">
        <v>33</v>
      </c>
      <c r="AH96" s="1573" t="s">
        <v>33</v>
      </c>
      <c r="AI96" s="1573" t="s">
        <v>33</v>
      </c>
      <c r="AJ96" s="1591">
        <v>1620.4</v>
      </c>
      <c r="AK96" s="1576">
        <v>1621.4</v>
      </c>
      <c r="AL96" s="706"/>
      <c r="AM96" s="1556"/>
      <c r="AN96" s="2"/>
      <c r="AO96" s="2"/>
      <c r="AP96" s="2"/>
      <c r="AQ96" s="2"/>
      <c r="AR96" s="2"/>
      <c r="AS96" s="2"/>
      <c r="AT96" s="2"/>
    </row>
    <row r="97" spans="1:46" ht="12" hidden="1" customHeight="1" outlineLevel="1">
      <c r="A97" s="1685"/>
      <c r="B97" s="1719"/>
      <c r="C97" s="574"/>
      <c r="D97" s="574"/>
      <c r="E97" s="1577"/>
      <c r="F97" s="1577"/>
      <c r="G97" s="21" t="s">
        <v>374</v>
      </c>
      <c r="H97" s="21" t="s">
        <v>373</v>
      </c>
      <c r="I97" s="624" t="s">
        <v>33</v>
      </c>
      <c r="J97" s="26">
        <v>200</v>
      </c>
      <c r="K97" s="1577"/>
      <c r="L97" s="1577"/>
      <c r="M97" s="1571"/>
      <c r="N97" s="1574"/>
      <c r="O97" s="1574"/>
      <c r="P97" s="1574"/>
      <c r="Q97" s="1571"/>
      <c r="R97" s="1574"/>
      <c r="S97" s="1574"/>
      <c r="T97" s="1574"/>
      <c r="U97" s="1709"/>
      <c r="V97" s="1706"/>
      <c r="W97" s="1706"/>
      <c r="X97" s="1706"/>
      <c r="Y97" s="1616"/>
      <c r="Z97" s="1616"/>
      <c r="AA97" s="1616"/>
      <c r="AB97" s="1616"/>
      <c r="AC97" s="1574"/>
      <c r="AD97" s="1571"/>
      <c r="AE97" s="1571"/>
      <c r="AF97" s="1571"/>
      <c r="AG97" s="1574"/>
      <c r="AH97" s="1574"/>
      <c r="AI97" s="1574"/>
      <c r="AJ97" s="1592"/>
      <c r="AK97" s="1577"/>
      <c r="AL97" s="707"/>
      <c r="AM97" s="1556"/>
      <c r="AN97" s="2"/>
      <c r="AO97" s="2"/>
      <c r="AP97" s="2"/>
      <c r="AQ97" s="2"/>
      <c r="AR97" s="2"/>
      <c r="AS97" s="2"/>
      <c r="AT97" s="2"/>
    </row>
    <row r="98" spans="1:46" ht="44.25" hidden="1" customHeight="1" outlineLevel="1">
      <c r="A98" s="1686"/>
      <c r="B98" s="1720"/>
      <c r="C98" s="588"/>
      <c r="D98" s="588"/>
      <c r="E98" s="1578"/>
      <c r="F98" s="1578"/>
      <c r="G98" s="21" t="s">
        <v>375</v>
      </c>
      <c r="H98" s="21" t="s">
        <v>376</v>
      </c>
      <c r="I98" s="624" t="s">
        <v>33</v>
      </c>
      <c r="J98" s="26">
        <v>1387</v>
      </c>
      <c r="K98" s="1578"/>
      <c r="L98" s="1578"/>
      <c r="M98" s="1572"/>
      <c r="N98" s="1575"/>
      <c r="O98" s="1575"/>
      <c r="P98" s="1575"/>
      <c r="Q98" s="1572"/>
      <c r="R98" s="1575"/>
      <c r="S98" s="1575"/>
      <c r="T98" s="1575"/>
      <c r="U98" s="1710"/>
      <c r="V98" s="1707"/>
      <c r="W98" s="1707"/>
      <c r="X98" s="1707"/>
      <c r="Y98" s="1617"/>
      <c r="Z98" s="1617"/>
      <c r="AA98" s="1617"/>
      <c r="AB98" s="1617"/>
      <c r="AC98" s="1575"/>
      <c r="AD98" s="1572"/>
      <c r="AE98" s="1572"/>
      <c r="AF98" s="1572"/>
      <c r="AG98" s="1575"/>
      <c r="AH98" s="1575"/>
      <c r="AI98" s="1575"/>
      <c r="AJ98" s="1593"/>
      <c r="AK98" s="1578"/>
      <c r="AL98" s="708"/>
      <c r="AM98" s="1556"/>
      <c r="AN98" s="2"/>
      <c r="AO98" s="2"/>
      <c r="AP98" s="2"/>
      <c r="AQ98" s="2"/>
      <c r="AR98" s="2"/>
      <c r="AS98" s="2"/>
      <c r="AT98" s="2"/>
    </row>
    <row r="99" spans="1:46" ht="20.25" hidden="1" customHeight="1" outlineLevel="1">
      <c r="A99" s="1684" t="s">
        <v>44</v>
      </c>
      <c r="B99" s="1718" t="s">
        <v>473</v>
      </c>
      <c r="C99" s="573"/>
      <c r="D99" s="573"/>
      <c r="E99" s="1576" t="s">
        <v>35</v>
      </c>
      <c r="F99" s="1576" t="s">
        <v>442</v>
      </c>
      <c r="G99" s="21" t="s">
        <v>372</v>
      </c>
      <c r="H99" s="21" t="s">
        <v>79</v>
      </c>
      <c r="I99" s="624" t="s">
        <v>33</v>
      </c>
      <c r="J99" s="21">
        <v>2.5000000000000001E-2</v>
      </c>
      <c r="K99" s="1576">
        <v>2017</v>
      </c>
      <c r="L99" s="1576">
        <v>2018</v>
      </c>
      <c r="M99" s="1570">
        <f>SUM(N99:P101)</f>
        <v>275.56</v>
      </c>
      <c r="N99" s="1573">
        <v>275.56</v>
      </c>
      <c r="O99" s="1573">
        <v>0</v>
      </c>
      <c r="P99" s="1573">
        <v>0</v>
      </c>
      <c r="Q99" s="1570">
        <f>SUM(R99:T101)</f>
        <v>275.56</v>
      </c>
      <c r="R99" s="1573">
        <v>275.56</v>
      </c>
      <c r="S99" s="1573">
        <v>0</v>
      </c>
      <c r="T99" s="1573">
        <v>0</v>
      </c>
      <c r="U99" s="1708">
        <f>SUM(V99:X101)</f>
        <v>275.56</v>
      </c>
      <c r="V99" s="1705">
        <f>R99</f>
        <v>275.56</v>
      </c>
      <c r="W99" s="1705">
        <f>S99</f>
        <v>0</v>
      </c>
      <c r="X99" s="1705">
        <f>T99</f>
        <v>0</v>
      </c>
      <c r="Y99" s="1615">
        <f t="shared" ref="Y99" si="94">U99</f>
        <v>275.56</v>
      </c>
      <c r="Z99" s="1615">
        <f t="shared" ref="Z99" si="95">V99</f>
        <v>275.56</v>
      </c>
      <c r="AA99" s="1615">
        <f t="shared" ref="AA99" si="96">W99</f>
        <v>0</v>
      </c>
      <c r="AB99" s="1615">
        <f t="shared" ref="AB99" si="97">X99</f>
        <v>0</v>
      </c>
      <c r="AC99" s="1570"/>
      <c r="AD99" s="1573">
        <v>0</v>
      </c>
      <c r="AE99" s="1573">
        <v>0</v>
      </c>
      <c r="AF99" s="1573"/>
      <c r="AG99" s="1573" t="s">
        <v>33</v>
      </c>
      <c r="AH99" s="1573" t="s">
        <v>33</v>
      </c>
      <c r="AI99" s="1573" t="s">
        <v>33</v>
      </c>
      <c r="AJ99" s="1603" t="s">
        <v>33</v>
      </c>
      <c r="AK99" s="1576"/>
      <c r="AL99" s="706"/>
      <c r="AM99" s="1556"/>
      <c r="AN99" s="2"/>
      <c r="AO99" s="2"/>
      <c r="AP99" s="2"/>
      <c r="AQ99" s="2"/>
      <c r="AR99" s="2"/>
      <c r="AS99" s="2"/>
      <c r="AT99" s="2"/>
    </row>
    <row r="100" spans="1:46" ht="13.5" hidden="1" customHeight="1" outlineLevel="1">
      <c r="A100" s="1685"/>
      <c r="B100" s="1719"/>
      <c r="C100" s="574"/>
      <c r="D100" s="574"/>
      <c r="E100" s="1577"/>
      <c r="F100" s="1577"/>
      <c r="G100" s="21" t="s">
        <v>374</v>
      </c>
      <c r="H100" s="21" t="s">
        <v>373</v>
      </c>
      <c r="I100" s="624" t="s">
        <v>33</v>
      </c>
      <c r="J100" s="26">
        <v>200</v>
      </c>
      <c r="K100" s="1577"/>
      <c r="L100" s="1577"/>
      <c r="M100" s="1571"/>
      <c r="N100" s="1574"/>
      <c r="O100" s="1574"/>
      <c r="P100" s="1574"/>
      <c r="Q100" s="1571"/>
      <c r="R100" s="1574"/>
      <c r="S100" s="1574"/>
      <c r="T100" s="1574"/>
      <c r="U100" s="1709"/>
      <c r="V100" s="1706"/>
      <c r="W100" s="1706"/>
      <c r="X100" s="1706"/>
      <c r="Y100" s="1616"/>
      <c r="Z100" s="1616"/>
      <c r="AA100" s="1616"/>
      <c r="AB100" s="1616"/>
      <c r="AC100" s="1574"/>
      <c r="AD100" s="1574"/>
      <c r="AE100" s="1574"/>
      <c r="AF100" s="1574"/>
      <c r="AG100" s="1574"/>
      <c r="AH100" s="1574"/>
      <c r="AI100" s="1574"/>
      <c r="AJ100" s="1604"/>
      <c r="AK100" s="1577"/>
      <c r="AL100" s="707"/>
      <c r="AM100" s="1556"/>
      <c r="AN100" s="2"/>
      <c r="AO100" s="2"/>
      <c r="AP100" s="2"/>
      <c r="AQ100" s="2"/>
      <c r="AR100" s="2"/>
      <c r="AS100" s="2"/>
      <c r="AT100" s="2"/>
    </row>
    <row r="101" spans="1:46" ht="40.5" hidden="1" customHeight="1" outlineLevel="1">
      <c r="A101" s="1686"/>
      <c r="B101" s="1720"/>
      <c r="C101" s="588"/>
      <c r="D101" s="588"/>
      <c r="E101" s="1578"/>
      <c r="F101" s="1578"/>
      <c r="G101" s="21" t="s">
        <v>375</v>
      </c>
      <c r="H101" s="21" t="s">
        <v>376</v>
      </c>
      <c r="I101" s="624" t="s">
        <v>33</v>
      </c>
      <c r="J101" s="26">
        <v>1030</v>
      </c>
      <c r="K101" s="1578"/>
      <c r="L101" s="1578"/>
      <c r="M101" s="1572"/>
      <c r="N101" s="1575"/>
      <c r="O101" s="1575"/>
      <c r="P101" s="1575"/>
      <c r="Q101" s="1572"/>
      <c r="R101" s="1575"/>
      <c r="S101" s="1575"/>
      <c r="T101" s="1575"/>
      <c r="U101" s="1710"/>
      <c r="V101" s="1707"/>
      <c r="W101" s="1707"/>
      <c r="X101" s="1707"/>
      <c r="Y101" s="1617"/>
      <c r="Z101" s="1617"/>
      <c r="AA101" s="1617"/>
      <c r="AB101" s="1617"/>
      <c r="AC101" s="1575"/>
      <c r="AD101" s="1575"/>
      <c r="AE101" s="1575"/>
      <c r="AF101" s="1575"/>
      <c r="AG101" s="1575"/>
      <c r="AH101" s="1575"/>
      <c r="AI101" s="1575"/>
      <c r="AJ101" s="1605"/>
      <c r="AK101" s="1578"/>
      <c r="AL101" s="708"/>
      <c r="AM101" s="1556"/>
      <c r="AN101" s="2"/>
      <c r="AO101" s="2"/>
      <c r="AP101" s="2"/>
      <c r="AQ101" s="2"/>
      <c r="AR101" s="2"/>
      <c r="AS101" s="2"/>
      <c r="AT101" s="2"/>
    </row>
    <row r="102" spans="1:46" ht="19.5" hidden="1" customHeight="1" outlineLevel="1">
      <c r="A102" s="1684" t="s">
        <v>45</v>
      </c>
      <c r="B102" s="1718" t="s">
        <v>474</v>
      </c>
      <c r="C102" s="573"/>
      <c r="D102" s="573"/>
      <c r="E102" s="1576" t="s">
        <v>35</v>
      </c>
      <c r="F102" s="1576" t="s">
        <v>442</v>
      </c>
      <c r="G102" s="21" t="s">
        <v>372</v>
      </c>
      <c r="H102" s="21" t="s">
        <v>79</v>
      </c>
      <c r="I102" s="624" t="s">
        <v>33</v>
      </c>
      <c r="J102" s="23">
        <v>3.5000000000000003E-2</v>
      </c>
      <c r="K102" s="1576">
        <v>2017</v>
      </c>
      <c r="L102" s="1576">
        <v>2020</v>
      </c>
      <c r="M102" s="1570">
        <f>SUM(N102:P104)</f>
        <v>373.3</v>
      </c>
      <c r="N102" s="1573">
        <v>0</v>
      </c>
      <c r="O102" s="1573">
        <v>0</v>
      </c>
      <c r="P102" s="1573">
        <v>373.3</v>
      </c>
      <c r="Q102" s="1570">
        <f>SUM(R102:T104)</f>
        <v>373.3</v>
      </c>
      <c r="R102" s="1573">
        <v>0</v>
      </c>
      <c r="S102" s="1573">
        <v>0</v>
      </c>
      <c r="T102" s="1573">
        <v>373.3</v>
      </c>
      <c r="U102" s="1708">
        <f>SUM(V102:X104)</f>
        <v>373.3</v>
      </c>
      <c r="V102" s="1705">
        <f>R102</f>
        <v>0</v>
      </c>
      <c r="W102" s="1705">
        <f>S102</f>
        <v>0</v>
      </c>
      <c r="X102" s="1705">
        <f>T102</f>
        <v>373.3</v>
      </c>
      <c r="Y102" s="1615">
        <f>U102</f>
        <v>373.3</v>
      </c>
      <c r="Z102" s="1615">
        <f t="shared" ref="Z102" si="98">V102</f>
        <v>0</v>
      </c>
      <c r="AA102" s="1615">
        <f t="shared" ref="AA102" si="99">W102</f>
        <v>0</v>
      </c>
      <c r="AB102" s="1615">
        <f t="shared" ref="AB102" si="100">X102</f>
        <v>373.3</v>
      </c>
      <c r="AC102" s="1570"/>
      <c r="AD102" s="1573">
        <v>0</v>
      </c>
      <c r="AE102" s="1573">
        <v>0</v>
      </c>
      <c r="AF102" s="1573"/>
      <c r="AG102" s="1573">
        <v>373.3</v>
      </c>
      <c r="AH102" s="1573">
        <v>373.3</v>
      </c>
      <c r="AI102" s="1573">
        <v>373.3</v>
      </c>
      <c r="AJ102" s="1733" t="s">
        <v>604</v>
      </c>
      <c r="AK102" s="1736"/>
      <c r="AL102" s="772"/>
      <c r="AM102" s="1556"/>
      <c r="AN102" s="2"/>
      <c r="AO102" s="2"/>
      <c r="AP102" s="2"/>
      <c r="AQ102" s="2"/>
      <c r="AR102" s="2"/>
      <c r="AS102" s="2"/>
      <c r="AT102" s="2"/>
    </row>
    <row r="103" spans="1:46" ht="14.4" hidden="1" customHeight="1" outlineLevel="1">
      <c r="A103" s="1685"/>
      <c r="B103" s="1719"/>
      <c r="C103" s="574"/>
      <c r="D103" s="574"/>
      <c r="E103" s="1577"/>
      <c r="F103" s="1577"/>
      <c r="G103" s="21" t="s">
        <v>374</v>
      </c>
      <c r="H103" s="21" t="s">
        <v>373</v>
      </c>
      <c r="I103" s="624" t="s">
        <v>33</v>
      </c>
      <c r="J103" s="21">
        <v>150</v>
      </c>
      <c r="K103" s="1577"/>
      <c r="L103" s="1577"/>
      <c r="M103" s="1571"/>
      <c r="N103" s="1574"/>
      <c r="O103" s="1574"/>
      <c r="P103" s="1574"/>
      <c r="Q103" s="1571"/>
      <c r="R103" s="1574"/>
      <c r="S103" s="1574"/>
      <c r="T103" s="1574"/>
      <c r="U103" s="1709"/>
      <c r="V103" s="1706"/>
      <c r="W103" s="1706"/>
      <c r="X103" s="1706"/>
      <c r="Y103" s="1616"/>
      <c r="Z103" s="1616"/>
      <c r="AA103" s="1616"/>
      <c r="AB103" s="1616"/>
      <c r="AC103" s="1574"/>
      <c r="AD103" s="1574"/>
      <c r="AE103" s="1574"/>
      <c r="AF103" s="1574"/>
      <c r="AG103" s="1574"/>
      <c r="AH103" s="1574"/>
      <c r="AI103" s="1574"/>
      <c r="AJ103" s="1734"/>
      <c r="AK103" s="1737"/>
      <c r="AL103" s="773"/>
      <c r="AM103" s="1556"/>
      <c r="AN103" s="2"/>
      <c r="AO103" s="2"/>
      <c r="AP103" s="2"/>
      <c r="AQ103" s="2"/>
      <c r="AR103" s="2"/>
      <c r="AS103" s="2"/>
      <c r="AT103" s="2"/>
    </row>
    <row r="104" spans="1:46" ht="43.2" hidden="1" customHeight="1" outlineLevel="1">
      <c r="A104" s="1686"/>
      <c r="B104" s="1720"/>
      <c r="C104" s="588"/>
      <c r="D104" s="588"/>
      <c r="E104" s="1578"/>
      <c r="F104" s="1578"/>
      <c r="G104" s="21" t="s">
        <v>375</v>
      </c>
      <c r="H104" s="21" t="s">
        <v>376</v>
      </c>
      <c r="I104" s="624" t="s">
        <v>33</v>
      </c>
      <c r="J104" s="21">
        <v>275</v>
      </c>
      <c r="K104" s="1578"/>
      <c r="L104" s="1578"/>
      <c r="M104" s="1572"/>
      <c r="N104" s="1575"/>
      <c r="O104" s="1575"/>
      <c r="P104" s="1575"/>
      <c r="Q104" s="1572"/>
      <c r="R104" s="1575"/>
      <c r="S104" s="1575"/>
      <c r="T104" s="1575"/>
      <c r="U104" s="1710"/>
      <c r="V104" s="1707"/>
      <c r="W104" s="1707"/>
      <c r="X104" s="1707"/>
      <c r="Y104" s="1617"/>
      <c r="Z104" s="1617"/>
      <c r="AA104" s="1617"/>
      <c r="AB104" s="1617"/>
      <c r="AC104" s="1575"/>
      <c r="AD104" s="1575"/>
      <c r="AE104" s="1575"/>
      <c r="AF104" s="1575"/>
      <c r="AG104" s="1575"/>
      <c r="AH104" s="1575"/>
      <c r="AI104" s="1575"/>
      <c r="AJ104" s="1735"/>
      <c r="AK104" s="1738"/>
      <c r="AL104" s="774"/>
      <c r="AM104" s="1556"/>
      <c r="AN104" s="2"/>
      <c r="AO104" s="2"/>
      <c r="AP104" s="2"/>
      <c r="AQ104" s="2"/>
      <c r="AR104" s="2"/>
      <c r="AS104" s="2"/>
      <c r="AT104" s="2"/>
    </row>
    <row r="105" spans="1:46" ht="19.5" hidden="1" customHeight="1" outlineLevel="1">
      <c r="A105" s="1684" t="s">
        <v>46</v>
      </c>
      <c r="B105" s="1718" t="s">
        <v>475</v>
      </c>
      <c r="C105" s="573"/>
      <c r="D105" s="573"/>
      <c r="E105" s="1576" t="s">
        <v>35</v>
      </c>
      <c r="F105" s="1576" t="s">
        <v>442</v>
      </c>
      <c r="G105" s="22" t="s">
        <v>372</v>
      </c>
      <c r="H105" s="22" t="s">
        <v>79</v>
      </c>
      <c r="I105" s="624" t="s">
        <v>33</v>
      </c>
      <c r="J105" s="22">
        <v>0.03</v>
      </c>
      <c r="K105" s="1576">
        <v>2017</v>
      </c>
      <c r="L105" s="1576">
        <v>2018</v>
      </c>
      <c r="M105" s="1570">
        <f>SUM(N105:P107)</f>
        <v>291.45999999999998</v>
      </c>
      <c r="N105" s="1573">
        <v>291.45999999999998</v>
      </c>
      <c r="O105" s="1573">
        <v>0</v>
      </c>
      <c r="P105" s="1573">
        <v>0</v>
      </c>
      <c r="Q105" s="1570">
        <f>SUM(R105:T107)</f>
        <v>291.45999999999998</v>
      </c>
      <c r="R105" s="1573">
        <v>291.45999999999998</v>
      </c>
      <c r="S105" s="1573">
        <v>0</v>
      </c>
      <c r="T105" s="1573">
        <v>0</v>
      </c>
      <c r="U105" s="1708">
        <f>SUM(V105:X107)</f>
        <v>291.45999999999998</v>
      </c>
      <c r="V105" s="1705">
        <f>R105</f>
        <v>291.45999999999998</v>
      </c>
      <c r="W105" s="1705">
        <f>S105</f>
        <v>0</v>
      </c>
      <c r="X105" s="1705">
        <f>T105</f>
        <v>0</v>
      </c>
      <c r="Y105" s="1615">
        <f t="shared" ref="Y105" si="101">U105</f>
        <v>291.45999999999998</v>
      </c>
      <c r="Z105" s="1615">
        <f t="shared" ref="Z105" si="102">V105</f>
        <v>291.45999999999998</v>
      </c>
      <c r="AA105" s="1615">
        <f t="shared" ref="AA105" si="103">W105</f>
        <v>0</v>
      </c>
      <c r="AB105" s="1615">
        <f t="shared" ref="AB105" si="104">X105</f>
        <v>0</v>
      </c>
      <c r="AC105" s="1570"/>
      <c r="AD105" s="1573">
        <v>0</v>
      </c>
      <c r="AE105" s="1573">
        <v>0</v>
      </c>
      <c r="AF105" s="1573"/>
      <c r="AG105" s="1573" t="s">
        <v>33</v>
      </c>
      <c r="AH105" s="1573" t="s">
        <v>33</v>
      </c>
      <c r="AI105" s="1573" t="s">
        <v>33</v>
      </c>
      <c r="AJ105" s="1603" t="s">
        <v>604</v>
      </c>
      <c r="AK105" s="1576"/>
      <c r="AL105" s="706"/>
      <c r="AM105" s="1556"/>
      <c r="AN105" s="2"/>
      <c r="AO105" s="2"/>
      <c r="AP105" s="2"/>
      <c r="AQ105" s="2"/>
      <c r="AR105" s="2"/>
      <c r="AS105" s="2"/>
      <c r="AT105" s="2"/>
    </row>
    <row r="106" spans="1:46" ht="14.4" hidden="1" customHeight="1" outlineLevel="1">
      <c r="A106" s="1685"/>
      <c r="B106" s="1719"/>
      <c r="C106" s="574"/>
      <c r="D106" s="574"/>
      <c r="E106" s="1577"/>
      <c r="F106" s="1577"/>
      <c r="G106" s="22" t="s">
        <v>374</v>
      </c>
      <c r="H106" s="22" t="s">
        <v>373</v>
      </c>
      <c r="I106" s="624" t="s">
        <v>33</v>
      </c>
      <c r="J106" s="21">
        <v>150</v>
      </c>
      <c r="K106" s="1577"/>
      <c r="L106" s="1577"/>
      <c r="M106" s="1571"/>
      <c r="N106" s="1574"/>
      <c r="O106" s="1574"/>
      <c r="P106" s="1574"/>
      <c r="Q106" s="1571"/>
      <c r="R106" s="1574"/>
      <c r="S106" s="1574"/>
      <c r="T106" s="1574"/>
      <c r="U106" s="1709"/>
      <c r="V106" s="1706"/>
      <c r="W106" s="1706"/>
      <c r="X106" s="1706"/>
      <c r="Y106" s="1616"/>
      <c r="Z106" s="1616"/>
      <c r="AA106" s="1616"/>
      <c r="AB106" s="1616"/>
      <c r="AC106" s="1574"/>
      <c r="AD106" s="1574"/>
      <c r="AE106" s="1574"/>
      <c r="AF106" s="1574"/>
      <c r="AG106" s="1574"/>
      <c r="AH106" s="1574"/>
      <c r="AI106" s="1574"/>
      <c r="AJ106" s="1604"/>
      <c r="AK106" s="1577"/>
      <c r="AL106" s="707"/>
      <c r="AM106" s="1556"/>
      <c r="AN106" s="2"/>
      <c r="AO106" s="2"/>
      <c r="AP106" s="2"/>
      <c r="AQ106" s="2"/>
      <c r="AR106" s="2"/>
      <c r="AS106" s="2"/>
      <c r="AT106" s="2"/>
    </row>
    <row r="107" spans="1:46" ht="43.2" hidden="1" customHeight="1" outlineLevel="1">
      <c r="A107" s="1686"/>
      <c r="B107" s="1720"/>
      <c r="C107" s="588"/>
      <c r="D107" s="588"/>
      <c r="E107" s="1578"/>
      <c r="F107" s="1578"/>
      <c r="G107" s="22" t="s">
        <v>375</v>
      </c>
      <c r="H107" s="22" t="s">
        <v>376</v>
      </c>
      <c r="I107" s="624" t="s">
        <v>33</v>
      </c>
      <c r="J107" s="21">
        <v>592.61</v>
      </c>
      <c r="K107" s="1578"/>
      <c r="L107" s="1578"/>
      <c r="M107" s="1572"/>
      <c r="N107" s="1575"/>
      <c r="O107" s="1575"/>
      <c r="P107" s="1575"/>
      <c r="Q107" s="1572"/>
      <c r="R107" s="1575"/>
      <c r="S107" s="1575"/>
      <c r="T107" s="1575"/>
      <c r="U107" s="1710"/>
      <c r="V107" s="1707"/>
      <c r="W107" s="1707"/>
      <c r="X107" s="1707"/>
      <c r="Y107" s="1617"/>
      <c r="Z107" s="1617"/>
      <c r="AA107" s="1617"/>
      <c r="AB107" s="1617"/>
      <c r="AC107" s="1575"/>
      <c r="AD107" s="1575"/>
      <c r="AE107" s="1575"/>
      <c r="AF107" s="1575"/>
      <c r="AG107" s="1575"/>
      <c r="AH107" s="1575"/>
      <c r="AI107" s="1575"/>
      <c r="AJ107" s="1605"/>
      <c r="AK107" s="1578"/>
      <c r="AL107" s="708"/>
      <c r="AM107" s="1556"/>
      <c r="AN107" s="2"/>
      <c r="AO107" s="2"/>
      <c r="AP107" s="2"/>
      <c r="AQ107" s="2"/>
      <c r="AR107" s="2"/>
      <c r="AS107" s="2"/>
      <c r="AT107" s="2"/>
    </row>
    <row r="108" spans="1:46" ht="25.5" hidden="1" customHeight="1" outlineLevel="1">
      <c r="A108" s="1684" t="s">
        <v>47</v>
      </c>
      <c r="B108" s="1718" t="s">
        <v>476</v>
      </c>
      <c r="C108" s="573"/>
      <c r="D108" s="573"/>
      <c r="E108" s="1576" t="s">
        <v>35</v>
      </c>
      <c r="F108" s="1576" t="s">
        <v>442</v>
      </c>
      <c r="G108" s="21" t="s">
        <v>372</v>
      </c>
      <c r="H108" s="21" t="s">
        <v>79</v>
      </c>
      <c r="I108" s="624" t="s">
        <v>33</v>
      </c>
      <c r="J108" s="22">
        <v>0.01</v>
      </c>
      <c r="K108" s="1576">
        <v>2017</v>
      </c>
      <c r="L108" s="1576">
        <v>2020</v>
      </c>
      <c r="M108" s="1570">
        <f>SUM(N108:P110)</f>
        <v>121.26</v>
      </c>
      <c r="N108" s="1573">
        <v>0</v>
      </c>
      <c r="O108" s="1573">
        <v>0</v>
      </c>
      <c r="P108" s="1573">
        <v>121.26</v>
      </c>
      <c r="Q108" s="1570">
        <f>SUM(R108:T110)</f>
        <v>121.26</v>
      </c>
      <c r="R108" s="1573">
        <v>0</v>
      </c>
      <c r="S108" s="1573">
        <v>0</v>
      </c>
      <c r="T108" s="1573">
        <v>121.26</v>
      </c>
      <c r="U108" s="1708">
        <f>SUM(V108:X110)</f>
        <v>121.26</v>
      </c>
      <c r="V108" s="1705">
        <f>R108</f>
        <v>0</v>
      </c>
      <c r="W108" s="1705">
        <f>S108</f>
        <v>0</v>
      </c>
      <c r="X108" s="1705">
        <f>T108</f>
        <v>121.26</v>
      </c>
      <c r="Y108" s="1615">
        <f>U108</f>
        <v>121.26</v>
      </c>
      <c r="Z108" s="1615">
        <f t="shared" ref="Z108" si="105">V108</f>
        <v>0</v>
      </c>
      <c r="AA108" s="1615">
        <f t="shared" ref="AA108" si="106">W108</f>
        <v>0</v>
      </c>
      <c r="AB108" s="1615">
        <f t="shared" ref="AB108" si="107">X108</f>
        <v>121.26</v>
      </c>
      <c r="AC108" s="1570"/>
      <c r="AD108" s="1573">
        <v>0</v>
      </c>
      <c r="AE108" s="1573">
        <v>0</v>
      </c>
      <c r="AF108" s="1573"/>
      <c r="AG108" s="1558">
        <v>121.26</v>
      </c>
      <c r="AH108" s="1558">
        <v>121.26</v>
      </c>
      <c r="AI108" s="1558">
        <v>121.26</v>
      </c>
      <c r="AJ108" s="1561" t="s">
        <v>604</v>
      </c>
      <c r="AK108" s="1579"/>
      <c r="AL108" s="710"/>
      <c r="AM108" s="1556"/>
      <c r="AN108" s="2"/>
      <c r="AO108" s="2"/>
      <c r="AP108" s="2"/>
      <c r="AQ108" s="2"/>
      <c r="AR108" s="2"/>
      <c r="AS108" s="2"/>
      <c r="AT108" s="2"/>
    </row>
    <row r="109" spans="1:46" ht="14.4" hidden="1" customHeight="1" outlineLevel="1">
      <c r="A109" s="1685"/>
      <c r="B109" s="1719"/>
      <c r="C109" s="574"/>
      <c r="D109" s="574"/>
      <c r="E109" s="1577"/>
      <c r="F109" s="1577"/>
      <c r="G109" s="21" t="s">
        <v>374</v>
      </c>
      <c r="H109" s="21" t="s">
        <v>373</v>
      </c>
      <c r="I109" s="624" t="s">
        <v>33</v>
      </c>
      <c r="J109" s="26">
        <v>200</v>
      </c>
      <c r="K109" s="1577"/>
      <c r="L109" s="1577"/>
      <c r="M109" s="1571"/>
      <c r="N109" s="1574"/>
      <c r="O109" s="1574"/>
      <c r="P109" s="1574"/>
      <c r="Q109" s="1571"/>
      <c r="R109" s="1574"/>
      <c r="S109" s="1574"/>
      <c r="T109" s="1574"/>
      <c r="U109" s="1709"/>
      <c r="V109" s="1706"/>
      <c r="W109" s="1706"/>
      <c r="X109" s="1706"/>
      <c r="Y109" s="1616"/>
      <c r="Z109" s="1616"/>
      <c r="AA109" s="1616"/>
      <c r="AB109" s="1616"/>
      <c r="AC109" s="1574"/>
      <c r="AD109" s="1574"/>
      <c r="AE109" s="1574"/>
      <c r="AF109" s="1574"/>
      <c r="AG109" s="1559"/>
      <c r="AH109" s="1559"/>
      <c r="AI109" s="1559"/>
      <c r="AJ109" s="1562"/>
      <c r="AK109" s="1580"/>
      <c r="AL109" s="711"/>
      <c r="AM109" s="1556"/>
      <c r="AN109" s="2"/>
      <c r="AO109" s="2"/>
      <c r="AP109" s="2"/>
      <c r="AQ109" s="2"/>
      <c r="AR109" s="2"/>
      <c r="AS109" s="2"/>
      <c r="AT109" s="2"/>
    </row>
    <row r="110" spans="1:46" ht="43.2" hidden="1" customHeight="1" outlineLevel="1">
      <c r="A110" s="1686"/>
      <c r="B110" s="1720"/>
      <c r="C110" s="588"/>
      <c r="D110" s="588"/>
      <c r="E110" s="1578"/>
      <c r="F110" s="1578"/>
      <c r="G110" s="21" t="s">
        <v>375</v>
      </c>
      <c r="H110" s="21" t="s">
        <v>376</v>
      </c>
      <c r="I110" s="624" t="s">
        <v>33</v>
      </c>
      <c r="J110" s="26">
        <v>1724</v>
      </c>
      <c r="K110" s="1578"/>
      <c r="L110" s="1578"/>
      <c r="M110" s="1572"/>
      <c r="N110" s="1575"/>
      <c r="O110" s="1575"/>
      <c r="P110" s="1575"/>
      <c r="Q110" s="1572"/>
      <c r="R110" s="1575"/>
      <c r="S110" s="1575"/>
      <c r="T110" s="1575"/>
      <c r="U110" s="1710"/>
      <c r="V110" s="1707"/>
      <c r="W110" s="1707"/>
      <c r="X110" s="1707"/>
      <c r="Y110" s="1617"/>
      <c r="Z110" s="1617"/>
      <c r="AA110" s="1617"/>
      <c r="AB110" s="1617"/>
      <c r="AC110" s="1575"/>
      <c r="AD110" s="1575"/>
      <c r="AE110" s="1575"/>
      <c r="AF110" s="1575"/>
      <c r="AG110" s="1560"/>
      <c r="AH110" s="1560"/>
      <c r="AI110" s="1560"/>
      <c r="AJ110" s="1563"/>
      <c r="AK110" s="1581"/>
      <c r="AL110" s="712"/>
      <c r="AM110" s="1556"/>
      <c r="AN110" s="2"/>
      <c r="AO110" s="2"/>
      <c r="AP110" s="2"/>
      <c r="AQ110" s="2"/>
      <c r="AR110" s="2"/>
      <c r="AS110" s="2"/>
      <c r="AT110" s="2"/>
    </row>
    <row r="111" spans="1:46" ht="31.5" customHeight="1" collapsed="1" thickBot="1">
      <c r="A111" s="347" t="s">
        <v>14</v>
      </c>
      <c r="B111" s="1739" t="s">
        <v>39</v>
      </c>
      <c r="C111" s="1740"/>
      <c r="D111" s="1740"/>
      <c r="E111" s="1741"/>
      <c r="F111" s="642"/>
      <c r="G111" s="29"/>
      <c r="H111" s="29"/>
      <c r="I111" s="29"/>
      <c r="J111" s="29"/>
      <c r="K111" s="28"/>
      <c r="L111" s="28"/>
      <c r="M111" s="30">
        <f t="shared" ref="M111:AE111" si="108">SUM(M146+M112)</f>
        <v>21818.260000000002</v>
      </c>
      <c r="N111" s="30">
        <f t="shared" si="108"/>
        <v>2634.3399999999997</v>
      </c>
      <c r="O111" s="30">
        <f t="shared" si="108"/>
        <v>4539.4799999999996</v>
      </c>
      <c r="P111" s="30">
        <f t="shared" si="108"/>
        <v>14644.439999999999</v>
      </c>
      <c r="Q111" s="30">
        <f t="shared" si="108"/>
        <v>21818.260000000002</v>
      </c>
      <c r="R111" s="30">
        <f t="shared" si="108"/>
        <v>2634.3399999999997</v>
      </c>
      <c r="S111" s="30">
        <f t="shared" si="108"/>
        <v>4539.4799999999996</v>
      </c>
      <c r="T111" s="30">
        <f t="shared" si="108"/>
        <v>14644.439999999999</v>
      </c>
      <c r="U111" s="401">
        <f>SUM(U146+U112)</f>
        <v>21818.260000000002</v>
      </c>
      <c r="V111" s="401">
        <f t="shared" si="108"/>
        <v>2634.3399999999997</v>
      </c>
      <c r="W111" s="401">
        <f t="shared" si="108"/>
        <v>4539.4799999999996</v>
      </c>
      <c r="X111" s="401">
        <f t="shared" si="108"/>
        <v>14644.439999999999</v>
      </c>
      <c r="Y111" s="450">
        <f>SUM(Y146+Y112)</f>
        <v>21818.260000000002</v>
      </c>
      <c r="Z111" s="450">
        <f>SUM(Z146+Z112)</f>
        <v>2634.3399999999997</v>
      </c>
      <c r="AA111" s="450">
        <f>SUM(AA146+AA112)</f>
        <v>4539.4799999999996</v>
      </c>
      <c r="AB111" s="450">
        <f>SUM(AB146+AB112)</f>
        <v>14644.439999999999</v>
      </c>
      <c r="AC111" s="30">
        <f>SUM(AC146+AC112)</f>
        <v>0</v>
      </c>
      <c r="AD111" s="30">
        <f t="shared" si="108"/>
        <v>0</v>
      </c>
      <c r="AE111" s="30">
        <f t="shared" si="108"/>
        <v>2496.92</v>
      </c>
      <c r="AF111" s="30">
        <f t="shared" ref="AF111:AK111" si="109">SUM(AF146+AF112)</f>
        <v>0</v>
      </c>
      <c r="AG111" s="30">
        <f t="shared" si="109"/>
        <v>14644.34</v>
      </c>
      <c r="AH111" s="30">
        <f t="shared" si="109"/>
        <v>14644.34</v>
      </c>
      <c r="AI111" s="30">
        <f t="shared" si="109"/>
        <v>18629.339999999997</v>
      </c>
      <c r="AJ111" s="97">
        <f t="shared" si="109"/>
        <v>0</v>
      </c>
      <c r="AK111" s="97">
        <f t="shared" si="109"/>
        <v>0</v>
      </c>
      <c r="AL111" s="99"/>
      <c r="AM111" s="335"/>
      <c r="AN111" s="2"/>
      <c r="AO111" s="2"/>
      <c r="AP111" s="2"/>
      <c r="AQ111" s="2"/>
      <c r="AR111" s="2"/>
      <c r="AS111" s="2"/>
      <c r="AT111" s="2"/>
    </row>
    <row r="112" spans="1:46" ht="30.6">
      <c r="A112" s="348"/>
      <c r="B112" s="158" t="s">
        <v>423</v>
      </c>
      <c r="C112" s="158"/>
      <c r="D112" s="158"/>
      <c r="E112" s="159"/>
      <c r="F112" s="159"/>
      <c r="G112" s="160"/>
      <c r="H112" s="160"/>
      <c r="I112" s="160"/>
      <c r="J112" s="160"/>
      <c r="K112" s="159"/>
      <c r="L112" s="159"/>
      <c r="M112" s="161">
        <f t="shared" ref="M112:T112" si="110">SUM(M113:M143)</f>
        <v>12788.48</v>
      </c>
      <c r="N112" s="161">
        <f t="shared" si="110"/>
        <v>432.95</v>
      </c>
      <c r="O112" s="161">
        <f t="shared" si="110"/>
        <v>1766.29</v>
      </c>
      <c r="P112" s="161">
        <f t="shared" si="110"/>
        <v>10589.24</v>
      </c>
      <c r="Q112" s="161">
        <f t="shared" si="110"/>
        <v>12788.48</v>
      </c>
      <c r="R112" s="161">
        <f t="shared" si="110"/>
        <v>432.95</v>
      </c>
      <c r="S112" s="161">
        <f t="shared" si="110"/>
        <v>1766.29</v>
      </c>
      <c r="T112" s="161">
        <f t="shared" si="110"/>
        <v>10589.24</v>
      </c>
      <c r="U112" s="398">
        <f>SUM(U113:U145)</f>
        <v>12788.48</v>
      </c>
      <c r="V112" s="398">
        <f t="shared" ref="V112:AE112" si="111">SUM(V113:V145)</f>
        <v>432.95</v>
      </c>
      <c r="W112" s="398">
        <f t="shared" si="111"/>
        <v>1766.29</v>
      </c>
      <c r="X112" s="398">
        <f t="shared" si="111"/>
        <v>10589.24</v>
      </c>
      <c r="Y112" s="447">
        <f>SUM(Y113:Y145)</f>
        <v>12788.48</v>
      </c>
      <c r="Z112" s="447">
        <f>SUM(Z113:Z145)</f>
        <v>432.95</v>
      </c>
      <c r="AA112" s="447">
        <f>SUM(AA113:AA145)</f>
        <v>1766.29</v>
      </c>
      <c r="AB112" s="447">
        <f>SUM(AB113:AB145)</f>
        <v>10589.24</v>
      </c>
      <c r="AC112" s="161">
        <f>SUM(AC113:AC145)</f>
        <v>0</v>
      </c>
      <c r="AD112" s="161">
        <f t="shared" si="111"/>
        <v>0</v>
      </c>
      <c r="AE112" s="161">
        <f t="shared" si="111"/>
        <v>0</v>
      </c>
      <c r="AF112" s="161">
        <f>SUM(AF113:AF145)</f>
        <v>0</v>
      </c>
      <c r="AG112" s="161">
        <f>SUM(AG113:AG143)</f>
        <v>10589.14</v>
      </c>
      <c r="AH112" s="161">
        <f>SUM(AH113:AH143)</f>
        <v>10589.14</v>
      </c>
      <c r="AI112" s="161">
        <f>SUM(AI113:AI145)</f>
        <v>12355.539999999999</v>
      </c>
      <c r="AJ112" s="218">
        <f>SUM(AJ113:AJ145)</f>
        <v>0</v>
      </c>
      <c r="AK112" s="218">
        <f>SUM(AK113:AK145)</f>
        <v>0</v>
      </c>
      <c r="AL112" s="218"/>
      <c r="AM112" s="334"/>
      <c r="AN112" s="2"/>
      <c r="AO112" s="2"/>
      <c r="AP112" s="2"/>
      <c r="AQ112" s="2"/>
      <c r="AR112" s="2"/>
      <c r="AS112" s="2"/>
      <c r="AT112" s="2"/>
    </row>
    <row r="113" spans="1:46" s="275" customFormat="1" ht="18.75" hidden="1" customHeight="1" outlineLevel="1">
      <c r="A113" s="1657" t="s">
        <v>189</v>
      </c>
      <c r="B113" s="1730" t="s">
        <v>477</v>
      </c>
      <c r="C113" s="551"/>
      <c r="D113" s="551"/>
      <c r="E113" s="1588" t="s">
        <v>35</v>
      </c>
      <c r="F113" s="1588" t="s">
        <v>442</v>
      </c>
      <c r="G113" s="273" t="s">
        <v>372</v>
      </c>
      <c r="H113" s="273" t="s">
        <v>79</v>
      </c>
      <c r="I113" s="82" t="s">
        <v>33</v>
      </c>
      <c r="J113" s="274">
        <v>0.01</v>
      </c>
      <c r="K113" s="1588">
        <v>2018</v>
      </c>
      <c r="L113" s="1588">
        <v>2020</v>
      </c>
      <c r="M113" s="1714">
        <f>SUM(N113:P115)</f>
        <v>84.1</v>
      </c>
      <c r="N113" s="1600">
        <v>0</v>
      </c>
      <c r="O113" s="1600">
        <v>84.1</v>
      </c>
      <c r="P113" s="1600">
        <v>0</v>
      </c>
      <c r="Q113" s="1714">
        <f>SUM(R113:T115)</f>
        <v>84.1</v>
      </c>
      <c r="R113" s="1600">
        <v>0</v>
      </c>
      <c r="S113" s="1600">
        <v>84.1</v>
      </c>
      <c r="T113" s="1600">
        <v>0</v>
      </c>
      <c r="U113" s="1708">
        <f>SUM(V113:X115)</f>
        <v>84.1</v>
      </c>
      <c r="V113" s="1705">
        <f>R113</f>
        <v>0</v>
      </c>
      <c r="W113" s="1705">
        <f>S113</f>
        <v>84.1</v>
      </c>
      <c r="X113" s="1705">
        <f>T113</f>
        <v>0</v>
      </c>
      <c r="Y113" s="1615">
        <f>U113</f>
        <v>84.1</v>
      </c>
      <c r="Z113" s="1615">
        <f t="shared" ref="Z113:AB113" si="112">V113</f>
        <v>0</v>
      </c>
      <c r="AA113" s="1615">
        <f t="shared" si="112"/>
        <v>84.1</v>
      </c>
      <c r="AB113" s="1615">
        <f t="shared" si="112"/>
        <v>0</v>
      </c>
      <c r="AC113" s="1600"/>
      <c r="AD113" s="1600">
        <v>0</v>
      </c>
      <c r="AE113" s="1600">
        <v>0</v>
      </c>
      <c r="AF113" s="1600"/>
      <c r="AG113" s="1606"/>
      <c r="AH113" s="1606"/>
      <c r="AI113" s="1609">
        <v>84.1</v>
      </c>
      <c r="AJ113" s="1585" t="s">
        <v>33</v>
      </c>
      <c r="AK113" s="1588"/>
      <c r="AL113" s="716"/>
      <c r="AM113" s="1557" t="s">
        <v>670</v>
      </c>
      <c r="AN113" s="77"/>
      <c r="AO113" s="77"/>
      <c r="AP113" s="77"/>
      <c r="AQ113" s="77"/>
      <c r="AR113" s="77"/>
      <c r="AS113" s="77"/>
      <c r="AT113" s="77"/>
    </row>
    <row r="114" spans="1:46" s="275" customFormat="1" ht="14.25" hidden="1" customHeight="1" outlineLevel="1">
      <c r="A114" s="1658"/>
      <c r="B114" s="1731"/>
      <c r="C114" s="622"/>
      <c r="D114" s="622"/>
      <c r="E114" s="1589"/>
      <c r="F114" s="1589"/>
      <c r="G114" s="273" t="s">
        <v>374</v>
      </c>
      <c r="H114" s="273" t="s">
        <v>373</v>
      </c>
      <c r="I114" s="82" t="s">
        <v>33</v>
      </c>
      <c r="J114" s="273">
        <v>150</v>
      </c>
      <c r="K114" s="1589"/>
      <c r="L114" s="1589"/>
      <c r="M114" s="1715"/>
      <c r="N114" s="1601"/>
      <c r="O114" s="1601"/>
      <c r="P114" s="1601"/>
      <c r="Q114" s="1715"/>
      <c r="R114" s="1601"/>
      <c r="S114" s="1601"/>
      <c r="T114" s="1601"/>
      <c r="U114" s="1709"/>
      <c r="V114" s="1706"/>
      <c r="W114" s="1706"/>
      <c r="X114" s="1706"/>
      <c r="Y114" s="1616"/>
      <c r="Z114" s="1616"/>
      <c r="AA114" s="1616"/>
      <c r="AB114" s="1616"/>
      <c r="AC114" s="1601"/>
      <c r="AD114" s="1601"/>
      <c r="AE114" s="1601"/>
      <c r="AF114" s="1601"/>
      <c r="AG114" s="1607"/>
      <c r="AH114" s="1607"/>
      <c r="AI114" s="1610"/>
      <c r="AJ114" s="1586"/>
      <c r="AK114" s="1589"/>
      <c r="AL114" s="717"/>
      <c r="AM114" s="1557"/>
      <c r="AN114" s="77"/>
      <c r="AO114" s="77"/>
      <c r="AP114" s="77"/>
      <c r="AQ114" s="77"/>
      <c r="AR114" s="77"/>
      <c r="AS114" s="77"/>
      <c r="AT114" s="77"/>
    </row>
    <row r="115" spans="1:46" s="275" customFormat="1" ht="43.2" hidden="1" customHeight="1" outlineLevel="1">
      <c r="A115" s="1659"/>
      <c r="B115" s="1732"/>
      <c r="C115" s="552"/>
      <c r="D115" s="552"/>
      <c r="E115" s="1590"/>
      <c r="F115" s="1590"/>
      <c r="G115" s="273" t="s">
        <v>375</v>
      </c>
      <c r="H115" s="273" t="s">
        <v>376</v>
      </c>
      <c r="I115" s="82" t="s">
        <v>33</v>
      </c>
      <c r="J115" s="273">
        <v>230</v>
      </c>
      <c r="K115" s="1590"/>
      <c r="L115" s="1590"/>
      <c r="M115" s="1716"/>
      <c r="N115" s="1602"/>
      <c r="O115" s="1602"/>
      <c r="P115" s="1602"/>
      <c r="Q115" s="1716"/>
      <c r="R115" s="1602"/>
      <c r="S115" s="1602"/>
      <c r="T115" s="1602"/>
      <c r="U115" s="1710"/>
      <c r="V115" s="1707"/>
      <c r="W115" s="1707"/>
      <c r="X115" s="1707"/>
      <c r="Y115" s="1617"/>
      <c r="Z115" s="1617"/>
      <c r="AA115" s="1617"/>
      <c r="AB115" s="1617"/>
      <c r="AC115" s="1602"/>
      <c r="AD115" s="1602"/>
      <c r="AE115" s="1602"/>
      <c r="AF115" s="1602"/>
      <c r="AG115" s="1608"/>
      <c r="AH115" s="1608"/>
      <c r="AI115" s="1611"/>
      <c r="AJ115" s="1587"/>
      <c r="AK115" s="1590"/>
      <c r="AL115" s="718"/>
      <c r="AM115" s="1557"/>
      <c r="AN115" s="77"/>
      <c r="AO115" s="77"/>
      <c r="AP115" s="77"/>
      <c r="AQ115" s="77"/>
      <c r="AR115" s="77"/>
      <c r="AS115" s="77"/>
      <c r="AT115" s="77"/>
    </row>
    <row r="116" spans="1:46" s="275" customFormat="1" ht="19.5" hidden="1" customHeight="1" outlineLevel="1">
      <c r="A116" s="1657" t="s">
        <v>190</v>
      </c>
      <c r="B116" s="1730" t="s">
        <v>480</v>
      </c>
      <c r="C116" s="551"/>
      <c r="D116" s="551"/>
      <c r="E116" s="1588" t="s">
        <v>35</v>
      </c>
      <c r="F116" s="1588" t="s">
        <v>442</v>
      </c>
      <c r="G116" s="273" t="s">
        <v>372</v>
      </c>
      <c r="H116" s="273" t="s">
        <v>79</v>
      </c>
      <c r="I116" s="82" t="s">
        <v>33</v>
      </c>
      <c r="J116" s="274">
        <v>0.01</v>
      </c>
      <c r="K116" s="1588">
        <v>2019</v>
      </c>
      <c r="L116" s="1588">
        <v>2020</v>
      </c>
      <c r="M116" s="1714">
        <f>SUM(N116:P118)</f>
        <v>84.1</v>
      </c>
      <c r="N116" s="1600">
        <v>0</v>
      </c>
      <c r="O116" s="1600">
        <v>84.1</v>
      </c>
      <c r="P116" s="1600">
        <v>0</v>
      </c>
      <c r="Q116" s="1714">
        <f>SUM(R116:T118)</f>
        <v>84.1</v>
      </c>
      <c r="R116" s="1600">
        <v>0</v>
      </c>
      <c r="S116" s="1600">
        <v>84.1</v>
      </c>
      <c r="T116" s="1600">
        <v>0</v>
      </c>
      <c r="U116" s="1708">
        <f>SUM(V116:X118)</f>
        <v>84.1</v>
      </c>
      <c r="V116" s="1705">
        <f>R116</f>
        <v>0</v>
      </c>
      <c r="W116" s="1705">
        <f>S116</f>
        <v>84.1</v>
      </c>
      <c r="X116" s="1705">
        <f>T116</f>
        <v>0</v>
      </c>
      <c r="Y116" s="1615">
        <f t="shared" ref="Y116" si="113">U116</f>
        <v>84.1</v>
      </c>
      <c r="Z116" s="1615">
        <f t="shared" ref="Z116" si="114">V116</f>
        <v>0</v>
      </c>
      <c r="AA116" s="1615">
        <f t="shared" ref="AA116" si="115">W116</f>
        <v>84.1</v>
      </c>
      <c r="AB116" s="1615">
        <f t="shared" ref="AB116" si="116">X116</f>
        <v>0</v>
      </c>
      <c r="AC116" s="1600"/>
      <c r="AD116" s="1600">
        <v>0</v>
      </c>
      <c r="AE116" s="1600">
        <v>0</v>
      </c>
      <c r="AF116" s="1600"/>
      <c r="AG116" s="1606"/>
      <c r="AH116" s="1606"/>
      <c r="AI116" s="1609">
        <v>84.1</v>
      </c>
      <c r="AJ116" s="1585" t="s">
        <v>33</v>
      </c>
      <c r="AK116" s="1588"/>
      <c r="AL116" s="716"/>
      <c r="AM116" s="1557" t="s">
        <v>670</v>
      </c>
      <c r="AN116" s="77"/>
      <c r="AO116" s="77"/>
      <c r="AP116" s="77"/>
      <c r="AQ116" s="77"/>
      <c r="AR116" s="77"/>
      <c r="AS116" s="77"/>
      <c r="AT116" s="77"/>
    </row>
    <row r="117" spans="1:46" s="275" customFormat="1" ht="14.4" hidden="1" customHeight="1" outlineLevel="1">
      <c r="A117" s="1658"/>
      <c r="B117" s="1731"/>
      <c r="C117" s="622"/>
      <c r="D117" s="622"/>
      <c r="E117" s="1589"/>
      <c r="F117" s="1589"/>
      <c r="G117" s="273" t="s">
        <v>374</v>
      </c>
      <c r="H117" s="273" t="s">
        <v>373</v>
      </c>
      <c r="I117" s="82" t="s">
        <v>33</v>
      </c>
      <c r="J117" s="273">
        <v>150</v>
      </c>
      <c r="K117" s="1589"/>
      <c r="L117" s="1589"/>
      <c r="M117" s="1715"/>
      <c r="N117" s="1601"/>
      <c r="O117" s="1601"/>
      <c r="P117" s="1601"/>
      <c r="Q117" s="1715"/>
      <c r="R117" s="1601"/>
      <c r="S117" s="1601"/>
      <c r="T117" s="1601"/>
      <c r="U117" s="1709"/>
      <c r="V117" s="1706"/>
      <c r="W117" s="1706"/>
      <c r="X117" s="1706"/>
      <c r="Y117" s="1616"/>
      <c r="Z117" s="1616"/>
      <c r="AA117" s="1616"/>
      <c r="AB117" s="1616"/>
      <c r="AC117" s="1601"/>
      <c r="AD117" s="1601"/>
      <c r="AE117" s="1601"/>
      <c r="AF117" s="1601"/>
      <c r="AG117" s="1607"/>
      <c r="AH117" s="1607"/>
      <c r="AI117" s="1610"/>
      <c r="AJ117" s="1586"/>
      <c r="AK117" s="1589"/>
      <c r="AL117" s="717"/>
      <c r="AM117" s="1557"/>
      <c r="AN117" s="77"/>
      <c r="AO117" s="77"/>
      <c r="AP117" s="77"/>
      <c r="AQ117" s="77"/>
      <c r="AR117" s="77"/>
      <c r="AS117" s="77"/>
      <c r="AT117" s="77"/>
    </row>
    <row r="118" spans="1:46" s="275" customFormat="1" ht="43.2" hidden="1" customHeight="1" outlineLevel="1">
      <c r="A118" s="1659"/>
      <c r="B118" s="1732"/>
      <c r="C118" s="552"/>
      <c r="D118" s="552"/>
      <c r="E118" s="1590"/>
      <c r="F118" s="1590"/>
      <c r="G118" s="273" t="s">
        <v>375</v>
      </c>
      <c r="H118" s="273" t="s">
        <v>376</v>
      </c>
      <c r="I118" s="82" t="s">
        <v>33</v>
      </c>
      <c r="J118" s="273">
        <v>179</v>
      </c>
      <c r="K118" s="1590"/>
      <c r="L118" s="1590"/>
      <c r="M118" s="1716"/>
      <c r="N118" s="1602"/>
      <c r="O118" s="1602"/>
      <c r="P118" s="1602"/>
      <c r="Q118" s="1716"/>
      <c r="R118" s="1602"/>
      <c r="S118" s="1602"/>
      <c r="T118" s="1602"/>
      <c r="U118" s="1710"/>
      <c r="V118" s="1707"/>
      <c r="W118" s="1707"/>
      <c r="X118" s="1707"/>
      <c r="Y118" s="1617"/>
      <c r="Z118" s="1617"/>
      <c r="AA118" s="1617"/>
      <c r="AB118" s="1617"/>
      <c r="AC118" s="1602"/>
      <c r="AD118" s="1602"/>
      <c r="AE118" s="1602"/>
      <c r="AF118" s="1602"/>
      <c r="AG118" s="1608"/>
      <c r="AH118" s="1608"/>
      <c r="AI118" s="1611"/>
      <c r="AJ118" s="1587"/>
      <c r="AK118" s="1590"/>
      <c r="AL118" s="718"/>
      <c r="AM118" s="1557"/>
      <c r="AN118" s="77"/>
      <c r="AO118" s="77"/>
      <c r="AP118" s="77"/>
      <c r="AQ118" s="77"/>
      <c r="AR118" s="77"/>
      <c r="AS118" s="77"/>
      <c r="AT118" s="77"/>
    </row>
    <row r="119" spans="1:46" ht="17.25" hidden="1" customHeight="1" outlineLevel="1">
      <c r="A119" s="1684" t="s">
        <v>191</v>
      </c>
      <c r="B119" s="1718" t="s">
        <v>479</v>
      </c>
      <c r="C119" s="573"/>
      <c r="D119" s="573"/>
      <c r="E119" s="1576" t="s">
        <v>35</v>
      </c>
      <c r="F119" s="1576" t="s">
        <v>442</v>
      </c>
      <c r="G119" s="21" t="s">
        <v>372</v>
      </c>
      <c r="H119" s="21" t="s">
        <v>79</v>
      </c>
      <c r="I119" s="624" t="s">
        <v>33</v>
      </c>
      <c r="J119" s="22">
        <v>0.02</v>
      </c>
      <c r="K119" s="1576">
        <v>2017</v>
      </c>
      <c r="L119" s="1576">
        <v>2018</v>
      </c>
      <c r="M119" s="1570">
        <f>SUM(N119:P121)</f>
        <v>160.35</v>
      </c>
      <c r="N119" s="1573">
        <v>160.35</v>
      </c>
      <c r="O119" s="1573">
        <v>0</v>
      </c>
      <c r="P119" s="1573">
        <v>0</v>
      </c>
      <c r="Q119" s="1570">
        <f>SUM(R119:T121)</f>
        <v>160.35</v>
      </c>
      <c r="R119" s="1573">
        <v>160.35</v>
      </c>
      <c r="S119" s="1573">
        <v>0</v>
      </c>
      <c r="T119" s="1573">
        <v>0</v>
      </c>
      <c r="U119" s="1708">
        <f>SUM(V119:X121)</f>
        <v>160.35</v>
      </c>
      <c r="V119" s="1705">
        <f>R119</f>
        <v>160.35</v>
      </c>
      <c r="W119" s="1705">
        <f>S119</f>
        <v>0</v>
      </c>
      <c r="X119" s="1705">
        <f>T119</f>
        <v>0</v>
      </c>
      <c r="Y119" s="1615">
        <f t="shared" ref="Y119" si="117">U119</f>
        <v>160.35</v>
      </c>
      <c r="Z119" s="1615">
        <f t="shared" ref="Z119" si="118">V119</f>
        <v>160.35</v>
      </c>
      <c r="AA119" s="1615">
        <f t="shared" ref="AA119" si="119">W119</f>
        <v>0</v>
      </c>
      <c r="AB119" s="1615">
        <f t="shared" ref="AB119" si="120">X119</f>
        <v>0</v>
      </c>
      <c r="AC119" s="1600"/>
      <c r="AD119" s="1573">
        <v>0</v>
      </c>
      <c r="AE119" s="1573">
        <v>0</v>
      </c>
      <c r="AF119" s="1600"/>
      <c r="AG119" s="1573" t="s">
        <v>33</v>
      </c>
      <c r="AH119" s="1573" t="s">
        <v>33</v>
      </c>
      <c r="AI119" s="1573" t="s">
        <v>33</v>
      </c>
      <c r="AJ119" s="1603" t="s">
        <v>33</v>
      </c>
      <c r="AK119" s="1576"/>
      <c r="AL119" s="706"/>
      <c r="AM119" s="1556"/>
      <c r="AN119" s="2"/>
      <c r="AO119" s="2"/>
      <c r="AP119" s="2"/>
      <c r="AQ119" s="2"/>
      <c r="AR119" s="2"/>
      <c r="AS119" s="2"/>
      <c r="AT119" s="2"/>
    </row>
    <row r="120" spans="1:46" ht="14.4" hidden="1" customHeight="1" outlineLevel="1">
      <c r="A120" s="1685"/>
      <c r="B120" s="1719"/>
      <c r="C120" s="574"/>
      <c r="D120" s="574"/>
      <c r="E120" s="1577"/>
      <c r="F120" s="1577"/>
      <c r="G120" s="21" t="s">
        <v>374</v>
      </c>
      <c r="H120" s="21" t="s">
        <v>373</v>
      </c>
      <c r="I120" s="624" t="s">
        <v>33</v>
      </c>
      <c r="J120" s="21">
        <v>150</v>
      </c>
      <c r="K120" s="1577"/>
      <c r="L120" s="1577"/>
      <c r="M120" s="1571"/>
      <c r="N120" s="1574"/>
      <c r="O120" s="1574"/>
      <c r="P120" s="1574"/>
      <c r="Q120" s="1571"/>
      <c r="R120" s="1574"/>
      <c r="S120" s="1574"/>
      <c r="T120" s="1574"/>
      <c r="U120" s="1709"/>
      <c r="V120" s="1706"/>
      <c r="W120" s="1706"/>
      <c r="X120" s="1706"/>
      <c r="Y120" s="1616"/>
      <c r="Z120" s="1616"/>
      <c r="AA120" s="1616"/>
      <c r="AB120" s="1616"/>
      <c r="AC120" s="1601"/>
      <c r="AD120" s="1574"/>
      <c r="AE120" s="1574"/>
      <c r="AF120" s="1601"/>
      <c r="AG120" s="1574"/>
      <c r="AH120" s="1574"/>
      <c r="AI120" s="1574"/>
      <c r="AJ120" s="1604"/>
      <c r="AK120" s="1577"/>
      <c r="AL120" s="707"/>
      <c r="AM120" s="1556"/>
      <c r="AN120" s="2"/>
      <c r="AO120" s="2"/>
      <c r="AP120" s="2"/>
      <c r="AQ120" s="2"/>
      <c r="AR120" s="2"/>
      <c r="AS120" s="2"/>
      <c r="AT120" s="2"/>
    </row>
    <row r="121" spans="1:46" ht="43.2" hidden="1" customHeight="1" outlineLevel="1">
      <c r="A121" s="1686"/>
      <c r="B121" s="1720"/>
      <c r="C121" s="588"/>
      <c r="D121" s="588"/>
      <c r="E121" s="1578"/>
      <c r="F121" s="1578"/>
      <c r="G121" s="21" t="s">
        <v>375</v>
      </c>
      <c r="H121" s="21" t="s">
        <v>376</v>
      </c>
      <c r="I121" s="624" t="s">
        <v>33</v>
      </c>
      <c r="J121" s="21">
        <v>163</v>
      </c>
      <c r="K121" s="1578"/>
      <c r="L121" s="1578"/>
      <c r="M121" s="1572"/>
      <c r="N121" s="1575"/>
      <c r="O121" s="1575"/>
      <c r="P121" s="1575"/>
      <c r="Q121" s="1572"/>
      <c r="R121" s="1575"/>
      <c r="S121" s="1575"/>
      <c r="T121" s="1575"/>
      <c r="U121" s="1710"/>
      <c r="V121" s="1707"/>
      <c r="W121" s="1707"/>
      <c r="X121" s="1707"/>
      <c r="Y121" s="1617"/>
      <c r="Z121" s="1617"/>
      <c r="AA121" s="1617"/>
      <c r="AB121" s="1617"/>
      <c r="AC121" s="1602"/>
      <c r="AD121" s="1575"/>
      <c r="AE121" s="1575"/>
      <c r="AF121" s="1602"/>
      <c r="AG121" s="1575"/>
      <c r="AH121" s="1575"/>
      <c r="AI121" s="1575"/>
      <c r="AJ121" s="1605"/>
      <c r="AK121" s="1578"/>
      <c r="AL121" s="708"/>
      <c r="AM121" s="1556"/>
      <c r="AN121" s="2"/>
      <c r="AO121" s="2"/>
      <c r="AP121" s="2"/>
      <c r="AQ121" s="2"/>
      <c r="AR121" s="2"/>
      <c r="AS121" s="2"/>
      <c r="AT121" s="2"/>
    </row>
    <row r="122" spans="1:46" ht="18.75" hidden="1" customHeight="1" outlineLevel="1">
      <c r="A122" s="1684" t="s">
        <v>192</v>
      </c>
      <c r="B122" s="1718" t="s">
        <v>478</v>
      </c>
      <c r="C122" s="573"/>
      <c r="D122" s="573"/>
      <c r="E122" s="1576" t="s">
        <v>35</v>
      </c>
      <c r="F122" s="1576" t="s">
        <v>442</v>
      </c>
      <c r="G122" s="21" t="s">
        <v>372</v>
      </c>
      <c r="H122" s="21" t="s">
        <v>79</v>
      </c>
      <c r="I122" s="624" t="s">
        <v>33</v>
      </c>
      <c r="J122" s="22">
        <v>0.01</v>
      </c>
      <c r="K122" s="1576">
        <v>2017</v>
      </c>
      <c r="L122" s="1576">
        <v>2018</v>
      </c>
      <c r="M122" s="1570">
        <f>SUM(N122:P124)</f>
        <v>80.180000000000007</v>
      </c>
      <c r="N122" s="1573">
        <v>80.180000000000007</v>
      </c>
      <c r="O122" s="1573">
        <v>0</v>
      </c>
      <c r="P122" s="1573">
        <v>0</v>
      </c>
      <c r="Q122" s="1570">
        <f>SUM(R122:T124)</f>
        <v>80.180000000000007</v>
      </c>
      <c r="R122" s="1573">
        <v>80.180000000000007</v>
      </c>
      <c r="S122" s="1573">
        <v>0</v>
      </c>
      <c r="T122" s="1573">
        <v>0</v>
      </c>
      <c r="U122" s="1708">
        <f>SUM(V122:X124)</f>
        <v>80.180000000000007</v>
      </c>
      <c r="V122" s="1705">
        <f>R122</f>
        <v>80.180000000000007</v>
      </c>
      <c r="W122" s="1705">
        <f>S122</f>
        <v>0</v>
      </c>
      <c r="X122" s="1705">
        <f>T122</f>
        <v>0</v>
      </c>
      <c r="Y122" s="1615">
        <f t="shared" ref="Y122" si="121">U122</f>
        <v>80.180000000000007</v>
      </c>
      <c r="Z122" s="1615">
        <f t="shared" ref="Z122" si="122">V122</f>
        <v>80.180000000000007</v>
      </c>
      <c r="AA122" s="1615">
        <f t="shared" ref="AA122" si="123">W122</f>
        <v>0</v>
      </c>
      <c r="AB122" s="1615">
        <f t="shared" ref="AB122" si="124">X122</f>
        <v>0</v>
      </c>
      <c r="AC122" s="1600"/>
      <c r="AD122" s="1573">
        <v>0</v>
      </c>
      <c r="AE122" s="1573">
        <v>0</v>
      </c>
      <c r="AF122" s="1600"/>
      <c r="AG122" s="1573" t="s">
        <v>33</v>
      </c>
      <c r="AH122" s="1573" t="s">
        <v>33</v>
      </c>
      <c r="AI122" s="1573" t="s">
        <v>33</v>
      </c>
      <c r="AJ122" s="1603" t="s">
        <v>33</v>
      </c>
      <c r="AK122" s="1576"/>
      <c r="AL122" s="706"/>
      <c r="AM122" s="1556"/>
      <c r="AN122" s="2"/>
      <c r="AO122" s="2"/>
      <c r="AP122" s="2"/>
      <c r="AQ122" s="2"/>
      <c r="AR122" s="2"/>
      <c r="AS122" s="2"/>
      <c r="AT122" s="2"/>
    </row>
    <row r="123" spans="1:46" ht="14.4" hidden="1" customHeight="1" outlineLevel="1">
      <c r="A123" s="1685"/>
      <c r="B123" s="1719"/>
      <c r="C123" s="574"/>
      <c r="D123" s="574"/>
      <c r="E123" s="1577"/>
      <c r="F123" s="1577"/>
      <c r="G123" s="21" t="s">
        <v>374</v>
      </c>
      <c r="H123" s="21" t="s">
        <v>373</v>
      </c>
      <c r="I123" s="624" t="s">
        <v>33</v>
      </c>
      <c r="J123" s="21">
        <v>150</v>
      </c>
      <c r="K123" s="1577"/>
      <c r="L123" s="1577"/>
      <c r="M123" s="1571"/>
      <c r="N123" s="1574"/>
      <c r="O123" s="1574"/>
      <c r="P123" s="1574"/>
      <c r="Q123" s="1571"/>
      <c r="R123" s="1574"/>
      <c r="S123" s="1574"/>
      <c r="T123" s="1574"/>
      <c r="U123" s="1709"/>
      <c r="V123" s="1706"/>
      <c r="W123" s="1706"/>
      <c r="X123" s="1706"/>
      <c r="Y123" s="1616"/>
      <c r="Z123" s="1616"/>
      <c r="AA123" s="1616"/>
      <c r="AB123" s="1616"/>
      <c r="AC123" s="1601"/>
      <c r="AD123" s="1574"/>
      <c r="AE123" s="1574"/>
      <c r="AF123" s="1601"/>
      <c r="AG123" s="1574"/>
      <c r="AH123" s="1574"/>
      <c r="AI123" s="1574"/>
      <c r="AJ123" s="1604"/>
      <c r="AK123" s="1577"/>
      <c r="AL123" s="707"/>
      <c r="AM123" s="1556"/>
      <c r="AN123" s="2"/>
      <c r="AO123" s="2"/>
      <c r="AP123" s="2"/>
      <c r="AQ123" s="2"/>
      <c r="AR123" s="2"/>
      <c r="AS123" s="2"/>
      <c r="AT123" s="2"/>
    </row>
    <row r="124" spans="1:46" ht="43.2" hidden="1" customHeight="1" outlineLevel="1">
      <c r="A124" s="1686"/>
      <c r="B124" s="1720"/>
      <c r="C124" s="588"/>
      <c r="D124" s="588"/>
      <c r="E124" s="1578"/>
      <c r="F124" s="1578"/>
      <c r="G124" s="21" t="s">
        <v>375</v>
      </c>
      <c r="H124" s="21" t="s">
        <v>376</v>
      </c>
      <c r="I124" s="624" t="s">
        <v>33</v>
      </c>
      <c r="J124" s="21">
        <v>168</v>
      </c>
      <c r="K124" s="1578"/>
      <c r="L124" s="1578"/>
      <c r="M124" s="1572"/>
      <c r="N124" s="1575"/>
      <c r="O124" s="1575"/>
      <c r="P124" s="1575"/>
      <c r="Q124" s="1572"/>
      <c r="R124" s="1575"/>
      <c r="S124" s="1575"/>
      <c r="T124" s="1575"/>
      <c r="U124" s="1710"/>
      <c r="V124" s="1707"/>
      <c r="W124" s="1707"/>
      <c r="X124" s="1707"/>
      <c r="Y124" s="1617"/>
      <c r="Z124" s="1617"/>
      <c r="AA124" s="1617"/>
      <c r="AB124" s="1617"/>
      <c r="AC124" s="1602"/>
      <c r="AD124" s="1575"/>
      <c r="AE124" s="1575"/>
      <c r="AF124" s="1602"/>
      <c r="AG124" s="1575"/>
      <c r="AH124" s="1575"/>
      <c r="AI124" s="1575"/>
      <c r="AJ124" s="1605"/>
      <c r="AK124" s="1578"/>
      <c r="AL124" s="708"/>
      <c r="AM124" s="1556"/>
      <c r="AN124" s="2"/>
      <c r="AO124" s="2"/>
      <c r="AP124" s="2"/>
      <c r="AQ124" s="2"/>
      <c r="AR124" s="2"/>
      <c r="AS124" s="2"/>
      <c r="AT124" s="2"/>
    </row>
    <row r="125" spans="1:46" ht="13.5" hidden="1" customHeight="1" outlineLevel="1">
      <c r="A125" s="1684" t="s">
        <v>193</v>
      </c>
      <c r="B125" s="1730" t="s">
        <v>570</v>
      </c>
      <c r="C125" s="551"/>
      <c r="D125" s="551"/>
      <c r="E125" s="1576" t="s">
        <v>35</v>
      </c>
      <c r="F125" s="1576" t="s">
        <v>442</v>
      </c>
      <c r="G125" s="21" t="s">
        <v>372</v>
      </c>
      <c r="H125" s="21" t="s">
        <v>79</v>
      </c>
      <c r="I125" s="624" t="s">
        <v>33</v>
      </c>
      <c r="J125" s="23">
        <v>2.4E-2</v>
      </c>
      <c r="K125" s="1576">
        <v>2018</v>
      </c>
      <c r="L125" s="1576">
        <v>2018</v>
      </c>
      <c r="M125" s="1570">
        <f>SUM(N125:P127)</f>
        <v>192.42</v>
      </c>
      <c r="N125" s="1573">
        <v>192.42</v>
      </c>
      <c r="O125" s="1573">
        <v>0</v>
      </c>
      <c r="P125" s="1573">
        <v>0</v>
      </c>
      <c r="Q125" s="1570">
        <f>SUM(R125:T127)</f>
        <v>192.42</v>
      </c>
      <c r="R125" s="1573">
        <v>192.42</v>
      </c>
      <c r="S125" s="1573">
        <v>0</v>
      </c>
      <c r="T125" s="1573">
        <v>0</v>
      </c>
      <c r="U125" s="1708">
        <f>SUM(V125:X127)</f>
        <v>192.42</v>
      </c>
      <c r="V125" s="1705">
        <f>R125</f>
        <v>192.42</v>
      </c>
      <c r="W125" s="1705">
        <f>S125</f>
        <v>0</v>
      </c>
      <c r="X125" s="1705">
        <f>T125</f>
        <v>0</v>
      </c>
      <c r="Y125" s="1615">
        <f>U125</f>
        <v>192.42</v>
      </c>
      <c r="Z125" s="1615">
        <f t="shared" ref="Z125" si="125">V125</f>
        <v>192.42</v>
      </c>
      <c r="AA125" s="1615">
        <f t="shared" ref="AA125" si="126">W125</f>
        <v>0</v>
      </c>
      <c r="AB125" s="1615">
        <f t="shared" ref="AB125" si="127">X125</f>
        <v>0</v>
      </c>
      <c r="AC125" s="1600"/>
      <c r="AD125" s="1573">
        <v>0</v>
      </c>
      <c r="AE125" s="1573">
        <v>0</v>
      </c>
      <c r="AF125" s="1600"/>
      <c r="AG125" s="1573" t="s">
        <v>33</v>
      </c>
      <c r="AH125" s="1573" t="s">
        <v>33</v>
      </c>
      <c r="AI125" s="1573" t="s">
        <v>33</v>
      </c>
      <c r="AJ125" s="1603" t="s">
        <v>33</v>
      </c>
      <c r="AK125" s="1576"/>
      <c r="AL125" s="706"/>
      <c r="AM125" s="1556"/>
      <c r="AN125" s="2"/>
      <c r="AO125" s="2"/>
      <c r="AP125" s="2"/>
      <c r="AQ125" s="2"/>
      <c r="AR125" s="2"/>
      <c r="AS125" s="2"/>
      <c r="AT125" s="2"/>
    </row>
    <row r="126" spans="1:46" ht="14.4" hidden="1" customHeight="1" outlineLevel="1">
      <c r="A126" s="1685"/>
      <c r="B126" s="1731"/>
      <c r="C126" s="622"/>
      <c r="D126" s="622"/>
      <c r="E126" s="1577"/>
      <c r="F126" s="1577"/>
      <c r="G126" s="21" t="s">
        <v>374</v>
      </c>
      <c r="H126" s="21" t="s">
        <v>373</v>
      </c>
      <c r="I126" s="624" t="s">
        <v>33</v>
      </c>
      <c r="J126" s="21">
        <v>150</v>
      </c>
      <c r="K126" s="1577"/>
      <c r="L126" s="1577"/>
      <c r="M126" s="1571"/>
      <c r="N126" s="1574"/>
      <c r="O126" s="1574"/>
      <c r="P126" s="1574"/>
      <c r="Q126" s="1571"/>
      <c r="R126" s="1574"/>
      <c r="S126" s="1574"/>
      <c r="T126" s="1574"/>
      <c r="U126" s="1709"/>
      <c r="V126" s="1706"/>
      <c r="W126" s="1706"/>
      <c r="X126" s="1706"/>
      <c r="Y126" s="1616"/>
      <c r="Z126" s="1616"/>
      <c r="AA126" s="1616"/>
      <c r="AB126" s="1616"/>
      <c r="AC126" s="1601"/>
      <c r="AD126" s="1574"/>
      <c r="AE126" s="1574"/>
      <c r="AF126" s="1601"/>
      <c r="AG126" s="1574"/>
      <c r="AH126" s="1574"/>
      <c r="AI126" s="1574"/>
      <c r="AJ126" s="1604"/>
      <c r="AK126" s="1577"/>
      <c r="AL126" s="707"/>
      <c r="AM126" s="1556"/>
      <c r="AN126" s="2"/>
      <c r="AO126" s="2"/>
      <c r="AP126" s="2"/>
      <c r="AQ126" s="2"/>
      <c r="AR126" s="2"/>
      <c r="AS126" s="2"/>
      <c r="AT126" s="2"/>
    </row>
    <row r="127" spans="1:46" ht="43.2" hidden="1" customHeight="1" outlineLevel="1">
      <c r="A127" s="1686"/>
      <c r="B127" s="1732"/>
      <c r="C127" s="552"/>
      <c r="D127" s="552"/>
      <c r="E127" s="1578"/>
      <c r="F127" s="1578"/>
      <c r="G127" s="21" t="s">
        <v>375</v>
      </c>
      <c r="H127" s="21" t="s">
        <v>376</v>
      </c>
      <c r="I127" s="624" t="s">
        <v>33</v>
      </c>
      <c r="J127" s="21">
        <v>1</v>
      </c>
      <c r="K127" s="1578"/>
      <c r="L127" s="1578"/>
      <c r="M127" s="1572"/>
      <c r="N127" s="1575"/>
      <c r="O127" s="1575"/>
      <c r="P127" s="1575"/>
      <c r="Q127" s="1572"/>
      <c r="R127" s="1575"/>
      <c r="S127" s="1575"/>
      <c r="T127" s="1575"/>
      <c r="U127" s="1710"/>
      <c r="V127" s="1707"/>
      <c r="W127" s="1707"/>
      <c r="X127" s="1707"/>
      <c r="Y127" s="1617"/>
      <c r="Z127" s="1617"/>
      <c r="AA127" s="1617"/>
      <c r="AB127" s="1617"/>
      <c r="AC127" s="1602"/>
      <c r="AD127" s="1575"/>
      <c r="AE127" s="1575"/>
      <c r="AF127" s="1602"/>
      <c r="AG127" s="1575"/>
      <c r="AH127" s="1575"/>
      <c r="AI127" s="1575"/>
      <c r="AJ127" s="1605"/>
      <c r="AK127" s="1578"/>
      <c r="AL127" s="708"/>
      <c r="AM127" s="1556"/>
      <c r="AN127" s="2"/>
      <c r="AO127" s="2"/>
      <c r="AP127" s="2"/>
      <c r="AQ127" s="2"/>
      <c r="AR127" s="2"/>
      <c r="AS127" s="2"/>
      <c r="AT127" s="2"/>
    </row>
    <row r="128" spans="1:46" s="78" customFormat="1" ht="16.5" hidden="1" customHeight="1" outlineLevel="1">
      <c r="A128" s="1657" t="s">
        <v>194</v>
      </c>
      <c r="B128" s="1730" t="s">
        <v>571</v>
      </c>
      <c r="C128" s="551"/>
      <c r="D128" s="551"/>
      <c r="E128" s="1588" t="s">
        <v>35</v>
      </c>
      <c r="F128" s="1588" t="s">
        <v>442</v>
      </c>
      <c r="G128" s="273" t="s">
        <v>372</v>
      </c>
      <c r="H128" s="273" t="s">
        <v>79</v>
      </c>
      <c r="I128" s="82" t="s">
        <v>33</v>
      </c>
      <c r="J128" s="276">
        <v>0.16500000000000001</v>
      </c>
      <c r="K128" s="1588">
        <v>2019</v>
      </c>
      <c r="L128" s="1588">
        <v>2019</v>
      </c>
      <c r="M128" s="1570">
        <f>SUM(N128:P130)</f>
        <v>1598.09</v>
      </c>
      <c r="N128" s="1573">
        <v>0</v>
      </c>
      <c r="O128" s="1573">
        <v>1598.09</v>
      </c>
      <c r="P128" s="1573">
        <v>0</v>
      </c>
      <c r="Q128" s="1570">
        <f>SUM(R128:T130)</f>
        <v>1598.09</v>
      </c>
      <c r="R128" s="1573">
        <v>0</v>
      </c>
      <c r="S128" s="1573">
        <v>1598.09</v>
      </c>
      <c r="T128" s="1573">
        <v>0</v>
      </c>
      <c r="U128" s="1708">
        <f>SUM(V128:X130)</f>
        <v>1598.09</v>
      </c>
      <c r="V128" s="1705">
        <f>R128</f>
        <v>0</v>
      </c>
      <c r="W128" s="1705">
        <f>S128</f>
        <v>1598.09</v>
      </c>
      <c r="X128" s="1705">
        <f>T128</f>
        <v>0</v>
      </c>
      <c r="Y128" s="1615">
        <f t="shared" ref="Y128" si="128">U128</f>
        <v>1598.09</v>
      </c>
      <c r="Z128" s="1615">
        <f t="shared" ref="Z128" si="129">V128</f>
        <v>0</v>
      </c>
      <c r="AA128" s="1615">
        <f t="shared" ref="AA128" si="130">W128</f>
        <v>1598.09</v>
      </c>
      <c r="AB128" s="1615">
        <f t="shared" ref="AB128" si="131">X128</f>
        <v>0</v>
      </c>
      <c r="AC128" s="1600"/>
      <c r="AD128" s="1573">
        <v>0</v>
      </c>
      <c r="AE128" s="1573">
        <v>0</v>
      </c>
      <c r="AF128" s="1600"/>
      <c r="AG128" s="1600"/>
      <c r="AH128" s="1742"/>
      <c r="AI128" s="1745">
        <v>1598.1</v>
      </c>
      <c r="AJ128" s="1585" t="s">
        <v>33</v>
      </c>
      <c r="AK128" s="1588"/>
      <c r="AL128" s="716"/>
      <c r="AM128" s="1557" t="s">
        <v>670</v>
      </c>
      <c r="AN128" s="77"/>
      <c r="AO128" s="77"/>
      <c r="AP128" s="77"/>
      <c r="AQ128" s="77"/>
      <c r="AR128" s="77"/>
      <c r="AS128" s="77"/>
      <c r="AT128" s="77"/>
    </row>
    <row r="129" spans="1:46" s="78" customFormat="1" ht="14.4" hidden="1" customHeight="1" outlineLevel="1">
      <c r="A129" s="1658"/>
      <c r="B129" s="1731"/>
      <c r="C129" s="622"/>
      <c r="D129" s="622"/>
      <c r="E129" s="1589"/>
      <c r="F129" s="1589"/>
      <c r="G129" s="273" t="s">
        <v>374</v>
      </c>
      <c r="H129" s="273" t="s">
        <v>373</v>
      </c>
      <c r="I129" s="82" t="s">
        <v>33</v>
      </c>
      <c r="J129" s="273">
        <v>200</v>
      </c>
      <c r="K129" s="1589"/>
      <c r="L129" s="1589"/>
      <c r="M129" s="1571"/>
      <c r="N129" s="1574"/>
      <c r="O129" s="1574"/>
      <c r="P129" s="1574"/>
      <c r="Q129" s="1571"/>
      <c r="R129" s="1574"/>
      <c r="S129" s="1574"/>
      <c r="T129" s="1574"/>
      <c r="U129" s="1709"/>
      <c r="V129" s="1706"/>
      <c r="W129" s="1706"/>
      <c r="X129" s="1706"/>
      <c r="Y129" s="1616"/>
      <c r="Z129" s="1616"/>
      <c r="AA129" s="1616"/>
      <c r="AB129" s="1616"/>
      <c r="AC129" s="1601"/>
      <c r="AD129" s="1574"/>
      <c r="AE129" s="1574"/>
      <c r="AF129" s="1601"/>
      <c r="AG129" s="1601"/>
      <c r="AH129" s="1743"/>
      <c r="AI129" s="1746"/>
      <c r="AJ129" s="1586"/>
      <c r="AK129" s="1589"/>
      <c r="AL129" s="717"/>
      <c r="AM129" s="1557"/>
      <c r="AN129" s="77"/>
      <c r="AO129" s="77"/>
      <c r="AP129" s="77"/>
      <c r="AQ129" s="77"/>
      <c r="AR129" s="77"/>
      <c r="AS129" s="77"/>
      <c r="AT129" s="77"/>
    </row>
    <row r="130" spans="1:46" s="78" customFormat="1" ht="43.2" hidden="1" customHeight="1" outlineLevel="1">
      <c r="A130" s="1659"/>
      <c r="B130" s="1732"/>
      <c r="C130" s="552"/>
      <c r="D130" s="552"/>
      <c r="E130" s="1590"/>
      <c r="F130" s="1590"/>
      <c r="G130" s="273" t="s">
        <v>375</v>
      </c>
      <c r="H130" s="273" t="s">
        <v>376</v>
      </c>
      <c r="I130" s="82" t="s">
        <v>33</v>
      </c>
      <c r="J130" s="273">
        <v>1</v>
      </c>
      <c r="K130" s="1590"/>
      <c r="L130" s="1590"/>
      <c r="M130" s="1572"/>
      <c r="N130" s="1575"/>
      <c r="O130" s="1575"/>
      <c r="P130" s="1575"/>
      <c r="Q130" s="1572"/>
      <c r="R130" s="1575"/>
      <c r="S130" s="1575"/>
      <c r="T130" s="1575"/>
      <c r="U130" s="1710"/>
      <c r="V130" s="1707"/>
      <c r="W130" s="1707"/>
      <c r="X130" s="1707"/>
      <c r="Y130" s="1617"/>
      <c r="Z130" s="1617"/>
      <c r="AA130" s="1617"/>
      <c r="AB130" s="1617"/>
      <c r="AC130" s="1602"/>
      <c r="AD130" s="1575"/>
      <c r="AE130" s="1575"/>
      <c r="AF130" s="1602"/>
      <c r="AG130" s="1602"/>
      <c r="AH130" s="1744"/>
      <c r="AI130" s="1747"/>
      <c r="AJ130" s="1587"/>
      <c r="AK130" s="1590"/>
      <c r="AL130" s="718"/>
      <c r="AM130" s="1557"/>
      <c r="AN130" s="77"/>
      <c r="AO130" s="77"/>
      <c r="AP130" s="77"/>
      <c r="AQ130" s="77"/>
      <c r="AR130" s="77"/>
      <c r="AS130" s="77"/>
      <c r="AT130" s="77"/>
    </row>
    <row r="131" spans="1:46" ht="15.75" hidden="1" customHeight="1" outlineLevel="1">
      <c r="A131" s="1684" t="s">
        <v>195</v>
      </c>
      <c r="B131" s="1730" t="s">
        <v>572</v>
      </c>
      <c r="C131" s="551"/>
      <c r="D131" s="551"/>
      <c r="E131" s="1576" t="s">
        <v>35</v>
      </c>
      <c r="F131" s="1576" t="s">
        <v>442</v>
      </c>
      <c r="G131" s="21" t="s">
        <v>372</v>
      </c>
      <c r="H131" s="21" t="s">
        <v>79</v>
      </c>
      <c r="I131" s="624" t="s">
        <v>33</v>
      </c>
      <c r="J131" s="23">
        <v>1.9E-2</v>
      </c>
      <c r="K131" s="1576">
        <v>2020</v>
      </c>
      <c r="L131" s="1576">
        <v>2020</v>
      </c>
      <c r="M131" s="1570">
        <f>SUM(N131:P133)</f>
        <v>167.25</v>
      </c>
      <c r="N131" s="1573">
        <v>0</v>
      </c>
      <c r="O131" s="1573">
        <v>0</v>
      </c>
      <c r="P131" s="1573">
        <v>167.25</v>
      </c>
      <c r="Q131" s="1570">
        <f>SUM(R131:T133)</f>
        <v>167.25</v>
      </c>
      <c r="R131" s="1573">
        <v>0</v>
      </c>
      <c r="S131" s="1573">
        <v>0</v>
      </c>
      <c r="T131" s="1573">
        <v>167.25</v>
      </c>
      <c r="U131" s="1708">
        <f>SUM(V131:X133)</f>
        <v>167.25</v>
      </c>
      <c r="V131" s="1705">
        <f>R131</f>
        <v>0</v>
      </c>
      <c r="W131" s="1705">
        <f>S131</f>
        <v>0</v>
      </c>
      <c r="X131" s="1705">
        <f>T131</f>
        <v>167.25</v>
      </c>
      <c r="Y131" s="1615">
        <f>U131</f>
        <v>167.25</v>
      </c>
      <c r="Z131" s="1615">
        <f t="shared" ref="Z131" si="132">V131</f>
        <v>0</v>
      </c>
      <c r="AA131" s="1615">
        <f t="shared" ref="AA131" si="133">W131</f>
        <v>0</v>
      </c>
      <c r="AB131" s="1615">
        <f t="shared" ref="AB131" si="134">X131</f>
        <v>167.25</v>
      </c>
      <c r="AC131" s="1600"/>
      <c r="AD131" s="1573">
        <v>0</v>
      </c>
      <c r="AE131" s="1573">
        <v>0</v>
      </c>
      <c r="AF131" s="1600"/>
      <c r="AG131" s="1573">
        <v>167.25</v>
      </c>
      <c r="AH131" s="1573">
        <v>167.25</v>
      </c>
      <c r="AI131" s="1573">
        <v>167.25</v>
      </c>
      <c r="AJ131" s="1603" t="s">
        <v>604</v>
      </c>
      <c r="AK131" s="1576"/>
      <c r="AL131" s="706"/>
      <c r="AM131" s="1556"/>
      <c r="AN131" s="2"/>
      <c r="AO131" s="2"/>
      <c r="AP131" s="2"/>
      <c r="AQ131" s="2"/>
      <c r="AR131" s="2"/>
      <c r="AS131" s="2"/>
      <c r="AT131" s="2"/>
    </row>
    <row r="132" spans="1:46" ht="14.4" hidden="1" customHeight="1" outlineLevel="1">
      <c r="A132" s="1685"/>
      <c r="B132" s="1731"/>
      <c r="C132" s="622"/>
      <c r="D132" s="622"/>
      <c r="E132" s="1577"/>
      <c r="F132" s="1577"/>
      <c r="G132" s="21" t="s">
        <v>374</v>
      </c>
      <c r="H132" s="21" t="s">
        <v>373</v>
      </c>
      <c r="I132" s="624" t="s">
        <v>33</v>
      </c>
      <c r="J132" s="21">
        <v>150</v>
      </c>
      <c r="K132" s="1577"/>
      <c r="L132" s="1577"/>
      <c r="M132" s="1571"/>
      <c r="N132" s="1574"/>
      <c r="O132" s="1574"/>
      <c r="P132" s="1574"/>
      <c r="Q132" s="1571"/>
      <c r="R132" s="1574"/>
      <c r="S132" s="1574"/>
      <c r="T132" s="1574"/>
      <c r="U132" s="1709"/>
      <c r="V132" s="1706"/>
      <c r="W132" s="1706"/>
      <c r="X132" s="1706"/>
      <c r="Y132" s="1616"/>
      <c r="Z132" s="1616"/>
      <c r="AA132" s="1616"/>
      <c r="AB132" s="1616"/>
      <c r="AC132" s="1601"/>
      <c r="AD132" s="1574"/>
      <c r="AE132" s="1574"/>
      <c r="AF132" s="1601"/>
      <c r="AG132" s="1574"/>
      <c r="AH132" s="1574"/>
      <c r="AI132" s="1574"/>
      <c r="AJ132" s="1604"/>
      <c r="AK132" s="1577"/>
      <c r="AL132" s="707"/>
      <c r="AM132" s="1556"/>
      <c r="AN132" s="2"/>
      <c r="AO132" s="2"/>
      <c r="AP132" s="2"/>
      <c r="AQ132" s="2"/>
      <c r="AR132" s="2"/>
      <c r="AS132" s="2"/>
      <c r="AT132" s="2"/>
    </row>
    <row r="133" spans="1:46" ht="43.2" hidden="1" customHeight="1" outlineLevel="1">
      <c r="A133" s="1686"/>
      <c r="B133" s="1732"/>
      <c r="C133" s="552"/>
      <c r="D133" s="552"/>
      <c r="E133" s="1578"/>
      <c r="F133" s="1578"/>
      <c r="G133" s="21" t="s">
        <v>375</v>
      </c>
      <c r="H133" s="21" t="s">
        <v>376</v>
      </c>
      <c r="I133" s="624" t="s">
        <v>33</v>
      </c>
      <c r="J133" s="21">
        <v>1</v>
      </c>
      <c r="K133" s="1578"/>
      <c r="L133" s="1578"/>
      <c r="M133" s="1572"/>
      <c r="N133" s="1575"/>
      <c r="O133" s="1575"/>
      <c r="P133" s="1575"/>
      <c r="Q133" s="1572"/>
      <c r="R133" s="1575"/>
      <c r="S133" s="1575"/>
      <c r="T133" s="1575"/>
      <c r="U133" s="1710"/>
      <c r="V133" s="1707"/>
      <c r="W133" s="1707"/>
      <c r="X133" s="1707"/>
      <c r="Y133" s="1617"/>
      <c r="Z133" s="1617"/>
      <c r="AA133" s="1617"/>
      <c r="AB133" s="1617"/>
      <c r="AC133" s="1602"/>
      <c r="AD133" s="1575"/>
      <c r="AE133" s="1575"/>
      <c r="AF133" s="1602"/>
      <c r="AG133" s="1575"/>
      <c r="AH133" s="1575"/>
      <c r="AI133" s="1575"/>
      <c r="AJ133" s="1605"/>
      <c r="AK133" s="1578"/>
      <c r="AL133" s="708"/>
      <c r="AM133" s="1556"/>
      <c r="AN133" s="2"/>
      <c r="AO133" s="2"/>
      <c r="AP133" s="2"/>
      <c r="AQ133" s="2"/>
      <c r="AR133" s="2"/>
      <c r="AS133" s="2"/>
      <c r="AT133" s="2"/>
    </row>
    <row r="134" spans="1:46" ht="14.25" hidden="1" customHeight="1" outlineLevel="1">
      <c r="A134" s="1684" t="s">
        <v>196</v>
      </c>
      <c r="B134" s="1730" t="s">
        <v>573</v>
      </c>
      <c r="C134" s="551"/>
      <c r="D134" s="551"/>
      <c r="E134" s="1576" t="s">
        <v>35</v>
      </c>
      <c r="F134" s="1576" t="s">
        <v>442</v>
      </c>
      <c r="G134" s="21" t="s">
        <v>372</v>
      </c>
      <c r="H134" s="21" t="s">
        <v>79</v>
      </c>
      <c r="I134" s="624" t="s">
        <v>33</v>
      </c>
      <c r="J134" s="22">
        <v>0.04</v>
      </c>
      <c r="K134" s="1576">
        <v>2020</v>
      </c>
      <c r="L134" s="1576">
        <v>2020</v>
      </c>
      <c r="M134" s="1570">
        <f>SUM(N134:P136)</f>
        <v>352.11</v>
      </c>
      <c r="N134" s="1573">
        <v>0</v>
      </c>
      <c r="O134" s="1573">
        <v>0</v>
      </c>
      <c r="P134" s="1573">
        <v>352.11</v>
      </c>
      <c r="Q134" s="1570">
        <f>SUM(R134:T136)</f>
        <v>352.11</v>
      </c>
      <c r="R134" s="1573">
        <v>0</v>
      </c>
      <c r="S134" s="1573">
        <v>0</v>
      </c>
      <c r="T134" s="1573">
        <v>352.11</v>
      </c>
      <c r="U134" s="1708">
        <f>SUM(V134:X136)</f>
        <v>352.11</v>
      </c>
      <c r="V134" s="1705">
        <f>R134</f>
        <v>0</v>
      </c>
      <c r="W134" s="1705">
        <f>S134</f>
        <v>0</v>
      </c>
      <c r="X134" s="1705">
        <f>T134</f>
        <v>352.11</v>
      </c>
      <c r="Y134" s="1615">
        <f t="shared" ref="Y134" si="135">U134</f>
        <v>352.11</v>
      </c>
      <c r="Z134" s="1615">
        <f t="shared" ref="Z134" si="136">V134</f>
        <v>0</v>
      </c>
      <c r="AA134" s="1615">
        <f t="shared" ref="AA134" si="137">W134</f>
        <v>0</v>
      </c>
      <c r="AB134" s="1615">
        <f t="shared" ref="AB134" si="138">X134</f>
        <v>352.11</v>
      </c>
      <c r="AC134" s="1600"/>
      <c r="AD134" s="1573">
        <v>0</v>
      </c>
      <c r="AE134" s="1573">
        <v>0</v>
      </c>
      <c r="AF134" s="1600"/>
      <c r="AG134" s="1573">
        <v>352.11</v>
      </c>
      <c r="AH134" s="1573">
        <v>352.11</v>
      </c>
      <c r="AI134" s="1573">
        <v>352.11</v>
      </c>
      <c r="AJ134" s="1603" t="s">
        <v>604</v>
      </c>
      <c r="AK134" s="1576"/>
      <c r="AL134" s="706"/>
      <c r="AM134" s="1556"/>
      <c r="AN134" s="2"/>
      <c r="AO134" s="2"/>
      <c r="AP134" s="2"/>
      <c r="AQ134" s="2"/>
      <c r="AR134" s="2"/>
      <c r="AS134" s="2"/>
      <c r="AT134" s="2"/>
    </row>
    <row r="135" spans="1:46" ht="14.4" hidden="1" customHeight="1" outlineLevel="1">
      <c r="A135" s="1685"/>
      <c r="B135" s="1731"/>
      <c r="C135" s="622"/>
      <c r="D135" s="622"/>
      <c r="E135" s="1577"/>
      <c r="F135" s="1577"/>
      <c r="G135" s="21" t="s">
        <v>374</v>
      </c>
      <c r="H135" s="21" t="s">
        <v>373</v>
      </c>
      <c r="I135" s="624" t="s">
        <v>33</v>
      </c>
      <c r="J135" s="21">
        <v>150</v>
      </c>
      <c r="K135" s="1577"/>
      <c r="L135" s="1577"/>
      <c r="M135" s="1571"/>
      <c r="N135" s="1574"/>
      <c r="O135" s="1574"/>
      <c r="P135" s="1574"/>
      <c r="Q135" s="1571"/>
      <c r="R135" s="1574"/>
      <c r="S135" s="1574"/>
      <c r="T135" s="1574"/>
      <c r="U135" s="1709"/>
      <c r="V135" s="1706"/>
      <c r="W135" s="1706"/>
      <c r="X135" s="1706"/>
      <c r="Y135" s="1616"/>
      <c r="Z135" s="1616"/>
      <c r="AA135" s="1616"/>
      <c r="AB135" s="1616"/>
      <c r="AC135" s="1601"/>
      <c r="AD135" s="1574"/>
      <c r="AE135" s="1574"/>
      <c r="AF135" s="1601"/>
      <c r="AG135" s="1574"/>
      <c r="AH135" s="1574"/>
      <c r="AI135" s="1574"/>
      <c r="AJ135" s="1604"/>
      <c r="AK135" s="1577"/>
      <c r="AL135" s="707"/>
      <c r="AM135" s="1556"/>
      <c r="AN135" s="2"/>
      <c r="AO135" s="2"/>
      <c r="AP135" s="2"/>
      <c r="AQ135" s="2"/>
      <c r="AR135" s="2"/>
      <c r="AS135" s="2"/>
      <c r="AT135" s="2"/>
    </row>
    <row r="136" spans="1:46" ht="43.2" hidden="1" customHeight="1" outlineLevel="1">
      <c r="A136" s="1686"/>
      <c r="B136" s="1732"/>
      <c r="C136" s="552"/>
      <c r="D136" s="552"/>
      <c r="E136" s="1578"/>
      <c r="F136" s="1578"/>
      <c r="G136" s="21" t="s">
        <v>375</v>
      </c>
      <c r="H136" s="21" t="s">
        <v>376</v>
      </c>
      <c r="I136" s="624" t="s">
        <v>33</v>
      </c>
      <c r="J136" s="21">
        <v>1</v>
      </c>
      <c r="K136" s="1578"/>
      <c r="L136" s="1578"/>
      <c r="M136" s="1572"/>
      <c r="N136" s="1575"/>
      <c r="O136" s="1575"/>
      <c r="P136" s="1575"/>
      <c r="Q136" s="1572"/>
      <c r="R136" s="1575"/>
      <c r="S136" s="1575"/>
      <c r="T136" s="1575"/>
      <c r="U136" s="1710"/>
      <c r="V136" s="1707"/>
      <c r="W136" s="1707"/>
      <c r="X136" s="1707"/>
      <c r="Y136" s="1617"/>
      <c r="Z136" s="1617"/>
      <c r="AA136" s="1617"/>
      <c r="AB136" s="1617"/>
      <c r="AC136" s="1602"/>
      <c r="AD136" s="1575"/>
      <c r="AE136" s="1575"/>
      <c r="AF136" s="1602"/>
      <c r="AG136" s="1575"/>
      <c r="AH136" s="1575"/>
      <c r="AI136" s="1575"/>
      <c r="AJ136" s="1605"/>
      <c r="AK136" s="1578"/>
      <c r="AL136" s="708"/>
      <c r="AM136" s="1556"/>
      <c r="AN136" s="2"/>
      <c r="AO136" s="2"/>
      <c r="AP136" s="2"/>
      <c r="AQ136" s="2"/>
      <c r="AR136" s="2"/>
      <c r="AS136" s="2"/>
      <c r="AT136" s="2"/>
    </row>
    <row r="137" spans="1:46" ht="14.25" hidden="1" customHeight="1" outlineLevel="1">
      <c r="A137" s="1684" t="s">
        <v>197</v>
      </c>
      <c r="B137" s="1730" t="s">
        <v>574</v>
      </c>
      <c r="C137" s="551"/>
      <c r="D137" s="551"/>
      <c r="E137" s="1576" t="s">
        <v>35</v>
      </c>
      <c r="F137" s="1576" t="s">
        <v>442</v>
      </c>
      <c r="G137" s="21" t="s">
        <v>372</v>
      </c>
      <c r="H137" s="21" t="s">
        <v>79</v>
      </c>
      <c r="I137" s="624" t="s">
        <v>33</v>
      </c>
      <c r="J137" s="23">
        <v>6.0999999999999999E-2</v>
      </c>
      <c r="K137" s="1576">
        <v>2020</v>
      </c>
      <c r="L137" s="1576">
        <v>2020</v>
      </c>
      <c r="M137" s="1570">
        <f>SUM(N137:P139)</f>
        <v>618.38</v>
      </c>
      <c r="N137" s="1573">
        <v>0</v>
      </c>
      <c r="O137" s="1573">
        <v>0</v>
      </c>
      <c r="P137" s="1573">
        <v>618.38</v>
      </c>
      <c r="Q137" s="1570">
        <f>SUM(R137:T139)</f>
        <v>618.38</v>
      </c>
      <c r="R137" s="1573">
        <v>0</v>
      </c>
      <c r="S137" s="1573">
        <v>0</v>
      </c>
      <c r="T137" s="1573">
        <v>618.38</v>
      </c>
      <c r="U137" s="1708">
        <f>SUM(V137:X139)</f>
        <v>618.38</v>
      </c>
      <c r="V137" s="1705">
        <f>R137</f>
        <v>0</v>
      </c>
      <c r="W137" s="1705">
        <f>S137</f>
        <v>0</v>
      </c>
      <c r="X137" s="1705">
        <f>T137</f>
        <v>618.38</v>
      </c>
      <c r="Y137" s="1615">
        <f>U137</f>
        <v>618.38</v>
      </c>
      <c r="Z137" s="1615">
        <f t="shared" ref="Z137" si="139">V137</f>
        <v>0</v>
      </c>
      <c r="AA137" s="1615">
        <f t="shared" ref="AA137" si="140">W137</f>
        <v>0</v>
      </c>
      <c r="AB137" s="1615">
        <f t="shared" ref="AB137" si="141">X137</f>
        <v>618.38</v>
      </c>
      <c r="AC137" s="1600"/>
      <c r="AD137" s="1573">
        <v>0</v>
      </c>
      <c r="AE137" s="1573">
        <v>0</v>
      </c>
      <c r="AF137" s="1600"/>
      <c r="AG137" s="1573">
        <v>618.38</v>
      </c>
      <c r="AH137" s="1573">
        <v>618.38</v>
      </c>
      <c r="AI137" s="1573">
        <v>618.38</v>
      </c>
      <c r="AJ137" s="1603" t="s">
        <v>604</v>
      </c>
      <c r="AK137" s="1576"/>
      <c r="AL137" s="706"/>
      <c r="AM137" s="1556"/>
      <c r="AN137" s="2"/>
      <c r="AO137" s="2"/>
      <c r="AP137" s="2"/>
      <c r="AQ137" s="2"/>
      <c r="AR137" s="2"/>
      <c r="AS137" s="2"/>
      <c r="AT137" s="2"/>
    </row>
    <row r="138" spans="1:46" ht="14.4" hidden="1" customHeight="1" outlineLevel="1">
      <c r="A138" s="1685"/>
      <c r="B138" s="1731"/>
      <c r="C138" s="622"/>
      <c r="D138" s="622"/>
      <c r="E138" s="1577"/>
      <c r="F138" s="1577"/>
      <c r="G138" s="21" t="s">
        <v>374</v>
      </c>
      <c r="H138" s="21" t="s">
        <v>373</v>
      </c>
      <c r="I138" s="624" t="s">
        <v>33</v>
      </c>
      <c r="J138" s="21">
        <v>200</v>
      </c>
      <c r="K138" s="1577"/>
      <c r="L138" s="1577"/>
      <c r="M138" s="1571"/>
      <c r="N138" s="1574"/>
      <c r="O138" s="1574"/>
      <c r="P138" s="1574"/>
      <c r="Q138" s="1571"/>
      <c r="R138" s="1574"/>
      <c r="S138" s="1574"/>
      <c r="T138" s="1574"/>
      <c r="U138" s="1709"/>
      <c r="V138" s="1706"/>
      <c r="W138" s="1706"/>
      <c r="X138" s="1706"/>
      <c r="Y138" s="1616"/>
      <c r="Z138" s="1616"/>
      <c r="AA138" s="1616"/>
      <c r="AB138" s="1616"/>
      <c r="AC138" s="1601"/>
      <c r="AD138" s="1574"/>
      <c r="AE138" s="1574"/>
      <c r="AF138" s="1601"/>
      <c r="AG138" s="1574"/>
      <c r="AH138" s="1574"/>
      <c r="AI138" s="1574"/>
      <c r="AJ138" s="1604"/>
      <c r="AK138" s="1577"/>
      <c r="AL138" s="707"/>
      <c r="AM138" s="1556"/>
      <c r="AN138" s="2"/>
      <c r="AO138" s="2"/>
      <c r="AP138" s="2"/>
      <c r="AQ138" s="2"/>
      <c r="AR138" s="2"/>
      <c r="AS138" s="2"/>
      <c r="AT138" s="2"/>
    </row>
    <row r="139" spans="1:46" ht="43.2" hidden="1" customHeight="1" outlineLevel="1">
      <c r="A139" s="1686"/>
      <c r="B139" s="1732"/>
      <c r="C139" s="552"/>
      <c r="D139" s="552"/>
      <c r="E139" s="1578"/>
      <c r="F139" s="1578"/>
      <c r="G139" s="21" t="s">
        <v>375</v>
      </c>
      <c r="H139" s="21" t="s">
        <v>376</v>
      </c>
      <c r="I139" s="624" t="s">
        <v>33</v>
      </c>
      <c r="J139" s="21">
        <v>1</v>
      </c>
      <c r="K139" s="1578"/>
      <c r="L139" s="1578"/>
      <c r="M139" s="1572"/>
      <c r="N139" s="1575"/>
      <c r="O139" s="1575"/>
      <c r="P139" s="1575"/>
      <c r="Q139" s="1572"/>
      <c r="R139" s="1575"/>
      <c r="S139" s="1575"/>
      <c r="T139" s="1575"/>
      <c r="U139" s="1710"/>
      <c r="V139" s="1707"/>
      <c r="W139" s="1707"/>
      <c r="X139" s="1707"/>
      <c r="Y139" s="1617"/>
      <c r="Z139" s="1617"/>
      <c r="AA139" s="1617"/>
      <c r="AB139" s="1617"/>
      <c r="AC139" s="1602"/>
      <c r="AD139" s="1575"/>
      <c r="AE139" s="1575"/>
      <c r="AF139" s="1602"/>
      <c r="AG139" s="1575"/>
      <c r="AH139" s="1575"/>
      <c r="AI139" s="1575"/>
      <c r="AJ139" s="1605"/>
      <c r="AK139" s="1578"/>
      <c r="AL139" s="708"/>
      <c r="AM139" s="1556"/>
      <c r="AN139" s="2"/>
      <c r="AO139" s="2"/>
      <c r="AP139" s="2"/>
      <c r="AQ139" s="2"/>
      <c r="AR139" s="2"/>
      <c r="AS139" s="2"/>
      <c r="AT139" s="2"/>
    </row>
    <row r="140" spans="1:46" ht="14.25" hidden="1" customHeight="1" outlineLevel="1">
      <c r="A140" s="1684" t="s">
        <v>198</v>
      </c>
      <c r="B140" s="1730" t="s">
        <v>575</v>
      </c>
      <c r="C140" s="551"/>
      <c r="D140" s="551"/>
      <c r="E140" s="1576" t="s">
        <v>35</v>
      </c>
      <c r="F140" s="1576" t="s">
        <v>442</v>
      </c>
      <c r="G140" s="21" t="s">
        <v>372</v>
      </c>
      <c r="H140" s="21" t="s">
        <v>79</v>
      </c>
      <c r="I140" s="624" t="s">
        <v>33</v>
      </c>
      <c r="J140" s="23">
        <v>0.58499999999999996</v>
      </c>
      <c r="K140" s="1576">
        <v>2020</v>
      </c>
      <c r="L140" s="1576">
        <v>2020</v>
      </c>
      <c r="M140" s="1570">
        <f>SUM(N140:P142)</f>
        <v>5930.4</v>
      </c>
      <c r="N140" s="1573">
        <v>0</v>
      </c>
      <c r="O140" s="1573">
        <v>0</v>
      </c>
      <c r="P140" s="1573">
        <v>5930.4</v>
      </c>
      <c r="Q140" s="1570">
        <f>SUM(R140:T142)</f>
        <v>5930.4</v>
      </c>
      <c r="R140" s="1573">
        <v>0</v>
      </c>
      <c r="S140" s="1573">
        <v>0</v>
      </c>
      <c r="T140" s="1573">
        <v>5930.4</v>
      </c>
      <c r="U140" s="1708">
        <f>SUM(V140:X142)</f>
        <v>5930.4</v>
      </c>
      <c r="V140" s="1705">
        <f>R140</f>
        <v>0</v>
      </c>
      <c r="W140" s="1705">
        <f>S140</f>
        <v>0</v>
      </c>
      <c r="X140" s="1705">
        <f>T140</f>
        <v>5930.4</v>
      </c>
      <c r="Y140" s="1615">
        <f t="shared" ref="Y140" si="142">U140</f>
        <v>5930.4</v>
      </c>
      <c r="Z140" s="1615">
        <f t="shared" ref="Z140" si="143">V140</f>
        <v>0</v>
      </c>
      <c r="AA140" s="1615">
        <f t="shared" ref="AA140" si="144">W140</f>
        <v>0</v>
      </c>
      <c r="AB140" s="1615">
        <f t="shared" ref="AB140" si="145">X140</f>
        <v>5930.4</v>
      </c>
      <c r="AC140" s="1600"/>
      <c r="AD140" s="1573">
        <v>0</v>
      </c>
      <c r="AE140" s="1573">
        <v>0</v>
      </c>
      <c r="AF140" s="1600"/>
      <c r="AG140" s="1573">
        <v>5930.4</v>
      </c>
      <c r="AH140" s="1573">
        <v>5930.4</v>
      </c>
      <c r="AI140" s="1573">
        <v>5930.4</v>
      </c>
      <c r="AJ140" s="1603" t="s">
        <v>604</v>
      </c>
      <c r="AK140" s="1576"/>
      <c r="AL140" s="706"/>
      <c r="AM140" s="1556"/>
      <c r="AN140" s="2"/>
      <c r="AO140" s="2"/>
      <c r="AP140" s="2"/>
      <c r="AQ140" s="2"/>
      <c r="AR140" s="2"/>
      <c r="AS140" s="2"/>
      <c r="AT140" s="2"/>
    </row>
    <row r="141" spans="1:46" ht="14.4" hidden="1" customHeight="1" outlineLevel="1">
      <c r="A141" s="1685"/>
      <c r="B141" s="1731"/>
      <c r="C141" s="622"/>
      <c r="D141" s="622"/>
      <c r="E141" s="1577"/>
      <c r="F141" s="1577"/>
      <c r="G141" s="21" t="s">
        <v>374</v>
      </c>
      <c r="H141" s="21" t="s">
        <v>373</v>
      </c>
      <c r="I141" s="624" t="s">
        <v>33</v>
      </c>
      <c r="J141" s="21">
        <v>200</v>
      </c>
      <c r="K141" s="1577"/>
      <c r="L141" s="1577"/>
      <c r="M141" s="1571"/>
      <c r="N141" s="1574"/>
      <c r="O141" s="1574"/>
      <c r="P141" s="1574"/>
      <c r="Q141" s="1571"/>
      <c r="R141" s="1574"/>
      <c r="S141" s="1574"/>
      <c r="T141" s="1574"/>
      <c r="U141" s="1709"/>
      <c r="V141" s="1706"/>
      <c r="W141" s="1706"/>
      <c r="X141" s="1706"/>
      <c r="Y141" s="1616"/>
      <c r="Z141" s="1616"/>
      <c r="AA141" s="1616"/>
      <c r="AB141" s="1616"/>
      <c r="AC141" s="1601"/>
      <c r="AD141" s="1574"/>
      <c r="AE141" s="1574"/>
      <c r="AF141" s="1601"/>
      <c r="AG141" s="1574"/>
      <c r="AH141" s="1574"/>
      <c r="AI141" s="1574"/>
      <c r="AJ141" s="1604"/>
      <c r="AK141" s="1577"/>
      <c r="AL141" s="707"/>
      <c r="AM141" s="1556"/>
      <c r="AN141" s="2"/>
      <c r="AO141" s="2"/>
      <c r="AP141" s="2"/>
      <c r="AQ141" s="2"/>
      <c r="AR141" s="2"/>
      <c r="AS141" s="2"/>
      <c r="AT141" s="2"/>
    </row>
    <row r="142" spans="1:46" ht="43.2" hidden="1" customHeight="1" outlineLevel="1">
      <c r="A142" s="1686"/>
      <c r="B142" s="1732"/>
      <c r="C142" s="552"/>
      <c r="D142" s="552"/>
      <c r="E142" s="1578"/>
      <c r="F142" s="1578"/>
      <c r="G142" s="21" t="s">
        <v>375</v>
      </c>
      <c r="H142" s="21" t="s">
        <v>376</v>
      </c>
      <c r="I142" s="624" t="s">
        <v>33</v>
      </c>
      <c r="J142" s="21">
        <v>1</v>
      </c>
      <c r="K142" s="1578"/>
      <c r="L142" s="1578"/>
      <c r="M142" s="1572"/>
      <c r="N142" s="1575"/>
      <c r="O142" s="1575"/>
      <c r="P142" s="1575"/>
      <c r="Q142" s="1572"/>
      <c r="R142" s="1575"/>
      <c r="S142" s="1575"/>
      <c r="T142" s="1575"/>
      <c r="U142" s="1710"/>
      <c r="V142" s="1707"/>
      <c r="W142" s="1707"/>
      <c r="X142" s="1707"/>
      <c r="Y142" s="1617"/>
      <c r="Z142" s="1617"/>
      <c r="AA142" s="1617"/>
      <c r="AB142" s="1617"/>
      <c r="AC142" s="1602"/>
      <c r="AD142" s="1575"/>
      <c r="AE142" s="1575"/>
      <c r="AF142" s="1602"/>
      <c r="AG142" s="1575"/>
      <c r="AH142" s="1575"/>
      <c r="AI142" s="1575"/>
      <c r="AJ142" s="1605"/>
      <c r="AK142" s="1578"/>
      <c r="AL142" s="708"/>
      <c r="AM142" s="1556"/>
      <c r="AN142" s="2"/>
      <c r="AO142" s="2"/>
      <c r="AP142" s="2"/>
      <c r="AQ142" s="2"/>
      <c r="AR142" s="2"/>
      <c r="AS142" s="2"/>
      <c r="AT142" s="2"/>
    </row>
    <row r="143" spans="1:46" ht="15" hidden="1" customHeight="1" outlineLevel="1">
      <c r="A143" s="1684" t="s">
        <v>199</v>
      </c>
      <c r="B143" s="1730" t="s">
        <v>576</v>
      </c>
      <c r="C143" s="551"/>
      <c r="D143" s="551"/>
      <c r="E143" s="1576" t="s">
        <v>35</v>
      </c>
      <c r="F143" s="1576" t="s">
        <v>442</v>
      </c>
      <c r="G143" s="21" t="s">
        <v>372</v>
      </c>
      <c r="H143" s="21" t="s">
        <v>79</v>
      </c>
      <c r="I143" s="624" t="s">
        <v>33</v>
      </c>
      <c r="J143" s="21">
        <v>0.4</v>
      </c>
      <c r="K143" s="1576">
        <v>2020</v>
      </c>
      <c r="L143" s="1576">
        <v>2020</v>
      </c>
      <c r="M143" s="1570">
        <f>SUM(N143:P145)</f>
        <v>3521.1</v>
      </c>
      <c r="N143" s="1573">
        <v>0</v>
      </c>
      <c r="O143" s="1573">
        <v>0</v>
      </c>
      <c r="P143" s="1573">
        <v>3521.1</v>
      </c>
      <c r="Q143" s="1570">
        <f>SUM(R143:T145)</f>
        <v>3521.1</v>
      </c>
      <c r="R143" s="1573">
        <v>0</v>
      </c>
      <c r="S143" s="1573">
        <v>0</v>
      </c>
      <c r="T143" s="1573">
        <v>3521.1</v>
      </c>
      <c r="U143" s="1708">
        <f>SUM(V143:X145)</f>
        <v>3521.1</v>
      </c>
      <c r="V143" s="1705">
        <f>R143</f>
        <v>0</v>
      </c>
      <c r="W143" s="1705">
        <f>S143</f>
        <v>0</v>
      </c>
      <c r="X143" s="1705">
        <f>T143</f>
        <v>3521.1</v>
      </c>
      <c r="Y143" s="1615">
        <f>U143</f>
        <v>3521.1</v>
      </c>
      <c r="Z143" s="1615">
        <f t="shared" ref="Z143" si="146">V143</f>
        <v>0</v>
      </c>
      <c r="AA143" s="1615">
        <f t="shared" ref="AA143" si="147">W143</f>
        <v>0</v>
      </c>
      <c r="AB143" s="1615">
        <f t="shared" ref="AB143" si="148">X143</f>
        <v>3521.1</v>
      </c>
      <c r="AC143" s="1600"/>
      <c r="AD143" s="1573">
        <v>0</v>
      </c>
      <c r="AE143" s="1573">
        <v>0</v>
      </c>
      <c r="AF143" s="1600"/>
      <c r="AG143" s="1573">
        <v>3521</v>
      </c>
      <c r="AH143" s="1573">
        <v>3521</v>
      </c>
      <c r="AI143" s="1573">
        <v>3521.1</v>
      </c>
      <c r="AJ143" s="1603" t="s">
        <v>604</v>
      </c>
      <c r="AK143" s="1576"/>
      <c r="AL143" s="706"/>
      <c r="AM143" s="1556"/>
      <c r="AN143" s="2"/>
      <c r="AO143" s="2"/>
      <c r="AP143" s="2"/>
      <c r="AQ143" s="2"/>
      <c r="AR143" s="2"/>
      <c r="AS143" s="2"/>
      <c r="AT143" s="2"/>
    </row>
    <row r="144" spans="1:46" ht="14.4" hidden="1" customHeight="1" outlineLevel="1">
      <c r="A144" s="1685"/>
      <c r="B144" s="1731"/>
      <c r="C144" s="622"/>
      <c r="D144" s="622"/>
      <c r="E144" s="1577"/>
      <c r="F144" s="1577"/>
      <c r="G144" s="21" t="s">
        <v>374</v>
      </c>
      <c r="H144" s="21" t="s">
        <v>373</v>
      </c>
      <c r="I144" s="624" t="s">
        <v>33</v>
      </c>
      <c r="J144" s="21">
        <v>150</v>
      </c>
      <c r="K144" s="1577"/>
      <c r="L144" s="1577"/>
      <c r="M144" s="1571"/>
      <c r="N144" s="1574"/>
      <c r="O144" s="1574"/>
      <c r="P144" s="1574"/>
      <c r="Q144" s="1571"/>
      <c r="R144" s="1574"/>
      <c r="S144" s="1574"/>
      <c r="T144" s="1574"/>
      <c r="U144" s="1709"/>
      <c r="V144" s="1706"/>
      <c r="W144" s="1706"/>
      <c r="X144" s="1706"/>
      <c r="Y144" s="1616"/>
      <c r="Z144" s="1616"/>
      <c r="AA144" s="1616"/>
      <c r="AB144" s="1616"/>
      <c r="AC144" s="1601"/>
      <c r="AD144" s="1574"/>
      <c r="AE144" s="1574"/>
      <c r="AF144" s="1601"/>
      <c r="AG144" s="1574"/>
      <c r="AH144" s="1574"/>
      <c r="AI144" s="1574"/>
      <c r="AJ144" s="1604"/>
      <c r="AK144" s="1577"/>
      <c r="AL144" s="707"/>
      <c r="AM144" s="1556"/>
      <c r="AN144" s="2"/>
      <c r="AO144" s="2"/>
      <c r="AP144" s="2"/>
      <c r="AQ144" s="2"/>
      <c r="AR144" s="2"/>
      <c r="AS144" s="2"/>
      <c r="AT144" s="2"/>
    </row>
    <row r="145" spans="1:46" ht="43.5" hidden="1" customHeight="1" outlineLevel="1">
      <c r="A145" s="1686"/>
      <c r="B145" s="1732"/>
      <c r="C145" s="552"/>
      <c r="D145" s="552"/>
      <c r="E145" s="1578"/>
      <c r="F145" s="1578"/>
      <c r="G145" s="21" t="s">
        <v>375</v>
      </c>
      <c r="H145" s="21" t="s">
        <v>376</v>
      </c>
      <c r="I145" s="624" t="s">
        <v>33</v>
      </c>
      <c r="J145" s="21">
        <v>1</v>
      </c>
      <c r="K145" s="1578"/>
      <c r="L145" s="1578"/>
      <c r="M145" s="1572"/>
      <c r="N145" s="1575"/>
      <c r="O145" s="1575"/>
      <c r="P145" s="1575"/>
      <c r="Q145" s="1572"/>
      <c r="R145" s="1575"/>
      <c r="S145" s="1575"/>
      <c r="T145" s="1575"/>
      <c r="U145" s="1710"/>
      <c r="V145" s="1707"/>
      <c r="W145" s="1707"/>
      <c r="X145" s="1707"/>
      <c r="Y145" s="1617"/>
      <c r="Z145" s="1617"/>
      <c r="AA145" s="1617"/>
      <c r="AB145" s="1617"/>
      <c r="AC145" s="1602"/>
      <c r="AD145" s="1575"/>
      <c r="AE145" s="1575"/>
      <c r="AF145" s="1602"/>
      <c r="AG145" s="1575"/>
      <c r="AH145" s="1575"/>
      <c r="AI145" s="1575"/>
      <c r="AJ145" s="1605"/>
      <c r="AK145" s="1578"/>
      <c r="AL145" s="708"/>
      <c r="AM145" s="1556"/>
      <c r="AN145" s="2"/>
      <c r="AO145" s="2"/>
      <c r="AP145" s="2"/>
      <c r="AQ145" s="2"/>
      <c r="AR145" s="2"/>
      <c r="AS145" s="2"/>
      <c r="AT145" s="2"/>
    </row>
    <row r="146" spans="1:46" ht="30.6" collapsed="1">
      <c r="A146" s="346"/>
      <c r="B146" s="18" t="s">
        <v>424</v>
      </c>
      <c r="C146" s="18"/>
      <c r="D146" s="18"/>
      <c r="E146" s="19"/>
      <c r="F146" s="19"/>
      <c r="G146" s="24"/>
      <c r="H146" s="24"/>
      <c r="I146" s="24"/>
      <c r="J146" s="24"/>
      <c r="K146" s="19"/>
      <c r="L146" s="19"/>
      <c r="M146" s="25">
        <f t="shared" ref="M146:T146" si="149">SUM(M147:M182)</f>
        <v>9029.7800000000007</v>
      </c>
      <c r="N146" s="25">
        <f t="shared" si="149"/>
        <v>2201.39</v>
      </c>
      <c r="O146" s="25">
        <f t="shared" si="149"/>
        <v>2773.19</v>
      </c>
      <c r="P146" s="25">
        <f t="shared" si="149"/>
        <v>4055.2</v>
      </c>
      <c r="Q146" s="25">
        <f t="shared" si="149"/>
        <v>9029.7800000000007</v>
      </c>
      <c r="R146" s="25">
        <f t="shared" si="149"/>
        <v>2201.39</v>
      </c>
      <c r="S146" s="25">
        <f t="shared" si="149"/>
        <v>2773.19</v>
      </c>
      <c r="T146" s="25">
        <f t="shared" si="149"/>
        <v>4055.2</v>
      </c>
      <c r="U146" s="400">
        <f>SUM(U147:U182)</f>
        <v>9029.7800000000007</v>
      </c>
      <c r="V146" s="400">
        <f t="shared" ref="V146:AE146" si="150">SUM(V147:V182)</f>
        <v>2201.39</v>
      </c>
      <c r="W146" s="400">
        <f t="shared" si="150"/>
        <v>2773.19</v>
      </c>
      <c r="X146" s="400">
        <f t="shared" si="150"/>
        <v>4055.2</v>
      </c>
      <c r="Y146" s="449">
        <f t="shared" si="150"/>
        <v>9029.7800000000007</v>
      </c>
      <c r="Z146" s="449">
        <f t="shared" si="150"/>
        <v>2201.39</v>
      </c>
      <c r="AA146" s="449">
        <f t="shared" si="150"/>
        <v>2773.19</v>
      </c>
      <c r="AB146" s="449">
        <f t="shared" si="150"/>
        <v>4055.2</v>
      </c>
      <c r="AC146" s="25">
        <f t="shared" ref="AC146" si="151">SUM(AC147:AC182)</f>
        <v>0</v>
      </c>
      <c r="AD146" s="25">
        <f t="shared" si="150"/>
        <v>0</v>
      </c>
      <c r="AE146" s="25">
        <f t="shared" si="150"/>
        <v>2496.92</v>
      </c>
      <c r="AF146" s="25">
        <f t="shared" ref="AF146:AK146" si="152">SUM(AF147:AF182)</f>
        <v>0</v>
      </c>
      <c r="AG146" s="25">
        <f t="shared" si="152"/>
        <v>4055.2</v>
      </c>
      <c r="AH146" s="25">
        <f t="shared" si="152"/>
        <v>4055.2</v>
      </c>
      <c r="AI146" s="25">
        <f t="shared" si="152"/>
        <v>6273.7999999999993</v>
      </c>
      <c r="AJ146" s="96">
        <f t="shared" si="152"/>
        <v>0</v>
      </c>
      <c r="AK146" s="96">
        <f t="shared" si="152"/>
        <v>0</v>
      </c>
      <c r="AL146" s="96"/>
      <c r="AM146" s="334"/>
      <c r="AN146" s="2"/>
      <c r="AO146" s="2"/>
      <c r="AP146" s="2"/>
      <c r="AQ146" s="2"/>
      <c r="AR146" s="2"/>
      <c r="AS146" s="2"/>
      <c r="AT146" s="2"/>
    </row>
    <row r="147" spans="1:46" ht="21.75" hidden="1" customHeight="1" outlineLevel="1">
      <c r="A147" s="1684" t="s">
        <v>200</v>
      </c>
      <c r="B147" s="1718" t="s">
        <v>481</v>
      </c>
      <c r="C147" s="573"/>
      <c r="D147" s="573"/>
      <c r="E147" s="1576" t="s">
        <v>35</v>
      </c>
      <c r="F147" s="1576" t="s">
        <v>442</v>
      </c>
      <c r="G147" s="21" t="s">
        <v>372</v>
      </c>
      <c r="H147" s="21" t="s">
        <v>79</v>
      </c>
      <c r="I147" s="624" t="s">
        <v>33</v>
      </c>
      <c r="J147" s="22">
        <v>0.03</v>
      </c>
      <c r="K147" s="1576">
        <v>2017</v>
      </c>
      <c r="L147" s="1576">
        <v>2018</v>
      </c>
      <c r="M147" s="1570">
        <f>SUM(N147:P149)</f>
        <v>277</v>
      </c>
      <c r="N147" s="1573">
        <v>277</v>
      </c>
      <c r="O147" s="1573">
        <v>0</v>
      </c>
      <c r="P147" s="1573">
        <v>0</v>
      </c>
      <c r="Q147" s="1570">
        <f>SUM(R147:T149)</f>
        <v>277</v>
      </c>
      <c r="R147" s="1570">
        <v>277</v>
      </c>
      <c r="S147" s="1570">
        <v>0</v>
      </c>
      <c r="T147" s="1570">
        <v>0</v>
      </c>
      <c r="U147" s="1708">
        <f>SUM(V147:X149)</f>
        <v>277</v>
      </c>
      <c r="V147" s="1708">
        <f>R147</f>
        <v>277</v>
      </c>
      <c r="W147" s="1708">
        <f>S147</f>
        <v>0</v>
      </c>
      <c r="X147" s="1708">
        <f>T147</f>
        <v>0</v>
      </c>
      <c r="Y147" s="1615">
        <f>U147</f>
        <v>277</v>
      </c>
      <c r="Z147" s="1615">
        <f t="shared" ref="Z147:AB147" si="153">V147</f>
        <v>277</v>
      </c>
      <c r="AA147" s="1615">
        <f t="shared" si="153"/>
        <v>0</v>
      </c>
      <c r="AB147" s="1615">
        <f t="shared" si="153"/>
        <v>0</v>
      </c>
      <c r="AC147" s="1573"/>
      <c r="AD147" s="1573">
        <v>0</v>
      </c>
      <c r="AE147" s="1573">
        <v>0</v>
      </c>
      <c r="AF147" s="1573"/>
      <c r="AG147" s="1573" t="s">
        <v>33</v>
      </c>
      <c r="AH147" s="1573" t="s">
        <v>33</v>
      </c>
      <c r="AI147" s="1573" t="s">
        <v>33</v>
      </c>
      <c r="AJ147" s="1750" t="s">
        <v>33</v>
      </c>
      <c r="AK147" s="1576"/>
      <c r="AL147" s="706"/>
      <c r="AM147" s="1556"/>
      <c r="AN147" s="2"/>
      <c r="AO147" s="2"/>
      <c r="AP147" s="2"/>
      <c r="AQ147" s="2"/>
      <c r="AR147" s="2"/>
      <c r="AS147" s="2"/>
      <c r="AT147" s="2"/>
    </row>
    <row r="148" spans="1:46" ht="14.4" hidden="1" customHeight="1" outlineLevel="1">
      <c r="A148" s="1685"/>
      <c r="B148" s="1719"/>
      <c r="C148" s="574"/>
      <c r="D148" s="574"/>
      <c r="E148" s="1577"/>
      <c r="F148" s="1577"/>
      <c r="G148" s="21" t="s">
        <v>374</v>
      </c>
      <c r="H148" s="21" t="s">
        <v>373</v>
      </c>
      <c r="I148" s="624" t="s">
        <v>33</v>
      </c>
      <c r="J148" s="21">
        <v>200</v>
      </c>
      <c r="K148" s="1577"/>
      <c r="L148" s="1577"/>
      <c r="M148" s="1571"/>
      <c r="N148" s="1574"/>
      <c r="O148" s="1574"/>
      <c r="P148" s="1574"/>
      <c r="Q148" s="1571"/>
      <c r="R148" s="1571"/>
      <c r="S148" s="1571"/>
      <c r="T148" s="1571"/>
      <c r="U148" s="1709"/>
      <c r="V148" s="1706"/>
      <c r="W148" s="1706"/>
      <c r="X148" s="1706"/>
      <c r="Y148" s="1748"/>
      <c r="Z148" s="1748"/>
      <c r="AA148" s="1748"/>
      <c r="AB148" s="1748"/>
      <c r="AC148" s="1574"/>
      <c r="AD148" s="1574"/>
      <c r="AE148" s="1574"/>
      <c r="AF148" s="1574"/>
      <c r="AG148" s="1574"/>
      <c r="AH148" s="1574"/>
      <c r="AI148" s="1574"/>
      <c r="AJ148" s="1751"/>
      <c r="AK148" s="1577"/>
      <c r="AL148" s="707"/>
      <c r="AM148" s="1556"/>
      <c r="AN148" s="2"/>
      <c r="AO148" s="2"/>
      <c r="AP148" s="2"/>
      <c r="AQ148" s="2"/>
      <c r="AR148" s="2"/>
      <c r="AS148" s="2"/>
      <c r="AT148" s="2"/>
    </row>
    <row r="149" spans="1:46" ht="43.2" hidden="1" customHeight="1" outlineLevel="1">
      <c r="A149" s="1686"/>
      <c r="B149" s="1720"/>
      <c r="C149" s="588"/>
      <c r="D149" s="588"/>
      <c r="E149" s="1578"/>
      <c r="F149" s="1578"/>
      <c r="G149" s="21" t="s">
        <v>375</v>
      </c>
      <c r="H149" s="21" t="s">
        <v>376</v>
      </c>
      <c r="I149" s="624" t="s">
        <v>33</v>
      </c>
      <c r="J149" s="21">
        <v>1035</v>
      </c>
      <c r="K149" s="1578"/>
      <c r="L149" s="1578"/>
      <c r="M149" s="1572"/>
      <c r="N149" s="1575"/>
      <c r="O149" s="1575"/>
      <c r="P149" s="1575"/>
      <c r="Q149" s="1572"/>
      <c r="R149" s="1572"/>
      <c r="S149" s="1572"/>
      <c r="T149" s="1572"/>
      <c r="U149" s="1710"/>
      <c r="V149" s="1707"/>
      <c r="W149" s="1707"/>
      <c r="X149" s="1707"/>
      <c r="Y149" s="1749"/>
      <c r="Z149" s="1749"/>
      <c r="AA149" s="1749"/>
      <c r="AB149" s="1749"/>
      <c r="AC149" s="1575"/>
      <c r="AD149" s="1575"/>
      <c r="AE149" s="1575"/>
      <c r="AF149" s="1575"/>
      <c r="AG149" s="1575"/>
      <c r="AH149" s="1575"/>
      <c r="AI149" s="1575"/>
      <c r="AJ149" s="1752"/>
      <c r="AK149" s="1578"/>
      <c r="AL149" s="708"/>
      <c r="AM149" s="1556"/>
      <c r="AN149" s="2"/>
      <c r="AO149" s="2"/>
      <c r="AP149" s="2"/>
      <c r="AQ149" s="2"/>
      <c r="AR149" s="2"/>
      <c r="AS149" s="2"/>
      <c r="AT149" s="2"/>
    </row>
    <row r="150" spans="1:46" ht="16.5" hidden="1" customHeight="1" outlineLevel="1">
      <c r="A150" s="1684" t="s">
        <v>201</v>
      </c>
      <c r="B150" s="1718" t="s">
        <v>482</v>
      </c>
      <c r="C150" s="573"/>
      <c r="D150" s="573"/>
      <c r="E150" s="1576" t="s">
        <v>35</v>
      </c>
      <c r="F150" s="1576" t="s">
        <v>442</v>
      </c>
      <c r="G150" s="21" t="s">
        <v>372</v>
      </c>
      <c r="H150" s="21" t="s">
        <v>79</v>
      </c>
      <c r="I150" s="624" t="s">
        <v>33</v>
      </c>
      <c r="J150" s="23">
        <v>1.4999999999999999E-2</v>
      </c>
      <c r="K150" s="1576">
        <v>2017</v>
      </c>
      <c r="L150" s="1576">
        <v>2018</v>
      </c>
      <c r="M150" s="1570">
        <f>SUM(N150:P152)</f>
        <v>138.5</v>
      </c>
      <c r="N150" s="1573">
        <v>138.5</v>
      </c>
      <c r="O150" s="1573">
        <v>0</v>
      </c>
      <c r="P150" s="1573">
        <v>0</v>
      </c>
      <c r="Q150" s="1570">
        <f>SUM(R150:T152)</f>
        <v>138.5</v>
      </c>
      <c r="R150" s="1570">
        <v>138.5</v>
      </c>
      <c r="S150" s="1570">
        <v>0</v>
      </c>
      <c r="T150" s="1570">
        <v>0</v>
      </c>
      <c r="U150" s="1708">
        <f>SUM(V150:X152)</f>
        <v>138.5</v>
      </c>
      <c r="V150" s="1708">
        <f>R150</f>
        <v>138.5</v>
      </c>
      <c r="W150" s="1708">
        <f>S150</f>
        <v>0</v>
      </c>
      <c r="X150" s="1708">
        <f>T150</f>
        <v>0</v>
      </c>
      <c r="Y150" s="1615">
        <f t="shared" ref="Y150" si="154">U150</f>
        <v>138.5</v>
      </c>
      <c r="Z150" s="1615">
        <f t="shared" ref="Z150" si="155">V150</f>
        <v>138.5</v>
      </c>
      <c r="AA150" s="1615">
        <f t="shared" ref="AA150" si="156">W150</f>
        <v>0</v>
      </c>
      <c r="AB150" s="1615">
        <f t="shared" ref="AB150" si="157">X150</f>
        <v>0</v>
      </c>
      <c r="AC150" s="1573"/>
      <c r="AD150" s="1573">
        <v>0</v>
      </c>
      <c r="AE150" s="1573">
        <v>0</v>
      </c>
      <c r="AF150" s="1573"/>
      <c r="AG150" s="1573" t="s">
        <v>33</v>
      </c>
      <c r="AH150" s="1573" t="s">
        <v>33</v>
      </c>
      <c r="AI150" s="1573" t="s">
        <v>33</v>
      </c>
      <c r="AJ150" s="1750" t="s">
        <v>33</v>
      </c>
      <c r="AK150" s="1576"/>
      <c r="AL150" s="706"/>
      <c r="AM150" s="1556"/>
      <c r="AN150" s="2"/>
      <c r="AO150" s="2"/>
      <c r="AP150" s="2"/>
      <c r="AQ150" s="2"/>
      <c r="AR150" s="2"/>
      <c r="AS150" s="2"/>
      <c r="AT150" s="2"/>
    </row>
    <row r="151" spans="1:46" ht="14.4" hidden="1" customHeight="1" outlineLevel="1">
      <c r="A151" s="1685"/>
      <c r="B151" s="1719"/>
      <c r="C151" s="574"/>
      <c r="D151" s="574"/>
      <c r="E151" s="1577"/>
      <c r="F151" s="1577"/>
      <c r="G151" s="21" t="s">
        <v>374</v>
      </c>
      <c r="H151" s="21" t="s">
        <v>373</v>
      </c>
      <c r="I151" s="624" t="s">
        <v>33</v>
      </c>
      <c r="J151" s="21">
        <v>200</v>
      </c>
      <c r="K151" s="1577"/>
      <c r="L151" s="1577"/>
      <c r="M151" s="1571"/>
      <c r="N151" s="1574"/>
      <c r="O151" s="1574"/>
      <c r="P151" s="1574"/>
      <c r="Q151" s="1571"/>
      <c r="R151" s="1571"/>
      <c r="S151" s="1571"/>
      <c r="T151" s="1571"/>
      <c r="U151" s="1709"/>
      <c r="V151" s="1706"/>
      <c r="W151" s="1706"/>
      <c r="X151" s="1706"/>
      <c r="Y151" s="1748"/>
      <c r="Z151" s="1748"/>
      <c r="AA151" s="1748"/>
      <c r="AB151" s="1748"/>
      <c r="AC151" s="1574"/>
      <c r="AD151" s="1574"/>
      <c r="AE151" s="1574"/>
      <c r="AF151" s="1574"/>
      <c r="AG151" s="1574"/>
      <c r="AH151" s="1574"/>
      <c r="AI151" s="1574"/>
      <c r="AJ151" s="1751"/>
      <c r="AK151" s="1577"/>
      <c r="AL151" s="707"/>
      <c r="AM151" s="1556"/>
      <c r="AN151" s="2"/>
      <c r="AO151" s="2"/>
      <c r="AP151" s="2"/>
      <c r="AQ151" s="2"/>
      <c r="AR151" s="2"/>
      <c r="AS151" s="2"/>
      <c r="AT151" s="2"/>
    </row>
    <row r="152" spans="1:46" ht="43.2" hidden="1" customHeight="1" outlineLevel="1">
      <c r="A152" s="1686"/>
      <c r="B152" s="1720"/>
      <c r="C152" s="588"/>
      <c r="D152" s="588"/>
      <c r="E152" s="1578"/>
      <c r="F152" s="1578"/>
      <c r="G152" s="21" t="s">
        <v>375</v>
      </c>
      <c r="H152" s="21" t="s">
        <v>376</v>
      </c>
      <c r="I152" s="624" t="s">
        <v>33</v>
      </c>
      <c r="J152" s="21">
        <v>700</v>
      </c>
      <c r="K152" s="1578"/>
      <c r="L152" s="1578"/>
      <c r="M152" s="1572"/>
      <c r="N152" s="1575"/>
      <c r="O152" s="1575"/>
      <c r="P152" s="1575"/>
      <c r="Q152" s="1572"/>
      <c r="R152" s="1572"/>
      <c r="S152" s="1572"/>
      <c r="T152" s="1572"/>
      <c r="U152" s="1710"/>
      <c r="V152" s="1707"/>
      <c r="W152" s="1707"/>
      <c r="X152" s="1707"/>
      <c r="Y152" s="1749"/>
      <c r="Z152" s="1749"/>
      <c r="AA152" s="1749"/>
      <c r="AB152" s="1749"/>
      <c r="AC152" s="1575"/>
      <c r="AD152" s="1575"/>
      <c r="AE152" s="1575"/>
      <c r="AF152" s="1575"/>
      <c r="AG152" s="1575"/>
      <c r="AH152" s="1575"/>
      <c r="AI152" s="1575"/>
      <c r="AJ152" s="1752"/>
      <c r="AK152" s="1578"/>
      <c r="AL152" s="708"/>
      <c r="AM152" s="1556"/>
      <c r="AN152" s="2"/>
      <c r="AO152" s="2"/>
      <c r="AP152" s="2"/>
      <c r="AQ152" s="2"/>
      <c r="AR152" s="2"/>
      <c r="AS152" s="2"/>
      <c r="AT152" s="2"/>
    </row>
    <row r="153" spans="1:46" ht="13.5" hidden="1" customHeight="1" outlineLevel="1">
      <c r="A153" s="1684" t="s">
        <v>202</v>
      </c>
      <c r="B153" s="1718" t="s">
        <v>483</v>
      </c>
      <c r="C153" s="573"/>
      <c r="D153" s="573"/>
      <c r="E153" s="1576" t="s">
        <v>35</v>
      </c>
      <c r="F153" s="1576" t="s">
        <v>442</v>
      </c>
      <c r="G153" s="21" t="s">
        <v>372</v>
      </c>
      <c r="H153" s="21" t="s">
        <v>79</v>
      </c>
      <c r="I153" s="624" t="s">
        <v>33</v>
      </c>
      <c r="J153" s="22">
        <v>0.03</v>
      </c>
      <c r="K153" s="1576">
        <v>2017</v>
      </c>
      <c r="L153" s="1576">
        <v>2018</v>
      </c>
      <c r="M153" s="1570">
        <f>SUM(N153:P155)</f>
        <v>240.53</v>
      </c>
      <c r="N153" s="1573">
        <v>240.53</v>
      </c>
      <c r="O153" s="1573">
        <v>0</v>
      </c>
      <c r="P153" s="1573">
        <v>0</v>
      </c>
      <c r="Q153" s="1570">
        <f>SUM(R153:T155)</f>
        <v>240.53</v>
      </c>
      <c r="R153" s="1570">
        <v>240.53</v>
      </c>
      <c r="S153" s="1570">
        <v>0</v>
      </c>
      <c r="T153" s="1570">
        <v>0</v>
      </c>
      <c r="U153" s="1708">
        <f>SUM(V153:X155)</f>
        <v>240.53</v>
      </c>
      <c r="V153" s="1708">
        <f>R153</f>
        <v>240.53</v>
      </c>
      <c r="W153" s="1708">
        <f>S153</f>
        <v>0</v>
      </c>
      <c r="X153" s="1708">
        <f>T153</f>
        <v>0</v>
      </c>
      <c r="Y153" s="1615">
        <f t="shared" ref="Y153" si="158">U153</f>
        <v>240.53</v>
      </c>
      <c r="Z153" s="1615">
        <f t="shared" ref="Z153" si="159">V153</f>
        <v>240.53</v>
      </c>
      <c r="AA153" s="1615">
        <f t="shared" ref="AA153" si="160">W153</f>
        <v>0</v>
      </c>
      <c r="AB153" s="1615">
        <f t="shared" ref="AB153" si="161">X153</f>
        <v>0</v>
      </c>
      <c r="AC153" s="1573"/>
      <c r="AD153" s="1573">
        <v>0</v>
      </c>
      <c r="AE153" s="1573">
        <v>0</v>
      </c>
      <c r="AF153" s="1573"/>
      <c r="AG153" s="1573" t="s">
        <v>33</v>
      </c>
      <c r="AH153" s="1573" t="s">
        <v>33</v>
      </c>
      <c r="AI153" s="1573" t="s">
        <v>33</v>
      </c>
      <c r="AJ153" s="1750" t="s">
        <v>33</v>
      </c>
      <c r="AK153" s="1576"/>
      <c r="AL153" s="706"/>
      <c r="AM153" s="1556"/>
      <c r="AN153" s="2"/>
      <c r="AO153" s="2"/>
      <c r="AP153" s="2"/>
      <c r="AQ153" s="2"/>
      <c r="AR153" s="2"/>
      <c r="AS153" s="2"/>
      <c r="AT153" s="2"/>
    </row>
    <row r="154" spans="1:46" ht="14.4" hidden="1" customHeight="1" outlineLevel="1">
      <c r="A154" s="1685"/>
      <c r="B154" s="1719"/>
      <c r="C154" s="574"/>
      <c r="D154" s="574"/>
      <c r="E154" s="1577"/>
      <c r="F154" s="1577"/>
      <c r="G154" s="21" t="s">
        <v>374</v>
      </c>
      <c r="H154" s="21" t="s">
        <v>373</v>
      </c>
      <c r="I154" s="624" t="s">
        <v>33</v>
      </c>
      <c r="J154" s="21">
        <v>150</v>
      </c>
      <c r="K154" s="1577"/>
      <c r="L154" s="1577"/>
      <c r="M154" s="1571"/>
      <c r="N154" s="1574"/>
      <c r="O154" s="1574"/>
      <c r="P154" s="1574"/>
      <c r="Q154" s="1571"/>
      <c r="R154" s="1571"/>
      <c r="S154" s="1571"/>
      <c r="T154" s="1571"/>
      <c r="U154" s="1709"/>
      <c r="V154" s="1706"/>
      <c r="W154" s="1706"/>
      <c r="X154" s="1706"/>
      <c r="Y154" s="1748"/>
      <c r="Z154" s="1748"/>
      <c r="AA154" s="1748"/>
      <c r="AB154" s="1748"/>
      <c r="AC154" s="1574"/>
      <c r="AD154" s="1574"/>
      <c r="AE154" s="1574"/>
      <c r="AF154" s="1574"/>
      <c r="AG154" s="1574"/>
      <c r="AH154" s="1574"/>
      <c r="AI154" s="1574"/>
      <c r="AJ154" s="1751"/>
      <c r="AK154" s="1577"/>
      <c r="AL154" s="707"/>
      <c r="AM154" s="1556"/>
      <c r="AN154" s="2"/>
      <c r="AO154" s="2"/>
      <c r="AP154" s="2"/>
      <c r="AQ154" s="2"/>
      <c r="AR154" s="2"/>
      <c r="AS154" s="2"/>
      <c r="AT154" s="2"/>
    </row>
    <row r="155" spans="1:46" ht="49.5" hidden="1" customHeight="1" outlineLevel="1">
      <c r="A155" s="1686"/>
      <c r="B155" s="1720"/>
      <c r="C155" s="588"/>
      <c r="D155" s="588"/>
      <c r="E155" s="1578"/>
      <c r="F155" s="1578"/>
      <c r="G155" s="21" t="s">
        <v>375</v>
      </c>
      <c r="H155" s="21" t="s">
        <v>376</v>
      </c>
      <c r="I155" s="624" t="s">
        <v>33</v>
      </c>
      <c r="J155" s="21">
        <v>437</v>
      </c>
      <c r="K155" s="1578"/>
      <c r="L155" s="1578"/>
      <c r="M155" s="1572"/>
      <c r="N155" s="1575"/>
      <c r="O155" s="1575"/>
      <c r="P155" s="1575"/>
      <c r="Q155" s="1572"/>
      <c r="R155" s="1572"/>
      <c r="S155" s="1572"/>
      <c r="T155" s="1572"/>
      <c r="U155" s="1710"/>
      <c r="V155" s="1707"/>
      <c r="W155" s="1707"/>
      <c r="X155" s="1707"/>
      <c r="Y155" s="1749"/>
      <c r="Z155" s="1749"/>
      <c r="AA155" s="1749"/>
      <c r="AB155" s="1749"/>
      <c r="AC155" s="1575"/>
      <c r="AD155" s="1575"/>
      <c r="AE155" s="1575"/>
      <c r="AF155" s="1575"/>
      <c r="AG155" s="1575"/>
      <c r="AH155" s="1575"/>
      <c r="AI155" s="1575"/>
      <c r="AJ155" s="1752"/>
      <c r="AK155" s="1578"/>
      <c r="AL155" s="708"/>
      <c r="AM155" s="1556"/>
      <c r="AN155" s="2"/>
      <c r="AO155" s="2"/>
      <c r="AP155" s="2"/>
      <c r="AQ155" s="2"/>
      <c r="AR155" s="2"/>
      <c r="AS155" s="2"/>
      <c r="AT155" s="2"/>
    </row>
    <row r="156" spans="1:46" ht="17.25" hidden="1" customHeight="1" outlineLevel="1">
      <c r="A156" s="1684" t="s">
        <v>203</v>
      </c>
      <c r="B156" s="1718" t="s">
        <v>484</v>
      </c>
      <c r="C156" s="573"/>
      <c r="D156" s="573"/>
      <c r="E156" s="1576" t="s">
        <v>35</v>
      </c>
      <c r="F156" s="1576" t="s">
        <v>442</v>
      </c>
      <c r="G156" s="21" t="s">
        <v>372</v>
      </c>
      <c r="H156" s="21" t="s">
        <v>79</v>
      </c>
      <c r="I156" s="624" t="s">
        <v>33</v>
      </c>
      <c r="J156" s="22">
        <v>0.02</v>
      </c>
      <c r="K156" s="1576">
        <v>2017</v>
      </c>
      <c r="L156" s="1576">
        <v>2018</v>
      </c>
      <c r="M156" s="1570">
        <f>SUM(N156:P158)</f>
        <v>160.35</v>
      </c>
      <c r="N156" s="1573">
        <v>160.35</v>
      </c>
      <c r="O156" s="1573">
        <v>0</v>
      </c>
      <c r="P156" s="1573">
        <v>0</v>
      </c>
      <c r="Q156" s="1570">
        <f>SUM(R156:T158)</f>
        <v>160.35</v>
      </c>
      <c r="R156" s="1570">
        <v>160.35</v>
      </c>
      <c r="S156" s="1570">
        <v>0</v>
      </c>
      <c r="T156" s="1570">
        <v>0</v>
      </c>
      <c r="U156" s="1708">
        <f>SUM(V156:X158)</f>
        <v>160.35</v>
      </c>
      <c r="V156" s="1708">
        <f>R156</f>
        <v>160.35</v>
      </c>
      <c r="W156" s="1708">
        <f>S156</f>
        <v>0</v>
      </c>
      <c r="X156" s="1708">
        <f>T156</f>
        <v>0</v>
      </c>
      <c r="Y156" s="1615">
        <f>U156</f>
        <v>160.35</v>
      </c>
      <c r="Z156" s="1615">
        <f t="shared" ref="Z156" si="162">V156</f>
        <v>160.35</v>
      </c>
      <c r="AA156" s="1615">
        <f t="shared" ref="AA156" si="163">W156</f>
        <v>0</v>
      </c>
      <c r="AB156" s="1615">
        <f t="shared" ref="AB156" si="164">X156</f>
        <v>0</v>
      </c>
      <c r="AC156" s="1573"/>
      <c r="AD156" s="1573">
        <v>0</v>
      </c>
      <c r="AE156" s="1573">
        <v>0</v>
      </c>
      <c r="AF156" s="1573"/>
      <c r="AG156" s="1573" t="s">
        <v>33</v>
      </c>
      <c r="AH156" s="1573" t="s">
        <v>33</v>
      </c>
      <c r="AI156" s="1573" t="s">
        <v>33</v>
      </c>
      <c r="AJ156" s="1750" t="s">
        <v>33</v>
      </c>
      <c r="AK156" s="1576"/>
      <c r="AL156" s="706"/>
      <c r="AM156" s="1556"/>
      <c r="AN156" s="2"/>
      <c r="AO156" s="2"/>
      <c r="AP156" s="2"/>
      <c r="AQ156" s="2"/>
      <c r="AR156" s="2"/>
      <c r="AS156" s="2"/>
      <c r="AT156" s="2"/>
    </row>
    <row r="157" spans="1:46" ht="21" hidden="1" customHeight="1" outlineLevel="1">
      <c r="A157" s="1685"/>
      <c r="B157" s="1719"/>
      <c r="C157" s="574"/>
      <c r="D157" s="574"/>
      <c r="E157" s="1577"/>
      <c r="F157" s="1577"/>
      <c r="G157" s="21" t="s">
        <v>374</v>
      </c>
      <c r="H157" s="21" t="s">
        <v>373</v>
      </c>
      <c r="I157" s="624" t="s">
        <v>33</v>
      </c>
      <c r="J157" s="21">
        <v>150</v>
      </c>
      <c r="K157" s="1577"/>
      <c r="L157" s="1577"/>
      <c r="M157" s="1571"/>
      <c r="N157" s="1574"/>
      <c r="O157" s="1574"/>
      <c r="P157" s="1574"/>
      <c r="Q157" s="1571"/>
      <c r="R157" s="1571"/>
      <c r="S157" s="1571"/>
      <c r="T157" s="1571"/>
      <c r="U157" s="1709"/>
      <c r="V157" s="1706"/>
      <c r="W157" s="1706"/>
      <c r="X157" s="1706"/>
      <c r="Y157" s="1748"/>
      <c r="Z157" s="1748"/>
      <c r="AA157" s="1748"/>
      <c r="AB157" s="1748"/>
      <c r="AC157" s="1574"/>
      <c r="AD157" s="1574"/>
      <c r="AE157" s="1574"/>
      <c r="AF157" s="1574"/>
      <c r="AG157" s="1574"/>
      <c r="AH157" s="1574"/>
      <c r="AI157" s="1574"/>
      <c r="AJ157" s="1751"/>
      <c r="AK157" s="1577"/>
      <c r="AL157" s="707"/>
      <c r="AM157" s="1556"/>
      <c r="AN157" s="2"/>
      <c r="AO157" s="2"/>
      <c r="AP157" s="2"/>
      <c r="AQ157" s="2"/>
      <c r="AR157" s="2"/>
      <c r="AS157" s="2"/>
      <c r="AT157" s="2"/>
    </row>
    <row r="158" spans="1:46" ht="45" hidden="1" customHeight="1" outlineLevel="1">
      <c r="A158" s="1686"/>
      <c r="B158" s="1720"/>
      <c r="C158" s="588"/>
      <c r="D158" s="588"/>
      <c r="E158" s="1578"/>
      <c r="F158" s="1578"/>
      <c r="G158" s="21" t="s">
        <v>375</v>
      </c>
      <c r="H158" s="21" t="s">
        <v>376</v>
      </c>
      <c r="I158" s="624" t="s">
        <v>33</v>
      </c>
      <c r="J158" s="21">
        <v>542.6</v>
      </c>
      <c r="K158" s="1578"/>
      <c r="L158" s="1578"/>
      <c r="M158" s="1572"/>
      <c r="N158" s="1575"/>
      <c r="O158" s="1575"/>
      <c r="P158" s="1575"/>
      <c r="Q158" s="1572"/>
      <c r="R158" s="1572"/>
      <c r="S158" s="1572"/>
      <c r="T158" s="1572"/>
      <c r="U158" s="1710"/>
      <c r="V158" s="1707"/>
      <c r="W158" s="1707"/>
      <c r="X158" s="1707"/>
      <c r="Y158" s="1749"/>
      <c r="Z158" s="1749"/>
      <c r="AA158" s="1749"/>
      <c r="AB158" s="1749"/>
      <c r="AC158" s="1575"/>
      <c r="AD158" s="1575"/>
      <c r="AE158" s="1575"/>
      <c r="AF158" s="1575"/>
      <c r="AG158" s="1575"/>
      <c r="AH158" s="1575"/>
      <c r="AI158" s="1575"/>
      <c r="AJ158" s="1752"/>
      <c r="AK158" s="1578"/>
      <c r="AL158" s="708"/>
      <c r="AM158" s="1556"/>
      <c r="AN158" s="2"/>
      <c r="AO158" s="2"/>
      <c r="AP158" s="2"/>
      <c r="AQ158" s="2"/>
      <c r="AR158" s="2"/>
      <c r="AS158" s="2"/>
      <c r="AT158" s="2"/>
    </row>
    <row r="159" spans="1:46" ht="23.25" hidden="1" customHeight="1" outlineLevel="1">
      <c r="A159" s="1684" t="s">
        <v>204</v>
      </c>
      <c r="B159" s="1718" t="s">
        <v>485</v>
      </c>
      <c r="C159" s="573"/>
      <c r="D159" s="573"/>
      <c r="E159" s="1576" t="s">
        <v>35</v>
      </c>
      <c r="F159" s="1576" t="s">
        <v>442</v>
      </c>
      <c r="G159" s="21" t="s">
        <v>372</v>
      </c>
      <c r="H159" s="21" t="s">
        <v>79</v>
      </c>
      <c r="I159" s="624" t="s">
        <v>33</v>
      </c>
      <c r="J159" s="22">
        <v>0.08</v>
      </c>
      <c r="K159" s="1576">
        <v>2017</v>
      </c>
      <c r="L159" s="1576">
        <v>2018</v>
      </c>
      <c r="M159" s="1570">
        <f>SUM(N159:P161)</f>
        <v>811</v>
      </c>
      <c r="N159" s="1573">
        <v>0</v>
      </c>
      <c r="O159" s="1573">
        <v>0</v>
      </c>
      <c r="P159" s="1573">
        <v>811</v>
      </c>
      <c r="Q159" s="1570">
        <f>SUM(R159:T161)</f>
        <v>811</v>
      </c>
      <c r="R159" s="1570">
        <v>0</v>
      </c>
      <c r="S159" s="1570">
        <v>0</v>
      </c>
      <c r="T159" s="1570">
        <v>811</v>
      </c>
      <c r="U159" s="1708">
        <f>SUM(V159:X161)</f>
        <v>811</v>
      </c>
      <c r="V159" s="1708">
        <f>R159</f>
        <v>0</v>
      </c>
      <c r="W159" s="1708">
        <f>S159</f>
        <v>0</v>
      </c>
      <c r="X159" s="1708">
        <f>T159</f>
        <v>811</v>
      </c>
      <c r="Y159" s="1615">
        <f t="shared" ref="Y159" si="165">U159</f>
        <v>811</v>
      </c>
      <c r="Z159" s="1615">
        <f t="shared" ref="Z159" si="166">V159</f>
        <v>0</v>
      </c>
      <c r="AA159" s="1615">
        <f t="shared" ref="AA159" si="167">W159</f>
        <v>0</v>
      </c>
      <c r="AB159" s="1615">
        <f t="shared" ref="AB159" si="168">X159</f>
        <v>811</v>
      </c>
      <c r="AC159" s="1573"/>
      <c r="AD159" s="1573">
        <v>0</v>
      </c>
      <c r="AE159" s="1573">
        <v>73.900000000000006</v>
      </c>
      <c r="AF159" s="1573"/>
      <c r="AG159" s="1573">
        <v>811</v>
      </c>
      <c r="AH159" s="1573">
        <v>811</v>
      </c>
      <c r="AI159" s="1573">
        <v>811</v>
      </c>
      <c r="AJ159" s="1753"/>
      <c r="AK159" s="1736"/>
      <c r="AL159" s="772"/>
      <c r="AM159" s="1556"/>
      <c r="AN159" s="2"/>
      <c r="AO159" s="2"/>
      <c r="AP159" s="2"/>
      <c r="AQ159" s="2"/>
      <c r="AR159" s="2"/>
      <c r="AS159" s="2"/>
      <c r="AT159" s="2"/>
    </row>
    <row r="160" spans="1:46" ht="17.25" hidden="1" customHeight="1" outlineLevel="1">
      <c r="A160" s="1685"/>
      <c r="B160" s="1719"/>
      <c r="C160" s="574"/>
      <c r="D160" s="574"/>
      <c r="E160" s="1577"/>
      <c r="F160" s="1577"/>
      <c r="G160" s="21" t="s">
        <v>374</v>
      </c>
      <c r="H160" s="21" t="s">
        <v>373</v>
      </c>
      <c r="I160" s="624" t="s">
        <v>33</v>
      </c>
      <c r="J160" s="21">
        <v>200</v>
      </c>
      <c r="K160" s="1577"/>
      <c r="L160" s="1577"/>
      <c r="M160" s="1571"/>
      <c r="N160" s="1574"/>
      <c r="O160" s="1574"/>
      <c r="P160" s="1574"/>
      <c r="Q160" s="1571"/>
      <c r="R160" s="1571"/>
      <c r="S160" s="1571"/>
      <c r="T160" s="1571"/>
      <c r="U160" s="1709"/>
      <c r="V160" s="1706"/>
      <c r="W160" s="1706"/>
      <c r="X160" s="1706"/>
      <c r="Y160" s="1748"/>
      <c r="Z160" s="1748"/>
      <c r="AA160" s="1748"/>
      <c r="AB160" s="1748"/>
      <c r="AC160" s="1574"/>
      <c r="AD160" s="1574"/>
      <c r="AE160" s="1574"/>
      <c r="AF160" s="1574"/>
      <c r="AG160" s="1574"/>
      <c r="AH160" s="1574"/>
      <c r="AI160" s="1574"/>
      <c r="AJ160" s="1754"/>
      <c r="AK160" s="1737"/>
      <c r="AL160" s="773"/>
      <c r="AM160" s="1556"/>
      <c r="AN160" s="2"/>
      <c r="AO160" s="2"/>
      <c r="AP160" s="2"/>
      <c r="AQ160" s="2"/>
      <c r="AR160" s="2"/>
      <c r="AS160" s="2"/>
      <c r="AT160" s="2"/>
    </row>
    <row r="161" spans="1:46" ht="42.75" hidden="1" customHeight="1" outlineLevel="1">
      <c r="A161" s="1686"/>
      <c r="B161" s="1720"/>
      <c r="C161" s="588"/>
      <c r="D161" s="588"/>
      <c r="E161" s="1578"/>
      <c r="F161" s="1578"/>
      <c r="G161" s="21" t="s">
        <v>375</v>
      </c>
      <c r="H161" s="21" t="s">
        <v>376</v>
      </c>
      <c r="I161" s="624" t="s">
        <v>33</v>
      </c>
      <c r="J161" s="21">
        <v>965</v>
      </c>
      <c r="K161" s="1578"/>
      <c r="L161" s="1578"/>
      <c r="M161" s="1572"/>
      <c r="N161" s="1575"/>
      <c r="O161" s="1575"/>
      <c r="P161" s="1575"/>
      <c r="Q161" s="1572"/>
      <c r="R161" s="1572"/>
      <c r="S161" s="1572"/>
      <c r="T161" s="1572"/>
      <c r="U161" s="1710"/>
      <c r="V161" s="1707"/>
      <c r="W161" s="1707"/>
      <c r="X161" s="1707"/>
      <c r="Y161" s="1749"/>
      <c r="Z161" s="1749"/>
      <c r="AA161" s="1749"/>
      <c r="AB161" s="1749"/>
      <c r="AC161" s="1575"/>
      <c r="AD161" s="1575"/>
      <c r="AE161" s="1575"/>
      <c r="AF161" s="1575"/>
      <c r="AG161" s="1575"/>
      <c r="AH161" s="1575"/>
      <c r="AI161" s="1575"/>
      <c r="AJ161" s="1755"/>
      <c r="AK161" s="1738"/>
      <c r="AL161" s="774"/>
      <c r="AM161" s="1556"/>
      <c r="AN161" s="2"/>
      <c r="AO161" s="2"/>
      <c r="AP161" s="2"/>
      <c r="AQ161" s="2"/>
      <c r="AR161" s="2"/>
      <c r="AS161" s="2"/>
      <c r="AT161" s="2"/>
    </row>
    <row r="162" spans="1:46" s="78" customFormat="1" ht="16.5" hidden="1" customHeight="1" outlineLevel="1">
      <c r="A162" s="1657" t="s">
        <v>205</v>
      </c>
      <c r="B162" s="1730" t="s">
        <v>486</v>
      </c>
      <c r="C162" s="551"/>
      <c r="D162" s="551"/>
      <c r="E162" s="1588" t="s">
        <v>35</v>
      </c>
      <c r="F162" s="1588" t="s">
        <v>442</v>
      </c>
      <c r="G162" s="273" t="s">
        <v>372</v>
      </c>
      <c r="H162" s="273" t="s">
        <v>79</v>
      </c>
      <c r="I162" s="82" t="s">
        <v>33</v>
      </c>
      <c r="J162" s="274">
        <v>0.02</v>
      </c>
      <c r="K162" s="1588">
        <v>2017</v>
      </c>
      <c r="L162" s="1588">
        <v>2020</v>
      </c>
      <c r="M162" s="1570">
        <f>SUM(N162:P164)</f>
        <v>2218.5500000000002</v>
      </c>
      <c r="N162" s="1573">
        <v>0</v>
      </c>
      <c r="O162" s="1573">
        <v>2218.5500000000002</v>
      </c>
      <c r="P162" s="1573">
        <v>0</v>
      </c>
      <c r="Q162" s="1570">
        <f>SUM(R162:T164)</f>
        <v>2218.5500000000002</v>
      </c>
      <c r="R162" s="1570">
        <v>0</v>
      </c>
      <c r="S162" s="1570">
        <v>2218.5500000000002</v>
      </c>
      <c r="T162" s="1570">
        <v>0</v>
      </c>
      <c r="U162" s="1708">
        <f>SUM(V162:X164)</f>
        <v>2218.5500000000002</v>
      </c>
      <c r="V162" s="1708">
        <f>R162</f>
        <v>0</v>
      </c>
      <c r="W162" s="1708">
        <f>S162</f>
        <v>2218.5500000000002</v>
      </c>
      <c r="X162" s="1708">
        <f>T162</f>
        <v>0</v>
      </c>
      <c r="Y162" s="1615">
        <f>U162</f>
        <v>2218.5500000000002</v>
      </c>
      <c r="Z162" s="1615">
        <f t="shared" ref="Z162" si="169">V162</f>
        <v>0</v>
      </c>
      <c r="AA162" s="1615">
        <f t="shared" ref="AA162" si="170">W162</f>
        <v>2218.5500000000002</v>
      </c>
      <c r="AB162" s="1615">
        <f t="shared" ref="AB162" si="171">X162</f>
        <v>0</v>
      </c>
      <c r="AC162" s="1573"/>
      <c r="AD162" s="1573">
        <v>0</v>
      </c>
      <c r="AE162" s="1573">
        <v>0</v>
      </c>
      <c r="AF162" s="1573"/>
      <c r="AG162" s="1724"/>
      <c r="AH162" s="1727"/>
      <c r="AI162" s="1582">
        <v>2218.6</v>
      </c>
      <c r="AJ162" s="1756" t="s">
        <v>604</v>
      </c>
      <c r="AK162" s="1588"/>
      <c r="AL162" s="716"/>
      <c r="AM162" s="1557"/>
      <c r="AN162" s="77"/>
      <c r="AO162" s="77"/>
      <c r="AP162" s="77"/>
      <c r="AQ162" s="77"/>
      <c r="AR162" s="77"/>
      <c r="AS162" s="77"/>
      <c r="AT162" s="77"/>
    </row>
    <row r="163" spans="1:46" s="78" customFormat="1" ht="14.4" hidden="1" customHeight="1" outlineLevel="1">
      <c r="A163" s="1658"/>
      <c r="B163" s="1731"/>
      <c r="C163" s="622"/>
      <c r="D163" s="622"/>
      <c r="E163" s="1589"/>
      <c r="F163" s="1589"/>
      <c r="G163" s="273" t="s">
        <v>374</v>
      </c>
      <c r="H163" s="273" t="s">
        <v>373</v>
      </c>
      <c r="I163" s="82" t="s">
        <v>33</v>
      </c>
      <c r="J163" s="273">
        <v>250</v>
      </c>
      <c r="K163" s="1589"/>
      <c r="L163" s="1589"/>
      <c r="M163" s="1571"/>
      <c r="N163" s="1574"/>
      <c r="O163" s="1574"/>
      <c r="P163" s="1574"/>
      <c r="Q163" s="1571"/>
      <c r="R163" s="1571"/>
      <c r="S163" s="1571"/>
      <c r="T163" s="1571"/>
      <c r="U163" s="1709"/>
      <c r="V163" s="1706"/>
      <c r="W163" s="1706"/>
      <c r="X163" s="1706"/>
      <c r="Y163" s="1748"/>
      <c r="Z163" s="1748"/>
      <c r="AA163" s="1748"/>
      <c r="AB163" s="1748"/>
      <c r="AC163" s="1574"/>
      <c r="AD163" s="1574"/>
      <c r="AE163" s="1574"/>
      <c r="AF163" s="1574"/>
      <c r="AG163" s="1725"/>
      <c r="AH163" s="1728"/>
      <c r="AI163" s="1583"/>
      <c r="AJ163" s="1757"/>
      <c r="AK163" s="1589"/>
      <c r="AL163" s="717"/>
      <c r="AM163" s="1557"/>
      <c r="AN163" s="77"/>
      <c r="AO163" s="77"/>
      <c r="AP163" s="77"/>
      <c r="AQ163" s="77"/>
      <c r="AR163" s="77"/>
      <c r="AS163" s="77"/>
      <c r="AT163" s="77"/>
    </row>
    <row r="164" spans="1:46" s="78" customFormat="1" ht="43.2" hidden="1" customHeight="1" outlineLevel="1">
      <c r="A164" s="1659"/>
      <c r="B164" s="1732"/>
      <c r="C164" s="552"/>
      <c r="D164" s="552"/>
      <c r="E164" s="1590"/>
      <c r="F164" s="1590"/>
      <c r="G164" s="273" t="s">
        <v>375</v>
      </c>
      <c r="H164" s="273" t="s">
        <v>376</v>
      </c>
      <c r="I164" s="82" t="s">
        <v>33</v>
      </c>
      <c r="J164" s="273">
        <v>1550</v>
      </c>
      <c r="K164" s="1590"/>
      <c r="L164" s="1590"/>
      <c r="M164" s="1572"/>
      <c r="N164" s="1575"/>
      <c r="O164" s="1575"/>
      <c r="P164" s="1575"/>
      <c r="Q164" s="1572"/>
      <c r="R164" s="1572"/>
      <c r="S164" s="1572"/>
      <c r="T164" s="1572"/>
      <c r="U164" s="1710"/>
      <c r="V164" s="1707"/>
      <c r="W164" s="1707"/>
      <c r="X164" s="1707"/>
      <c r="Y164" s="1749"/>
      <c r="Z164" s="1749"/>
      <c r="AA164" s="1749"/>
      <c r="AB164" s="1749"/>
      <c r="AC164" s="1575"/>
      <c r="AD164" s="1575"/>
      <c r="AE164" s="1575"/>
      <c r="AF164" s="1575"/>
      <c r="AG164" s="1726"/>
      <c r="AH164" s="1729"/>
      <c r="AI164" s="1584"/>
      <c r="AJ164" s="1758"/>
      <c r="AK164" s="1590"/>
      <c r="AL164" s="718"/>
      <c r="AM164" s="1557"/>
      <c r="AN164" s="77"/>
      <c r="AO164" s="77"/>
      <c r="AP164" s="77"/>
      <c r="AQ164" s="77"/>
      <c r="AR164" s="77"/>
      <c r="AS164" s="77"/>
      <c r="AT164" s="77"/>
    </row>
    <row r="165" spans="1:46" ht="15.75" hidden="1" customHeight="1" outlineLevel="1">
      <c r="A165" s="1684" t="s">
        <v>206</v>
      </c>
      <c r="B165" s="1718" t="s">
        <v>550</v>
      </c>
      <c r="C165" s="573"/>
      <c r="D165" s="573"/>
      <c r="E165" s="1576" t="s">
        <v>35</v>
      </c>
      <c r="F165" s="1576" t="s">
        <v>442</v>
      </c>
      <c r="G165" s="21" t="s">
        <v>372</v>
      </c>
      <c r="H165" s="21" t="s">
        <v>79</v>
      </c>
      <c r="I165" s="624" t="s">
        <v>33</v>
      </c>
      <c r="J165" s="22">
        <v>0.13</v>
      </c>
      <c r="K165" s="1576">
        <v>2017</v>
      </c>
      <c r="L165" s="1576">
        <v>2020</v>
      </c>
      <c r="M165" s="1570">
        <f>SUM(N165:P167)</f>
        <v>2847.45</v>
      </c>
      <c r="N165" s="1573">
        <v>0</v>
      </c>
      <c r="O165" s="1573">
        <v>0</v>
      </c>
      <c r="P165" s="1573">
        <v>2847.45</v>
      </c>
      <c r="Q165" s="1570">
        <f>SUM(R165:T167)</f>
        <v>2847.45</v>
      </c>
      <c r="R165" s="1570">
        <v>0</v>
      </c>
      <c r="S165" s="1570">
        <v>0</v>
      </c>
      <c r="T165" s="1570">
        <v>2847.45</v>
      </c>
      <c r="U165" s="1708">
        <f>SUM(V165:X167)</f>
        <v>2847.45</v>
      </c>
      <c r="V165" s="1708">
        <f>R165</f>
        <v>0</v>
      </c>
      <c r="W165" s="1708">
        <f>S165</f>
        <v>0</v>
      </c>
      <c r="X165" s="1708">
        <f>T165</f>
        <v>2847.45</v>
      </c>
      <c r="Y165" s="1615">
        <f t="shared" ref="Y165" si="172">U165</f>
        <v>2847.45</v>
      </c>
      <c r="Z165" s="1615">
        <f t="shared" ref="Z165" si="173">V165</f>
        <v>0</v>
      </c>
      <c r="AA165" s="1615">
        <f t="shared" ref="AA165" si="174">W165</f>
        <v>0</v>
      </c>
      <c r="AB165" s="1615">
        <f t="shared" ref="AB165" si="175">X165</f>
        <v>2847.45</v>
      </c>
      <c r="AC165" s="1573"/>
      <c r="AD165" s="1573">
        <v>0</v>
      </c>
      <c r="AE165" s="1573">
        <v>0</v>
      </c>
      <c r="AF165" s="1573"/>
      <c r="AG165" s="1558">
        <v>2847.45</v>
      </c>
      <c r="AH165" s="1558">
        <v>2847.45</v>
      </c>
      <c r="AI165" s="1558">
        <v>2847.45</v>
      </c>
      <c r="AJ165" s="1759" t="s">
        <v>604</v>
      </c>
      <c r="AK165" s="1579"/>
      <c r="AL165" s="710"/>
      <c r="AM165" s="1556"/>
      <c r="AN165" s="2"/>
      <c r="AO165" s="2"/>
      <c r="AP165" s="2"/>
      <c r="AQ165" s="2"/>
      <c r="AR165" s="2"/>
      <c r="AS165" s="2"/>
      <c r="AT165" s="2"/>
    </row>
    <row r="166" spans="1:46" ht="22.5" hidden="1" customHeight="1" outlineLevel="1">
      <c r="A166" s="1685"/>
      <c r="B166" s="1719"/>
      <c r="C166" s="574"/>
      <c r="D166" s="574"/>
      <c r="E166" s="1577"/>
      <c r="F166" s="1577"/>
      <c r="G166" s="21" t="s">
        <v>374</v>
      </c>
      <c r="H166" s="21" t="s">
        <v>373</v>
      </c>
      <c r="I166" s="624" t="s">
        <v>33</v>
      </c>
      <c r="J166" s="26">
        <v>500</v>
      </c>
      <c r="K166" s="1577"/>
      <c r="L166" s="1577"/>
      <c r="M166" s="1571"/>
      <c r="N166" s="1574"/>
      <c r="O166" s="1574"/>
      <c r="P166" s="1574"/>
      <c r="Q166" s="1571"/>
      <c r="R166" s="1571"/>
      <c r="S166" s="1571"/>
      <c r="T166" s="1571"/>
      <c r="U166" s="1709"/>
      <c r="V166" s="1706"/>
      <c r="W166" s="1706"/>
      <c r="X166" s="1706"/>
      <c r="Y166" s="1748"/>
      <c r="Z166" s="1748"/>
      <c r="AA166" s="1748"/>
      <c r="AB166" s="1748"/>
      <c r="AC166" s="1574"/>
      <c r="AD166" s="1574"/>
      <c r="AE166" s="1574"/>
      <c r="AF166" s="1574"/>
      <c r="AG166" s="1559"/>
      <c r="AH166" s="1559"/>
      <c r="AI166" s="1559"/>
      <c r="AJ166" s="1760"/>
      <c r="AK166" s="1580"/>
      <c r="AL166" s="711"/>
      <c r="AM166" s="1556"/>
      <c r="AN166" s="2"/>
      <c r="AO166" s="2"/>
      <c r="AP166" s="2"/>
      <c r="AQ166" s="2"/>
      <c r="AR166" s="2"/>
      <c r="AS166" s="2"/>
      <c r="AT166" s="2"/>
    </row>
    <row r="167" spans="1:46" ht="46.5" hidden="1" customHeight="1" outlineLevel="1">
      <c r="A167" s="1686"/>
      <c r="B167" s="1720"/>
      <c r="C167" s="588"/>
      <c r="D167" s="588"/>
      <c r="E167" s="1578"/>
      <c r="F167" s="1578"/>
      <c r="G167" s="21" t="s">
        <v>375</v>
      </c>
      <c r="H167" s="21" t="s">
        <v>376</v>
      </c>
      <c r="I167" s="624" t="s">
        <v>33</v>
      </c>
      <c r="J167" s="26">
        <v>3500</v>
      </c>
      <c r="K167" s="1578"/>
      <c r="L167" s="1578"/>
      <c r="M167" s="1572"/>
      <c r="N167" s="1575"/>
      <c r="O167" s="1575"/>
      <c r="P167" s="1575"/>
      <c r="Q167" s="1572"/>
      <c r="R167" s="1572"/>
      <c r="S167" s="1572"/>
      <c r="T167" s="1572"/>
      <c r="U167" s="1710"/>
      <c r="V167" s="1707"/>
      <c r="W167" s="1707"/>
      <c r="X167" s="1707"/>
      <c r="Y167" s="1749"/>
      <c r="Z167" s="1749"/>
      <c r="AA167" s="1749"/>
      <c r="AB167" s="1749"/>
      <c r="AC167" s="1575"/>
      <c r="AD167" s="1575"/>
      <c r="AE167" s="1575"/>
      <c r="AF167" s="1575"/>
      <c r="AG167" s="1560"/>
      <c r="AH167" s="1560"/>
      <c r="AI167" s="1560"/>
      <c r="AJ167" s="1761"/>
      <c r="AK167" s="1581"/>
      <c r="AL167" s="712"/>
      <c r="AM167" s="1556"/>
      <c r="AN167" s="2"/>
      <c r="AO167" s="2"/>
      <c r="AP167" s="2"/>
      <c r="AQ167" s="2"/>
      <c r="AR167" s="2"/>
      <c r="AS167" s="2"/>
      <c r="AT167" s="2"/>
    </row>
    <row r="168" spans="1:46" ht="24" hidden="1" customHeight="1" outlineLevel="1">
      <c r="A168" s="1684" t="s">
        <v>207</v>
      </c>
      <c r="B168" s="1718" t="s">
        <v>487</v>
      </c>
      <c r="C168" s="573"/>
      <c r="D168" s="573"/>
      <c r="E168" s="1576" t="s">
        <v>35</v>
      </c>
      <c r="F168" s="1576" t="s">
        <v>442</v>
      </c>
      <c r="G168" s="21" t="s">
        <v>372</v>
      </c>
      <c r="H168" s="21" t="s">
        <v>79</v>
      </c>
      <c r="I168" s="624" t="s">
        <v>33</v>
      </c>
      <c r="J168" s="22">
        <v>0.05</v>
      </c>
      <c r="K168" s="1576">
        <v>2017</v>
      </c>
      <c r="L168" s="1576">
        <v>2020</v>
      </c>
      <c r="M168" s="1570">
        <f>SUM(N168:P170)</f>
        <v>554.64</v>
      </c>
      <c r="N168" s="1573">
        <v>0</v>
      </c>
      <c r="O168" s="1573">
        <v>554.64</v>
      </c>
      <c r="P168" s="1573">
        <v>0</v>
      </c>
      <c r="Q168" s="1570">
        <f>SUM(R168:T170)</f>
        <v>554.64</v>
      </c>
      <c r="R168" s="1570">
        <v>0</v>
      </c>
      <c r="S168" s="1570">
        <v>554.64</v>
      </c>
      <c r="T168" s="1570">
        <v>0</v>
      </c>
      <c r="U168" s="1708">
        <f>SUM(V168:X170)</f>
        <v>554.64</v>
      </c>
      <c r="V168" s="1708">
        <f>R168</f>
        <v>0</v>
      </c>
      <c r="W168" s="1708">
        <f>S168</f>
        <v>554.64</v>
      </c>
      <c r="X168" s="1708">
        <f>T168</f>
        <v>0</v>
      </c>
      <c r="Y168" s="1615">
        <f>U168</f>
        <v>554.64</v>
      </c>
      <c r="Z168" s="1615">
        <f t="shared" ref="Z168" si="176">V168</f>
        <v>0</v>
      </c>
      <c r="AA168" s="1615">
        <f t="shared" ref="AA168" si="177">W168</f>
        <v>554.64</v>
      </c>
      <c r="AB168" s="1615">
        <f t="shared" ref="AB168" si="178">X168</f>
        <v>0</v>
      </c>
      <c r="AC168" s="1573"/>
      <c r="AD168" s="1573">
        <v>0</v>
      </c>
      <c r="AE168" s="1573">
        <v>2423.02</v>
      </c>
      <c r="AF168" s="1573"/>
      <c r="AG168" s="1573" t="s">
        <v>33</v>
      </c>
      <c r="AH168" s="1573" t="s">
        <v>33</v>
      </c>
      <c r="AI168" s="1573" t="s">
        <v>33</v>
      </c>
      <c r="AJ168" s="1750"/>
      <c r="AK168" s="1576"/>
      <c r="AL168" s="706"/>
      <c r="AM168" s="1556"/>
      <c r="AN168" s="2"/>
      <c r="AO168" s="2"/>
      <c r="AP168" s="2"/>
      <c r="AQ168" s="2"/>
      <c r="AR168" s="2"/>
      <c r="AS168" s="2"/>
      <c r="AT168" s="2"/>
    </row>
    <row r="169" spans="1:46" ht="14.4" hidden="1" customHeight="1" outlineLevel="1">
      <c r="A169" s="1685"/>
      <c r="B169" s="1719"/>
      <c r="C169" s="574"/>
      <c r="D169" s="574"/>
      <c r="E169" s="1577"/>
      <c r="F169" s="1577"/>
      <c r="G169" s="21" t="s">
        <v>374</v>
      </c>
      <c r="H169" s="21" t="s">
        <v>373</v>
      </c>
      <c r="I169" s="624" t="s">
        <v>33</v>
      </c>
      <c r="J169" s="26">
        <v>250</v>
      </c>
      <c r="K169" s="1577"/>
      <c r="L169" s="1577"/>
      <c r="M169" s="1571"/>
      <c r="N169" s="1574"/>
      <c r="O169" s="1574"/>
      <c r="P169" s="1574"/>
      <c r="Q169" s="1571"/>
      <c r="R169" s="1571"/>
      <c r="S169" s="1571"/>
      <c r="T169" s="1571"/>
      <c r="U169" s="1709"/>
      <c r="V169" s="1706"/>
      <c r="W169" s="1706"/>
      <c r="X169" s="1706"/>
      <c r="Y169" s="1748"/>
      <c r="Z169" s="1748"/>
      <c r="AA169" s="1748"/>
      <c r="AB169" s="1748"/>
      <c r="AC169" s="1574"/>
      <c r="AD169" s="1574"/>
      <c r="AE169" s="1574"/>
      <c r="AF169" s="1574"/>
      <c r="AG169" s="1574"/>
      <c r="AH169" s="1574"/>
      <c r="AI169" s="1574"/>
      <c r="AJ169" s="1751"/>
      <c r="AK169" s="1577"/>
      <c r="AL169" s="707"/>
      <c r="AM169" s="1556"/>
      <c r="AN169" s="2"/>
      <c r="AO169" s="2"/>
      <c r="AP169" s="2"/>
      <c r="AQ169" s="2"/>
      <c r="AR169" s="2"/>
      <c r="AS169" s="2"/>
      <c r="AT169" s="2"/>
    </row>
    <row r="170" spans="1:46" ht="51.75" hidden="1" customHeight="1" outlineLevel="1">
      <c r="A170" s="1686"/>
      <c r="B170" s="1720"/>
      <c r="C170" s="588"/>
      <c r="D170" s="588"/>
      <c r="E170" s="1578"/>
      <c r="F170" s="1578"/>
      <c r="G170" s="21" t="s">
        <v>375</v>
      </c>
      <c r="H170" s="21" t="s">
        <v>376</v>
      </c>
      <c r="I170" s="624" t="s">
        <v>33</v>
      </c>
      <c r="J170" s="26">
        <v>1387</v>
      </c>
      <c r="K170" s="1578"/>
      <c r="L170" s="1578"/>
      <c r="M170" s="1572"/>
      <c r="N170" s="1575"/>
      <c r="O170" s="1575"/>
      <c r="P170" s="1575"/>
      <c r="Q170" s="1572"/>
      <c r="R170" s="1572"/>
      <c r="S170" s="1572"/>
      <c r="T170" s="1572"/>
      <c r="U170" s="1710"/>
      <c r="V170" s="1707"/>
      <c r="W170" s="1707"/>
      <c r="X170" s="1707"/>
      <c r="Y170" s="1749"/>
      <c r="Z170" s="1749"/>
      <c r="AA170" s="1749"/>
      <c r="AB170" s="1749"/>
      <c r="AC170" s="1575"/>
      <c r="AD170" s="1575"/>
      <c r="AE170" s="1575"/>
      <c r="AF170" s="1575"/>
      <c r="AG170" s="1575"/>
      <c r="AH170" s="1575"/>
      <c r="AI170" s="1575"/>
      <c r="AJ170" s="1752"/>
      <c r="AK170" s="1578"/>
      <c r="AL170" s="708"/>
      <c r="AM170" s="1556"/>
      <c r="AN170" s="2"/>
      <c r="AO170" s="2"/>
      <c r="AP170" s="2"/>
      <c r="AQ170" s="2"/>
      <c r="AR170" s="2"/>
      <c r="AS170" s="2"/>
      <c r="AT170" s="2"/>
    </row>
    <row r="171" spans="1:46" ht="16.5" hidden="1" customHeight="1" outlineLevel="1">
      <c r="A171" s="1684" t="s">
        <v>208</v>
      </c>
      <c r="B171" s="1718" t="s">
        <v>488</v>
      </c>
      <c r="C171" s="573"/>
      <c r="D171" s="573"/>
      <c r="E171" s="1576" t="s">
        <v>35</v>
      </c>
      <c r="F171" s="1576" t="s">
        <v>442</v>
      </c>
      <c r="G171" s="21" t="s">
        <v>372</v>
      </c>
      <c r="H171" s="21" t="s">
        <v>79</v>
      </c>
      <c r="I171" s="624" t="s">
        <v>33</v>
      </c>
      <c r="J171" s="22">
        <v>0.02</v>
      </c>
      <c r="K171" s="1576">
        <v>2017</v>
      </c>
      <c r="L171" s="1576">
        <v>2018</v>
      </c>
      <c r="M171" s="1570">
        <f>SUM(N171:P173)</f>
        <v>184.67</v>
      </c>
      <c r="N171" s="1573">
        <v>184.67</v>
      </c>
      <c r="O171" s="1573">
        <v>0</v>
      </c>
      <c r="P171" s="1573">
        <v>0</v>
      </c>
      <c r="Q171" s="1570">
        <f>SUM(R171:T173)</f>
        <v>184.67</v>
      </c>
      <c r="R171" s="1570">
        <v>184.67</v>
      </c>
      <c r="S171" s="1570">
        <v>0</v>
      </c>
      <c r="T171" s="1570">
        <v>0</v>
      </c>
      <c r="U171" s="1708">
        <f>SUM(V171:X173)</f>
        <v>184.67</v>
      </c>
      <c r="V171" s="1708">
        <f>R171</f>
        <v>184.67</v>
      </c>
      <c r="W171" s="1708">
        <f>S171</f>
        <v>0</v>
      </c>
      <c r="X171" s="1708">
        <f>T171</f>
        <v>0</v>
      </c>
      <c r="Y171" s="1615">
        <f t="shared" ref="Y171" si="179">U171</f>
        <v>184.67</v>
      </c>
      <c r="Z171" s="1615">
        <f t="shared" ref="Z171" si="180">V171</f>
        <v>184.67</v>
      </c>
      <c r="AA171" s="1615">
        <f t="shared" ref="AA171" si="181">W171</f>
        <v>0</v>
      </c>
      <c r="AB171" s="1615">
        <f t="shared" ref="AB171" si="182">X171</f>
        <v>0</v>
      </c>
      <c r="AC171" s="1573"/>
      <c r="AD171" s="1573">
        <v>0</v>
      </c>
      <c r="AE171" s="1573">
        <v>0</v>
      </c>
      <c r="AF171" s="1573"/>
      <c r="AG171" s="1573" t="s">
        <v>33</v>
      </c>
      <c r="AH171" s="1573" t="s">
        <v>33</v>
      </c>
      <c r="AI171" s="1573" t="s">
        <v>33</v>
      </c>
      <c r="AJ171" s="1750" t="s">
        <v>604</v>
      </c>
      <c r="AK171" s="1576"/>
      <c r="AL171" s="706"/>
      <c r="AM171" s="1556"/>
      <c r="AN171" s="2"/>
      <c r="AO171" s="2"/>
      <c r="AP171" s="2"/>
      <c r="AQ171" s="2"/>
      <c r="AR171" s="2"/>
      <c r="AS171" s="2"/>
      <c r="AT171" s="2"/>
    </row>
    <row r="172" spans="1:46" ht="14.4" hidden="1" customHeight="1" outlineLevel="1">
      <c r="A172" s="1685"/>
      <c r="B172" s="1719"/>
      <c r="C172" s="574"/>
      <c r="D172" s="574"/>
      <c r="E172" s="1577"/>
      <c r="F172" s="1577"/>
      <c r="G172" s="21" t="s">
        <v>374</v>
      </c>
      <c r="H172" s="21" t="s">
        <v>373</v>
      </c>
      <c r="I172" s="624" t="s">
        <v>33</v>
      </c>
      <c r="J172" s="26">
        <v>150</v>
      </c>
      <c r="K172" s="1577"/>
      <c r="L172" s="1577"/>
      <c r="M172" s="1571"/>
      <c r="N172" s="1574"/>
      <c r="O172" s="1574"/>
      <c r="P172" s="1574"/>
      <c r="Q172" s="1571"/>
      <c r="R172" s="1571"/>
      <c r="S172" s="1571"/>
      <c r="T172" s="1571"/>
      <c r="U172" s="1709"/>
      <c r="V172" s="1706"/>
      <c r="W172" s="1706"/>
      <c r="X172" s="1706"/>
      <c r="Y172" s="1748"/>
      <c r="Z172" s="1748"/>
      <c r="AA172" s="1748"/>
      <c r="AB172" s="1748"/>
      <c r="AC172" s="1574"/>
      <c r="AD172" s="1574"/>
      <c r="AE172" s="1574"/>
      <c r="AF172" s="1574"/>
      <c r="AG172" s="1574"/>
      <c r="AH172" s="1574"/>
      <c r="AI172" s="1574"/>
      <c r="AJ172" s="1751"/>
      <c r="AK172" s="1577"/>
      <c r="AL172" s="707"/>
      <c r="AM172" s="1556"/>
      <c r="AN172" s="2"/>
      <c r="AO172" s="2"/>
      <c r="AP172" s="2"/>
      <c r="AQ172" s="2"/>
      <c r="AR172" s="2"/>
      <c r="AS172" s="2"/>
      <c r="AT172" s="2"/>
    </row>
    <row r="173" spans="1:46" ht="43.2" hidden="1" customHeight="1" outlineLevel="1">
      <c r="A173" s="1686"/>
      <c r="B173" s="1720"/>
      <c r="C173" s="588"/>
      <c r="D173" s="588"/>
      <c r="E173" s="1578"/>
      <c r="F173" s="1578"/>
      <c r="G173" s="21" t="s">
        <v>375</v>
      </c>
      <c r="H173" s="21" t="s">
        <v>376</v>
      </c>
      <c r="I173" s="624" t="s">
        <v>33</v>
      </c>
      <c r="J173" s="26">
        <v>1030</v>
      </c>
      <c r="K173" s="1578"/>
      <c r="L173" s="1578"/>
      <c r="M173" s="1572"/>
      <c r="N173" s="1575"/>
      <c r="O173" s="1575"/>
      <c r="P173" s="1575"/>
      <c r="Q173" s="1572"/>
      <c r="R173" s="1572"/>
      <c r="S173" s="1572"/>
      <c r="T173" s="1572"/>
      <c r="U173" s="1710"/>
      <c r="V173" s="1707"/>
      <c r="W173" s="1707"/>
      <c r="X173" s="1707"/>
      <c r="Y173" s="1749"/>
      <c r="Z173" s="1749"/>
      <c r="AA173" s="1749"/>
      <c r="AB173" s="1749"/>
      <c r="AC173" s="1575"/>
      <c r="AD173" s="1575"/>
      <c r="AE173" s="1575"/>
      <c r="AF173" s="1575"/>
      <c r="AG173" s="1575"/>
      <c r="AH173" s="1575"/>
      <c r="AI173" s="1575"/>
      <c r="AJ173" s="1752"/>
      <c r="AK173" s="1578"/>
      <c r="AL173" s="708"/>
      <c r="AM173" s="1556"/>
      <c r="AN173" s="2"/>
      <c r="AO173" s="2"/>
      <c r="AP173" s="2"/>
      <c r="AQ173" s="2"/>
      <c r="AR173" s="2"/>
      <c r="AS173" s="2"/>
      <c r="AT173" s="2"/>
    </row>
    <row r="174" spans="1:46" ht="14.25" hidden="1" customHeight="1" outlineLevel="1">
      <c r="A174" s="1684" t="s">
        <v>209</v>
      </c>
      <c r="B174" s="1718" t="s">
        <v>489</v>
      </c>
      <c r="C174" s="573"/>
      <c r="D174" s="573"/>
      <c r="E174" s="1576" t="s">
        <v>35</v>
      </c>
      <c r="F174" s="1576" t="s">
        <v>442</v>
      </c>
      <c r="G174" s="21" t="s">
        <v>372</v>
      </c>
      <c r="H174" s="21" t="s">
        <v>79</v>
      </c>
      <c r="I174" s="624" t="s">
        <v>33</v>
      </c>
      <c r="J174" s="22">
        <v>0.02</v>
      </c>
      <c r="K174" s="1576">
        <v>2017</v>
      </c>
      <c r="L174" s="1576">
        <v>2020</v>
      </c>
      <c r="M174" s="1570">
        <f>SUM(N174:P176)</f>
        <v>176.06</v>
      </c>
      <c r="N174" s="1573">
        <v>0</v>
      </c>
      <c r="O174" s="1573">
        <v>0</v>
      </c>
      <c r="P174" s="1573">
        <v>176.06</v>
      </c>
      <c r="Q174" s="1570">
        <f>SUM(R174:T176)</f>
        <v>176.06</v>
      </c>
      <c r="R174" s="1570">
        <v>0</v>
      </c>
      <c r="S174" s="1570">
        <v>0</v>
      </c>
      <c r="T174" s="1570">
        <v>176.06</v>
      </c>
      <c r="U174" s="1708">
        <f>SUM(V174:X176)</f>
        <v>176.06</v>
      </c>
      <c r="V174" s="1708">
        <f>R174</f>
        <v>0</v>
      </c>
      <c r="W174" s="1708">
        <f>S174</f>
        <v>0</v>
      </c>
      <c r="X174" s="1708">
        <f>T174</f>
        <v>176.06</v>
      </c>
      <c r="Y174" s="1615">
        <f>U174</f>
        <v>176.06</v>
      </c>
      <c r="Z174" s="1615">
        <f t="shared" ref="Z174" si="183">V174</f>
        <v>0</v>
      </c>
      <c r="AA174" s="1615">
        <f t="shared" ref="AA174" si="184">W174</f>
        <v>0</v>
      </c>
      <c r="AB174" s="1615">
        <f t="shared" ref="AB174" si="185">X174</f>
        <v>176.06</v>
      </c>
      <c r="AC174" s="1573"/>
      <c r="AD174" s="1573">
        <v>0</v>
      </c>
      <c r="AE174" s="1573">
        <v>0</v>
      </c>
      <c r="AF174" s="1573"/>
      <c r="AG174" s="1558">
        <v>176.06</v>
      </c>
      <c r="AH174" s="1558">
        <v>176.06</v>
      </c>
      <c r="AI174" s="1558">
        <v>176.06</v>
      </c>
      <c r="AJ174" s="1759" t="s">
        <v>604</v>
      </c>
      <c r="AK174" s="1579"/>
      <c r="AL174" s="710"/>
      <c r="AM174" s="1556"/>
      <c r="AN174" s="2"/>
      <c r="AO174" s="2"/>
      <c r="AP174" s="2"/>
      <c r="AQ174" s="2"/>
      <c r="AR174" s="2"/>
      <c r="AS174" s="2"/>
      <c r="AT174" s="2"/>
    </row>
    <row r="175" spans="1:46" ht="14.4" hidden="1" customHeight="1" outlineLevel="1">
      <c r="A175" s="1685"/>
      <c r="B175" s="1719"/>
      <c r="C175" s="574"/>
      <c r="D175" s="574"/>
      <c r="E175" s="1577"/>
      <c r="F175" s="1577"/>
      <c r="G175" s="21" t="s">
        <v>374</v>
      </c>
      <c r="H175" s="21" t="s">
        <v>373</v>
      </c>
      <c r="I175" s="624" t="s">
        <v>33</v>
      </c>
      <c r="J175" s="21">
        <v>150</v>
      </c>
      <c r="K175" s="1577"/>
      <c r="L175" s="1577"/>
      <c r="M175" s="1571"/>
      <c r="N175" s="1574"/>
      <c r="O175" s="1574"/>
      <c r="P175" s="1574"/>
      <c r="Q175" s="1571"/>
      <c r="R175" s="1571"/>
      <c r="S175" s="1571"/>
      <c r="T175" s="1571"/>
      <c r="U175" s="1709"/>
      <c r="V175" s="1706"/>
      <c r="W175" s="1706"/>
      <c r="X175" s="1706"/>
      <c r="Y175" s="1748"/>
      <c r="Z175" s="1748"/>
      <c r="AA175" s="1748"/>
      <c r="AB175" s="1748"/>
      <c r="AC175" s="1574"/>
      <c r="AD175" s="1574"/>
      <c r="AE175" s="1574"/>
      <c r="AF175" s="1574"/>
      <c r="AG175" s="1559"/>
      <c r="AH175" s="1559"/>
      <c r="AI175" s="1559"/>
      <c r="AJ175" s="1760"/>
      <c r="AK175" s="1580"/>
      <c r="AL175" s="711"/>
      <c r="AM175" s="1556"/>
      <c r="AN175" s="2"/>
      <c r="AO175" s="2"/>
      <c r="AP175" s="2"/>
      <c r="AQ175" s="2"/>
      <c r="AR175" s="2"/>
      <c r="AS175" s="2"/>
      <c r="AT175" s="2"/>
    </row>
    <row r="176" spans="1:46" ht="54" hidden="1" customHeight="1" outlineLevel="1">
      <c r="A176" s="1686"/>
      <c r="B176" s="1720"/>
      <c r="C176" s="588"/>
      <c r="D176" s="588"/>
      <c r="E176" s="1578"/>
      <c r="F176" s="1578"/>
      <c r="G176" s="21" t="s">
        <v>375</v>
      </c>
      <c r="H176" s="21" t="s">
        <v>376</v>
      </c>
      <c r="I176" s="624" t="s">
        <v>33</v>
      </c>
      <c r="J176" s="21">
        <v>275</v>
      </c>
      <c r="K176" s="1578"/>
      <c r="L176" s="1578"/>
      <c r="M176" s="1572"/>
      <c r="N176" s="1575"/>
      <c r="O176" s="1575"/>
      <c r="P176" s="1575"/>
      <c r="Q176" s="1572"/>
      <c r="R176" s="1572"/>
      <c r="S176" s="1572"/>
      <c r="T176" s="1572"/>
      <c r="U176" s="1710"/>
      <c r="V176" s="1707"/>
      <c r="W176" s="1707"/>
      <c r="X176" s="1707"/>
      <c r="Y176" s="1749"/>
      <c r="Z176" s="1749"/>
      <c r="AA176" s="1749"/>
      <c r="AB176" s="1749"/>
      <c r="AC176" s="1575"/>
      <c r="AD176" s="1575"/>
      <c r="AE176" s="1575"/>
      <c r="AF176" s="1575"/>
      <c r="AG176" s="1560"/>
      <c r="AH176" s="1560"/>
      <c r="AI176" s="1560"/>
      <c r="AJ176" s="1761"/>
      <c r="AK176" s="1581"/>
      <c r="AL176" s="712"/>
      <c r="AM176" s="1556"/>
      <c r="AN176" s="2"/>
      <c r="AO176" s="2"/>
      <c r="AP176" s="2"/>
      <c r="AQ176" s="2"/>
      <c r="AR176" s="2"/>
      <c r="AS176" s="2"/>
      <c r="AT176" s="2"/>
    </row>
    <row r="177" spans="1:46" ht="19.5" hidden="1" customHeight="1" outlineLevel="1">
      <c r="A177" s="1684" t="s">
        <v>210</v>
      </c>
      <c r="B177" s="1718" t="s">
        <v>490</v>
      </c>
      <c r="C177" s="573"/>
      <c r="D177" s="573"/>
      <c r="E177" s="1576" t="s">
        <v>35</v>
      </c>
      <c r="F177" s="1576" t="s">
        <v>442</v>
      </c>
      <c r="G177" s="22" t="s">
        <v>372</v>
      </c>
      <c r="H177" s="22" t="s">
        <v>79</v>
      </c>
      <c r="I177" s="624" t="s">
        <v>33</v>
      </c>
      <c r="J177" s="22">
        <v>0.13</v>
      </c>
      <c r="K177" s="1576">
        <v>2017</v>
      </c>
      <c r="L177" s="1576">
        <v>2018</v>
      </c>
      <c r="M177" s="1570">
        <f>SUM(N177:P179)</f>
        <v>1200.3399999999999</v>
      </c>
      <c r="N177" s="1573">
        <v>1200.3399999999999</v>
      </c>
      <c r="O177" s="1573">
        <v>0</v>
      </c>
      <c r="P177" s="1573">
        <v>0</v>
      </c>
      <c r="Q177" s="1570">
        <f>SUM(R177:T179)</f>
        <v>1200.3399999999999</v>
      </c>
      <c r="R177" s="1570">
        <v>1200.3399999999999</v>
      </c>
      <c r="S177" s="1570">
        <v>0</v>
      </c>
      <c r="T177" s="1570">
        <v>0</v>
      </c>
      <c r="U177" s="1708">
        <f>SUM(V177:X179)</f>
        <v>1200.3399999999999</v>
      </c>
      <c r="V177" s="1708">
        <f>R177</f>
        <v>1200.3399999999999</v>
      </c>
      <c r="W177" s="1708">
        <f>S177</f>
        <v>0</v>
      </c>
      <c r="X177" s="1708">
        <f>T177</f>
        <v>0</v>
      </c>
      <c r="Y177" s="1615">
        <f t="shared" ref="Y177" si="186">U177</f>
        <v>1200.3399999999999</v>
      </c>
      <c r="Z177" s="1615">
        <f t="shared" ref="Z177" si="187">V177</f>
        <v>1200.3399999999999</v>
      </c>
      <c r="AA177" s="1615">
        <f t="shared" ref="AA177" si="188">W177</f>
        <v>0</v>
      </c>
      <c r="AB177" s="1615">
        <f t="shared" ref="AB177" si="189">X177</f>
        <v>0</v>
      </c>
      <c r="AC177" s="1573"/>
      <c r="AD177" s="1573">
        <v>0</v>
      </c>
      <c r="AE177" s="1573">
        <v>0</v>
      </c>
      <c r="AF177" s="1573"/>
      <c r="AG177" s="1573" t="s">
        <v>33</v>
      </c>
      <c r="AH177" s="1573" t="s">
        <v>33</v>
      </c>
      <c r="AI177" s="1573" t="s">
        <v>33</v>
      </c>
      <c r="AJ177" s="1750" t="s">
        <v>604</v>
      </c>
      <c r="AK177" s="1576"/>
      <c r="AL177" s="706"/>
      <c r="AM177" s="1556"/>
      <c r="AN177" s="2"/>
      <c r="AO177" s="2"/>
      <c r="AP177" s="2"/>
      <c r="AQ177" s="2"/>
      <c r="AR177" s="2"/>
      <c r="AS177" s="2"/>
      <c r="AT177" s="2"/>
    </row>
    <row r="178" spans="1:46" ht="14.4" hidden="1" customHeight="1" outlineLevel="1">
      <c r="A178" s="1685"/>
      <c r="B178" s="1719"/>
      <c r="C178" s="574"/>
      <c r="D178" s="574"/>
      <c r="E178" s="1577"/>
      <c r="F178" s="1577"/>
      <c r="G178" s="22" t="s">
        <v>374</v>
      </c>
      <c r="H178" s="22" t="s">
        <v>373</v>
      </c>
      <c r="I178" s="624" t="s">
        <v>33</v>
      </c>
      <c r="J178" s="26">
        <v>200</v>
      </c>
      <c r="K178" s="1577"/>
      <c r="L178" s="1577"/>
      <c r="M178" s="1571"/>
      <c r="N178" s="1574"/>
      <c r="O178" s="1574"/>
      <c r="P178" s="1574"/>
      <c r="Q178" s="1571"/>
      <c r="R178" s="1571"/>
      <c r="S178" s="1571"/>
      <c r="T178" s="1571"/>
      <c r="U178" s="1709"/>
      <c r="V178" s="1706"/>
      <c r="W178" s="1706"/>
      <c r="X178" s="1706"/>
      <c r="Y178" s="1748"/>
      <c r="Z178" s="1748"/>
      <c r="AA178" s="1748"/>
      <c r="AB178" s="1748"/>
      <c r="AC178" s="1574"/>
      <c r="AD178" s="1574"/>
      <c r="AE178" s="1574"/>
      <c r="AF178" s="1574"/>
      <c r="AG178" s="1574"/>
      <c r="AH178" s="1574"/>
      <c r="AI178" s="1574"/>
      <c r="AJ178" s="1751"/>
      <c r="AK178" s="1577"/>
      <c r="AL178" s="707"/>
      <c r="AM178" s="1556"/>
      <c r="AN178" s="2"/>
      <c r="AO178" s="2"/>
      <c r="AP178" s="2"/>
      <c r="AQ178" s="2"/>
      <c r="AR178" s="2"/>
      <c r="AS178" s="2"/>
      <c r="AT178" s="2"/>
    </row>
    <row r="179" spans="1:46" ht="43.2" hidden="1" customHeight="1" outlineLevel="1">
      <c r="A179" s="1686"/>
      <c r="B179" s="1720"/>
      <c r="C179" s="588"/>
      <c r="D179" s="588"/>
      <c r="E179" s="1578"/>
      <c r="F179" s="1578"/>
      <c r="G179" s="22" t="s">
        <v>375</v>
      </c>
      <c r="H179" s="22" t="s">
        <v>376</v>
      </c>
      <c r="I179" s="624" t="s">
        <v>33</v>
      </c>
      <c r="J179" s="22">
        <v>592.61</v>
      </c>
      <c r="K179" s="1578"/>
      <c r="L179" s="1578"/>
      <c r="M179" s="1572"/>
      <c r="N179" s="1575"/>
      <c r="O179" s="1575"/>
      <c r="P179" s="1575"/>
      <c r="Q179" s="1572"/>
      <c r="R179" s="1572"/>
      <c r="S179" s="1572"/>
      <c r="T179" s="1572"/>
      <c r="U179" s="1710"/>
      <c r="V179" s="1707"/>
      <c r="W179" s="1707"/>
      <c r="X179" s="1707"/>
      <c r="Y179" s="1749"/>
      <c r="Z179" s="1749"/>
      <c r="AA179" s="1749"/>
      <c r="AB179" s="1749"/>
      <c r="AC179" s="1575"/>
      <c r="AD179" s="1575"/>
      <c r="AE179" s="1575"/>
      <c r="AF179" s="1575"/>
      <c r="AG179" s="1575"/>
      <c r="AH179" s="1575"/>
      <c r="AI179" s="1575"/>
      <c r="AJ179" s="1752"/>
      <c r="AK179" s="1578"/>
      <c r="AL179" s="708"/>
      <c r="AM179" s="1556"/>
      <c r="AN179" s="2"/>
      <c r="AO179" s="2"/>
      <c r="AP179" s="2"/>
      <c r="AQ179" s="2"/>
      <c r="AR179" s="2"/>
      <c r="AS179" s="2"/>
      <c r="AT179" s="2"/>
    </row>
    <row r="180" spans="1:46" ht="20.25" hidden="1" customHeight="1" outlineLevel="1">
      <c r="A180" s="1684" t="s">
        <v>211</v>
      </c>
      <c r="B180" s="1718" t="s">
        <v>491</v>
      </c>
      <c r="C180" s="573"/>
      <c r="D180" s="573"/>
      <c r="E180" s="1576" t="s">
        <v>35</v>
      </c>
      <c r="F180" s="1576" t="s">
        <v>442</v>
      </c>
      <c r="G180" s="21" t="s">
        <v>372</v>
      </c>
      <c r="H180" s="21" t="s">
        <v>79</v>
      </c>
      <c r="I180" s="624" t="s">
        <v>33</v>
      </c>
      <c r="J180" s="23">
        <v>1.4999999999999999E-2</v>
      </c>
      <c r="K180" s="1576">
        <v>2017</v>
      </c>
      <c r="L180" s="1576">
        <v>2020</v>
      </c>
      <c r="M180" s="1570">
        <f>SUM(N180:P182)</f>
        <v>220.69</v>
      </c>
      <c r="N180" s="1573">
        <v>0</v>
      </c>
      <c r="O180" s="1573">
        <v>0</v>
      </c>
      <c r="P180" s="1573">
        <v>220.69</v>
      </c>
      <c r="Q180" s="1570">
        <f>SUM(R180:T182)</f>
        <v>220.69</v>
      </c>
      <c r="R180" s="1570">
        <v>0</v>
      </c>
      <c r="S180" s="1570">
        <v>0</v>
      </c>
      <c r="T180" s="1570">
        <v>220.69</v>
      </c>
      <c r="U180" s="1708">
        <f>SUM(V180:X182)</f>
        <v>220.69</v>
      </c>
      <c r="V180" s="1708">
        <f>R180</f>
        <v>0</v>
      </c>
      <c r="W180" s="1708">
        <f>S180</f>
        <v>0</v>
      </c>
      <c r="X180" s="1708">
        <f>T180</f>
        <v>220.69</v>
      </c>
      <c r="Y180" s="1615">
        <f t="shared" ref="Y180" si="190">U180</f>
        <v>220.69</v>
      </c>
      <c r="Z180" s="1615">
        <f t="shared" ref="Z180" si="191">V180</f>
        <v>0</v>
      </c>
      <c r="AA180" s="1615">
        <f t="shared" ref="AA180" si="192">W180</f>
        <v>0</v>
      </c>
      <c r="AB180" s="1615">
        <f t="shared" ref="AB180" si="193">X180</f>
        <v>220.69</v>
      </c>
      <c r="AC180" s="1573"/>
      <c r="AD180" s="1573">
        <v>0</v>
      </c>
      <c r="AE180" s="1573">
        <v>0</v>
      </c>
      <c r="AF180" s="1573"/>
      <c r="AG180" s="1558">
        <v>220.69</v>
      </c>
      <c r="AH180" s="1558">
        <v>220.69</v>
      </c>
      <c r="AI180" s="1612">
        <v>220.69</v>
      </c>
      <c r="AJ180" s="1759" t="s">
        <v>604</v>
      </c>
      <c r="AK180" s="1579"/>
      <c r="AL180" s="710"/>
      <c r="AM180" s="1556"/>
      <c r="AN180" s="2"/>
      <c r="AO180" s="2"/>
      <c r="AP180" s="2"/>
      <c r="AQ180" s="2"/>
      <c r="AR180" s="2"/>
      <c r="AS180" s="2"/>
      <c r="AT180" s="2"/>
    </row>
    <row r="181" spans="1:46" ht="14.4" hidden="1" customHeight="1" outlineLevel="1">
      <c r="A181" s="1685"/>
      <c r="B181" s="1719"/>
      <c r="C181" s="574"/>
      <c r="D181" s="574"/>
      <c r="E181" s="1577"/>
      <c r="F181" s="1577"/>
      <c r="G181" s="21" t="s">
        <v>374</v>
      </c>
      <c r="H181" s="21" t="s">
        <v>373</v>
      </c>
      <c r="I181" s="624" t="s">
        <v>33</v>
      </c>
      <c r="J181" s="21">
        <v>300</v>
      </c>
      <c r="K181" s="1577"/>
      <c r="L181" s="1577"/>
      <c r="M181" s="1571"/>
      <c r="N181" s="1574"/>
      <c r="O181" s="1574"/>
      <c r="P181" s="1574"/>
      <c r="Q181" s="1571"/>
      <c r="R181" s="1571"/>
      <c r="S181" s="1571"/>
      <c r="T181" s="1571"/>
      <c r="U181" s="1709"/>
      <c r="V181" s="1706"/>
      <c r="W181" s="1706"/>
      <c r="X181" s="1706"/>
      <c r="Y181" s="1748"/>
      <c r="Z181" s="1748"/>
      <c r="AA181" s="1748"/>
      <c r="AB181" s="1748"/>
      <c r="AC181" s="1574"/>
      <c r="AD181" s="1574"/>
      <c r="AE181" s="1574"/>
      <c r="AF181" s="1574"/>
      <c r="AG181" s="1559"/>
      <c r="AH181" s="1559"/>
      <c r="AI181" s="1613"/>
      <c r="AJ181" s="1760"/>
      <c r="AK181" s="1580"/>
      <c r="AL181" s="711"/>
      <c r="AM181" s="1556"/>
      <c r="AN181" s="2"/>
      <c r="AO181" s="2"/>
      <c r="AP181" s="2"/>
      <c r="AQ181" s="2"/>
      <c r="AR181" s="2"/>
      <c r="AS181" s="2"/>
      <c r="AT181" s="2"/>
    </row>
    <row r="182" spans="1:46" ht="43.2" hidden="1" customHeight="1" outlineLevel="1">
      <c r="A182" s="1686"/>
      <c r="B182" s="1720"/>
      <c r="C182" s="588"/>
      <c r="D182" s="588"/>
      <c r="E182" s="1578"/>
      <c r="F182" s="1578"/>
      <c r="G182" s="21" t="s">
        <v>375</v>
      </c>
      <c r="H182" s="21" t="s">
        <v>376</v>
      </c>
      <c r="I182" s="624" t="s">
        <v>33</v>
      </c>
      <c r="J182" s="26">
        <v>1724</v>
      </c>
      <c r="K182" s="1578"/>
      <c r="L182" s="1578"/>
      <c r="M182" s="1572"/>
      <c r="N182" s="1575"/>
      <c r="O182" s="1575"/>
      <c r="P182" s="1575"/>
      <c r="Q182" s="1572"/>
      <c r="R182" s="1572"/>
      <c r="S182" s="1572"/>
      <c r="T182" s="1572"/>
      <c r="U182" s="1710"/>
      <c r="V182" s="1707"/>
      <c r="W182" s="1707"/>
      <c r="X182" s="1707"/>
      <c r="Y182" s="1749"/>
      <c r="Z182" s="1749"/>
      <c r="AA182" s="1749"/>
      <c r="AB182" s="1749"/>
      <c r="AC182" s="1575"/>
      <c r="AD182" s="1575"/>
      <c r="AE182" s="1575"/>
      <c r="AF182" s="1575"/>
      <c r="AG182" s="1560"/>
      <c r="AH182" s="1560"/>
      <c r="AI182" s="1614"/>
      <c r="AJ182" s="1761"/>
      <c r="AK182" s="1581"/>
      <c r="AL182" s="712"/>
      <c r="AM182" s="1556"/>
      <c r="AN182" s="2"/>
      <c r="AO182" s="2"/>
      <c r="AP182" s="2"/>
      <c r="AQ182" s="2"/>
      <c r="AR182" s="2"/>
      <c r="AS182" s="2"/>
      <c r="AT182" s="2"/>
    </row>
    <row r="183" spans="1:46" s="78" customFormat="1" ht="15" collapsed="1" thickBot="1">
      <c r="A183" s="621"/>
      <c r="B183" s="507"/>
      <c r="C183" s="518"/>
      <c r="D183" s="518"/>
      <c r="E183" s="508"/>
      <c r="F183" s="508"/>
      <c r="G183" s="519"/>
      <c r="H183" s="519"/>
      <c r="I183" s="519"/>
      <c r="J183" s="519"/>
      <c r="K183" s="519"/>
      <c r="L183" s="519"/>
      <c r="M183" s="520"/>
      <c r="N183" s="520"/>
      <c r="O183" s="520"/>
      <c r="P183" s="520"/>
      <c r="Q183" s="520"/>
      <c r="R183" s="520"/>
      <c r="S183" s="520"/>
      <c r="T183" s="520"/>
      <c r="U183" s="520"/>
      <c r="V183" s="520"/>
      <c r="W183" s="520"/>
      <c r="X183" s="520"/>
      <c r="Y183" s="520"/>
      <c r="Z183" s="520"/>
      <c r="AA183" s="520"/>
      <c r="AB183" s="520"/>
      <c r="AC183" s="520"/>
      <c r="AD183" s="520"/>
      <c r="AE183" s="520"/>
      <c r="AF183" s="520"/>
      <c r="AG183" s="520"/>
      <c r="AH183" s="521"/>
      <c r="AI183" s="521"/>
      <c r="AJ183" s="521"/>
      <c r="AK183" s="583"/>
      <c r="AL183" s="722"/>
      <c r="AM183" s="619"/>
      <c r="AN183" s="77"/>
      <c r="AO183" s="77"/>
      <c r="AP183" s="77"/>
      <c r="AQ183" s="77"/>
      <c r="AR183" s="77"/>
      <c r="AS183" s="77"/>
      <c r="AT183" s="77"/>
    </row>
    <row r="184" spans="1:46" ht="46.2" customHeight="1">
      <c r="A184" s="349" t="s">
        <v>0</v>
      </c>
      <c r="B184" s="1762" t="s">
        <v>68</v>
      </c>
      <c r="C184" s="1763"/>
      <c r="D184" s="1763"/>
      <c r="E184" s="1763"/>
      <c r="F184" s="1763"/>
      <c r="G184" s="1763"/>
      <c r="H184" s="1763"/>
      <c r="I184" s="1763"/>
      <c r="J184" s="1763"/>
      <c r="K184" s="1763"/>
      <c r="L184" s="1764"/>
      <c r="M184" s="36">
        <v>0</v>
      </c>
      <c r="N184" s="36">
        <v>0</v>
      </c>
      <c r="O184" s="36">
        <v>0</v>
      </c>
      <c r="P184" s="36">
        <v>0</v>
      </c>
      <c r="Q184" s="36">
        <v>0</v>
      </c>
      <c r="R184" s="36">
        <v>0</v>
      </c>
      <c r="S184" s="36">
        <v>0</v>
      </c>
      <c r="T184" s="36">
        <v>0</v>
      </c>
      <c r="U184" s="403">
        <v>0</v>
      </c>
      <c r="V184" s="403">
        <v>0</v>
      </c>
      <c r="W184" s="403">
        <v>0</v>
      </c>
      <c r="X184" s="403">
        <v>0</v>
      </c>
      <c r="Y184" s="452">
        <v>0</v>
      </c>
      <c r="Z184" s="452">
        <v>0</v>
      </c>
      <c r="AA184" s="452">
        <v>0</v>
      </c>
      <c r="AB184" s="452">
        <v>0</v>
      </c>
      <c r="AC184" s="36">
        <v>0</v>
      </c>
      <c r="AD184" s="36">
        <v>0</v>
      </c>
      <c r="AE184" s="36">
        <v>0</v>
      </c>
      <c r="AF184" s="36">
        <v>0</v>
      </c>
      <c r="AG184" s="36">
        <v>0</v>
      </c>
      <c r="AH184" s="36">
        <v>0</v>
      </c>
      <c r="AI184" s="36">
        <v>0</v>
      </c>
      <c r="AJ184" s="98">
        <v>0</v>
      </c>
      <c r="AK184" s="98">
        <v>0</v>
      </c>
      <c r="AL184" s="997"/>
      <c r="AM184" s="562"/>
      <c r="AN184" s="2"/>
      <c r="AO184" s="2"/>
      <c r="AP184" s="2"/>
      <c r="AQ184" s="2"/>
      <c r="AR184" s="2"/>
      <c r="AS184" s="2"/>
      <c r="AT184" s="2"/>
    </row>
    <row r="185" spans="1:46" ht="22.5" customHeight="1">
      <c r="A185" s="344" t="s">
        <v>19</v>
      </c>
      <c r="B185" s="1655" t="s">
        <v>36</v>
      </c>
      <c r="C185" s="1656"/>
      <c r="D185" s="1656"/>
      <c r="E185" s="1656"/>
      <c r="F185" s="556"/>
      <c r="G185" s="16"/>
      <c r="H185" s="16"/>
      <c r="I185" s="16"/>
      <c r="J185" s="16"/>
      <c r="K185" s="16"/>
      <c r="L185" s="16"/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399">
        <v>0</v>
      </c>
      <c r="V185" s="399">
        <v>0</v>
      </c>
      <c r="W185" s="399">
        <v>0</v>
      </c>
      <c r="X185" s="399">
        <v>0</v>
      </c>
      <c r="Y185" s="448">
        <v>0</v>
      </c>
      <c r="Z185" s="448">
        <v>0</v>
      </c>
      <c r="AA185" s="448">
        <v>0</v>
      </c>
      <c r="AB185" s="448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95">
        <v>0</v>
      </c>
      <c r="AK185" s="95">
        <v>0</v>
      </c>
      <c r="AL185" s="95"/>
      <c r="AM185" s="213"/>
      <c r="AN185" s="2"/>
      <c r="AO185" s="2"/>
      <c r="AP185" s="2"/>
      <c r="AQ185" s="2"/>
      <c r="AR185" s="2"/>
      <c r="AS185" s="2"/>
      <c r="AT185" s="2"/>
    </row>
    <row r="186" spans="1:46" ht="23.25" customHeight="1" thickBot="1">
      <c r="A186" s="350" t="s">
        <v>11</v>
      </c>
      <c r="B186" s="1739" t="s">
        <v>39</v>
      </c>
      <c r="C186" s="1740"/>
      <c r="D186" s="1740"/>
      <c r="E186" s="1740"/>
      <c r="F186" s="631"/>
      <c r="G186" s="29"/>
      <c r="H186" s="29"/>
      <c r="I186" s="29"/>
      <c r="J186" s="29"/>
      <c r="K186" s="29"/>
      <c r="L186" s="29"/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401">
        <v>0</v>
      </c>
      <c r="V186" s="401">
        <v>0</v>
      </c>
      <c r="W186" s="401">
        <v>0</v>
      </c>
      <c r="X186" s="401">
        <v>0</v>
      </c>
      <c r="Y186" s="450">
        <v>0</v>
      </c>
      <c r="Z186" s="450">
        <v>0</v>
      </c>
      <c r="AA186" s="450">
        <v>0</v>
      </c>
      <c r="AB186" s="45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97">
        <v>0</v>
      </c>
      <c r="AK186" s="97">
        <v>0</v>
      </c>
      <c r="AL186" s="99"/>
      <c r="AM186" s="335"/>
      <c r="AN186" s="2"/>
      <c r="AO186" s="2"/>
      <c r="AP186" s="2"/>
      <c r="AQ186" s="2"/>
      <c r="AR186" s="2"/>
      <c r="AS186" s="2"/>
      <c r="AT186" s="2"/>
    </row>
    <row r="187" spans="1:46" s="78" customFormat="1" ht="6" customHeight="1" thickBot="1">
      <c r="A187" s="522"/>
      <c r="B187" s="523"/>
      <c r="C187" s="524"/>
      <c r="D187" s="524"/>
      <c r="E187" s="525"/>
      <c r="F187" s="525"/>
      <c r="G187" s="525"/>
      <c r="H187" s="525"/>
      <c r="I187" s="525"/>
      <c r="J187" s="525"/>
      <c r="K187" s="525"/>
      <c r="L187" s="525"/>
      <c r="M187" s="525"/>
      <c r="N187" s="525"/>
      <c r="O187" s="525"/>
      <c r="P187" s="525"/>
      <c r="Q187" s="525"/>
      <c r="R187" s="525"/>
      <c r="S187" s="525"/>
      <c r="T187" s="525"/>
      <c r="U187" s="688"/>
      <c r="V187" s="688"/>
      <c r="W187" s="688"/>
      <c r="X187" s="688"/>
      <c r="Y187" s="525"/>
      <c r="Z187" s="525"/>
      <c r="AA187" s="525"/>
      <c r="AB187" s="525"/>
      <c r="AC187" s="525"/>
      <c r="AD187" s="525"/>
      <c r="AE187" s="525"/>
      <c r="AF187" s="525"/>
      <c r="AG187" s="526"/>
      <c r="AH187" s="526"/>
      <c r="AI187" s="526"/>
      <c r="AJ187" s="526"/>
      <c r="AK187" s="527"/>
      <c r="AL187" s="998"/>
      <c r="AM187" s="619"/>
      <c r="AN187" s="77"/>
      <c r="AO187" s="77"/>
      <c r="AP187" s="77"/>
      <c r="AQ187" s="77"/>
      <c r="AR187" s="77"/>
      <c r="AS187" s="77"/>
      <c r="AT187" s="77"/>
    </row>
    <row r="188" spans="1:46" ht="36.75" customHeight="1">
      <c r="A188" s="343" t="s">
        <v>4</v>
      </c>
      <c r="B188" s="1675" t="s">
        <v>69</v>
      </c>
      <c r="C188" s="1676"/>
      <c r="D188" s="1676"/>
      <c r="E188" s="1676"/>
      <c r="F188" s="1676"/>
      <c r="G188" s="1676"/>
      <c r="H188" s="1676"/>
      <c r="I188" s="1676"/>
      <c r="J188" s="1676"/>
      <c r="K188" s="1676"/>
      <c r="L188" s="1677"/>
      <c r="M188" s="63">
        <f t="shared" ref="M188:AE188" si="194">SUM(M189+M190)</f>
        <v>75721.600000000006</v>
      </c>
      <c r="N188" s="63">
        <f t="shared" si="194"/>
        <v>19277.7</v>
      </c>
      <c r="O188" s="63">
        <f t="shared" si="194"/>
        <v>25013.8</v>
      </c>
      <c r="P188" s="63">
        <f t="shared" si="194"/>
        <v>31430.1</v>
      </c>
      <c r="Q188" s="63">
        <f t="shared" si="194"/>
        <v>75721.600000000006</v>
      </c>
      <c r="R188" s="63">
        <f t="shared" si="194"/>
        <v>19277.7</v>
      </c>
      <c r="S188" s="63">
        <f t="shared" si="194"/>
        <v>25013.8</v>
      </c>
      <c r="T188" s="63">
        <f t="shared" si="194"/>
        <v>31430.1</v>
      </c>
      <c r="U188" s="398">
        <f t="shared" si="194"/>
        <v>75721.600000000006</v>
      </c>
      <c r="V188" s="398">
        <f t="shared" si="194"/>
        <v>19277.7</v>
      </c>
      <c r="W188" s="398">
        <f t="shared" si="194"/>
        <v>25013.8</v>
      </c>
      <c r="X188" s="398">
        <f t="shared" si="194"/>
        <v>31430.1</v>
      </c>
      <c r="Y188" s="447">
        <f t="shared" si="194"/>
        <v>0</v>
      </c>
      <c r="Z188" s="447">
        <f>SUM(Z189+Z190)</f>
        <v>0</v>
      </c>
      <c r="AA188" s="447">
        <f>SUM(AA189+AA190)</f>
        <v>0</v>
      </c>
      <c r="AB188" s="447">
        <f>SUM(AB189+AB190)</f>
        <v>0</v>
      </c>
      <c r="AC188" s="63">
        <f t="shared" ref="AC188" si="195">SUM(AC189+AC190)</f>
        <v>0</v>
      </c>
      <c r="AD188" s="63">
        <f t="shared" si="194"/>
        <v>0</v>
      </c>
      <c r="AE188" s="63">
        <f t="shared" si="194"/>
        <v>449.3</v>
      </c>
      <c r="AF188" s="63"/>
      <c r="AG188" s="63">
        <f>SUM(AG189+AG190)</f>
        <v>31430.1</v>
      </c>
      <c r="AH188" s="63">
        <f>SUM(AH189+AH190)</f>
        <v>31430.1</v>
      </c>
      <c r="AI188" s="63">
        <f>SUM(AI189+AI190)</f>
        <v>56443.8</v>
      </c>
      <c r="AJ188" s="105"/>
      <c r="AK188" s="105"/>
      <c r="AL188" s="105"/>
      <c r="AM188" s="562"/>
      <c r="AN188" s="2"/>
      <c r="AO188" s="2"/>
      <c r="AP188" s="2"/>
      <c r="AQ188" s="2"/>
      <c r="AR188" s="2"/>
      <c r="AS188" s="2"/>
      <c r="AT188" s="2"/>
    </row>
    <row r="189" spans="1:46" ht="22.5" customHeight="1">
      <c r="A189" s="344" t="s">
        <v>10</v>
      </c>
      <c r="B189" s="1655" t="s">
        <v>36</v>
      </c>
      <c r="C189" s="1656"/>
      <c r="D189" s="1656"/>
      <c r="E189" s="1765"/>
      <c r="F189" s="638"/>
      <c r="G189" s="16"/>
      <c r="H189" s="16"/>
      <c r="I189" s="16"/>
      <c r="J189" s="16"/>
      <c r="K189" s="16"/>
      <c r="L189" s="16"/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399">
        <v>0</v>
      </c>
      <c r="V189" s="399">
        <v>0</v>
      </c>
      <c r="W189" s="399">
        <v>0</v>
      </c>
      <c r="X189" s="399">
        <v>0</v>
      </c>
      <c r="Y189" s="448">
        <v>0</v>
      </c>
      <c r="Z189" s="448">
        <v>0</v>
      </c>
      <c r="AA189" s="448">
        <v>0</v>
      </c>
      <c r="AB189" s="448">
        <v>0</v>
      </c>
      <c r="AC189" s="17">
        <v>0</v>
      </c>
      <c r="AD189" s="17">
        <v>0</v>
      </c>
      <c r="AE189" s="17">
        <v>0</v>
      </c>
      <c r="AF189" s="17"/>
      <c r="AG189" s="17">
        <v>0</v>
      </c>
      <c r="AH189" s="17">
        <v>0</v>
      </c>
      <c r="AI189" s="17">
        <v>0</v>
      </c>
      <c r="AJ189" s="95"/>
      <c r="AK189" s="95"/>
      <c r="AL189" s="95"/>
      <c r="AM189" s="213"/>
      <c r="AN189" s="2"/>
      <c r="AO189" s="2"/>
      <c r="AP189" s="2"/>
      <c r="AQ189" s="2"/>
      <c r="AR189" s="2"/>
      <c r="AS189" s="2"/>
      <c r="AT189" s="2"/>
    </row>
    <row r="190" spans="1:46" ht="23.25" customHeight="1" thickBot="1">
      <c r="A190" s="351" t="s">
        <v>26</v>
      </c>
      <c r="B190" s="1766" t="s">
        <v>39</v>
      </c>
      <c r="C190" s="1767"/>
      <c r="D190" s="1767"/>
      <c r="E190" s="1768"/>
      <c r="F190" s="639"/>
      <c r="G190" s="38"/>
      <c r="H190" s="38"/>
      <c r="I190" s="38"/>
      <c r="J190" s="38"/>
      <c r="K190" s="38"/>
      <c r="L190" s="38"/>
      <c r="M190" s="39">
        <f>SUM(M191:M196)</f>
        <v>75721.600000000006</v>
      </c>
      <c r="N190" s="39">
        <f t="shared" ref="N190:AE190" si="196">SUM(N191:N196)</f>
        <v>19277.7</v>
      </c>
      <c r="O190" s="39">
        <f t="shared" si="196"/>
        <v>25013.8</v>
      </c>
      <c r="P190" s="39">
        <f t="shared" si="196"/>
        <v>31430.1</v>
      </c>
      <c r="Q190" s="39">
        <f t="shared" si="196"/>
        <v>75721.600000000006</v>
      </c>
      <c r="R190" s="39">
        <f t="shared" si="196"/>
        <v>19277.7</v>
      </c>
      <c r="S190" s="39">
        <f t="shared" si="196"/>
        <v>25013.8</v>
      </c>
      <c r="T190" s="39">
        <f t="shared" si="196"/>
        <v>31430.1</v>
      </c>
      <c r="U190" s="404">
        <f t="shared" si="196"/>
        <v>75721.600000000006</v>
      </c>
      <c r="V190" s="404">
        <f t="shared" si="196"/>
        <v>19277.7</v>
      </c>
      <c r="W190" s="404">
        <f t="shared" si="196"/>
        <v>25013.8</v>
      </c>
      <c r="X190" s="404">
        <f t="shared" si="196"/>
        <v>31430.1</v>
      </c>
      <c r="Y190" s="453">
        <f t="shared" si="196"/>
        <v>0</v>
      </c>
      <c r="Z190" s="453">
        <f>SUM(Z191:Z196)</f>
        <v>0</v>
      </c>
      <c r="AA190" s="453">
        <f>SUM(AA191:AA196)</f>
        <v>0</v>
      </c>
      <c r="AB190" s="453">
        <f>SUM(AB191:AB196)</f>
        <v>0</v>
      </c>
      <c r="AC190" s="39">
        <f t="shared" ref="AC190" si="197">SUM(AC191:AC196)</f>
        <v>0</v>
      </c>
      <c r="AD190" s="39">
        <f t="shared" si="196"/>
        <v>0</v>
      </c>
      <c r="AE190" s="39">
        <f t="shared" si="196"/>
        <v>449.3</v>
      </c>
      <c r="AF190" s="39"/>
      <c r="AG190" s="39">
        <f>SUM(AG191:AG194)</f>
        <v>31430.1</v>
      </c>
      <c r="AH190" s="39">
        <f>SUM(AH191:AH194)</f>
        <v>31430.1</v>
      </c>
      <c r="AI190" s="39">
        <f>SUM(AI191:AI194)</f>
        <v>56443.8</v>
      </c>
      <c r="AJ190" s="99"/>
      <c r="AK190" s="99"/>
      <c r="AL190" s="99"/>
      <c r="AM190" s="335"/>
      <c r="AN190" s="2"/>
      <c r="AO190" s="2"/>
      <c r="AP190" s="2"/>
      <c r="AQ190" s="2"/>
      <c r="AR190" s="2"/>
      <c r="AS190" s="2"/>
      <c r="AT190" s="2"/>
    </row>
    <row r="191" spans="1:46" s="78" customFormat="1" ht="20.25" hidden="1" customHeight="1" outlineLevel="1">
      <c r="A191" s="1769" t="s">
        <v>88</v>
      </c>
      <c r="B191" s="1770" t="s">
        <v>492</v>
      </c>
      <c r="C191" s="278"/>
      <c r="D191" s="278"/>
      <c r="E191" s="1771" t="s">
        <v>35</v>
      </c>
      <c r="F191" s="1588" t="s">
        <v>442</v>
      </c>
      <c r="G191" s="279" t="s">
        <v>372</v>
      </c>
      <c r="H191" s="279" t="s">
        <v>79</v>
      </c>
      <c r="I191" s="279">
        <v>2</v>
      </c>
      <c r="J191" s="279">
        <v>2</v>
      </c>
      <c r="K191" s="1774">
        <v>2018</v>
      </c>
      <c r="L191" s="1774">
        <v>2020</v>
      </c>
      <c r="M191" s="1787">
        <f>SUM(N191:P193)</f>
        <v>61224.6</v>
      </c>
      <c r="N191" s="1787">
        <v>4780.7</v>
      </c>
      <c r="O191" s="1787">
        <v>25013.8</v>
      </c>
      <c r="P191" s="1787">
        <v>31430.1</v>
      </c>
      <c r="Q191" s="1787">
        <f>SUM(R191:T193)</f>
        <v>61224.6</v>
      </c>
      <c r="R191" s="1787">
        <v>4780.7</v>
      </c>
      <c r="S191" s="1787">
        <v>25013.8</v>
      </c>
      <c r="T191" s="1787">
        <v>31430.1</v>
      </c>
      <c r="U191" s="1783">
        <f>SUM(V191:X193)</f>
        <v>61224.6</v>
      </c>
      <c r="V191" s="1783">
        <f>R191</f>
        <v>4780.7</v>
      </c>
      <c r="W191" s="1783">
        <f>S191</f>
        <v>25013.8</v>
      </c>
      <c r="X191" s="1783">
        <f>T191</f>
        <v>31430.1</v>
      </c>
      <c r="Y191" s="454"/>
      <c r="Z191" s="454"/>
      <c r="AA191" s="454"/>
      <c r="AB191" s="454"/>
      <c r="AC191" s="1801"/>
      <c r="AD191" s="1804">
        <v>0</v>
      </c>
      <c r="AE191" s="1804">
        <v>0</v>
      </c>
      <c r="AF191" s="679"/>
      <c r="AG191" s="1606">
        <v>31430.1</v>
      </c>
      <c r="AH191" s="1606">
        <v>31430.1</v>
      </c>
      <c r="AI191" s="1609">
        <v>56443.8</v>
      </c>
      <c r="AJ191" s="1777" t="s">
        <v>604</v>
      </c>
      <c r="AK191" s="1790"/>
      <c r="AL191" s="784"/>
      <c r="AM191" s="1557" t="s">
        <v>671</v>
      </c>
      <c r="AN191" s="77"/>
      <c r="AO191" s="77"/>
      <c r="AP191" s="77"/>
      <c r="AQ191" s="77"/>
      <c r="AR191" s="77"/>
      <c r="AS191" s="77"/>
      <c r="AT191" s="77"/>
    </row>
    <row r="192" spans="1:46" s="78" customFormat="1" ht="20.25" hidden="1" customHeight="1" outlineLevel="1">
      <c r="A192" s="1769"/>
      <c r="B192" s="1770"/>
      <c r="C192" s="280"/>
      <c r="D192" s="280"/>
      <c r="E192" s="1772"/>
      <c r="F192" s="1589"/>
      <c r="G192" s="279" t="s">
        <v>374</v>
      </c>
      <c r="H192" s="279" t="s">
        <v>373</v>
      </c>
      <c r="I192" s="279">
        <v>500</v>
      </c>
      <c r="J192" s="279">
        <v>1000</v>
      </c>
      <c r="K192" s="1775"/>
      <c r="L192" s="1775"/>
      <c r="M192" s="1788"/>
      <c r="N192" s="1788"/>
      <c r="O192" s="1788"/>
      <c r="P192" s="1788"/>
      <c r="Q192" s="1788"/>
      <c r="R192" s="1788"/>
      <c r="S192" s="1788"/>
      <c r="T192" s="1788"/>
      <c r="U192" s="1784"/>
      <c r="V192" s="1784"/>
      <c r="W192" s="1784"/>
      <c r="X192" s="1784"/>
      <c r="Y192" s="455"/>
      <c r="Z192" s="455"/>
      <c r="AA192" s="455"/>
      <c r="AB192" s="455"/>
      <c r="AC192" s="1802"/>
      <c r="AD192" s="1805"/>
      <c r="AE192" s="1805"/>
      <c r="AF192" s="680"/>
      <c r="AG192" s="1607"/>
      <c r="AH192" s="1607"/>
      <c r="AI192" s="1610"/>
      <c r="AJ192" s="1778"/>
      <c r="AK192" s="1791"/>
      <c r="AL192" s="785"/>
      <c r="AM192" s="1557"/>
      <c r="AN192" s="77"/>
      <c r="AO192" s="77"/>
      <c r="AP192" s="77"/>
      <c r="AQ192" s="77"/>
      <c r="AR192" s="77"/>
      <c r="AS192" s="77"/>
      <c r="AT192" s="77"/>
    </row>
    <row r="193" spans="1:46" s="78" customFormat="1" ht="42" hidden="1" customHeight="1" outlineLevel="1">
      <c r="A193" s="1769"/>
      <c r="B193" s="1770"/>
      <c r="C193" s="281"/>
      <c r="D193" s="281"/>
      <c r="E193" s="1773"/>
      <c r="F193" s="1590"/>
      <c r="G193" s="279" t="s">
        <v>375</v>
      </c>
      <c r="H193" s="279" t="s">
        <v>376</v>
      </c>
      <c r="I193" s="279">
        <v>4320</v>
      </c>
      <c r="J193" s="279">
        <v>118800</v>
      </c>
      <c r="K193" s="1776"/>
      <c r="L193" s="1776"/>
      <c r="M193" s="1789"/>
      <c r="N193" s="1789"/>
      <c r="O193" s="1789"/>
      <c r="P193" s="1789"/>
      <c r="Q193" s="1789"/>
      <c r="R193" s="1789"/>
      <c r="S193" s="1789"/>
      <c r="T193" s="1789"/>
      <c r="U193" s="1786"/>
      <c r="V193" s="1786"/>
      <c r="W193" s="1786"/>
      <c r="X193" s="1786"/>
      <c r="Y193" s="456"/>
      <c r="Z193" s="456"/>
      <c r="AA193" s="456"/>
      <c r="AB193" s="456"/>
      <c r="AC193" s="1803"/>
      <c r="AD193" s="1806"/>
      <c r="AE193" s="1806"/>
      <c r="AF193" s="681"/>
      <c r="AG193" s="1608"/>
      <c r="AH193" s="1608"/>
      <c r="AI193" s="1611"/>
      <c r="AJ193" s="1779"/>
      <c r="AK193" s="1792"/>
      <c r="AL193" s="786"/>
      <c r="AM193" s="1557"/>
      <c r="AN193" s="77"/>
      <c r="AO193" s="77"/>
      <c r="AP193" s="77"/>
      <c r="AQ193" s="77"/>
      <c r="AR193" s="77"/>
      <c r="AS193" s="77"/>
      <c r="AT193" s="77"/>
    </row>
    <row r="194" spans="1:46" ht="22.5" hidden="1" customHeight="1" outlineLevel="1">
      <c r="A194" s="1793" t="s">
        <v>460</v>
      </c>
      <c r="B194" s="1795" t="s">
        <v>493</v>
      </c>
      <c r="C194" s="636"/>
      <c r="D194" s="636"/>
      <c r="E194" s="1797" t="s">
        <v>35</v>
      </c>
      <c r="F194" s="1576" t="s">
        <v>442</v>
      </c>
      <c r="G194" s="27" t="s">
        <v>372</v>
      </c>
      <c r="H194" s="27" t="s">
        <v>79</v>
      </c>
      <c r="I194" s="27">
        <v>0.7</v>
      </c>
      <c r="J194" s="27">
        <v>0.7</v>
      </c>
      <c r="K194" s="1799">
        <v>2018</v>
      </c>
      <c r="L194" s="1799">
        <v>2018</v>
      </c>
      <c r="M194" s="1787">
        <f>SUM(N194:P196)</f>
        <v>14497</v>
      </c>
      <c r="N194" s="1780">
        <v>14497</v>
      </c>
      <c r="O194" s="1780">
        <v>0</v>
      </c>
      <c r="P194" s="1780">
        <v>0</v>
      </c>
      <c r="Q194" s="1780">
        <f>SUM(R194:T196)</f>
        <v>14497</v>
      </c>
      <c r="R194" s="1780">
        <v>14497</v>
      </c>
      <c r="S194" s="1780">
        <v>0</v>
      </c>
      <c r="T194" s="1780">
        <v>0</v>
      </c>
      <c r="U194" s="1783">
        <f>SUM(V194:X196)</f>
        <v>14497</v>
      </c>
      <c r="V194" s="1783">
        <f>R194</f>
        <v>14497</v>
      </c>
      <c r="W194" s="1783">
        <f>S194</f>
        <v>0</v>
      </c>
      <c r="X194" s="1783">
        <f>T194</f>
        <v>0</v>
      </c>
      <c r="Y194" s="454"/>
      <c r="Z194" s="454"/>
      <c r="AA194" s="454"/>
      <c r="AB194" s="454"/>
      <c r="AC194" s="1787"/>
      <c r="AD194" s="1717">
        <v>0</v>
      </c>
      <c r="AE194" s="1612">
        <v>449.3</v>
      </c>
      <c r="AF194" s="664">
        <v>648</v>
      </c>
      <c r="AG194" s="1573" t="s">
        <v>33</v>
      </c>
      <c r="AH194" s="1573" t="s">
        <v>33</v>
      </c>
      <c r="AI194" s="1573" t="s">
        <v>33</v>
      </c>
      <c r="AJ194" s="1807">
        <v>540</v>
      </c>
      <c r="AK194" s="1807">
        <v>648</v>
      </c>
      <c r="AL194" s="789"/>
      <c r="AM194" s="1556"/>
      <c r="AN194" s="2"/>
      <c r="AO194" s="2"/>
      <c r="AP194" s="2"/>
      <c r="AQ194" s="2"/>
      <c r="AR194" s="2"/>
      <c r="AS194" s="2"/>
      <c r="AT194" s="2"/>
    </row>
    <row r="195" spans="1:46" ht="19.5" hidden="1" customHeight="1" outlineLevel="1">
      <c r="A195" s="1793"/>
      <c r="B195" s="1796"/>
      <c r="C195" s="637"/>
      <c r="D195" s="637"/>
      <c r="E195" s="1798"/>
      <c r="F195" s="1577"/>
      <c r="G195" s="27" t="s">
        <v>374</v>
      </c>
      <c r="H195" s="27" t="s">
        <v>373</v>
      </c>
      <c r="I195" s="27">
        <v>600</v>
      </c>
      <c r="J195" s="27">
        <v>800</v>
      </c>
      <c r="K195" s="1800"/>
      <c r="L195" s="1800"/>
      <c r="M195" s="1788"/>
      <c r="N195" s="1781"/>
      <c r="O195" s="1781"/>
      <c r="P195" s="1781"/>
      <c r="Q195" s="1781"/>
      <c r="R195" s="1781"/>
      <c r="S195" s="1781"/>
      <c r="T195" s="1781"/>
      <c r="U195" s="1784"/>
      <c r="V195" s="1784"/>
      <c r="W195" s="1784"/>
      <c r="X195" s="1784"/>
      <c r="Y195" s="455"/>
      <c r="Z195" s="455"/>
      <c r="AA195" s="455"/>
      <c r="AB195" s="455"/>
      <c r="AC195" s="1788"/>
      <c r="AD195" s="1809"/>
      <c r="AE195" s="1613"/>
      <c r="AF195" s="665"/>
      <c r="AG195" s="1574"/>
      <c r="AH195" s="1574"/>
      <c r="AI195" s="1574"/>
      <c r="AJ195" s="1808"/>
      <c r="AK195" s="1808"/>
      <c r="AL195" s="790"/>
      <c r="AM195" s="1556"/>
      <c r="AN195" s="2"/>
      <c r="AO195" s="2"/>
      <c r="AP195" s="2"/>
      <c r="AQ195" s="2"/>
      <c r="AR195" s="2"/>
      <c r="AS195" s="2"/>
      <c r="AT195" s="2"/>
    </row>
    <row r="196" spans="1:46" ht="48.75" hidden="1" customHeight="1" outlineLevel="1" thickBot="1">
      <c r="A196" s="1794"/>
      <c r="B196" s="1796"/>
      <c r="C196" s="637"/>
      <c r="D196" s="637"/>
      <c r="E196" s="1798"/>
      <c r="F196" s="1577"/>
      <c r="G196" s="166" t="s">
        <v>375</v>
      </c>
      <c r="H196" s="166" t="s">
        <v>376</v>
      </c>
      <c r="I196" s="166">
        <v>16320</v>
      </c>
      <c r="J196" s="166">
        <v>66960</v>
      </c>
      <c r="K196" s="1800"/>
      <c r="L196" s="1800"/>
      <c r="M196" s="1789"/>
      <c r="N196" s="1782"/>
      <c r="O196" s="1782"/>
      <c r="P196" s="1782"/>
      <c r="Q196" s="1782"/>
      <c r="R196" s="1782"/>
      <c r="S196" s="1782"/>
      <c r="T196" s="1782"/>
      <c r="U196" s="1785"/>
      <c r="V196" s="1786"/>
      <c r="W196" s="1786"/>
      <c r="X196" s="1786"/>
      <c r="Y196" s="456"/>
      <c r="Z196" s="456"/>
      <c r="AA196" s="456"/>
      <c r="AB196" s="456"/>
      <c r="AC196" s="1789"/>
      <c r="AD196" s="1810"/>
      <c r="AE196" s="1811"/>
      <c r="AF196" s="665"/>
      <c r="AG196" s="1574"/>
      <c r="AH196" s="1574"/>
      <c r="AI196" s="1574"/>
      <c r="AJ196" s="1808"/>
      <c r="AK196" s="1808"/>
      <c r="AL196" s="790"/>
      <c r="AM196" s="1556"/>
      <c r="AN196" s="2"/>
      <c r="AO196" s="2"/>
      <c r="AP196" s="2"/>
      <c r="AQ196" s="2"/>
      <c r="AR196" s="2"/>
      <c r="AS196" s="2"/>
      <c r="AT196" s="2"/>
    </row>
    <row r="197" spans="1:46" ht="6" customHeight="1" collapsed="1" thickBot="1">
      <c r="A197" s="167"/>
      <c r="B197" s="370"/>
      <c r="C197" s="164"/>
      <c r="D197" s="164"/>
      <c r="E197" s="168"/>
      <c r="F197" s="168"/>
      <c r="G197" s="169"/>
      <c r="H197" s="169"/>
      <c r="I197" s="169"/>
      <c r="J197" s="169"/>
      <c r="K197" s="169"/>
      <c r="L197" s="169"/>
      <c r="M197" s="169"/>
      <c r="N197" s="169"/>
      <c r="O197" s="169"/>
      <c r="P197" s="169"/>
      <c r="Q197" s="169"/>
      <c r="R197" s="169"/>
      <c r="S197" s="169"/>
      <c r="T197" s="169"/>
      <c r="U197" s="405"/>
      <c r="V197" s="405"/>
      <c r="W197" s="405"/>
      <c r="X197" s="405"/>
      <c r="Y197" s="457"/>
      <c r="Z197" s="457"/>
      <c r="AA197" s="457"/>
      <c r="AB197" s="457"/>
      <c r="AC197" s="169"/>
      <c r="AD197" s="169"/>
      <c r="AE197" s="169"/>
      <c r="AF197" s="169"/>
      <c r="AG197" s="170"/>
      <c r="AH197" s="171"/>
      <c r="AI197" s="171"/>
      <c r="AJ197" s="170"/>
      <c r="AK197" s="434"/>
      <c r="AL197" s="747"/>
      <c r="AM197" s="562"/>
      <c r="AN197" s="2"/>
      <c r="AO197" s="2"/>
      <c r="AP197" s="2"/>
      <c r="AQ197" s="2"/>
      <c r="AR197" s="2"/>
      <c r="AS197" s="2"/>
      <c r="AT197" s="2"/>
    </row>
    <row r="198" spans="1:46" ht="52.95" customHeight="1">
      <c r="A198" s="352" t="s">
        <v>212</v>
      </c>
      <c r="B198" s="1762" t="s">
        <v>70</v>
      </c>
      <c r="C198" s="1763"/>
      <c r="D198" s="1763"/>
      <c r="E198" s="1763"/>
      <c r="F198" s="1763"/>
      <c r="G198" s="1763"/>
      <c r="H198" s="1763"/>
      <c r="I198" s="1763"/>
      <c r="J198" s="1763"/>
      <c r="K198" s="1763"/>
      <c r="L198" s="1764"/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406">
        <v>0</v>
      </c>
      <c r="V198" s="406">
        <v>0</v>
      </c>
      <c r="W198" s="406">
        <v>0</v>
      </c>
      <c r="X198" s="406">
        <v>0</v>
      </c>
      <c r="Y198" s="458"/>
      <c r="Z198" s="458"/>
      <c r="AA198" s="458"/>
      <c r="AB198" s="458"/>
      <c r="AC198" s="15"/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94">
        <v>0</v>
      </c>
      <c r="AK198" s="94">
        <v>0</v>
      </c>
      <c r="AL198" s="105"/>
      <c r="AM198" s="562"/>
      <c r="AN198" s="2"/>
      <c r="AO198" s="2"/>
      <c r="AP198" s="2"/>
      <c r="AQ198" s="2"/>
      <c r="AR198" s="2"/>
      <c r="AS198" s="2"/>
      <c r="AT198" s="2"/>
    </row>
    <row r="199" spans="1:46" ht="22.5" customHeight="1">
      <c r="A199" s="344" t="s">
        <v>213</v>
      </c>
      <c r="B199" s="1655" t="s">
        <v>36</v>
      </c>
      <c r="C199" s="1656"/>
      <c r="D199" s="1656"/>
      <c r="E199" s="1656"/>
      <c r="F199" s="556"/>
      <c r="G199" s="16"/>
      <c r="H199" s="16"/>
      <c r="I199" s="16"/>
      <c r="J199" s="16"/>
      <c r="K199" s="16"/>
      <c r="L199" s="16"/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399">
        <v>0</v>
      </c>
      <c r="V199" s="399">
        <v>0</v>
      </c>
      <c r="W199" s="399">
        <v>0</v>
      </c>
      <c r="X199" s="399">
        <v>0</v>
      </c>
      <c r="Y199" s="448"/>
      <c r="Z199" s="448"/>
      <c r="AA199" s="448"/>
      <c r="AB199" s="448"/>
      <c r="AC199" s="17"/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95">
        <v>0</v>
      </c>
      <c r="AK199" s="95">
        <v>0</v>
      </c>
      <c r="AL199" s="95"/>
      <c r="AM199" s="213"/>
      <c r="AN199" s="2"/>
      <c r="AO199" s="2"/>
      <c r="AP199" s="2"/>
      <c r="AQ199" s="2"/>
      <c r="AR199" s="2"/>
      <c r="AS199" s="2"/>
      <c r="AT199" s="2"/>
    </row>
    <row r="200" spans="1:46" ht="23.25" customHeight="1" thickBot="1">
      <c r="A200" s="350" t="s">
        <v>214</v>
      </c>
      <c r="B200" s="1739" t="s">
        <v>39</v>
      </c>
      <c r="C200" s="1740"/>
      <c r="D200" s="1740"/>
      <c r="E200" s="1740"/>
      <c r="F200" s="631"/>
      <c r="G200" s="29"/>
      <c r="H200" s="29"/>
      <c r="I200" s="29"/>
      <c r="J200" s="29"/>
      <c r="K200" s="29"/>
      <c r="L200" s="29"/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401">
        <v>0</v>
      </c>
      <c r="V200" s="401">
        <v>0</v>
      </c>
      <c r="W200" s="401">
        <v>0</v>
      </c>
      <c r="X200" s="401">
        <v>0</v>
      </c>
      <c r="Y200" s="450"/>
      <c r="Z200" s="450"/>
      <c r="AA200" s="450"/>
      <c r="AB200" s="450"/>
      <c r="AC200" s="30"/>
      <c r="AD200" s="30">
        <v>0</v>
      </c>
      <c r="AE200" s="30">
        <v>0</v>
      </c>
      <c r="AF200" s="30">
        <v>0</v>
      </c>
      <c r="AG200" s="30">
        <v>0</v>
      </c>
      <c r="AH200" s="30">
        <v>0</v>
      </c>
      <c r="AI200" s="30">
        <v>0</v>
      </c>
      <c r="AJ200" s="97">
        <v>0</v>
      </c>
      <c r="AK200" s="97">
        <v>0</v>
      </c>
      <c r="AL200" s="99"/>
      <c r="AM200" s="335"/>
      <c r="AN200" s="2"/>
      <c r="AO200" s="2"/>
      <c r="AP200" s="2"/>
      <c r="AQ200" s="2"/>
      <c r="AR200" s="2"/>
      <c r="AS200" s="2"/>
      <c r="AT200" s="2"/>
    </row>
    <row r="201" spans="1:46" ht="17.25" customHeight="1" thickBot="1">
      <c r="A201" s="173"/>
      <c r="B201" s="371"/>
      <c r="C201" s="174"/>
      <c r="D201" s="174"/>
      <c r="E201" s="175"/>
      <c r="F201" s="175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407"/>
      <c r="V201" s="407"/>
      <c r="W201" s="407"/>
      <c r="X201" s="407"/>
      <c r="Y201" s="459"/>
      <c r="Z201" s="459"/>
      <c r="AA201" s="459"/>
      <c r="AB201" s="459"/>
      <c r="AC201" s="176"/>
      <c r="AD201" s="176"/>
      <c r="AE201" s="176"/>
      <c r="AF201" s="176"/>
      <c r="AG201" s="177"/>
      <c r="AH201" s="178"/>
      <c r="AI201" s="178"/>
      <c r="AJ201" s="177"/>
      <c r="AK201" s="435"/>
      <c r="AL201" s="435"/>
      <c r="AM201" s="333"/>
      <c r="AN201" s="2"/>
      <c r="AO201" s="2"/>
      <c r="AP201" s="2"/>
      <c r="AQ201" s="2"/>
      <c r="AR201" s="2"/>
      <c r="AS201" s="2"/>
      <c r="AT201" s="2"/>
    </row>
    <row r="202" spans="1:46" ht="40.5" customHeight="1" thickBot="1">
      <c r="A202" s="62" t="s">
        <v>12</v>
      </c>
      <c r="B202" s="1672" t="s">
        <v>71</v>
      </c>
      <c r="C202" s="1673"/>
      <c r="D202" s="1673"/>
      <c r="E202" s="1673"/>
      <c r="F202" s="1673"/>
      <c r="G202" s="1673"/>
      <c r="H202" s="1673"/>
      <c r="I202" s="1673"/>
      <c r="J202" s="1673"/>
      <c r="K202" s="1673"/>
      <c r="L202" s="1674"/>
      <c r="M202" s="226">
        <f>SUM(M204+M223+M230+M253)</f>
        <v>580856.30000000005</v>
      </c>
      <c r="N202" s="226">
        <f t="shared" ref="N202:AK202" si="198">SUM(N204+N223+N230+N253)</f>
        <v>148009</v>
      </c>
      <c r="O202" s="226">
        <f t="shared" si="198"/>
        <v>244265.2</v>
      </c>
      <c r="P202" s="226">
        <f t="shared" si="198"/>
        <v>188582.1</v>
      </c>
      <c r="Q202" s="226">
        <f t="shared" si="198"/>
        <v>583447.70000000007</v>
      </c>
      <c r="R202" s="226">
        <f t="shared" si="198"/>
        <v>62286.400000000001</v>
      </c>
      <c r="S202" s="226">
        <f t="shared" si="198"/>
        <v>244265.2</v>
      </c>
      <c r="T202" s="226">
        <f t="shared" si="198"/>
        <v>276896.09999999998</v>
      </c>
      <c r="U202" s="408">
        <f t="shared" si="198"/>
        <v>583447.70000000007</v>
      </c>
      <c r="V202" s="408">
        <f t="shared" si="198"/>
        <v>62286.400000000001</v>
      </c>
      <c r="W202" s="408">
        <f t="shared" si="198"/>
        <v>244265.2</v>
      </c>
      <c r="X202" s="408">
        <f t="shared" si="198"/>
        <v>276896.09999999998</v>
      </c>
      <c r="Y202" s="460">
        <f t="shared" si="198"/>
        <v>535616.4</v>
      </c>
      <c r="Z202" s="460">
        <f t="shared" si="198"/>
        <v>62286.400000000001</v>
      </c>
      <c r="AA202" s="460">
        <f t="shared" si="198"/>
        <v>244265.2</v>
      </c>
      <c r="AB202" s="460">
        <f t="shared" si="198"/>
        <v>229064.80000000002</v>
      </c>
      <c r="AC202" s="226">
        <f t="shared" ref="AC202" si="199">SUM(AC204+AC223+AC230+AC253)</f>
        <v>414432.77999999997</v>
      </c>
      <c r="AD202" s="226">
        <f t="shared" si="198"/>
        <v>23959.41</v>
      </c>
      <c r="AE202" s="226">
        <f t="shared" si="198"/>
        <v>266941.8</v>
      </c>
      <c r="AF202" s="226">
        <f t="shared" ref="AF202" si="200">SUM(AF204+AF223+AF230+AF253)</f>
        <v>123531.56999999999</v>
      </c>
      <c r="AG202" s="14">
        <f t="shared" si="198"/>
        <v>92200</v>
      </c>
      <c r="AH202" s="14">
        <f t="shared" si="198"/>
        <v>188582.1</v>
      </c>
      <c r="AI202" s="14">
        <f t="shared" si="198"/>
        <v>276896.09999999998</v>
      </c>
      <c r="AJ202" s="93">
        <f t="shared" si="198"/>
        <v>59338.318999999996</v>
      </c>
      <c r="AK202" s="93">
        <f t="shared" si="198"/>
        <v>123531.56999999999</v>
      </c>
      <c r="AL202" s="997"/>
      <c r="AM202" s="336">
        <f>AJ202/AI202</f>
        <v>0.21429813926595573</v>
      </c>
      <c r="AN202" s="210"/>
      <c r="AO202" s="210"/>
      <c r="AP202" s="211"/>
      <c r="AQ202" s="2"/>
      <c r="AR202" s="2"/>
      <c r="AS202" s="2"/>
      <c r="AT202" s="2"/>
    </row>
    <row r="203" spans="1:46" ht="7.5" customHeight="1" thickBot="1">
      <c r="A203" s="179"/>
      <c r="B203" s="372"/>
      <c r="C203" s="180"/>
      <c r="D203" s="180"/>
      <c r="E203" s="40"/>
      <c r="F203" s="40"/>
      <c r="G203" s="40"/>
      <c r="H203" s="40"/>
      <c r="I203" s="40"/>
      <c r="J203" s="40"/>
      <c r="K203" s="40"/>
      <c r="L203" s="40"/>
      <c r="M203" s="227"/>
      <c r="N203" s="227"/>
      <c r="O203" s="227"/>
      <c r="P203" s="227"/>
      <c r="Q203" s="227"/>
      <c r="R203" s="227"/>
      <c r="S203" s="227"/>
      <c r="T203" s="227"/>
      <c r="U203" s="409"/>
      <c r="V203" s="409"/>
      <c r="W203" s="409"/>
      <c r="X203" s="409"/>
      <c r="Y203" s="461"/>
      <c r="Z203" s="461"/>
      <c r="AA203" s="461"/>
      <c r="AB203" s="461"/>
      <c r="AC203" s="227"/>
      <c r="AD203" s="227"/>
      <c r="AE203" s="227"/>
      <c r="AF203" s="227"/>
      <c r="AG203" s="162"/>
      <c r="AH203" s="162"/>
      <c r="AI203" s="162"/>
      <c r="AJ203" s="163"/>
      <c r="AK203" s="383"/>
      <c r="AL203" s="383"/>
      <c r="AM203" s="562"/>
      <c r="AN203" s="2"/>
      <c r="AO203" s="2"/>
      <c r="AP203" s="2"/>
      <c r="AQ203" s="2"/>
      <c r="AR203" s="2"/>
      <c r="AS203" s="2"/>
      <c r="AT203" s="2"/>
    </row>
    <row r="204" spans="1:46" ht="30" customHeight="1" thickBot="1">
      <c r="A204" s="62" t="s">
        <v>2</v>
      </c>
      <c r="B204" s="1672" t="s">
        <v>72</v>
      </c>
      <c r="C204" s="1673"/>
      <c r="D204" s="1673"/>
      <c r="E204" s="1673"/>
      <c r="F204" s="1673"/>
      <c r="G204" s="1673"/>
      <c r="H204" s="1673"/>
      <c r="I204" s="1673"/>
      <c r="J204" s="1673"/>
      <c r="K204" s="1673"/>
      <c r="L204" s="1674"/>
      <c r="M204" s="226">
        <f>SUM(M205+M215)</f>
        <v>440486.30000000005</v>
      </c>
      <c r="N204" s="226">
        <f t="shared" ref="N204:AK204" si="201">SUM(N205+N215)</f>
        <v>133919</v>
      </c>
      <c r="O204" s="226">
        <f t="shared" si="201"/>
        <v>210185.2</v>
      </c>
      <c r="P204" s="226">
        <f t="shared" si="201"/>
        <v>96382.1</v>
      </c>
      <c r="Q204" s="226">
        <f t="shared" si="201"/>
        <v>440486.30000000005</v>
      </c>
      <c r="R204" s="226">
        <f t="shared" si="201"/>
        <v>45605</v>
      </c>
      <c r="S204" s="226">
        <f t="shared" si="201"/>
        <v>210185.2</v>
      </c>
      <c r="T204" s="226">
        <f t="shared" si="201"/>
        <v>184696.1</v>
      </c>
      <c r="U204" s="408">
        <f t="shared" si="201"/>
        <v>440486.30000000005</v>
      </c>
      <c r="V204" s="408">
        <f t="shared" si="201"/>
        <v>45605</v>
      </c>
      <c r="W204" s="408">
        <f t="shared" si="201"/>
        <v>210185.2</v>
      </c>
      <c r="X204" s="408">
        <f t="shared" si="201"/>
        <v>184696.1</v>
      </c>
      <c r="Y204" s="460">
        <f t="shared" si="201"/>
        <v>448044.30000000005</v>
      </c>
      <c r="Z204" s="460">
        <f t="shared" si="201"/>
        <v>45605</v>
      </c>
      <c r="AA204" s="460">
        <f t="shared" si="201"/>
        <v>210185.2</v>
      </c>
      <c r="AB204" s="460">
        <f t="shared" si="201"/>
        <v>192254.1</v>
      </c>
      <c r="AC204" s="226">
        <f t="shared" ref="AC204" si="202">SUM(AC205+AC215)</f>
        <v>328852.59999999998</v>
      </c>
      <c r="AD204" s="226">
        <f t="shared" si="201"/>
        <v>4348</v>
      </c>
      <c r="AE204" s="226">
        <f t="shared" si="201"/>
        <v>234169.09999999998</v>
      </c>
      <c r="AF204" s="226">
        <f t="shared" ref="AF204" si="203">SUM(AF205+AF215)</f>
        <v>90335.5</v>
      </c>
      <c r="AG204" s="14">
        <f t="shared" si="201"/>
        <v>0</v>
      </c>
      <c r="AH204" s="14">
        <f t="shared" si="201"/>
        <v>96382.1</v>
      </c>
      <c r="AI204" s="14">
        <f t="shared" si="201"/>
        <v>184696.1</v>
      </c>
      <c r="AJ204" s="93">
        <f t="shared" si="201"/>
        <v>54954.166999999994</v>
      </c>
      <c r="AK204" s="93">
        <f t="shared" si="201"/>
        <v>90335.5</v>
      </c>
      <c r="AL204" s="997"/>
      <c r="AM204" s="562"/>
      <c r="AN204" s="2"/>
      <c r="AO204" s="2"/>
      <c r="AP204" s="2"/>
      <c r="AQ204" s="2"/>
      <c r="AR204" s="2"/>
      <c r="AS204" s="2"/>
      <c r="AT204" s="2"/>
    </row>
    <row r="205" spans="1:46" ht="26.25" customHeight="1">
      <c r="A205" s="353" t="s">
        <v>7</v>
      </c>
      <c r="B205" s="1823" t="s">
        <v>36</v>
      </c>
      <c r="C205" s="1823"/>
      <c r="D205" s="1823"/>
      <c r="E205" s="1823"/>
      <c r="F205" s="635"/>
      <c r="G205" s="181"/>
      <c r="H205" s="181"/>
      <c r="I205" s="181"/>
      <c r="J205" s="181"/>
      <c r="K205" s="181"/>
      <c r="L205" s="181"/>
      <c r="M205" s="223">
        <f t="shared" ref="M205:T205" si="204">SUM(M206:M214)</f>
        <v>359028.7</v>
      </c>
      <c r="N205" s="223">
        <f t="shared" si="204"/>
        <v>93338</v>
      </c>
      <c r="O205" s="223">
        <f t="shared" si="204"/>
        <v>169308.6</v>
      </c>
      <c r="P205" s="223">
        <f t="shared" si="204"/>
        <v>96382.1</v>
      </c>
      <c r="Q205" s="223">
        <f t="shared" si="204"/>
        <v>359028.7</v>
      </c>
      <c r="R205" s="223">
        <f t="shared" si="204"/>
        <v>5024</v>
      </c>
      <c r="S205" s="223">
        <f t="shared" si="204"/>
        <v>169308.6</v>
      </c>
      <c r="T205" s="223">
        <f t="shared" si="204"/>
        <v>184696.1</v>
      </c>
      <c r="U205" s="410">
        <f>SUM(U206:U214)</f>
        <v>359028.7</v>
      </c>
      <c r="V205" s="410">
        <f t="shared" ref="V205:AJ205" si="205">SUM(V206:V214)</f>
        <v>5024</v>
      </c>
      <c r="W205" s="410">
        <f t="shared" si="205"/>
        <v>169308.6</v>
      </c>
      <c r="X205" s="410">
        <f t="shared" si="205"/>
        <v>184696.1</v>
      </c>
      <c r="Y205" s="462">
        <f>SUM(Y206:Y214)</f>
        <v>366586.7</v>
      </c>
      <c r="Z205" s="462">
        <f>SUM(Z206:Z214)</f>
        <v>5024</v>
      </c>
      <c r="AA205" s="462">
        <f>SUM(AA206:AA214)</f>
        <v>169308.6</v>
      </c>
      <c r="AB205" s="462">
        <f>SUM(AB206:AB214)</f>
        <v>192254.1</v>
      </c>
      <c r="AC205" s="223">
        <f>SUM(AC206:AC214)</f>
        <v>328852.59999999998</v>
      </c>
      <c r="AD205" s="223">
        <f t="shared" si="205"/>
        <v>4348</v>
      </c>
      <c r="AE205" s="223">
        <f t="shared" si="205"/>
        <v>234169.09999999998</v>
      </c>
      <c r="AF205" s="223">
        <f>SUM(AF206:AF214)</f>
        <v>90335.5</v>
      </c>
      <c r="AG205" s="182">
        <f t="shared" si="205"/>
        <v>0</v>
      </c>
      <c r="AH205" s="182">
        <f t="shared" si="205"/>
        <v>96382.1</v>
      </c>
      <c r="AI205" s="182">
        <f t="shared" si="205"/>
        <v>184696.1</v>
      </c>
      <c r="AJ205" s="205">
        <f t="shared" si="205"/>
        <v>54954.166999999994</v>
      </c>
      <c r="AK205" s="205">
        <f>SUM(AK206:AK214)</f>
        <v>90335.5</v>
      </c>
      <c r="AL205" s="205"/>
      <c r="AM205" s="213"/>
      <c r="AN205" s="2"/>
      <c r="AO205" s="2"/>
      <c r="AP205" s="2"/>
      <c r="AQ205" s="2"/>
      <c r="AR205" s="2"/>
      <c r="AS205" s="2"/>
      <c r="AT205" s="2"/>
    </row>
    <row r="206" spans="1:46" s="78" customFormat="1" ht="17.25" customHeight="1" outlineLevel="1">
      <c r="A206" s="1824" t="s">
        <v>215</v>
      </c>
      <c r="B206" s="1730" t="s">
        <v>551</v>
      </c>
      <c r="C206" s="1588" t="s">
        <v>869</v>
      </c>
      <c r="D206" s="1588"/>
      <c r="E206" s="1588" t="s">
        <v>73</v>
      </c>
      <c r="F206" s="1588" t="s">
        <v>444</v>
      </c>
      <c r="G206" s="273" t="s">
        <v>372</v>
      </c>
      <c r="H206" s="273" t="s">
        <v>79</v>
      </c>
      <c r="I206" s="82" t="s">
        <v>33</v>
      </c>
      <c r="J206" s="276">
        <v>3.5209999999999999</v>
      </c>
      <c r="K206" s="1812">
        <v>2017</v>
      </c>
      <c r="L206" s="1812">
        <v>2019</v>
      </c>
      <c r="M206" s="1815">
        <f>SUM(N206:P208)</f>
        <v>192867</v>
      </c>
      <c r="N206" s="1815">
        <v>93338</v>
      </c>
      <c r="O206" s="1815">
        <v>99529</v>
      </c>
      <c r="P206" s="1815">
        <v>0</v>
      </c>
      <c r="Q206" s="1606">
        <f>SUM(R206:T208)</f>
        <v>192867</v>
      </c>
      <c r="R206" s="1606">
        <v>5024</v>
      </c>
      <c r="S206" s="1606">
        <v>99529</v>
      </c>
      <c r="T206" s="1606">
        <v>88314</v>
      </c>
      <c r="U206" s="1681">
        <f>SUM(V206:X208)</f>
        <v>192867</v>
      </c>
      <c r="V206" s="1681">
        <f>R206</f>
        <v>5024</v>
      </c>
      <c r="W206" s="1681">
        <f>S206</f>
        <v>99529</v>
      </c>
      <c r="X206" s="1681">
        <f>T206</f>
        <v>88314</v>
      </c>
      <c r="Y206" s="1594">
        <f>SUM(Z206:AB208)</f>
        <v>192867</v>
      </c>
      <c r="Z206" s="1594">
        <f>V206</f>
        <v>5024</v>
      </c>
      <c r="AA206" s="1594">
        <f t="shared" ref="AA206:AB206" si="206">W206</f>
        <v>99529</v>
      </c>
      <c r="AB206" s="1594">
        <f t="shared" si="206"/>
        <v>88314</v>
      </c>
      <c r="AC206" s="1606">
        <f>SUM(AD206:AF208)</f>
        <v>152226.4</v>
      </c>
      <c r="AD206" s="1606">
        <v>3490</v>
      </c>
      <c r="AE206" s="1606">
        <v>122147.4</v>
      </c>
      <c r="AF206" s="1606">
        <v>26589</v>
      </c>
      <c r="AG206" s="1606"/>
      <c r="AH206" s="1690"/>
      <c r="AI206" s="1606">
        <v>88314</v>
      </c>
      <c r="AJ206" s="1833"/>
      <c r="AK206" s="1836">
        <v>26589</v>
      </c>
      <c r="AL206" s="800"/>
      <c r="AM206" s="1557" t="s">
        <v>673</v>
      </c>
      <c r="AN206" s="1818">
        <f>AC206-M206</f>
        <v>-40640.600000000006</v>
      </c>
      <c r="AO206" s="1557" t="s">
        <v>884</v>
      </c>
      <c r="AP206" s="77"/>
      <c r="AQ206" s="77"/>
      <c r="AR206" s="77"/>
      <c r="AS206" s="77"/>
      <c r="AT206" s="77"/>
    </row>
    <row r="207" spans="1:46" s="78" customFormat="1" ht="27" customHeight="1" outlineLevel="1">
      <c r="A207" s="1825"/>
      <c r="B207" s="1731"/>
      <c r="C207" s="1589"/>
      <c r="D207" s="1589"/>
      <c r="E207" s="1589"/>
      <c r="F207" s="1589"/>
      <c r="G207" s="273" t="s">
        <v>374</v>
      </c>
      <c r="H207" s="273" t="s">
        <v>373</v>
      </c>
      <c r="I207" s="82" t="s">
        <v>33</v>
      </c>
      <c r="J207" s="273" t="s">
        <v>74</v>
      </c>
      <c r="K207" s="1813"/>
      <c r="L207" s="1813"/>
      <c r="M207" s="1816"/>
      <c r="N207" s="1816"/>
      <c r="O207" s="1816"/>
      <c r="P207" s="1816"/>
      <c r="Q207" s="1607"/>
      <c r="R207" s="1607"/>
      <c r="S207" s="1607"/>
      <c r="T207" s="1607"/>
      <c r="U207" s="1682"/>
      <c r="V207" s="1682"/>
      <c r="W207" s="1682"/>
      <c r="X207" s="1682"/>
      <c r="Y207" s="1595"/>
      <c r="Z207" s="1595"/>
      <c r="AA207" s="1595"/>
      <c r="AB207" s="1595"/>
      <c r="AC207" s="1607"/>
      <c r="AD207" s="1607"/>
      <c r="AE207" s="1607"/>
      <c r="AF207" s="1607"/>
      <c r="AG207" s="1607"/>
      <c r="AH207" s="1691"/>
      <c r="AI207" s="1607"/>
      <c r="AJ207" s="1834"/>
      <c r="AK207" s="1837"/>
      <c r="AL207" s="801"/>
      <c r="AM207" s="1557"/>
      <c r="AN207" s="1819"/>
      <c r="AO207" s="1557"/>
      <c r="AP207" s="77"/>
      <c r="AQ207" s="77"/>
      <c r="AR207" s="77"/>
      <c r="AS207" s="77"/>
      <c r="AT207" s="77"/>
    </row>
    <row r="208" spans="1:46" s="78" customFormat="1" ht="43.2" customHeight="1" outlineLevel="1">
      <c r="A208" s="1826"/>
      <c r="B208" s="1732"/>
      <c r="C208" s="1590"/>
      <c r="D208" s="1590"/>
      <c r="E208" s="1590"/>
      <c r="F208" s="1590"/>
      <c r="G208" s="273" t="s">
        <v>375</v>
      </c>
      <c r="H208" s="273" t="s">
        <v>376</v>
      </c>
      <c r="I208" s="82" t="s">
        <v>33</v>
      </c>
      <c r="J208" s="273">
        <v>11232</v>
      </c>
      <c r="K208" s="1814"/>
      <c r="L208" s="1814"/>
      <c r="M208" s="1817"/>
      <c r="N208" s="1817"/>
      <c r="O208" s="1817"/>
      <c r="P208" s="1817"/>
      <c r="Q208" s="1608"/>
      <c r="R208" s="1608"/>
      <c r="S208" s="1608"/>
      <c r="T208" s="1608"/>
      <c r="U208" s="1683"/>
      <c r="V208" s="1683"/>
      <c r="W208" s="1683"/>
      <c r="X208" s="1683"/>
      <c r="Y208" s="1596"/>
      <c r="Z208" s="1596"/>
      <c r="AA208" s="1596"/>
      <c r="AB208" s="1596"/>
      <c r="AC208" s="1608"/>
      <c r="AD208" s="1608"/>
      <c r="AE208" s="1608"/>
      <c r="AF208" s="1608"/>
      <c r="AG208" s="1608"/>
      <c r="AH208" s="1692"/>
      <c r="AI208" s="1608"/>
      <c r="AJ208" s="1835"/>
      <c r="AK208" s="1838"/>
      <c r="AL208" s="802"/>
      <c r="AM208" s="1557"/>
      <c r="AN208" s="1819"/>
      <c r="AO208" s="1557"/>
      <c r="AP208" s="77"/>
      <c r="AQ208" s="77"/>
      <c r="AR208" s="77"/>
      <c r="AS208" s="77"/>
      <c r="AT208" s="77"/>
    </row>
    <row r="209" spans="1:46" ht="14.25" customHeight="1" outlineLevel="1">
      <c r="A209" s="1827" t="s">
        <v>357</v>
      </c>
      <c r="B209" s="1718" t="s">
        <v>552</v>
      </c>
      <c r="C209" s="1576"/>
      <c r="D209" s="1588"/>
      <c r="E209" s="1576" t="s">
        <v>73</v>
      </c>
      <c r="F209" s="1576" t="s">
        <v>444</v>
      </c>
      <c r="G209" s="21" t="s">
        <v>372</v>
      </c>
      <c r="H209" s="21" t="s">
        <v>79</v>
      </c>
      <c r="I209" s="624" t="s">
        <v>33</v>
      </c>
      <c r="J209" s="45">
        <v>3.1339999999999999</v>
      </c>
      <c r="K209" s="1830">
        <v>2017</v>
      </c>
      <c r="L209" s="1830">
        <v>2020</v>
      </c>
      <c r="M209" s="1815">
        <f>SUM(N209:P211)</f>
        <v>164178.70000000001</v>
      </c>
      <c r="N209" s="1839">
        <v>0</v>
      </c>
      <c r="O209" s="1839">
        <v>67796.600000000006</v>
      </c>
      <c r="P209" s="1839">
        <v>96382.1</v>
      </c>
      <c r="Q209" s="1612">
        <f>SUM(R209:T211)</f>
        <v>164178.70000000001</v>
      </c>
      <c r="R209" s="1612">
        <v>0</v>
      </c>
      <c r="S209" s="1612">
        <v>67796.600000000006</v>
      </c>
      <c r="T209" s="1612">
        <v>96382.1</v>
      </c>
      <c r="U209" s="1681">
        <f>SUM(V209:X211)</f>
        <v>164178.70000000001</v>
      </c>
      <c r="V209" s="1681">
        <f>R209</f>
        <v>0</v>
      </c>
      <c r="W209" s="1681">
        <f>S209</f>
        <v>67796.600000000006</v>
      </c>
      <c r="X209" s="1681">
        <f>T209</f>
        <v>96382.1</v>
      </c>
      <c r="Y209" s="1594">
        <f>SUM(Z209:AB211)</f>
        <v>164178.70000000001</v>
      </c>
      <c r="Z209" s="1594">
        <f>V209</f>
        <v>0</v>
      </c>
      <c r="AA209" s="1594">
        <f t="shared" ref="AA209:AB209" si="207">W209</f>
        <v>67796.600000000006</v>
      </c>
      <c r="AB209" s="1594">
        <f t="shared" si="207"/>
        <v>96382.1</v>
      </c>
      <c r="AC209" s="1606">
        <f>SUM(AD209:AF211)</f>
        <v>167085.20000000001</v>
      </c>
      <c r="AD209" s="1839">
        <v>858</v>
      </c>
      <c r="AE209" s="1839">
        <v>111353.7</v>
      </c>
      <c r="AF209" s="1606">
        <v>54873.5</v>
      </c>
      <c r="AG209" s="1612"/>
      <c r="AH209" s="1612">
        <v>96382.1</v>
      </c>
      <c r="AI209" s="1612">
        <v>96382.1</v>
      </c>
      <c r="AJ209" s="1807">
        <f>52958.2+1915.257</f>
        <v>54873.456999999995</v>
      </c>
      <c r="AK209" s="1836">
        <v>54873.5</v>
      </c>
      <c r="AL209" s="800"/>
      <c r="AM209" s="1556" t="s">
        <v>686</v>
      </c>
      <c r="AN209" s="1818">
        <f>AC209-M209</f>
        <v>2906.5</v>
      </c>
      <c r="AO209" s="1557"/>
      <c r="AP209" s="2"/>
      <c r="AQ209" s="2"/>
      <c r="AR209" s="2"/>
      <c r="AS209" s="2"/>
      <c r="AT209" s="2"/>
    </row>
    <row r="210" spans="1:46" ht="30.6" customHeight="1" outlineLevel="1">
      <c r="A210" s="1828"/>
      <c r="B210" s="1719"/>
      <c r="C210" s="1577"/>
      <c r="D210" s="1589"/>
      <c r="E210" s="1577"/>
      <c r="F210" s="1577"/>
      <c r="G210" s="21" t="s">
        <v>374</v>
      </c>
      <c r="H210" s="21" t="s">
        <v>373</v>
      </c>
      <c r="I210" s="624" t="s">
        <v>33</v>
      </c>
      <c r="J210" s="44" t="s">
        <v>74</v>
      </c>
      <c r="K210" s="1831"/>
      <c r="L210" s="1831"/>
      <c r="M210" s="1816"/>
      <c r="N210" s="1840"/>
      <c r="O210" s="1840"/>
      <c r="P210" s="1840"/>
      <c r="Q210" s="1613"/>
      <c r="R210" s="1613"/>
      <c r="S210" s="1613"/>
      <c r="T210" s="1613"/>
      <c r="U210" s="1682"/>
      <c r="V210" s="1682"/>
      <c r="W210" s="1682"/>
      <c r="X210" s="1682"/>
      <c r="Y210" s="1595"/>
      <c r="Z210" s="1595"/>
      <c r="AA210" s="1595"/>
      <c r="AB210" s="1595"/>
      <c r="AC210" s="1607"/>
      <c r="AD210" s="1840"/>
      <c r="AE210" s="1840"/>
      <c r="AF210" s="1607"/>
      <c r="AG210" s="1613"/>
      <c r="AH210" s="1613"/>
      <c r="AI210" s="1613"/>
      <c r="AJ210" s="1808"/>
      <c r="AK210" s="1837"/>
      <c r="AL210" s="801"/>
      <c r="AM210" s="1556"/>
      <c r="AN210" s="1819"/>
      <c r="AO210" s="1557"/>
      <c r="AP210" s="2"/>
      <c r="AQ210" s="2"/>
      <c r="AR210" s="2"/>
      <c r="AS210" s="2"/>
      <c r="AT210" s="2"/>
    </row>
    <row r="211" spans="1:46" ht="38.25" customHeight="1" outlineLevel="1">
      <c r="A211" s="1829"/>
      <c r="B211" s="1720"/>
      <c r="C211" s="1578"/>
      <c r="D211" s="1590"/>
      <c r="E211" s="1578"/>
      <c r="F211" s="1578"/>
      <c r="G211" s="21" t="s">
        <v>375</v>
      </c>
      <c r="H211" s="21" t="s">
        <v>376</v>
      </c>
      <c r="I211" s="624" t="s">
        <v>33</v>
      </c>
      <c r="J211" s="44">
        <v>11232</v>
      </c>
      <c r="K211" s="1832"/>
      <c r="L211" s="1832"/>
      <c r="M211" s="1817"/>
      <c r="N211" s="1841"/>
      <c r="O211" s="1841"/>
      <c r="P211" s="1841"/>
      <c r="Q211" s="1614"/>
      <c r="R211" s="1614"/>
      <c r="S211" s="1614"/>
      <c r="T211" s="1614"/>
      <c r="U211" s="1683"/>
      <c r="V211" s="1683"/>
      <c r="W211" s="1683"/>
      <c r="X211" s="1683"/>
      <c r="Y211" s="1596"/>
      <c r="Z211" s="1596"/>
      <c r="AA211" s="1596"/>
      <c r="AB211" s="1596"/>
      <c r="AC211" s="1608"/>
      <c r="AD211" s="1841"/>
      <c r="AE211" s="1841"/>
      <c r="AF211" s="1608"/>
      <c r="AG211" s="1614"/>
      <c r="AH211" s="1614"/>
      <c r="AI211" s="1614"/>
      <c r="AJ211" s="1879"/>
      <c r="AK211" s="1838"/>
      <c r="AL211" s="802"/>
      <c r="AM211" s="1556"/>
      <c r="AN211" s="1819"/>
      <c r="AO211" s="1557"/>
      <c r="AP211" s="2"/>
      <c r="AQ211" s="2"/>
      <c r="AR211" s="2"/>
      <c r="AS211" s="2"/>
      <c r="AT211" s="2"/>
    </row>
    <row r="212" spans="1:46" s="84" customFormat="1" ht="18.75" customHeight="1" outlineLevel="1">
      <c r="A212" s="1857" t="s">
        <v>455</v>
      </c>
      <c r="B212" s="1860" t="s">
        <v>494</v>
      </c>
      <c r="C212" s="1576"/>
      <c r="D212" s="1863" t="s">
        <v>1032</v>
      </c>
      <c r="E212" s="1866" t="s">
        <v>73</v>
      </c>
      <c r="F212" s="1866" t="s">
        <v>449</v>
      </c>
      <c r="G212" s="540" t="s">
        <v>372</v>
      </c>
      <c r="H212" s="540" t="s">
        <v>79</v>
      </c>
      <c r="I212" s="603" t="s">
        <v>33</v>
      </c>
      <c r="J212" s="540">
        <v>0.12</v>
      </c>
      <c r="K212" s="1866">
        <v>2019</v>
      </c>
      <c r="L212" s="1866">
        <v>2019</v>
      </c>
      <c r="M212" s="1815">
        <f>SUM(N212:P214)</f>
        <v>1983</v>
      </c>
      <c r="N212" s="1854">
        <v>0</v>
      </c>
      <c r="O212" s="1854">
        <v>1983</v>
      </c>
      <c r="P212" s="1854">
        <v>0</v>
      </c>
      <c r="Q212" s="1693">
        <f>SUM(R212:T214)</f>
        <v>1983</v>
      </c>
      <c r="R212" s="1693">
        <v>0</v>
      </c>
      <c r="S212" s="1693">
        <v>1983</v>
      </c>
      <c r="T212" s="1693">
        <v>0</v>
      </c>
      <c r="U212" s="1681">
        <f>SUM(V212:X214)</f>
        <v>1983</v>
      </c>
      <c r="V212" s="1681">
        <f>R212</f>
        <v>0</v>
      </c>
      <c r="W212" s="1681">
        <f>S212</f>
        <v>1983</v>
      </c>
      <c r="X212" s="1681">
        <f>T212</f>
        <v>0</v>
      </c>
      <c r="Y212" s="1594">
        <f>SUM(Z212:AB214)</f>
        <v>9541</v>
      </c>
      <c r="Z212" s="1594">
        <f>V212</f>
        <v>0</v>
      </c>
      <c r="AA212" s="1594">
        <f t="shared" ref="AA212" si="208">W212</f>
        <v>1983</v>
      </c>
      <c r="AB212" s="1594">
        <f>AK212+AE212-W212</f>
        <v>7558</v>
      </c>
      <c r="AC212" s="1606">
        <f>SUM(AD212:AF214)</f>
        <v>9541</v>
      </c>
      <c r="AD212" s="1854">
        <v>0</v>
      </c>
      <c r="AE212" s="1854">
        <v>668</v>
      </c>
      <c r="AF212" s="1606">
        <v>8873</v>
      </c>
      <c r="AG212" s="1693" t="s">
        <v>667</v>
      </c>
      <c r="AH212" s="1693" t="s">
        <v>667</v>
      </c>
      <c r="AI212" s="1693" t="s">
        <v>667</v>
      </c>
      <c r="AJ212" s="1807">
        <f>5+75.71</f>
        <v>80.709999999999994</v>
      </c>
      <c r="AK212" s="1850">
        <v>8873</v>
      </c>
      <c r="AL212" s="809"/>
      <c r="AM212" s="1853" t="s">
        <v>674</v>
      </c>
      <c r="AN212" s="1818">
        <f>AC212-M212</f>
        <v>7558</v>
      </c>
      <c r="AO212" s="1820" t="s">
        <v>885</v>
      </c>
      <c r="AP212" s="83"/>
      <c r="AQ212" s="83"/>
      <c r="AR212" s="83"/>
      <c r="AS212" s="83"/>
      <c r="AT212" s="83"/>
    </row>
    <row r="213" spans="1:46" s="84" customFormat="1" ht="16.5" customHeight="1" outlineLevel="1">
      <c r="A213" s="1858"/>
      <c r="B213" s="1861"/>
      <c r="C213" s="1577"/>
      <c r="D213" s="1864"/>
      <c r="E213" s="1867"/>
      <c r="F213" s="1867"/>
      <c r="G213" s="540" t="s">
        <v>374</v>
      </c>
      <c r="H213" s="540" t="s">
        <v>373</v>
      </c>
      <c r="I213" s="603" t="s">
        <v>33</v>
      </c>
      <c r="J213" s="540">
        <v>315</v>
      </c>
      <c r="K213" s="1867"/>
      <c r="L213" s="1867"/>
      <c r="M213" s="1816"/>
      <c r="N213" s="1855"/>
      <c r="O213" s="1855"/>
      <c r="P213" s="1855"/>
      <c r="Q213" s="1694"/>
      <c r="R213" s="1694"/>
      <c r="S213" s="1694"/>
      <c r="T213" s="1694"/>
      <c r="U213" s="1682"/>
      <c r="V213" s="1706"/>
      <c r="W213" s="1706"/>
      <c r="X213" s="1682"/>
      <c r="Y213" s="1595"/>
      <c r="Z213" s="1595"/>
      <c r="AA213" s="1595"/>
      <c r="AB213" s="1595"/>
      <c r="AC213" s="1607"/>
      <c r="AD213" s="1855"/>
      <c r="AE213" s="1855"/>
      <c r="AF213" s="1607"/>
      <c r="AG213" s="1694"/>
      <c r="AH213" s="1694"/>
      <c r="AI213" s="1694"/>
      <c r="AJ213" s="1808"/>
      <c r="AK213" s="1851"/>
      <c r="AL213" s="810"/>
      <c r="AM213" s="1853"/>
      <c r="AN213" s="1819"/>
      <c r="AO213" s="1821"/>
      <c r="AP213" s="83"/>
      <c r="AQ213" s="83"/>
      <c r="AR213" s="83"/>
      <c r="AS213" s="83"/>
      <c r="AT213" s="83"/>
    </row>
    <row r="214" spans="1:46" s="84" customFormat="1" ht="42" customHeight="1" outlineLevel="1">
      <c r="A214" s="1859"/>
      <c r="B214" s="1862"/>
      <c r="C214" s="1578"/>
      <c r="D214" s="1865"/>
      <c r="E214" s="1868"/>
      <c r="F214" s="1868"/>
      <c r="G214" s="540" t="s">
        <v>375</v>
      </c>
      <c r="H214" s="540" t="s">
        <v>376</v>
      </c>
      <c r="I214" s="603" t="s">
        <v>33</v>
      </c>
      <c r="J214" s="44">
        <v>6825.6</v>
      </c>
      <c r="K214" s="1868"/>
      <c r="L214" s="1868"/>
      <c r="M214" s="1817"/>
      <c r="N214" s="1856"/>
      <c r="O214" s="1856"/>
      <c r="P214" s="1856"/>
      <c r="Q214" s="1695"/>
      <c r="R214" s="1695"/>
      <c r="S214" s="1695"/>
      <c r="T214" s="1695"/>
      <c r="U214" s="1683"/>
      <c r="V214" s="1707"/>
      <c r="W214" s="1707"/>
      <c r="X214" s="1683"/>
      <c r="Y214" s="1596"/>
      <c r="Z214" s="1596"/>
      <c r="AA214" s="1596"/>
      <c r="AB214" s="1596"/>
      <c r="AC214" s="1608"/>
      <c r="AD214" s="1856"/>
      <c r="AE214" s="1856"/>
      <c r="AF214" s="1608"/>
      <c r="AG214" s="1695"/>
      <c r="AH214" s="1695"/>
      <c r="AI214" s="1695"/>
      <c r="AJ214" s="1879"/>
      <c r="AK214" s="1852"/>
      <c r="AL214" s="811"/>
      <c r="AM214" s="1853"/>
      <c r="AN214" s="1819"/>
      <c r="AO214" s="1822"/>
      <c r="AP214" s="83"/>
      <c r="AQ214" s="83"/>
      <c r="AR214" s="83"/>
      <c r="AS214" s="83"/>
      <c r="AT214" s="83"/>
    </row>
    <row r="215" spans="1:46" ht="20.25" customHeight="1">
      <c r="A215" s="354" t="s">
        <v>15</v>
      </c>
      <c r="B215" s="1878" t="s">
        <v>39</v>
      </c>
      <c r="C215" s="1878"/>
      <c r="D215" s="1878"/>
      <c r="E215" s="1878"/>
      <c r="F215" s="542"/>
      <c r="G215" s="46"/>
      <c r="H215" s="46"/>
      <c r="I215" s="46"/>
      <c r="J215" s="46"/>
      <c r="K215" s="46"/>
      <c r="L215" s="46"/>
      <c r="M215" s="47">
        <f>SUM(M216:M219)</f>
        <v>81457.600000000006</v>
      </c>
      <c r="N215" s="47">
        <f>SUM(N216:N219)</f>
        <v>40581</v>
      </c>
      <c r="O215" s="47">
        <f>SUM(O216:O219)</f>
        <v>40876.6</v>
      </c>
      <c r="P215" s="47">
        <f>SUM(P216:P219)</f>
        <v>0</v>
      </c>
      <c r="Q215" s="47">
        <f>SUM(Q216:Q221)</f>
        <v>81457.600000000006</v>
      </c>
      <c r="R215" s="47">
        <f t="shared" ref="R215:AE215" si="209">SUM(R216:R221)</f>
        <v>40581</v>
      </c>
      <c r="S215" s="47">
        <f t="shared" si="209"/>
        <v>40876.6</v>
      </c>
      <c r="T215" s="47">
        <f>SUM(T216:T221)</f>
        <v>0</v>
      </c>
      <c r="U215" s="399">
        <f t="shared" si="209"/>
        <v>81457.600000000006</v>
      </c>
      <c r="V215" s="399">
        <f t="shared" si="209"/>
        <v>40581</v>
      </c>
      <c r="W215" s="399">
        <f t="shared" si="209"/>
        <v>40876.6</v>
      </c>
      <c r="X215" s="399">
        <f t="shared" si="209"/>
        <v>0</v>
      </c>
      <c r="Y215" s="448">
        <f t="shared" si="209"/>
        <v>81457.600000000006</v>
      </c>
      <c r="Z215" s="448">
        <f>SUM(Z216:Z221)</f>
        <v>40581</v>
      </c>
      <c r="AA215" s="448">
        <f>SUM(AA216:AA221)</f>
        <v>40876.6</v>
      </c>
      <c r="AB215" s="448">
        <f>SUM(AB216:AB221)</f>
        <v>0</v>
      </c>
      <c r="AC215" s="47">
        <f t="shared" ref="AC215" si="210">SUM(AC216:AC221)</f>
        <v>0</v>
      </c>
      <c r="AD215" s="47">
        <f t="shared" si="209"/>
        <v>0</v>
      </c>
      <c r="AE215" s="47">
        <f t="shared" si="209"/>
        <v>0</v>
      </c>
      <c r="AF215" s="47">
        <f>SUM(AF216:AF221)</f>
        <v>0</v>
      </c>
      <c r="AG215" s="47">
        <f>SUM(AG216:AG219)</f>
        <v>0</v>
      </c>
      <c r="AH215" s="47">
        <f>SUM(AH216:AH219)</f>
        <v>0</v>
      </c>
      <c r="AI215" s="47">
        <f>SUM(AI216:AI219)</f>
        <v>0</v>
      </c>
      <c r="AJ215" s="100">
        <f>SUM(AJ216:AJ219)</f>
        <v>0</v>
      </c>
      <c r="AK215" s="100">
        <f>SUM(AK216:AK221)</f>
        <v>0</v>
      </c>
      <c r="AL215" s="100"/>
      <c r="AM215" s="335"/>
      <c r="AN215" s="2"/>
      <c r="AO215" s="2"/>
      <c r="AP215" s="2"/>
      <c r="AQ215" s="2"/>
      <c r="AR215" s="2"/>
      <c r="AS215" s="2"/>
      <c r="AT215" s="2"/>
    </row>
    <row r="216" spans="1:46" s="306" customFormat="1" ht="17.25" customHeight="1" outlineLevel="1">
      <c r="A216" s="1842" t="s">
        <v>603</v>
      </c>
      <c r="B216" s="1843" t="s">
        <v>554</v>
      </c>
      <c r="C216" s="1844"/>
      <c r="D216" s="632"/>
      <c r="E216" s="1844" t="s">
        <v>579</v>
      </c>
      <c r="F216" s="1844" t="s">
        <v>443</v>
      </c>
      <c r="G216" s="302" t="s">
        <v>372</v>
      </c>
      <c r="H216" s="302" t="s">
        <v>79</v>
      </c>
      <c r="I216" s="303" t="s">
        <v>33</v>
      </c>
      <c r="J216" s="304">
        <v>7.1710000000000003</v>
      </c>
      <c r="K216" s="1847">
        <v>2018</v>
      </c>
      <c r="L216" s="1847">
        <v>2019</v>
      </c>
      <c r="M216" s="1872">
        <f>SUM(N216:P218)</f>
        <v>60876.6</v>
      </c>
      <c r="N216" s="1875">
        <v>20000</v>
      </c>
      <c r="O216" s="1875">
        <v>40876.6</v>
      </c>
      <c r="P216" s="1875">
        <v>0</v>
      </c>
      <c r="Q216" s="1872">
        <f>SUM(R216:T218)</f>
        <v>60876.6</v>
      </c>
      <c r="R216" s="1872">
        <v>20000</v>
      </c>
      <c r="S216" s="1872">
        <v>40876.6</v>
      </c>
      <c r="T216" s="1872">
        <v>0</v>
      </c>
      <c r="U216" s="1880">
        <f>SUM(V216:X218)</f>
        <v>60876.6</v>
      </c>
      <c r="V216" s="1681">
        <f>R216</f>
        <v>20000</v>
      </c>
      <c r="W216" s="1681">
        <f>S216</f>
        <v>40876.6</v>
      </c>
      <c r="X216" s="1681">
        <f>T216</f>
        <v>0</v>
      </c>
      <c r="Y216" s="1594">
        <f>SUM(Z216:AB218)</f>
        <v>60876.6</v>
      </c>
      <c r="Z216" s="1594">
        <f>V216</f>
        <v>20000</v>
      </c>
      <c r="AA216" s="1594">
        <f t="shared" ref="AA216:AB216" si="211">W216</f>
        <v>40876.6</v>
      </c>
      <c r="AB216" s="1594">
        <f t="shared" si="211"/>
        <v>0</v>
      </c>
      <c r="AC216" s="1883">
        <f>SUM(AD216:AF218)</f>
        <v>0</v>
      </c>
      <c r="AD216" s="1883">
        <v>0</v>
      </c>
      <c r="AE216" s="1883">
        <v>0</v>
      </c>
      <c r="AF216" s="676"/>
      <c r="AG216" s="1872" t="s">
        <v>667</v>
      </c>
      <c r="AH216" s="1872" t="s">
        <v>667</v>
      </c>
      <c r="AI216" s="1872" t="s">
        <v>667</v>
      </c>
      <c r="AJ216" s="1891">
        <v>0</v>
      </c>
      <c r="AK216" s="1869"/>
      <c r="AL216" s="816"/>
      <c r="AM216" s="1887"/>
      <c r="AN216" s="305"/>
      <c r="AO216" s="305"/>
      <c r="AP216" s="305"/>
      <c r="AQ216" s="305"/>
      <c r="AR216" s="305"/>
      <c r="AS216" s="305"/>
      <c r="AT216" s="305"/>
    </row>
    <row r="217" spans="1:46" s="306" customFormat="1" ht="12" customHeight="1" outlineLevel="1">
      <c r="A217" s="1842"/>
      <c r="B217" s="1843"/>
      <c r="C217" s="1845"/>
      <c r="D217" s="633"/>
      <c r="E217" s="1845"/>
      <c r="F217" s="1845"/>
      <c r="G217" s="302" t="s">
        <v>374</v>
      </c>
      <c r="H217" s="302" t="s">
        <v>373</v>
      </c>
      <c r="I217" s="303" t="s">
        <v>33</v>
      </c>
      <c r="J217" s="307">
        <v>600</v>
      </c>
      <c r="K217" s="1848"/>
      <c r="L217" s="1848"/>
      <c r="M217" s="1873"/>
      <c r="N217" s="1876"/>
      <c r="O217" s="1876"/>
      <c r="P217" s="1876"/>
      <c r="Q217" s="1873"/>
      <c r="R217" s="1873"/>
      <c r="S217" s="1873"/>
      <c r="T217" s="1873"/>
      <c r="U217" s="1881"/>
      <c r="V217" s="1682"/>
      <c r="W217" s="1682"/>
      <c r="X217" s="1682"/>
      <c r="Y217" s="1595"/>
      <c r="Z217" s="1595"/>
      <c r="AA217" s="1595"/>
      <c r="AB217" s="1595"/>
      <c r="AC217" s="1884"/>
      <c r="AD217" s="1884"/>
      <c r="AE217" s="1884"/>
      <c r="AF217" s="677"/>
      <c r="AG217" s="1873"/>
      <c r="AH217" s="1873"/>
      <c r="AI217" s="1873"/>
      <c r="AJ217" s="1892"/>
      <c r="AK217" s="1870"/>
      <c r="AL217" s="817"/>
      <c r="AM217" s="1887"/>
      <c r="AN217" s="305"/>
      <c r="AO217" s="305"/>
      <c r="AP217" s="305"/>
      <c r="AQ217" s="305"/>
      <c r="AR217" s="305"/>
      <c r="AS217" s="305"/>
      <c r="AT217" s="305"/>
    </row>
    <row r="218" spans="1:46" s="306" customFormat="1" ht="43.2" outlineLevel="1">
      <c r="A218" s="1842"/>
      <c r="B218" s="1843"/>
      <c r="C218" s="1846"/>
      <c r="D218" s="634"/>
      <c r="E218" s="1846"/>
      <c r="F218" s="1846"/>
      <c r="G218" s="302" t="s">
        <v>375</v>
      </c>
      <c r="H218" s="302" t="s">
        <v>376</v>
      </c>
      <c r="I218" s="303" t="s">
        <v>33</v>
      </c>
      <c r="J218" s="302">
        <v>28080</v>
      </c>
      <c r="K218" s="1849"/>
      <c r="L218" s="1849"/>
      <c r="M218" s="1874"/>
      <c r="N218" s="1877"/>
      <c r="O218" s="1877"/>
      <c r="P218" s="1877"/>
      <c r="Q218" s="1874"/>
      <c r="R218" s="1874"/>
      <c r="S218" s="1874"/>
      <c r="T218" s="1874"/>
      <c r="U218" s="1882"/>
      <c r="V218" s="1683"/>
      <c r="W218" s="1683"/>
      <c r="X218" s="1683"/>
      <c r="Y218" s="1596"/>
      <c r="Z218" s="1596"/>
      <c r="AA218" s="1596"/>
      <c r="AB218" s="1596"/>
      <c r="AC218" s="1885"/>
      <c r="AD218" s="1885"/>
      <c r="AE218" s="1885"/>
      <c r="AF218" s="678"/>
      <c r="AG218" s="1874"/>
      <c r="AH218" s="1874"/>
      <c r="AI218" s="1874"/>
      <c r="AJ218" s="1893"/>
      <c r="AK218" s="1871"/>
      <c r="AL218" s="818"/>
      <c r="AM218" s="1887"/>
      <c r="AN218" s="305"/>
      <c r="AO218" s="305"/>
      <c r="AP218" s="305"/>
      <c r="AQ218" s="305"/>
      <c r="AR218" s="305"/>
      <c r="AS218" s="305"/>
      <c r="AT218" s="305"/>
    </row>
    <row r="219" spans="1:46" s="306" customFormat="1" ht="14.25" customHeight="1" outlineLevel="1">
      <c r="A219" s="1842" t="s">
        <v>355</v>
      </c>
      <c r="B219" s="1843" t="s">
        <v>555</v>
      </c>
      <c r="C219" s="1844"/>
      <c r="D219" s="632"/>
      <c r="E219" s="1844" t="s">
        <v>579</v>
      </c>
      <c r="F219" s="1844" t="s">
        <v>443</v>
      </c>
      <c r="G219" s="302" t="s">
        <v>372</v>
      </c>
      <c r="H219" s="302" t="s">
        <v>79</v>
      </c>
      <c r="I219" s="303" t="s">
        <v>33</v>
      </c>
      <c r="J219" s="308">
        <v>6.26</v>
      </c>
      <c r="K219" s="1847">
        <v>2018</v>
      </c>
      <c r="L219" s="1847">
        <v>2018</v>
      </c>
      <c r="M219" s="1872">
        <f>SUM(N219:P221)</f>
        <v>20581</v>
      </c>
      <c r="N219" s="1875">
        <v>20581</v>
      </c>
      <c r="O219" s="1875">
        <v>0</v>
      </c>
      <c r="P219" s="1875">
        <v>0</v>
      </c>
      <c r="Q219" s="1872">
        <f>SUM(R219:T221)</f>
        <v>20581</v>
      </c>
      <c r="R219" s="1872">
        <v>20581</v>
      </c>
      <c r="S219" s="1872">
        <v>0</v>
      </c>
      <c r="T219" s="1872">
        <v>0</v>
      </c>
      <c r="U219" s="1880">
        <f>SUM(V219:X221)</f>
        <v>20581</v>
      </c>
      <c r="V219" s="1681">
        <f>R219</f>
        <v>20581</v>
      </c>
      <c r="W219" s="1681">
        <f>S219</f>
        <v>0</v>
      </c>
      <c r="X219" s="1681">
        <f>T219</f>
        <v>0</v>
      </c>
      <c r="Y219" s="1594">
        <f>SUM(Z219:AB221)</f>
        <v>20581</v>
      </c>
      <c r="Z219" s="1594">
        <f>V219</f>
        <v>20581</v>
      </c>
      <c r="AA219" s="1594">
        <f t="shared" ref="AA219:AB219" si="212">W219</f>
        <v>0</v>
      </c>
      <c r="AB219" s="1594">
        <f t="shared" si="212"/>
        <v>0</v>
      </c>
      <c r="AC219" s="1883">
        <f>SUM(AD219:AF221)</f>
        <v>0</v>
      </c>
      <c r="AD219" s="1883">
        <v>0</v>
      </c>
      <c r="AE219" s="1883">
        <v>0</v>
      </c>
      <c r="AF219" s="321"/>
      <c r="AG219" s="1891" t="s">
        <v>604</v>
      </c>
      <c r="AH219" s="1891" t="s">
        <v>604</v>
      </c>
      <c r="AI219" s="1891" t="s">
        <v>604</v>
      </c>
      <c r="AJ219" s="1891">
        <v>0</v>
      </c>
      <c r="AK219" s="1869"/>
      <c r="AL219" s="816"/>
      <c r="AM219" s="1887"/>
      <c r="AN219" s="305"/>
      <c r="AO219" s="305"/>
      <c r="AP219" s="305"/>
      <c r="AQ219" s="305"/>
      <c r="AR219" s="305"/>
      <c r="AS219" s="305"/>
      <c r="AT219" s="305"/>
    </row>
    <row r="220" spans="1:46" s="306" customFormat="1" ht="16.5" customHeight="1" outlineLevel="1">
      <c r="A220" s="1842"/>
      <c r="B220" s="1843"/>
      <c r="C220" s="1845"/>
      <c r="D220" s="633"/>
      <c r="E220" s="1845"/>
      <c r="F220" s="1845"/>
      <c r="G220" s="302" t="s">
        <v>374</v>
      </c>
      <c r="H220" s="302" t="s">
        <v>373</v>
      </c>
      <c r="I220" s="303" t="s">
        <v>33</v>
      </c>
      <c r="J220" s="307">
        <v>600</v>
      </c>
      <c r="K220" s="1848"/>
      <c r="L220" s="1848"/>
      <c r="M220" s="1873"/>
      <c r="N220" s="1876"/>
      <c r="O220" s="1876"/>
      <c r="P220" s="1876"/>
      <c r="Q220" s="1873"/>
      <c r="R220" s="1873"/>
      <c r="S220" s="1873"/>
      <c r="T220" s="1873"/>
      <c r="U220" s="1881"/>
      <c r="V220" s="1682"/>
      <c r="W220" s="1682"/>
      <c r="X220" s="1682"/>
      <c r="Y220" s="1595"/>
      <c r="Z220" s="1595"/>
      <c r="AA220" s="1595"/>
      <c r="AB220" s="1595"/>
      <c r="AC220" s="1884"/>
      <c r="AD220" s="1884"/>
      <c r="AE220" s="1884"/>
      <c r="AF220" s="322"/>
      <c r="AG220" s="1892"/>
      <c r="AH220" s="1892"/>
      <c r="AI220" s="1892"/>
      <c r="AJ220" s="1892"/>
      <c r="AK220" s="1870"/>
      <c r="AL220" s="817"/>
      <c r="AM220" s="1887"/>
      <c r="AN220" s="305"/>
      <c r="AO220" s="305"/>
      <c r="AP220" s="305"/>
      <c r="AQ220" s="305"/>
      <c r="AR220" s="305"/>
      <c r="AS220" s="305"/>
      <c r="AT220" s="305"/>
    </row>
    <row r="221" spans="1:46" s="306" customFormat="1" ht="43.8" outlineLevel="1" thickBot="1">
      <c r="A221" s="1888"/>
      <c r="B221" s="1889"/>
      <c r="C221" s="1846"/>
      <c r="D221" s="633"/>
      <c r="E221" s="1890"/>
      <c r="F221" s="1890"/>
      <c r="G221" s="309" t="s">
        <v>375</v>
      </c>
      <c r="H221" s="309" t="s">
        <v>376</v>
      </c>
      <c r="I221" s="310" t="s">
        <v>33</v>
      </c>
      <c r="J221" s="309">
        <v>28080</v>
      </c>
      <c r="K221" s="1886"/>
      <c r="L221" s="1886"/>
      <c r="M221" s="1874"/>
      <c r="N221" s="1877"/>
      <c r="O221" s="1877"/>
      <c r="P221" s="1877"/>
      <c r="Q221" s="1874"/>
      <c r="R221" s="1874"/>
      <c r="S221" s="1874"/>
      <c r="T221" s="1874"/>
      <c r="U221" s="1882"/>
      <c r="V221" s="1683"/>
      <c r="W221" s="1683"/>
      <c r="X221" s="1683"/>
      <c r="Y221" s="1596"/>
      <c r="Z221" s="1596"/>
      <c r="AA221" s="1596"/>
      <c r="AB221" s="1596"/>
      <c r="AC221" s="1885"/>
      <c r="AD221" s="1885"/>
      <c r="AE221" s="1885"/>
      <c r="AF221" s="322"/>
      <c r="AG221" s="1902"/>
      <c r="AH221" s="1902"/>
      <c r="AI221" s="1902"/>
      <c r="AJ221" s="1902"/>
      <c r="AK221" s="1901"/>
      <c r="AL221" s="817"/>
      <c r="AM221" s="1887"/>
      <c r="AN221" s="305"/>
      <c r="AO221" s="305"/>
      <c r="AP221" s="305"/>
      <c r="AQ221" s="305"/>
      <c r="AR221" s="305"/>
      <c r="AS221" s="305"/>
      <c r="AT221" s="305"/>
    </row>
    <row r="222" spans="1:46" ht="6" customHeight="1" thickBot="1">
      <c r="A222" s="604"/>
      <c r="B222" s="369"/>
      <c r="C222" s="50"/>
      <c r="D222" s="50"/>
      <c r="E222" s="41"/>
      <c r="F222" s="41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07"/>
      <c r="V222" s="407"/>
      <c r="W222" s="407"/>
      <c r="X222" s="407"/>
      <c r="Y222" s="459"/>
      <c r="Z222" s="459"/>
      <c r="AA222" s="459"/>
      <c r="AB222" s="459"/>
      <c r="AC222" s="42"/>
      <c r="AD222" s="42"/>
      <c r="AE222" s="42"/>
      <c r="AF222" s="42"/>
      <c r="AG222" s="43"/>
      <c r="AH222" s="126"/>
      <c r="AI222" s="126"/>
      <c r="AJ222" s="126"/>
      <c r="AK222" s="587"/>
      <c r="AL222" s="845"/>
      <c r="AM222" s="562"/>
      <c r="AN222" s="2"/>
      <c r="AO222" s="2"/>
      <c r="AP222" s="2"/>
      <c r="AQ222" s="2"/>
      <c r="AR222" s="2"/>
      <c r="AS222" s="2"/>
      <c r="AT222" s="2"/>
    </row>
    <row r="223" spans="1:46" ht="27" customHeight="1">
      <c r="A223" s="352" t="s">
        <v>1</v>
      </c>
      <c r="B223" s="1762" t="s">
        <v>78</v>
      </c>
      <c r="C223" s="1763"/>
      <c r="D223" s="1763"/>
      <c r="E223" s="1763"/>
      <c r="F223" s="1763"/>
      <c r="G223" s="1763"/>
      <c r="H223" s="1763"/>
      <c r="I223" s="1763"/>
      <c r="J223" s="1763"/>
      <c r="K223" s="1763"/>
      <c r="L223" s="1764"/>
      <c r="M223" s="224">
        <f>SUM(M224+M228)</f>
        <v>11700</v>
      </c>
      <c r="N223" s="224">
        <f t="shared" ref="N223:AE223" si="213">SUM(N224+N228)</f>
        <v>0</v>
      </c>
      <c r="O223" s="224">
        <f t="shared" si="213"/>
        <v>5700</v>
      </c>
      <c r="P223" s="224">
        <f t="shared" si="213"/>
        <v>6000</v>
      </c>
      <c r="Q223" s="224">
        <f t="shared" si="213"/>
        <v>14885</v>
      </c>
      <c r="R223" s="224">
        <f t="shared" si="213"/>
        <v>3185</v>
      </c>
      <c r="S223" s="224">
        <f t="shared" si="213"/>
        <v>5700</v>
      </c>
      <c r="T223" s="224">
        <f>SUM(T224+T228)</f>
        <v>6000</v>
      </c>
      <c r="U223" s="411">
        <f t="shared" si="213"/>
        <v>14885</v>
      </c>
      <c r="V223" s="411">
        <f t="shared" si="213"/>
        <v>3185</v>
      </c>
      <c r="W223" s="411">
        <f t="shared" si="213"/>
        <v>5700</v>
      </c>
      <c r="X223" s="411">
        <f t="shared" si="213"/>
        <v>6000</v>
      </c>
      <c r="Y223" s="463">
        <f t="shared" si="213"/>
        <v>9559</v>
      </c>
      <c r="Z223" s="463">
        <f t="shared" si="213"/>
        <v>3185</v>
      </c>
      <c r="AA223" s="463">
        <f t="shared" si="213"/>
        <v>5700</v>
      </c>
      <c r="AB223" s="463">
        <f t="shared" si="213"/>
        <v>674</v>
      </c>
      <c r="AC223" s="224">
        <f t="shared" ref="AC223" si="214">SUM(AC224+AC228)</f>
        <v>9096.7200000000012</v>
      </c>
      <c r="AD223" s="224">
        <f t="shared" si="213"/>
        <v>3422.72</v>
      </c>
      <c r="AE223" s="224">
        <f t="shared" si="213"/>
        <v>5402</v>
      </c>
      <c r="AF223" s="224">
        <f t="shared" ref="AF223:AK223" si="215">SUM(AF224+AF228)</f>
        <v>272</v>
      </c>
      <c r="AG223" s="15">
        <f t="shared" si="215"/>
        <v>6000</v>
      </c>
      <c r="AH223" s="15">
        <f t="shared" si="215"/>
        <v>6000</v>
      </c>
      <c r="AI223" s="15">
        <f t="shared" si="215"/>
        <v>6000</v>
      </c>
      <c r="AJ223" s="94">
        <f t="shared" si="215"/>
        <v>0</v>
      </c>
      <c r="AK223" s="94">
        <f t="shared" si="215"/>
        <v>272</v>
      </c>
      <c r="AL223" s="105"/>
      <c r="AM223" s="562"/>
      <c r="AN223" s="2"/>
      <c r="AO223" s="2"/>
      <c r="AP223" s="2"/>
      <c r="AQ223" s="2"/>
      <c r="AR223" s="2"/>
      <c r="AS223" s="2"/>
      <c r="AT223" s="2"/>
    </row>
    <row r="224" spans="1:46" ht="22.5" customHeight="1">
      <c r="A224" s="344" t="s">
        <v>16</v>
      </c>
      <c r="B224" s="1655" t="s">
        <v>36</v>
      </c>
      <c r="C224" s="1656"/>
      <c r="D224" s="1656"/>
      <c r="E224" s="1656"/>
      <c r="F224" s="556"/>
      <c r="G224" s="16"/>
      <c r="H224" s="16"/>
      <c r="I224" s="16"/>
      <c r="J224" s="16"/>
      <c r="K224" s="16"/>
      <c r="L224" s="16"/>
      <c r="M224" s="17">
        <f t="shared" ref="M224:U224" si="216">SUM(M225:M227)</f>
        <v>11700</v>
      </c>
      <c r="N224" s="17">
        <f t="shared" si="216"/>
        <v>0</v>
      </c>
      <c r="O224" s="17">
        <f t="shared" si="216"/>
        <v>5700</v>
      </c>
      <c r="P224" s="17">
        <f t="shared" si="216"/>
        <v>6000</v>
      </c>
      <c r="Q224" s="17">
        <f t="shared" si="216"/>
        <v>14885</v>
      </c>
      <c r="R224" s="17">
        <f t="shared" si="216"/>
        <v>3185</v>
      </c>
      <c r="S224" s="17">
        <f t="shared" si="216"/>
        <v>5700</v>
      </c>
      <c r="T224" s="17">
        <f t="shared" si="216"/>
        <v>6000</v>
      </c>
      <c r="U224" s="399">
        <f t="shared" si="216"/>
        <v>14885</v>
      </c>
      <c r="V224" s="399">
        <f t="shared" ref="V224:AE224" si="217">SUM(V225:V227)</f>
        <v>3185</v>
      </c>
      <c r="W224" s="399">
        <f t="shared" si="217"/>
        <v>5700</v>
      </c>
      <c r="X224" s="399">
        <f t="shared" si="217"/>
        <v>6000</v>
      </c>
      <c r="Y224" s="448">
        <f>SUM(Y225:Y227)</f>
        <v>9559</v>
      </c>
      <c r="Z224" s="448">
        <f>SUM(Z225:Z227)</f>
        <v>3185</v>
      </c>
      <c r="AA224" s="448">
        <f>SUM(AA225:AA227)</f>
        <v>5700</v>
      </c>
      <c r="AB224" s="448">
        <f>SUM(AB225:AB227)</f>
        <v>674</v>
      </c>
      <c r="AC224" s="17">
        <f>SUM(AC225:AC227)</f>
        <v>9096.7200000000012</v>
      </c>
      <c r="AD224" s="17">
        <f t="shared" si="217"/>
        <v>3422.72</v>
      </c>
      <c r="AE224" s="17">
        <f t="shared" si="217"/>
        <v>5402</v>
      </c>
      <c r="AF224" s="17">
        <f t="shared" ref="AF224:AK224" si="218">SUM(AF225:AF227)</f>
        <v>272</v>
      </c>
      <c r="AG224" s="17">
        <f t="shared" si="218"/>
        <v>6000</v>
      </c>
      <c r="AH224" s="17">
        <f t="shared" si="218"/>
        <v>6000</v>
      </c>
      <c r="AI224" s="17">
        <f t="shared" si="218"/>
        <v>6000</v>
      </c>
      <c r="AJ224" s="17">
        <f t="shared" si="218"/>
        <v>0</v>
      </c>
      <c r="AK224" s="17">
        <f t="shared" si="218"/>
        <v>272</v>
      </c>
      <c r="AL224" s="17"/>
      <c r="AM224" s="213"/>
      <c r="AN224" s="2"/>
      <c r="AO224" s="2"/>
      <c r="AP224" s="2"/>
      <c r="AQ224" s="2"/>
      <c r="AR224" s="2"/>
      <c r="AS224" s="2"/>
      <c r="AT224" s="2"/>
    </row>
    <row r="225" spans="1:46" ht="45" customHeight="1" outlineLevel="1">
      <c r="A225" s="555" t="s">
        <v>216</v>
      </c>
      <c r="B225" s="615" t="s">
        <v>18</v>
      </c>
      <c r="C225" s="615"/>
      <c r="D225" s="615"/>
      <c r="E225" s="575" t="s">
        <v>73</v>
      </c>
      <c r="F225" s="575" t="s">
        <v>444</v>
      </c>
      <c r="G225" s="575" t="s">
        <v>377</v>
      </c>
      <c r="H225" s="575" t="s">
        <v>80</v>
      </c>
      <c r="I225" s="89" t="s">
        <v>33</v>
      </c>
      <c r="J225" s="575">
        <v>1</v>
      </c>
      <c r="K225" s="575">
        <v>2019</v>
      </c>
      <c r="L225" s="575">
        <v>2019</v>
      </c>
      <c r="M225" s="624">
        <f>SUM(N225:P225)</f>
        <v>700</v>
      </c>
      <c r="N225" s="624">
        <v>0</v>
      </c>
      <c r="O225" s="624">
        <v>700</v>
      </c>
      <c r="P225" s="624">
        <v>0</v>
      </c>
      <c r="Q225" s="124">
        <f>SUM(R225:T225)</f>
        <v>700</v>
      </c>
      <c r="R225" s="124">
        <v>0</v>
      </c>
      <c r="S225" s="124">
        <v>700</v>
      </c>
      <c r="T225" s="124">
        <v>0</v>
      </c>
      <c r="U225" s="412">
        <f>SUM(V225:X225)</f>
        <v>700</v>
      </c>
      <c r="V225" s="413">
        <f t="shared" ref="V225:X227" si="219">R225</f>
        <v>0</v>
      </c>
      <c r="W225" s="413">
        <f t="shared" si="219"/>
        <v>700</v>
      </c>
      <c r="X225" s="413">
        <f t="shared" si="219"/>
        <v>0</v>
      </c>
      <c r="Y225" s="464">
        <f>SUM(Z225:AB225)</f>
        <v>700</v>
      </c>
      <c r="Z225" s="464">
        <f>V225</f>
        <v>0</v>
      </c>
      <c r="AA225" s="464">
        <f t="shared" ref="AA225:AB227" si="220">W225</f>
        <v>700</v>
      </c>
      <c r="AB225" s="464">
        <f t="shared" si="220"/>
        <v>0</v>
      </c>
      <c r="AC225" s="220">
        <f>SUM(AD225:AF225)</f>
        <v>237.72</v>
      </c>
      <c r="AD225" s="220">
        <v>237.72</v>
      </c>
      <c r="AE225" s="89">
        <v>0</v>
      </c>
      <c r="AF225" s="89"/>
      <c r="AG225" s="624"/>
      <c r="AH225" s="132"/>
      <c r="AI225" s="134"/>
      <c r="AJ225" s="101" t="s">
        <v>33</v>
      </c>
      <c r="AK225" s="115"/>
      <c r="AL225" s="115"/>
      <c r="AM225" s="562"/>
      <c r="AN225" s="2"/>
      <c r="AO225" s="2"/>
      <c r="AP225" s="2"/>
      <c r="AQ225" s="2"/>
      <c r="AR225" s="2"/>
      <c r="AS225" s="2"/>
      <c r="AT225" s="2"/>
    </row>
    <row r="226" spans="1:46" ht="57.6" outlineLevel="1">
      <c r="A226" s="555" t="s">
        <v>217</v>
      </c>
      <c r="B226" s="615" t="s">
        <v>553</v>
      </c>
      <c r="C226" s="615"/>
      <c r="D226" s="615"/>
      <c r="E226" s="575" t="s">
        <v>73</v>
      </c>
      <c r="F226" s="575" t="s">
        <v>444</v>
      </c>
      <c r="G226" s="575" t="s">
        <v>377</v>
      </c>
      <c r="H226" s="575" t="s">
        <v>80</v>
      </c>
      <c r="I226" s="89" t="s">
        <v>33</v>
      </c>
      <c r="J226" s="575">
        <v>1</v>
      </c>
      <c r="K226" s="575">
        <v>2019</v>
      </c>
      <c r="L226" s="575">
        <v>2020</v>
      </c>
      <c r="M226" s="624">
        <f>SUM(N226:P226)</f>
        <v>11000</v>
      </c>
      <c r="N226" s="624">
        <v>0</v>
      </c>
      <c r="O226" s="624">
        <v>5000</v>
      </c>
      <c r="P226" s="624">
        <v>6000</v>
      </c>
      <c r="Q226" s="124">
        <f>SUM(R226:T226)</f>
        <v>11000</v>
      </c>
      <c r="R226" s="124">
        <v>0</v>
      </c>
      <c r="S226" s="124">
        <v>5000</v>
      </c>
      <c r="T226" s="124">
        <v>6000</v>
      </c>
      <c r="U226" s="412">
        <f>SUM(V226:X226)</f>
        <v>11000</v>
      </c>
      <c r="V226" s="413">
        <f t="shared" si="219"/>
        <v>0</v>
      </c>
      <c r="W226" s="413">
        <f t="shared" si="219"/>
        <v>5000</v>
      </c>
      <c r="X226" s="413">
        <f t="shared" si="219"/>
        <v>6000</v>
      </c>
      <c r="Y226" s="464">
        <f>SUM(Z226:AB226)</f>
        <v>5674</v>
      </c>
      <c r="Z226" s="464">
        <f t="shared" ref="Z226:Z227" si="221">V226</f>
        <v>0</v>
      </c>
      <c r="AA226" s="464">
        <f t="shared" si="220"/>
        <v>5000</v>
      </c>
      <c r="AB226" s="464">
        <f>272+402</f>
        <v>674</v>
      </c>
      <c r="AC226" s="220">
        <f>SUM(AD226:AF226)</f>
        <v>5674</v>
      </c>
      <c r="AD226" s="624">
        <v>0</v>
      </c>
      <c r="AE226" s="124">
        <v>5402</v>
      </c>
      <c r="AF226" s="124">
        <v>272</v>
      </c>
      <c r="AG226" s="624">
        <v>6000</v>
      </c>
      <c r="AH226" s="624">
        <v>6000</v>
      </c>
      <c r="AI226" s="108">
        <v>6000</v>
      </c>
      <c r="AJ226" s="101">
        <v>0</v>
      </c>
      <c r="AK226" s="603">
        <v>272</v>
      </c>
      <c r="AL226" s="876"/>
      <c r="AM226" s="562"/>
      <c r="AN226" s="210">
        <f>AK226-X226</f>
        <v>-5728</v>
      </c>
      <c r="AO226" s="2"/>
      <c r="AP226" s="2"/>
      <c r="AQ226" s="2"/>
      <c r="AR226" s="2"/>
      <c r="AS226" s="2"/>
      <c r="AT226" s="2"/>
    </row>
    <row r="227" spans="1:46" ht="57.6" outlineLevel="1">
      <c r="A227" s="555" t="s">
        <v>713</v>
      </c>
      <c r="B227" s="265" t="s">
        <v>714</v>
      </c>
      <c r="C227" s="575" t="s">
        <v>715</v>
      </c>
      <c r="D227" s="575"/>
      <c r="E227" s="575" t="s">
        <v>73</v>
      </c>
      <c r="F227" s="575" t="s">
        <v>444</v>
      </c>
      <c r="G227" s="575" t="s">
        <v>377</v>
      </c>
      <c r="H227" s="575" t="s">
        <v>80</v>
      </c>
      <c r="I227" s="89" t="s">
        <v>33</v>
      </c>
      <c r="J227" s="575">
        <v>1</v>
      </c>
      <c r="K227" s="575">
        <v>2018</v>
      </c>
      <c r="L227" s="575">
        <v>2018</v>
      </c>
      <c r="M227" s="624"/>
      <c r="N227" s="624"/>
      <c r="O227" s="624"/>
      <c r="P227" s="624">
        <v>0</v>
      </c>
      <c r="Q227" s="124">
        <f>SUM(R227:T227)</f>
        <v>3185</v>
      </c>
      <c r="R227" s="563">
        <v>3185</v>
      </c>
      <c r="S227" s="563">
        <v>0</v>
      </c>
      <c r="T227" s="563">
        <v>0</v>
      </c>
      <c r="U227" s="412">
        <f>SUM(V227:X227)</f>
        <v>3185</v>
      </c>
      <c r="V227" s="413">
        <f t="shared" si="219"/>
        <v>3185</v>
      </c>
      <c r="W227" s="413">
        <f t="shared" si="219"/>
        <v>0</v>
      </c>
      <c r="X227" s="413">
        <f t="shared" si="219"/>
        <v>0</v>
      </c>
      <c r="Y227" s="464">
        <f>SUM(Z227:AB227)</f>
        <v>3185</v>
      </c>
      <c r="Z227" s="464">
        <f t="shared" si="221"/>
        <v>3185</v>
      </c>
      <c r="AA227" s="464">
        <f t="shared" si="220"/>
        <v>0</v>
      </c>
      <c r="AB227" s="464">
        <f t="shared" si="220"/>
        <v>0</v>
      </c>
      <c r="AC227" s="624">
        <f>SUM(AD227:AF227)</f>
        <v>3185</v>
      </c>
      <c r="AD227" s="566">
        <v>3185</v>
      </c>
      <c r="AE227" s="563">
        <v>0</v>
      </c>
      <c r="AF227" s="662"/>
      <c r="AG227" s="566"/>
      <c r="AH227" s="566"/>
      <c r="AI227" s="614"/>
      <c r="AJ227" s="640"/>
      <c r="AK227" s="580"/>
      <c r="AL227" s="846"/>
      <c r="AM227" s="562"/>
      <c r="AN227" s="2"/>
      <c r="AO227" s="2"/>
      <c r="AP227" s="2"/>
      <c r="AQ227" s="2"/>
      <c r="AR227" s="2"/>
      <c r="AS227" s="2"/>
      <c r="AT227" s="2"/>
    </row>
    <row r="228" spans="1:46" ht="20.25" customHeight="1" thickBot="1">
      <c r="A228" s="350" t="s">
        <v>8</v>
      </c>
      <c r="B228" s="1739" t="s">
        <v>39</v>
      </c>
      <c r="C228" s="1740"/>
      <c r="D228" s="1740"/>
      <c r="E228" s="1740"/>
      <c r="F228" s="631"/>
      <c r="G228" s="28"/>
      <c r="H228" s="28"/>
      <c r="I228" s="28"/>
      <c r="J228" s="28"/>
      <c r="K228" s="28"/>
      <c r="L228" s="28"/>
      <c r="M228" s="30">
        <f>SUM(N228:P228)</f>
        <v>0</v>
      </c>
      <c r="N228" s="30">
        <v>0</v>
      </c>
      <c r="O228" s="30">
        <v>0</v>
      </c>
      <c r="P228" s="30">
        <v>0</v>
      </c>
      <c r="Q228" s="30">
        <v>0</v>
      </c>
      <c r="R228" s="30">
        <v>0</v>
      </c>
      <c r="S228" s="30">
        <v>0</v>
      </c>
      <c r="T228" s="30">
        <v>0</v>
      </c>
      <c r="U228" s="401">
        <v>0</v>
      </c>
      <c r="V228" s="401">
        <v>0</v>
      </c>
      <c r="W228" s="401">
        <v>0</v>
      </c>
      <c r="X228" s="401">
        <v>0</v>
      </c>
      <c r="Y228" s="450">
        <v>0</v>
      </c>
      <c r="Z228" s="450">
        <v>0</v>
      </c>
      <c r="AA228" s="450">
        <v>0</v>
      </c>
      <c r="AB228" s="450">
        <v>0</v>
      </c>
      <c r="AC228" s="30">
        <v>0</v>
      </c>
      <c r="AD228" s="30">
        <v>0</v>
      </c>
      <c r="AE228" s="30">
        <v>0</v>
      </c>
      <c r="AF228" s="30">
        <v>0</v>
      </c>
      <c r="AG228" s="30">
        <v>0</v>
      </c>
      <c r="AH228" s="30">
        <v>0</v>
      </c>
      <c r="AI228" s="30">
        <v>0</v>
      </c>
      <c r="AJ228" s="97">
        <v>0</v>
      </c>
      <c r="AK228" s="97">
        <v>0</v>
      </c>
      <c r="AL228" s="99"/>
      <c r="AM228" s="335"/>
      <c r="AN228" s="2"/>
      <c r="AO228" s="2"/>
      <c r="AP228" s="2"/>
      <c r="AQ228" s="2"/>
      <c r="AR228" s="2"/>
      <c r="AS228" s="2"/>
      <c r="AT228" s="2"/>
    </row>
    <row r="229" spans="1:46" ht="5.25" customHeight="1" thickBot="1">
      <c r="A229" s="31"/>
      <c r="B229" s="373"/>
      <c r="C229" s="32"/>
      <c r="D229" s="32"/>
      <c r="E229" s="33"/>
      <c r="F229" s="33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414"/>
      <c r="V229" s="414"/>
      <c r="W229" s="414"/>
      <c r="X229" s="414"/>
      <c r="Y229" s="465"/>
      <c r="Z229" s="465"/>
      <c r="AA229" s="465"/>
      <c r="AB229" s="465"/>
      <c r="AC229" s="34"/>
      <c r="AD229" s="34"/>
      <c r="AE229" s="34"/>
      <c r="AF229" s="34"/>
      <c r="AG229" s="35"/>
      <c r="AH229" s="125"/>
      <c r="AI229" s="125"/>
      <c r="AJ229" s="35"/>
      <c r="AK229" s="624"/>
      <c r="AL229" s="831"/>
      <c r="AM229" s="562"/>
      <c r="AN229" s="2"/>
      <c r="AO229" s="2"/>
      <c r="AP229" s="2"/>
      <c r="AQ229" s="2"/>
      <c r="AR229" s="2"/>
      <c r="AS229" s="2"/>
      <c r="AT229" s="2"/>
    </row>
    <row r="230" spans="1:46" ht="40.5" customHeight="1">
      <c r="A230" s="352" t="s">
        <v>188</v>
      </c>
      <c r="B230" s="1762" t="s">
        <v>98</v>
      </c>
      <c r="C230" s="1763"/>
      <c r="D230" s="1763"/>
      <c r="E230" s="1763"/>
      <c r="F230" s="1763"/>
      <c r="G230" s="1763"/>
      <c r="H230" s="1763"/>
      <c r="I230" s="1763"/>
      <c r="J230" s="1763"/>
      <c r="K230" s="1763"/>
      <c r="L230" s="1764"/>
      <c r="M230" s="225">
        <f t="shared" ref="M230:AE230" si="222">SUM(M231+M250)</f>
        <v>50970</v>
      </c>
      <c r="N230" s="225">
        <f t="shared" si="222"/>
        <v>14090</v>
      </c>
      <c r="O230" s="225">
        <f t="shared" si="222"/>
        <v>13380</v>
      </c>
      <c r="P230" s="225">
        <f t="shared" si="222"/>
        <v>23500</v>
      </c>
      <c r="Q230" s="225">
        <f t="shared" si="222"/>
        <v>50376.4</v>
      </c>
      <c r="R230" s="225">
        <f t="shared" si="222"/>
        <v>13496.4</v>
      </c>
      <c r="S230" s="225">
        <f t="shared" si="222"/>
        <v>13380</v>
      </c>
      <c r="T230" s="225">
        <f t="shared" si="222"/>
        <v>23500</v>
      </c>
      <c r="U230" s="415">
        <f t="shared" si="222"/>
        <v>50376.4</v>
      </c>
      <c r="V230" s="415">
        <f t="shared" si="222"/>
        <v>13496.4</v>
      </c>
      <c r="W230" s="415">
        <f t="shared" si="222"/>
        <v>13380</v>
      </c>
      <c r="X230" s="415">
        <f t="shared" si="222"/>
        <v>23500</v>
      </c>
      <c r="Y230" s="466">
        <f t="shared" si="222"/>
        <v>52653</v>
      </c>
      <c r="Z230" s="466">
        <f t="shared" si="222"/>
        <v>13496.4</v>
      </c>
      <c r="AA230" s="466">
        <f t="shared" si="222"/>
        <v>13380</v>
      </c>
      <c r="AB230" s="466">
        <f t="shared" si="222"/>
        <v>25776.6</v>
      </c>
      <c r="AC230" s="225">
        <f t="shared" ref="AC230" si="223">SUM(AC231+AC250)</f>
        <v>54358.76</v>
      </c>
      <c r="AD230" s="225">
        <f t="shared" si="222"/>
        <v>3770.96</v>
      </c>
      <c r="AE230" s="225">
        <f t="shared" si="222"/>
        <v>21895.1</v>
      </c>
      <c r="AF230" s="225">
        <f t="shared" ref="AF230:AK230" si="224">SUM(AF231+AF250)</f>
        <v>28692.7</v>
      </c>
      <c r="AG230" s="15">
        <f t="shared" si="224"/>
        <v>23500</v>
      </c>
      <c r="AH230" s="15">
        <f t="shared" si="224"/>
        <v>23500</v>
      </c>
      <c r="AI230" s="15">
        <f t="shared" si="224"/>
        <v>23500</v>
      </c>
      <c r="AJ230" s="94">
        <f t="shared" si="224"/>
        <v>162.94899999999998</v>
      </c>
      <c r="AK230" s="94">
        <f t="shared" si="224"/>
        <v>28692.7</v>
      </c>
      <c r="AL230" s="105"/>
      <c r="AM230" s="562"/>
      <c r="AN230" s="2"/>
      <c r="AO230" s="2"/>
      <c r="AP230" s="2"/>
      <c r="AQ230" s="2"/>
      <c r="AR230" s="2"/>
      <c r="AS230" s="2"/>
      <c r="AT230" s="2"/>
    </row>
    <row r="231" spans="1:46" ht="22.5" customHeight="1">
      <c r="A231" s="344" t="s">
        <v>218</v>
      </c>
      <c r="B231" s="1655" t="s">
        <v>36</v>
      </c>
      <c r="C231" s="1656"/>
      <c r="D231" s="1656"/>
      <c r="E231" s="1656"/>
      <c r="F231" s="556"/>
      <c r="G231" s="16"/>
      <c r="H231" s="16"/>
      <c r="I231" s="16"/>
      <c r="J231" s="16"/>
      <c r="K231" s="16"/>
      <c r="L231" s="16"/>
      <c r="M231" s="121">
        <f t="shared" ref="M231:U231" si="225">SUM(M232:M246)</f>
        <v>50620</v>
      </c>
      <c r="N231" s="121">
        <f t="shared" si="225"/>
        <v>13740</v>
      </c>
      <c r="O231" s="121">
        <f t="shared" si="225"/>
        <v>13380</v>
      </c>
      <c r="P231" s="121">
        <f t="shared" si="225"/>
        <v>23500</v>
      </c>
      <c r="Q231" s="121">
        <f t="shared" si="225"/>
        <v>50026.400000000001</v>
      </c>
      <c r="R231" s="121">
        <f t="shared" si="225"/>
        <v>13146.4</v>
      </c>
      <c r="S231" s="121">
        <f t="shared" si="225"/>
        <v>13380</v>
      </c>
      <c r="T231" s="121">
        <f t="shared" si="225"/>
        <v>23500</v>
      </c>
      <c r="U231" s="416">
        <f t="shared" si="225"/>
        <v>50026.400000000001</v>
      </c>
      <c r="V231" s="416">
        <f>SUM(V232:V246)</f>
        <v>13146.4</v>
      </c>
      <c r="W231" s="416">
        <f>SUM(W232:W246)</f>
        <v>13380</v>
      </c>
      <c r="X231" s="416">
        <f>SUM(X232:X246)</f>
        <v>23500</v>
      </c>
      <c r="Y231" s="467">
        <f>SUM(Y232:Y249)</f>
        <v>52303</v>
      </c>
      <c r="Z231" s="467">
        <f t="shared" ref="Z231:AB231" si="226">SUM(Z232:Z249)</f>
        <v>13146.4</v>
      </c>
      <c r="AA231" s="467">
        <f t="shared" si="226"/>
        <v>13380</v>
      </c>
      <c r="AB231" s="467">
        <f t="shared" si="226"/>
        <v>25776.6</v>
      </c>
      <c r="AC231" s="121">
        <f>SUM(AC232:AC249)</f>
        <v>53774.240000000005</v>
      </c>
      <c r="AD231" s="121">
        <f>SUM(AD232:AD246)</f>
        <v>3726.64</v>
      </c>
      <c r="AE231" s="121">
        <f>SUM(AE232:AE246)</f>
        <v>21354.899999999998</v>
      </c>
      <c r="AF231" s="121">
        <f>SUM(AF232:AF249)</f>
        <v>28692.7</v>
      </c>
      <c r="AG231" s="17">
        <f>SUM(AG232:AG246)</f>
        <v>23500</v>
      </c>
      <c r="AH231" s="17">
        <f>SUM(AH232:AH246)</f>
        <v>23500</v>
      </c>
      <c r="AI231" s="17">
        <f>SUM(AI232:AI246)</f>
        <v>23500</v>
      </c>
      <c r="AJ231" s="95">
        <f t="shared" ref="AJ231" si="227">SUM(AJ232:AJ249)</f>
        <v>162.94899999999998</v>
      </c>
      <c r="AK231" s="95">
        <f>SUM(AK232:AK249)</f>
        <v>28692.7</v>
      </c>
      <c r="AL231" s="95"/>
      <c r="AM231" s="213"/>
      <c r="AN231" s="2"/>
      <c r="AO231" s="2"/>
      <c r="AP231" s="2"/>
      <c r="AQ231" s="2"/>
      <c r="AR231" s="2"/>
      <c r="AS231" s="2"/>
      <c r="AT231" s="2"/>
    </row>
    <row r="232" spans="1:46" ht="78.599999999999994" customHeight="1" outlineLevel="1">
      <c r="A232" s="555" t="s">
        <v>220</v>
      </c>
      <c r="B232" s="615" t="s">
        <v>495</v>
      </c>
      <c r="C232" s="575" t="s">
        <v>863</v>
      </c>
      <c r="D232" s="575"/>
      <c r="E232" s="575" t="s">
        <v>73</v>
      </c>
      <c r="F232" s="3" t="s">
        <v>445</v>
      </c>
      <c r="G232" s="575" t="s">
        <v>377</v>
      </c>
      <c r="H232" s="575" t="s">
        <v>80</v>
      </c>
      <c r="I232" s="89" t="s">
        <v>33</v>
      </c>
      <c r="J232" s="575">
        <v>1</v>
      </c>
      <c r="K232" s="575">
        <v>2018</v>
      </c>
      <c r="L232" s="575">
        <v>2018</v>
      </c>
      <c r="M232" s="624">
        <f t="shared" ref="M232:M251" si="228">SUM(N232:P232)</f>
        <v>2900</v>
      </c>
      <c r="N232" s="624">
        <v>2900</v>
      </c>
      <c r="O232" s="624">
        <v>0</v>
      </c>
      <c r="P232" s="624">
        <v>0</v>
      </c>
      <c r="Q232" s="624">
        <f t="shared" ref="Q232:Q246" si="229">SUM(R232:T232)</f>
        <v>2401.6</v>
      </c>
      <c r="R232" s="624">
        <v>2401.6</v>
      </c>
      <c r="S232" s="624">
        <v>0</v>
      </c>
      <c r="T232" s="624">
        <v>0</v>
      </c>
      <c r="U232" s="413">
        <f t="shared" ref="U232:U246" si="230">SUM(V232:X232)</f>
        <v>2401.6</v>
      </c>
      <c r="V232" s="413">
        <f>R232</f>
        <v>2401.6</v>
      </c>
      <c r="W232" s="413">
        <f>S232</f>
        <v>0</v>
      </c>
      <c r="X232" s="413">
        <f>T232</f>
        <v>0</v>
      </c>
      <c r="Y232" s="464">
        <f t="shared" ref="Y232:Y249" si="231">SUM(Z232:AB232)</f>
        <v>2401.6</v>
      </c>
      <c r="Z232" s="464">
        <f>V232</f>
        <v>2401.6</v>
      </c>
      <c r="AA232" s="464">
        <f>W232</f>
        <v>0</v>
      </c>
      <c r="AB232" s="464">
        <f>X232</f>
        <v>0</v>
      </c>
      <c r="AC232" s="242">
        <f t="shared" ref="AC232:AC249" si="232">SUM(AD232:AF232)</f>
        <v>2401.5</v>
      </c>
      <c r="AD232" s="242">
        <v>2401.5</v>
      </c>
      <c r="AE232" s="242">
        <v>0</v>
      </c>
      <c r="AF232" s="242"/>
      <c r="AG232" s="89" t="s">
        <v>33</v>
      </c>
      <c r="AH232" s="89" t="s">
        <v>33</v>
      </c>
      <c r="AI232" s="89" t="s">
        <v>33</v>
      </c>
      <c r="AJ232" s="101" t="s">
        <v>33</v>
      </c>
      <c r="AK232" s="115"/>
      <c r="AL232" s="115"/>
      <c r="AM232" s="562"/>
      <c r="AN232" s="2"/>
      <c r="AO232" s="2"/>
      <c r="AP232" s="2"/>
      <c r="AQ232" s="2"/>
      <c r="AR232" s="2"/>
      <c r="AS232" s="2"/>
      <c r="AT232" s="2"/>
    </row>
    <row r="233" spans="1:46" ht="72" customHeight="1" outlineLevel="1">
      <c r="A233" s="555" t="s">
        <v>221</v>
      </c>
      <c r="B233" s="615" t="s">
        <v>496</v>
      </c>
      <c r="C233" s="575" t="s">
        <v>864</v>
      </c>
      <c r="D233" s="575"/>
      <c r="E233" s="575" t="s">
        <v>73</v>
      </c>
      <c r="F233" s="3" t="s">
        <v>445</v>
      </c>
      <c r="G233" s="575" t="s">
        <v>377</v>
      </c>
      <c r="H233" s="575" t="s">
        <v>80</v>
      </c>
      <c r="I233" s="89" t="s">
        <v>33</v>
      </c>
      <c r="J233" s="575">
        <v>1</v>
      </c>
      <c r="K233" s="575">
        <v>2018</v>
      </c>
      <c r="L233" s="575">
        <v>2018</v>
      </c>
      <c r="M233" s="624">
        <f t="shared" si="228"/>
        <v>1300</v>
      </c>
      <c r="N233" s="624">
        <v>1300</v>
      </c>
      <c r="O233" s="624">
        <v>0</v>
      </c>
      <c r="P233" s="624">
        <v>0</v>
      </c>
      <c r="Q233" s="624">
        <f t="shared" si="229"/>
        <v>1204.8</v>
      </c>
      <c r="R233" s="624">
        <v>1204.8</v>
      </c>
      <c r="S233" s="624">
        <v>0</v>
      </c>
      <c r="T233" s="624">
        <v>0</v>
      </c>
      <c r="U233" s="413">
        <f t="shared" si="230"/>
        <v>1204.8</v>
      </c>
      <c r="V233" s="413">
        <f t="shared" ref="V233:X246" si="233">R233</f>
        <v>1204.8</v>
      </c>
      <c r="W233" s="413">
        <f t="shared" si="233"/>
        <v>0</v>
      </c>
      <c r="X233" s="413">
        <f t="shared" si="233"/>
        <v>0</v>
      </c>
      <c r="Y233" s="464">
        <f t="shared" si="231"/>
        <v>1204.8</v>
      </c>
      <c r="Z233" s="464">
        <f t="shared" ref="Z233:AB234" si="234">V233</f>
        <v>1204.8</v>
      </c>
      <c r="AA233" s="464">
        <f t="shared" si="234"/>
        <v>0</v>
      </c>
      <c r="AB233" s="464">
        <f t="shared" si="234"/>
        <v>0</v>
      </c>
      <c r="AC233" s="242">
        <f t="shared" si="232"/>
        <v>1204.8</v>
      </c>
      <c r="AD233" s="89">
        <v>1204.8</v>
      </c>
      <c r="AE233" s="124">
        <v>0</v>
      </c>
      <c r="AF233" s="124"/>
      <c r="AG233" s="89" t="s">
        <v>33</v>
      </c>
      <c r="AH233" s="89" t="s">
        <v>33</v>
      </c>
      <c r="AI233" s="89" t="s">
        <v>33</v>
      </c>
      <c r="AJ233" s="101" t="s">
        <v>33</v>
      </c>
      <c r="AK233" s="115"/>
      <c r="AL233" s="115"/>
      <c r="AM233" s="562"/>
      <c r="AN233" s="2"/>
      <c r="AO233" s="2"/>
      <c r="AP233" s="2"/>
      <c r="AQ233" s="2"/>
      <c r="AR233" s="2"/>
      <c r="AS233" s="2"/>
      <c r="AT233" s="2"/>
    </row>
    <row r="234" spans="1:46" ht="42" customHeight="1" outlineLevel="1">
      <c r="A234" s="555" t="s">
        <v>222</v>
      </c>
      <c r="B234" s="615" t="s">
        <v>497</v>
      </c>
      <c r="C234" s="615"/>
      <c r="D234" s="615"/>
      <c r="E234" s="575" t="s">
        <v>73</v>
      </c>
      <c r="F234" s="3" t="s">
        <v>445</v>
      </c>
      <c r="G234" s="575" t="s">
        <v>377</v>
      </c>
      <c r="H234" s="575" t="s">
        <v>80</v>
      </c>
      <c r="I234" s="89" t="s">
        <v>33</v>
      </c>
      <c r="J234" s="575">
        <v>1</v>
      </c>
      <c r="K234" s="575">
        <v>2019</v>
      </c>
      <c r="L234" s="575">
        <v>2019</v>
      </c>
      <c r="M234" s="624">
        <f t="shared" si="228"/>
        <v>1100</v>
      </c>
      <c r="N234" s="624">
        <v>0</v>
      </c>
      <c r="O234" s="624">
        <v>1100</v>
      </c>
      <c r="P234" s="624">
        <v>0</v>
      </c>
      <c r="Q234" s="624">
        <f t="shared" si="229"/>
        <v>1100</v>
      </c>
      <c r="R234" s="624">
        <v>0</v>
      </c>
      <c r="S234" s="624">
        <v>1100</v>
      </c>
      <c r="T234" s="624">
        <v>0</v>
      </c>
      <c r="U234" s="413">
        <f t="shared" si="230"/>
        <v>1100</v>
      </c>
      <c r="V234" s="413">
        <f t="shared" si="233"/>
        <v>0</v>
      </c>
      <c r="W234" s="413">
        <f t="shared" si="233"/>
        <v>1100</v>
      </c>
      <c r="X234" s="413">
        <f t="shared" si="233"/>
        <v>0</v>
      </c>
      <c r="Y234" s="464">
        <f t="shared" si="231"/>
        <v>1100</v>
      </c>
      <c r="Z234" s="464">
        <f t="shared" si="234"/>
        <v>0</v>
      </c>
      <c r="AA234" s="464">
        <f t="shared" si="234"/>
        <v>1100</v>
      </c>
      <c r="AB234" s="464">
        <f t="shared" si="234"/>
        <v>0</v>
      </c>
      <c r="AC234" s="242">
        <f t="shared" si="232"/>
        <v>2534</v>
      </c>
      <c r="AD234" s="124">
        <v>0</v>
      </c>
      <c r="AE234" s="124">
        <v>2534</v>
      </c>
      <c r="AF234" s="124"/>
      <c r="AG234" s="89" t="s">
        <v>33</v>
      </c>
      <c r="AH234" s="89" t="s">
        <v>33</v>
      </c>
      <c r="AI234" s="89" t="s">
        <v>33</v>
      </c>
      <c r="AJ234" s="101" t="s">
        <v>33</v>
      </c>
      <c r="AK234" s="117"/>
      <c r="AL234" s="117"/>
      <c r="AM234" s="562"/>
      <c r="AN234" s="2"/>
      <c r="AO234" s="2"/>
      <c r="AP234" s="2"/>
      <c r="AQ234" s="2"/>
      <c r="AR234" s="2"/>
      <c r="AS234" s="2"/>
      <c r="AT234" s="2"/>
    </row>
    <row r="235" spans="1:46" ht="109.2" customHeight="1" outlineLevel="1">
      <c r="A235" s="361" t="s">
        <v>223</v>
      </c>
      <c r="B235" s="616" t="s">
        <v>498</v>
      </c>
      <c r="C235" s="615" t="s">
        <v>916</v>
      </c>
      <c r="D235" s="615" t="s">
        <v>687</v>
      </c>
      <c r="E235" s="575" t="s">
        <v>73</v>
      </c>
      <c r="F235" s="3" t="s">
        <v>445</v>
      </c>
      <c r="G235" s="575" t="s">
        <v>377</v>
      </c>
      <c r="H235" s="575" t="s">
        <v>80</v>
      </c>
      <c r="I235" s="89" t="s">
        <v>33</v>
      </c>
      <c r="J235" s="575">
        <v>1</v>
      </c>
      <c r="K235" s="575">
        <v>2020</v>
      </c>
      <c r="L235" s="575">
        <v>2020</v>
      </c>
      <c r="M235" s="624">
        <f t="shared" si="228"/>
        <v>5000</v>
      </c>
      <c r="N235" s="624">
        <v>0</v>
      </c>
      <c r="O235" s="624">
        <v>0</v>
      </c>
      <c r="P235" s="624">
        <v>5000</v>
      </c>
      <c r="Q235" s="624">
        <f t="shared" si="229"/>
        <v>5000</v>
      </c>
      <c r="R235" s="624">
        <v>0</v>
      </c>
      <c r="S235" s="624">
        <v>0</v>
      </c>
      <c r="T235" s="624">
        <v>5000</v>
      </c>
      <c r="U235" s="413">
        <f t="shared" si="230"/>
        <v>5000</v>
      </c>
      <c r="V235" s="413">
        <f t="shared" si="233"/>
        <v>0</v>
      </c>
      <c r="W235" s="413">
        <f t="shared" si="233"/>
        <v>0</v>
      </c>
      <c r="X235" s="413">
        <v>5000</v>
      </c>
      <c r="Y235" s="464">
        <f t="shared" si="231"/>
        <v>0</v>
      </c>
      <c r="Z235" s="464">
        <v>0</v>
      </c>
      <c r="AA235" s="464">
        <v>0</v>
      </c>
      <c r="AB235" s="464">
        <v>0</v>
      </c>
      <c r="AC235" s="242">
        <f t="shared" si="232"/>
        <v>0</v>
      </c>
      <c r="AD235" s="124">
        <v>0</v>
      </c>
      <c r="AE235" s="124">
        <v>0</v>
      </c>
      <c r="AF235" s="124">
        <v>0</v>
      </c>
      <c r="AG235" s="89">
        <v>5000</v>
      </c>
      <c r="AH235" s="89">
        <v>5000</v>
      </c>
      <c r="AI235" s="101">
        <v>5000</v>
      </c>
      <c r="AJ235" s="625">
        <v>0</v>
      </c>
      <c r="AK235" s="212">
        <v>0</v>
      </c>
      <c r="AL235" s="212"/>
      <c r="AM235" s="577" t="s">
        <v>675</v>
      </c>
      <c r="AN235" s="2"/>
      <c r="AO235" s="2"/>
      <c r="AP235" s="2"/>
      <c r="AQ235" s="2"/>
      <c r="AR235" s="2"/>
      <c r="AS235" s="2"/>
      <c r="AT235" s="2"/>
    </row>
    <row r="236" spans="1:46" ht="43.2" outlineLevel="1">
      <c r="A236" s="487" t="s">
        <v>223</v>
      </c>
      <c r="B236" s="615" t="s">
        <v>915</v>
      </c>
      <c r="C236" s="575" t="s">
        <v>917</v>
      </c>
      <c r="D236" s="615"/>
      <c r="E236" s="575" t="s">
        <v>73</v>
      </c>
      <c r="F236" s="3" t="s">
        <v>445</v>
      </c>
      <c r="G236" s="575" t="s">
        <v>377</v>
      </c>
      <c r="H236" s="575" t="s">
        <v>80</v>
      </c>
      <c r="I236" s="89" t="s">
        <v>33</v>
      </c>
      <c r="J236" s="575">
        <v>1</v>
      </c>
      <c r="K236" s="575">
        <v>2020</v>
      </c>
      <c r="L236" s="575">
        <v>2020</v>
      </c>
      <c r="M236" s="624"/>
      <c r="N236" s="624"/>
      <c r="O236" s="624"/>
      <c r="P236" s="624"/>
      <c r="Q236" s="624"/>
      <c r="R236" s="624"/>
      <c r="S236" s="624"/>
      <c r="T236" s="624"/>
      <c r="U236" s="413"/>
      <c r="V236" s="413"/>
      <c r="W236" s="413"/>
      <c r="X236" s="413"/>
      <c r="Y236" s="464">
        <f t="shared" si="231"/>
        <v>4495</v>
      </c>
      <c r="Z236" s="464">
        <v>0</v>
      </c>
      <c r="AA236" s="464">
        <v>0</v>
      </c>
      <c r="AB236" s="464">
        <v>4495</v>
      </c>
      <c r="AC236" s="242">
        <f t="shared" si="232"/>
        <v>4495</v>
      </c>
      <c r="AD236" s="124"/>
      <c r="AE236" s="124"/>
      <c r="AF236" s="124">
        <v>4495</v>
      </c>
      <c r="AG236" s="89"/>
      <c r="AH236" s="89"/>
      <c r="AI236" s="101"/>
      <c r="AJ236" s="625"/>
      <c r="AK236" s="212">
        <v>4495</v>
      </c>
      <c r="AL236" s="212"/>
      <c r="AM236" s="577"/>
      <c r="AN236" s="2"/>
      <c r="AO236" s="2"/>
      <c r="AP236" s="2"/>
      <c r="AQ236" s="2"/>
      <c r="AR236" s="2"/>
      <c r="AS236" s="2"/>
      <c r="AT236" s="2"/>
    </row>
    <row r="237" spans="1:46" ht="36" customHeight="1" outlineLevel="1">
      <c r="A237" s="555" t="s">
        <v>224</v>
      </c>
      <c r="B237" s="615" t="s">
        <v>499</v>
      </c>
      <c r="C237" s="615"/>
      <c r="D237" s="615"/>
      <c r="E237" s="575" t="s">
        <v>73</v>
      </c>
      <c r="F237" s="3" t="s">
        <v>445</v>
      </c>
      <c r="G237" s="575" t="s">
        <v>377</v>
      </c>
      <c r="H237" s="575" t="s">
        <v>80</v>
      </c>
      <c r="I237" s="89" t="s">
        <v>33</v>
      </c>
      <c r="J237" s="575">
        <v>1</v>
      </c>
      <c r="K237" s="575">
        <v>2020</v>
      </c>
      <c r="L237" s="575">
        <v>2020</v>
      </c>
      <c r="M237" s="624">
        <f t="shared" si="228"/>
        <v>1000</v>
      </c>
      <c r="N237" s="624">
        <v>0</v>
      </c>
      <c r="O237" s="624">
        <v>0</v>
      </c>
      <c r="P237" s="624">
        <v>1000</v>
      </c>
      <c r="Q237" s="624">
        <f t="shared" si="229"/>
        <v>1000</v>
      </c>
      <c r="R237" s="624">
        <v>0</v>
      </c>
      <c r="S237" s="624">
        <v>0</v>
      </c>
      <c r="T237" s="624">
        <v>1000</v>
      </c>
      <c r="U237" s="413">
        <f t="shared" si="230"/>
        <v>1000</v>
      </c>
      <c r="V237" s="413">
        <f t="shared" si="233"/>
        <v>0</v>
      </c>
      <c r="W237" s="413">
        <f t="shared" si="233"/>
        <v>0</v>
      </c>
      <c r="X237" s="413">
        <f t="shared" si="233"/>
        <v>1000</v>
      </c>
      <c r="Y237" s="464">
        <f t="shared" si="231"/>
        <v>1000</v>
      </c>
      <c r="Z237" s="464">
        <v>0</v>
      </c>
      <c r="AA237" s="464">
        <v>0</v>
      </c>
      <c r="AB237" s="464">
        <f>X237</f>
        <v>1000</v>
      </c>
      <c r="AC237" s="242">
        <f t="shared" si="232"/>
        <v>978</v>
      </c>
      <c r="AD237" s="124">
        <v>0</v>
      </c>
      <c r="AE237" s="124">
        <v>0</v>
      </c>
      <c r="AF237" s="124">
        <v>978</v>
      </c>
      <c r="AG237" s="89">
        <v>1000</v>
      </c>
      <c r="AH237" s="89">
        <v>1000</v>
      </c>
      <c r="AI237" s="101">
        <v>1000</v>
      </c>
      <c r="AJ237" s="625">
        <v>45.26</v>
      </c>
      <c r="AK237" s="212">
        <v>978</v>
      </c>
      <c r="AL237" s="212"/>
      <c r="AM237" s="562"/>
      <c r="AN237" s="2"/>
      <c r="AO237" s="2"/>
      <c r="AP237" s="2"/>
      <c r="AQ237" s="2"/>
      <c r="AR237" s="2"/>
      <c r="AS237" s="2"/>
      <c r="AT237" s="2"/>
    </row>
    <row r="238" spans="1:46" ht="45" customHeight="1" outlineLevel="1">
      <c r="A238" s="555" t="s">
        <v>225</v>
      </c>
      <c r="B238" s="615" t="s">
        <v>500</v>
      </c>
      <c r="C238" s="575" t="s">
        <v>918</v>
      </c>
      <c r="D238" s="615"/>
      <c r="E238" s="575" t="s">
        <v>73</v>
      </c>
      <c r="F238" s="3" t="s">
        <v>445</v>
      </c>
      <c r="G238" s="575" t="s">
        <v>377</v>
      </c>
      <c r="H238" s="575" t="s">
        <v>80</v>
      </c>
      <c r="I238" s="89" t="s">
        <v>33</v>
      </c>
      <c r="J238" s="575">
        <v>1</v>
      </c>
      <c r="K238" s="575">
        <v>2020</v>
      </c>
      <c r="L238" s="575">
        <v>2020</v>
      </c>
      <c r="M238" s="624">
        <f t="shared" si="228"/>
        <v>1000</v>
      </c>
      <c r="N238" s="624">
        <v>0</v>
      </c>
      <c r="O238" s="624">
        <v>0</v>
      </c>
      <c r="P238" s="624">
        <v>1000</v>
      </c>
      <c r="Q238" s="624">
        <f t="shared" si="229"/>
        <v>1000</v>
      </c>
      <c r="R238" s="624">
        <v>0</v>
      </c>
      <c r="S238" s="624">
        <v>0</v>
      </c>
      <c r="T238" s="624">
        <v>1000</v>
      </c>
      <c r="U238" s="413">
        <f t="shared" si="230"/>
        <v>1000</v>
      </c>
      <c r="V238" s="413">
        <f t="shared" si="233"/>
        <v>0</v>
      </c>
      <c r="W238" s="413">
        <f t="shared" si="233"/>
        <v>0</v>
      </c>
      <c r="X238" s="413">
        <f t="shared" si="233"/>
        <v>1000</v>
      </c>
      <c r="Y238" s="464">
        <f t="shared" si="231"/>
        <v>1197</v>
      </c>
      <c r="Z238" s="464">
        <v>0</v>
      </c>
      <c r="AA238" s="464">
        <v>0</v>
      </c>
      <c r="AB238" s="464">
        <v>1197</v>
      </c>
      <c r="AC238" s="242">
        <f t="shared" si="232"/>
        <v>1197</v>
      </c>
      <c r="AD238" s="124">
        <v>0</v>
      </c>
      <c r="AE238" s="124">
        <v>0</v>
      </c>
      <c r="AF238" s="124">
        <v>1197</v>
      </c>
      <c r="AG238" s="89">
        <v>1000</v>
      </c>
      <c r="AH238" s="89">
        <v>1000</v>
      </c>
      <c r="AI238" s="101">
        <v>1000</v>
      </c>
      <c r="AJ238" s="202">
        <v>117.68899999999999</v>
      </c>
      <c r="AK238" s="212">
        <v>1197</v>
      </c>
      <c r="AL238" s="212"/>
      <c r="AM238" s="577" t="s">
        <v>676</v>
      </c>
      <c r="AN238" s="2"/>
      <c r="AO238" s="2"/>
      <c r="AP238" s="2"/>
      <c r="AQ238" s="2"/>
      <c r="AR238" s="2"/>
      <c r="AS238" s="2"/>
      <c r="AT238" s="2"/>
    </row>
    <row r="239" spans="1:46" ht="84" outlineLevel="1">
      <c r="A239" s="555" t="s">
        <v>226</v>
      </c>
      <c r="B239" s="615" t="s">
        <v>501</v>
      </c>
      <c r="C239" s="615"/>
      <c r="D239" s="615"/>
      <c r="E239" s="575" t="s">
        <v>73</v>
      </c>
      <c r="F239" s="3" t="s">
        <v>446</v>
      </c>
      <c r="G239" s="575" t="s">
        <v>377</v>
      </c>
      <c r="H239" s="575" t="s">
        <v>80</v>
      </c>
      <c r="I239" s="89" t="s">
        <v>33</v>
      </c>
      <c r="J239" s="575">
        <v>1</v>
      </c>
      <c r="K239" s="575">
        <v>2018</v>
      </c>
      <c r="L239" s="575">
        <v>2018</v>
      </c>
      <c r="M239" s="624">
        <f t="shared" si="228"/>
        <v>520</v>
      </c>
      <c r="N239" s="624">
        <v>520</v>
      </c>
      <c r="O239" s="624">
        <v>0</v>
      </c>
      <c r="P239" s="624">
        <v>0</v>
      </c>
      <c r="Q239" s="624">
        <f t="shared" si="229"/>
        <v>520</v>
      </c>
      <c r="R239" s="624">
        <v>520</v>
      </c>
      <c r="S239" s="624">
        <v>0</v>
      </c>
      <c r="T239" s="624">
        <v>0</v>
      </c>
      <c r="U239" s="413">
        <f t="shared" si="230"/>
        <v>520</v>
      </c>
      <c r="V239" s="413">
        <f t="shared" si="233"/>
        <v>520</v>
      </c>
      <c r="W239" s="413">
        <f t="shared" si="233"/>
        <v>0</v>
      </c>
      <c r="X239" s="413">
        <f t="shared" si="233"/>
        <v>0</v>
      </c>
      <c r="Y239" s="464">
        <f t="shared" si="231"/>
        <v>520</v>
      </c>
      <c r="Z239" s="464">
        <f t="shared" ref="Z239:AB242" si="235">V239</f>
        <v>520</v>
      </c>
      <c r="AA239" s="464">
        <f t="shared" si="235"/>
        <v>0</v>
      </c>
      <c r="AB239" s="464">
        <f t="shared" si="235"/>
        <v>0</v>
      </c>
      <c r="AC239" s="242">
        <f t="shared" si="232"/>
        <v>415.24</v>
      </c>
      <c r="AD239" s="89">
        <v>38.14</v>
      </c>
      <c r="AE239" s="124">
        <v>377.1</v>
      </c>
      <c r="AF239" s="124"/>
      <c r="AG239" s="89" t="s">
        <v>33</v>
      </c>
      <c r="AH239" s="89" t="s">
        <v>33</v>
      </c>
      <c r="AI239" s="89" t="s">
        <v>33</v>
      </c>
      <c r="AJ239" s="89" t="s">
        <v>33</v>
      </c>
      <c r="AK239" s="221"/>
      <c r="AL239" s="221"/>
      <c r="AM239" s="562"/>
      <c r="AN239" s="2"/>
      <c r="AO239" s="2"/>
      <c r="AP239" s="2"/>
      <c r="AQ239" s="2"/>
      <c r="AR239" s="2"/>
      <c r="AS239" s="2"/>
      <c r="AT239" s="2"/>
    </row>
    <row r="240" spans="1:46" ht="96" customHeight="1" outlineLevel="1">
      <c r="A240" s="555" t="s">
        <v>227</v>
      </c>
      <c r="B240" s="615" t="s">
        <v>502</v>
      </c>
      <c r="C240" s="615"/>
      <c r="D240" s="615"/>
      <c r="E240" s="575" t="s">
        <v>73</v>
      </c>
      <c r="F240" s="3" t="s">
        <v>446</v>
      </c>
      <c r="G240" s="575" t="s">
        <v>377</v>
      </c>
      <c r="H240" s="575" t="s">
        <v>80</v>
      </c>
      <c r="I240" s="89" t="s">
        <v>33</v>
      </c>
      <c r="J240" s="575">
        <v>1</v>
      </c>
      <c r="K240" s="575">
        <v>2018</v>
      </c>
      <c r="L240" s="575">
        <v>2018</v>
      </c>
      <c r="M240" s="624">
        <f t="shared" si="228"/>
        <v>520</v>
      </c>
      <c r="N240" s="624">
        <v>520</v>
      </c>
      <c r="O240" s="624">
        <v>0</v>
      </c>
      <c r="P240" s="624">
        <v>0</v>
      </c>
      <c r="Q240" s="624">
        <f t="shared" si="229"/>
        <v>520</v>
      </c>
      <c r="R240" s="624">
        <v>520</v>
      </c>
      <c r="S240" s="624">
        <v>0</v>
      </c>
      <c r="T240" s="624">
        <v>0</v>
      </c>
      <c r="U240" s="413">
        <f t="shared" si="230"/>
        <v>520</v>
      </c>
      <c r="V240" s="413">
        <f t="shared" si="233"/>
        <v>520</v>
      </c>
      <c r="W240" s="413">
        <f t="shared" si="233"/>
        <v>0</v>
      </c>
      <c r="X240" s="413">
        <f t="shared" si="233"/>
        <v>0</v>
      </c>
      <c r="Y240" s="464">
        <f t="shared" si="231"/>
        <v>520</v>
      </c>
      <c r="Z240" s="464">
        <f t="shared" si="235"/>
        <v>520</v>
      </c>
      <c r="AA240" s="464">
        <f t="shared" si="235"/>
        <v>0</v>
      </c>
      <c r="AB240" s="464">
        <f t="shared" si="235"/>
        <v>0</v>
      </c>
      <c r="AC240" s="242">
        <f t="shared" si="232"/>
        <v>2147.3999999999996</v>
      </c>
      <c r="AD240" s="89">
        <v>82.2</v>
      </c>
      <c r="AE240" s="124">
        <v>2065.1999999999998</v>
      </c>
      <c r="AF240" s="124"/>
      <c r="AG240" s="89" t="s">
        <v>33</v>
      </c>
      <c r="AH240" s="89" t="s">
        <v>33</v>
      </c>
      <c r="AI240" s="89" t="s">
        <v>33</v>
      </c>
      <c r="AJ240" s="89" t="s">
        <v>33</v>
      </c>
      <c r="AK240" s="221"/>
      <c r="AL240" s="221"/>
      <c r="AM240" s="562"/>
      <c r="AN240" s="2"/>
      <c r="AO240" s="2"/>
      <c r="AP240" s="2"/>
      <c r="AQ240" s="2"/>
      <c r="AR240" s="2"/>
      <c r="AS240" s="2"/>
      <c r="AT240" s="2"/>
    </row>
    <row r="241" spans="1:46" ht="94.5" customHeight="1" outlineLevel="1">
      <c r="A241" s="555" t="s">
        <v>228</v>
      </c>
      <c r="B241" s="615" t="s">
        <v>503</v>
      </c>
      <c r="C241" s="615"/>
      <c r="D241" s="615"/>
      <c r="E241" s="575" t="s">
        <v>73</v>
      </c>
      <c r="F241" s="3" t="s">
        <v>446</v>
      </c>
      <c r="G241" s="575" t="s">
        <v>377</v>
      </c>
      <c r="H241" s="575" t="s">
        <v>80</v>
      </c>
      <c r="I241" s="89" t="s">
        <v>33</v>
      </c>
      <c r="J241" s="575">
        <v>1</v>
      </c>
      <c r="K241" s="575">
        <v>2019</v>
      </c>
      <c r="L241" s="575">
        <v>2019</v>
      </c>
      <c r="M241" s="624">
        <f t="shared" si="228"/>
        <v>600</v>
      </c>
      <c r="N241" s="624">
        <v>0</v>
      </c>
      <c r="O241" s="624">
        <v>600</v>
      </c>
      <c r="P241" s="624">
        <v>0</v>
      </c>
      <c r="Q241" s="624">
        <f t="shared" si="229"/>
        <v>600</v>
      </c>
      <c r="R241" s="624">
        <v>0</v>
      </c>
      <c r="S241" s="624">
        <v>600</v>
      </c>
      <c r="T241" s="624">
        <v>0</v>
      </c>
      <c r="U241" s="413">
        <f t="shared" si="230"/>
        <v>600</v>
      </c>
      <c r="V241" s="413">
        <f t="shared" si="233"/>
        <v>0</v>
      </c>
      <c r="W241" s="413">
        <f t="shared" si="233"/>
        <v>600</v>
      </c>
      <c r="X241" s="413">
        <f t="shared" si="233"/>
        <v>0</v>
      </c>
      <c r="Y241" s="464">
        <f t="shared" si="231"/>
        <v>600</v>
      </c>
      <c r="Z241" s="464">
        <f t="shared" si="235"/>
        <v>0</v>
      </c>
      <c r="AA241" s="464">
        <f t="shared" si="235"/>
        <v>600</v>
      </c>
      <c r="AB241" s="464">
        <f t="shared" si="235"/>
        <v>0</v>
      </c>
      <c r="AC241" s="242">
        <f t="shared" si="232"/>
        <v>212.2</v>
      </c>
      <c r="AD241" s="124">
        <v>0</v>
      </c>
      <c r="AE241" s="124">
        <v>212.2</v>
      </c>
      <c r="AF241" s="124"/>
      <c r="AG241" s="89" t="s">
        <v>33</v>
      </c>
      <c r="AH241" s="89" t="s">
        <v>33</v>
      </c>
      <c r="AI241" s="89" t="s">
        <v>33</v>
      </c>
      <c r="AJ241" s="89" t="s">
        <v>33</v>
      </c>
      <c r="AK241" s="221"/>
      <c r="AL241" s="221"/>
      <c r="AM241" s="562"/>
      <c r="AN241" s="2"/>
      <c r="AO241" s="2"/>
      <c r="AP241" s="2"/>
      <c r="AQ241" s="2"/>
      <c r="AR241" s="2"/>
      <c r="AS241" s="2"/>
      <c r="AT241" s="2"/>
    </row>
    <row r="242" spans="1:46" ht="93.75" customHeight="1" outlineLevel="1">
      <c r="A242" s="555" t="s">
        <v>229</v>
      </c>
      <c r="B242" s="615" t="s">
        <v>504</v>
      </c>
      <c r="C242" s="615"/>
      <c r="D242" s="615"/>
      <c r="E242" s="575" t="s">
        <v>73</v>
      </c>
      <c r="F242" s="3" t="s">
        <v>446</v>
      </c>
      <c r="G242" s="575" t="s">
        <v>377</v>
      </c>
      <c r="H242" s="575" t="s">
        <v>80</v>
      </c>
      <c r="I242" s="89" t="s">
        <v>33</v>
      </c>
      <c r="J242" s="575">
        <v>1</v>
      </c>
      <c r="K242" s="575">
        <v>2019</v>
      </c>
      <c r="L242" s="575">
        <v>2019</v>
      </c>
      <c r="M242" s="624">
        <f t="shared" si="228"/>
        <v>680</v>
      </c>
      <c r="N242" s="624">
        <v>0</v>
      </c>
      <c r="O242" s="624">
        <v>680</v>
      </c>
      <c r="P242" s="624">
        <v>0</v>
      </c>
      <c r="Q242" s="624">
        <f t="shared" si="229"/>
        <v>680</v>
      </c>
      <c r="R242" s="624">
        <v>0</v>
      </c>
      <c r="S242" s="624">
        <v>680</v>
      </c>
      <c r="T242" s="624">
        <v>0</v>
      </c>
      <c r="U242" s="413">
        <f t="shared" si="230"/>
        <v>680</v>
      </c>
      <c r="V242" s="413">
        <f t="shared" si="233"/>
        <v>0</v>
      </c>
      <c r="W242" s="413">
        <f t="shared" si="233"/>
        <v>680</v>
      </c>
      <c r="X242" s="413">
        <f t="shared" si="233"/>
        <v>0</v>
      </c>
      <c r="Y242" s="464">
        <f t="shared" si="231"/>
        <v>680</v>
      </c>
      <c r="Z242" s="464">
        <f t="shared" si="235"/>
        <v>0</v>
      </c>
      <c r="AA242" s="464">
        <f t="shared" si="235"/>
        <v>680</v>
      </c>
      <c r="AB242" s="464">
        <f t="shared" si="235"/>
        <v>0</v>
      </c>
      <c r="AC242" s="242">
        <f t="shared" si="232"/>
        <v>275.89999999999998</v>
      </c>
      <c r="AD242" s="124">
        <v>0</v>
      </c>
      <c r="AE242" s="124">
        <v>275.89999999999998</v>
      </c>
      <c r="AF242" s="124"/>
      <c r="AG242" s="89" t="s">
        <v>33</v>
      </c>
      <c r="AH242" s="89" t="s">
        <v>33</v>
      </c>
      <c r="AI242" s="89" t="s">
        <v>33</v>
      </c>
      <c r="AJ242" s="89" t="s">
        <v>33</v>
      </c>
      <c r="AK242" s="221"/>
      <c r="AL242" s="221"/>
      <c r="AM242" s="562"/>
      <c r="AN242" s="2"/>
      <c r="AO242" s="2"/>
      <c r="AP242" s="2"/>
      <c r="AQ242" s="2"/>
      <c r="AR242" s="2"/>
      <c r="AS242" s="2"/>
      <c r="AT242" s="2"/>
    </row>
    <row r="243" spans="1:46" ht="96" customHeight="1" outlineLevel="1">
      <c r="A243" s="361" t="s">
        <v>230</v>
      </c>
      <c r="B243" s="616" t="s">
        <v>505</v>
      </c>
      <c r="C243" s="615" t="s">
        <v>919</v>
      </c>
      <c r="D243" s="615"/>
      <c r="E243" s="575" t="s">
        <v>73</v>
      </c>
      <c r="F243" s="3" t="s">
        <v>446</v>
      </c>
      <c r="G243" s="575" t="s">
        <v>377</v>
      </c>
      <c r="H243" s="575" t="s">
        <v>80</v>
      </c>
      <c r="I243" s="89" t="s">
        <v>33</v>
      </c>
      <c r="J243" s="575">
        <v>1</v>
      </c>
      <c r="K243" s="575">
        <v>2020</v>
      </c>
      <c r="L243" s="575">
        <v>2020</v>
      </c>
      <c r="M243" s="624">
        <f t="shared" si="228"/>
        <v>3000</v>
      </c>
      <c r="N243" s="624">
        <v>0</v>
      </c>
      <c r="O243" s="624">
        <v>0</v>
      </c>
      <c r="P243" s="624">
        <v>3000</v>
      </c>
      <c r="Q243" s="624">
        <f t="shared" si="229"/>
        <v>3000</v>
      </c>
      <c r="R243" s="624">
        <v>0</v>
      </c>
      <c r="S243" s="624">
        <v>0</v>
      </c>
      <c r="T243" s="624">
        <v>3000</v>
      </c>
      <c r="U243" s="413">
        <f t="shared" si="230"/>
        <v>3000</v>
      </c>
      <c r="V243" s="413">
        <f t="shared" si="233"/>
        <v>0</v>
      </c>
      <c r="W243" s="413">
        <f t="shared" si="233"/>
        <v>0</v>
      </c>
      <c r="X243" s="413">
        <f t="shared" si="233"/>
        <v>3000</v>
      </c>
      <c r="Y243" s="464">
        <f t="shared" si="231"/>
        <v>0</v>
      </c>
      <c r="Z243" s="464">
        <v>0</v>
      </c>
      <c r="AA243" s="464">
        <v>0</v>
      </c>
      <c r="AB243" s="464">
        <v>0</v>
      </c>
      <c r="AC243" s="242">
        <f t="shared" si="232"/>
        <v>0</v>
      </c>
      <c r="AD243" s="124">
        <v>0</v>
      </c>
      <c r="AE243" s="124">
        <v>0</v>
      </c>
      <c r="AF243" s="124">
        <v>0</v>
      </c>
      <c r="AG243" s="89">
        <v>3000</v>
      </c>
      <c r="AH243" s="89">
        <v>3000</v>
      </c>
      <c r="AI243" s="101">
        <v>3000</v>
      </c>
      <c r="AJ243" s="89">
        <v>0</v>
      </c>
      <c r="AK243" s="212">
        <v>0</v>
      </c>
      <c r="AL243" s="212"/>
      <c r="AM243" s="562"/>
      <c r="AN243" s="2"/>
      <c r="AO243" s="2"/>
      <c r="AP243" s="2"/>
      <c r="AQ243" s="2"/>
      <c r="AR243" s="2"/>
      <c r="AS243" s="2"/>
      <c r="AT243" s="2"/>
    </row>
    <row r="244" spans="1:46" ht="96" customHeight="1" outlineLevel="1">
      <c r="A244" s="487" t="s">
        <v>230</v>
      </c>
      <c r="B244" s="615" t="s">
        <v>1040</v>
      </c>
      <c r="C244" s="615" t="s">
        <v>917</v>
      </c>
      <c r="D244" s="615"/>
      <c r="E244" s="575" t="s">
        <v>73</v>
      </c>
      <c r="F244" s="3" t="s">
        <v>446</v>
      </c>
      <c r="G244" s="575" t="s">
        <v>377</v>
      </c>
      <c r="H244" s="575" t="s">
        <v>80</v>
      </c>
      <c r="I244" s="89" t="s">
        <v>33</v>
      </c>
      <c r="J244" s="575">
        <v>1</v>
      </c>
      <c r="K244" s="575">
        <v>2020</v>
      </c>
      <c r="L244" s="575">
        <v>2020</v>
      </c>
      <c r="M244" s="624"/>
      <c r="N244" s="624"/>
      <c r="O244" s="624"/>
      <c r="P244" s="624"/>
      <c r="Q244" s="624"/>
      <c r="R244" s="624"/>
      <c r="S244" s="624"/>
      <c r="T244" s="624"/>
      <c r="U244" s="413"/>
      <c r="V244" s="413"/>
      <c r="W244" s="413"/>
      <c r="X244" s="413"/>
      <c r="Y244" s="464">
        <f t="shared" si="231"/>
        <v>4618</v>
      </c>
      <c r="Z244" s="464">
        <v>0</v>
      </c>
      <c r="AA244" s="464">
        <v>0</v>
      </c>
      <c r="AB244" s="464">
        <v>4618</v>
      </c>
      <c r="AC244" s="242">
        <f t="shared" si="232"/>
        <v>4618</v>
      </c>
      <c r="AD244" s="124"/>
      <c r="AE244" s="124"/>
      <c r="AF244" s="124">
        <v>4618</v>
      </c>
      <c r="AG244" s="89"/>
      <c r="AH244" s="89"/>
      <c r="AI244" s="101"/>
      <c r="AJ244" s="89"/>
      <c r="AK244" s="212">
        <v>4618</v>
      </c>
      <c r="AL244" s="212"/>
      <c r="AM244" s="562"/>
      <c r="AN244" s="2"/>
      <c r="AO244" s="2"/>
      <c r="AP244" s="2"/>
      <c r="AQ244" s="2"/>
      <c r="AR244" s="2"/>
      <c r="AS244" s="2"/>
      <c r="AT244" s="2"/>
    </row>
    <row r="245" spans="1:46" ht="92.25" customHeight="1" outlineLevel="1">
      <c r="A245" s="555" t="s">
        <v>231</v>
      </c>
      <c r="B245" s="615" t="s">
        <v>506</v>
      </c>
      <c r="C245" s="615" t="s">
        <v>920</v>
      </c>
      <c r="D245" s="615"/>
      <c r="E245" s="575" t="s">
        <v>73</v>
      </c>
      <c r="F245" s="3" t="s">
        <v>446</v>
      </c>
      <c r="G245" s="575" t="s">
        <v>377</v>
      </c>
      <c r="H245" s="575" t="s">
        <v>80</v>
      </c>
      <c r="I245" s="89" t="s">
        <v>33</v>
      </c>
      <c r="J245" s="575">
        <v>1</v>
      </c>
      <c r="K245" s="575">
        <v>2020</v>
      </c>
      <c r="L245" s="575">
        <v>2020</v>
      </c>
      <c r="M245" s="624">
        <f t="shared" si="228"/>
        <v>2500</v>
      </c>
      <c r="N245" s="624">
        <v>0</v>
      </c>
      <c r="O245" s="624">
        <v>0</v>
      </c>
      <c r="P245" s="624">
        <v>2500</v>
      </c>
      <c r="Q245" s="624">
        <f t="shared" si="229"/>
        <v>2500</v>
      </c>
      <c r="R245" s="624">
        <v>0</v>
      </c>
      <c r="S245" s="624">
        <v>0</v>
      </c>
      <c r="T245" s="624">
        <v>2500</v>
      </c>
      <c r="U245" s="413">
        <f t="shared" si="230"/>
        <v>2500</v>
      </c>
      <c r="V245" s="413">
        <f t="shared" si="233"/>
        <v>0</v>
      </c>
      <c r="W245" s="413">
        <f t="shared" si="233"/>
        <v>0</v>
      </c>
      <c r="X245" s="413">
        <f t="shared" si="233"/>
        <v>2500</v>
      </c>
      <c r="Y245" s="464">
        <f t="shared" si="231"/>
        <v>2746.7</v>
      </c>
      <c r="Z245" s="464">
        <v>0</v>
      </c>
      <c r="AA245" s="464">
        <v>0</v>
      </c>
      <c r="AB245" s="464">
        <v>2746.7</v>
      </c>
      <c r="AC245" s="242">
        <f t="shared" si="232"/>
        <v>2746.7</v>
      </c>
      <c r="AD245" s="124">
        <v>0</v>
      </c>
      <c r="AE245" s="124">
        <v>0</v>
      </c>
      <c r="AF245" s="124">
        <v>2746.7</v>
      </c>
      <c r="AG245" s="89">
        <v>2500</v>
      </c>
      <c r="AH245" s="89">
        <v>2500</v>
      </c>
      <c r="AI245" s="101">
        <v>2500</v>
      </c>
      <c r="AJ245" s="89">
        <v>0</v>
      </c>
      <c r="AK245" s="212">
        <v>2746.7</v>
      </c>
      <c r="AL245" s="212"/>
      <c r="AM245" s="562" t="s">
        <v>688</v>
      </c>
      <c r="AN245" s="2"/>
      <c r="AO245" s="2"/>
      <c r="AP245" s="2"/>
      <c r="AQ245" s="2"/>
      <c r="AR245" s="2"/>
      <c r="AS245" s="2"/>
      <c r="AT245" s="2"/>
    </row>
    <row r="246" spans="1:46" ht="101.25" customHeight="1" outlineLevel="1">
      <c r="A246" s="555" t="s">
        <v>232</v>
      </c>
      <c r="B246" s="615" t="s">
        <v>507</v>
      </c>
      <c r="C246" s="615"/>
      <c r="D246" s="615"/>
      <c r="E246" s="575" t="s">
        <v>73</v>
      </c>
      <c r="F246" s="3" t="s">
        <v>446</v>
      </c>
      <c r="G246" s="575" t="s">
        <v>377</v>
      </c>
      <c r="H246" s="575" t="s">
        <v>80</v>
      </c>
      <c r="I246" s="89" t="s">
        <v>33</v>
      </c>
      <c r="J246" s="575">
        <v>1</v>
      </c>
      <c r="K246" s="575">
        <v>2020</v>
      </c>
      <c r="L246" s="575">
        <v>2020</v>
      </c>
      <c r="M246" s="624">
        <f t="shared" si="228"/>
        <v>30500</v>
      </c>
      <c r="N246" s="624">
        <v>8500</v>
      </c>
      <c r="O246" s="624">
        <v>11000</v>
      </c>
      <c r="P246" s="624">
        <v>11000</v>
      </c>
      <c r="Q246" s="624">
        <f t="shared" si="229"/>
        <v>30500</v>
      </c>
      <c r="R246" s="624">
        <v>8500</v>
      </c>
      <c r="S246" s="624">
        <v>11000</v>
      </c>
      <c r="T246" s="624">
        <v>11000</v>
      </c>
      <c r="U246" s="413">
        <f t="shared" si="230"/>
        <v>30500</v>
      </c>
      <c r="V246" s="413">
        <f t="shared" si="233"/>
        <v>8500</v>
      </c>
      <c r="W246" s="413">
        <f t="shared" si="233"/>
        <v>11000</v>
      </c>
      <c r="X246" s="413">
        <f t="shared" si="233"/>
        <v>11000</v>
      </c>
      <c r="Y246" s="464">
        <f t="shared" si="231"/>
        <v>29149.9</v>
      </c>
      <c r="Z246" s="698">
        <v>8500</v>
      </c>
      <c r="AA246" s="698">
        <v>11000</v>
      </c>
      <c r="AB246" s="697">
        <f>11000-1385.1+35</f>
        <v>9649.9</v>
      </c>
      <c r="AC246" s="242">
        <f t="shared" si="232"/>
        <v>28478.5</v>
      </c>
      <c r="AD246" s="124">
        <v>0</v>
      </c>
      <c r="AE246" s="89">
        <v>15890.5</v>
      </c>
      <c r="AF246" s="89">
        <v>12588</v>
      </c>
      <c r="AG246" s="624">
        <v>11000</v>
      </c>
      <c r="AH246" s="624">
        <v>11000</v>
      </c>
      <c r="AI246" s="108">
        <v>11000</v>
      </c>
      <c r="AJ246" s="89">
        <v>0</v>
      </c>
      <c r="AK246" s="212">
        <v>12588</v>
      </c>
      <c r="AL246" s="212"/>
      <c r="AM246" s="562"/>
      <c r="AN246" s="2"/>
      <c r="AO246" s="2"/>
      <c r="AP246" s="2"/>
      <c r="AQ246" s="2"/>
      <c r="AR246" s="2"/>
      <c r="AS246" s="2"/>
      <c r="AT246" s="2"/>
    </row>
    <row r="247" spans="1:46" ht="101.25" customHeight="1" outlineLevel="1">
      <c r="A247" s="555" t="s">
        <v>908</v>
      </c>
      <c r="B247" s="615" t="s">
        <v>909</v>
      </c>
      <c r="C247" s="575" t="s">
        <v>912</v>
      </c>
      <c r="D247" s="615"/>
      <c r="E247" s="575" t="s">
        <v>73</v>
      </c>
      <c r="F247" s="3" t="s">
        <v>446</v>
      </c>
      <c r="G247" s="575" t="s">
        <v>377</v>
      </c>
      <c r="H247" s="575" t="s">
        <v>80</v>
      </c>
      <c r="I247" s="89" t="s">
        <v>33</v>
      </c>
      <c r="J247" s="575">
        <v>1</v>
      </c>
      <c r="K247" s="575">
        <v>2020</v>
      </c>
      <c r="L247" s="575">
        <v>2020</v>
      </c>
      <c r="M247" s="566"/>
      <c r="N247" s="566"/>
      <c r="O247" s="566"/>
      <c r="P247" s="566"/>
      <c r="Q247" s="566"/>
      <c r="R247" s="566"/>
      <c r="S247" s="566"/>
      <c r="T247" s="566"/>
      <c r="U247" s="655"/>
      <c r="V247" s="655"/>
      <c r="W247" s="655"/>
      <c r="X247" s="655"/>
      <c r="Y247" s="531">
        <f t="shared" si="231"/>
        <v>468</v>
      </c>
      <c r="Z247" s="531">
        <v>0</v>
      </c>
      <c r="AA247" s="531">
        <v>0</v>
      </c>
      <c r="AB247" s="531">
        <v>468</v>
      </c>
      <c r="AC247" s="568">
        <f t="shared" si="232"/>
        <v>468</v>
      </c>
      <c r="AD247" s="563"/>
      <c r="AE247" s="578"/>
      <c r="AF247" s="669">
        <v>468</v>
      </c>
      <c r="AG247" s="566"/>
      <c r="AH247" s="566"/>
      <c r="AI247" s="614"/>
      <c r="AJ247" s="640"/>
      <c r="AK247" s="486">
        <v>468</v>
      </c>
      <c r="AL247" s="486"/>
      <c r="AM247" s="562"/>
      <c r="AN247" s="2"/>
      <c r="AO247" s="2"/>
      <c r="AP247" s="2"/>
      <c r="AQ247" s="2"/>
      <c r="AR247" s="2"/>
      <c r="AS247" s="2"/>
      <c r="AT247" s="2"/>
    </row>
    <row r="248" spans="1:46" ht="101.25" customHeight="1" outlineLevel="1">
      <c r="A248" s="555" t="s">
        <v>910</v>
      </c>
      <c r="B248" s="615" t="s">
        <v>911</v>
      </c>
      <c r="C248" s="575" t="s">
        <v>917</v>
      </c>
      <c r="D248" s="615"/>
      <c r="E248" s="575" t="s">
        <v>73</v>
      </c>
      <c r="F248" s="3" t="s">
        <v>446</v>
      </c>
      <c r="G248" s="575" t="s">
        <v>377</v>
      </c>
      <c r="H248" s="575" t="s">
        <v>80</v>
      </c>
      <c r="I248" s="89" t="s">
        <v>33</v>
      </c>
      <c r="J248" s="575">
        <v>1</v>
      </c>
      <c r="K248" s="575">
        <v>2020</v>
      </c>
      <c r="L248" s="575">
        <v>2020</v>
      </c>
      <c r="M248" s="566"/>
      <c r="N248" s="566"/>
      <c r="O248" s="566"/>
      <c r="P248" s="566"/>
      <c r="Q248" s="566"/>
      <c r="R248" s="566"/>
      <c r="S248" s="566"/>
      <c r="T248" s="566"/>
      <c r="U248" s="655"/>
      <c r="V248" s="655"/>
      <c r="W248" s="655"/>
      <c r="X248" s="655"/>
      <c r="Y248" s="531">
        <f t="shared" si="231"/>
        <v>1065</v>
      </c>
      <c r="Z248" s="531">
        <v>0</v>
      </c>
      <c r="AA248" s="531">
        <v>0</v>
      </c>
      <c r="AB248" s="531">
        <v>1065</v>
      </c>
      <c r="AC248" s="568">
        <f t="shared" si="232"/>
        <v>1065</v>
      </c>
      <c r="AD248" s="563"/>
      <c r="AE248" s="578"/>
      <c r="AF248" s="669">
        <v>1065</v>
      </c>
      <c r="AG248" s="566"/>
      <c r="AH248" s="566"/>
      <c r="AI248" s="614"/>
      <c r="AJ248" s="640"/>
      <c r="AK248" s="486">
        <v>1065</v>
      </c>
      <c r="AL248" s="486"/>
      <c r="AM248" s="562"/>
      <c r="AN248" s="2"/>
      <c r="AO248" s="2"/>
      <c r="AP248" s="2"/>
      <c r="AQ248" s="2"/>
      <c r="AR248" s="2"/>
      <c r="AS248" s="2"/>
      <c r="AT248" s="2"/>
    </row>
    <row r="249" spans="1:46" ht="101.25" customHeight="1" outlineLevel="1">
      <c r="A249" s="555" t="s">
        <v>913</v>
      </c>
      <c r="B249" s="615" t="s">
        <v>914</v>
      </c>
      <c r="C249" s="575" t="s">
        <v>917</v>
      </c>
      <c r="D249" s="615"/>
      <c r="E249" s="575" t="s">
        <v>73</v>
      </c>
      <c r="F249" s="3" t="s">
        <v>446</v>
      </c>
      <c r="G249" s="575" t="s">
        <v>377</v>
      </c>
      <c r="H249" s="575" t="s">
        <v>80</v>
      </c>
      <c r="I249" s="89" t="s">
        <v>33</v>
      </c>
      <c r="J249" s="575">
        <v>1</v>
      </c>
      <c r="K249" s="575">
        <v>2020</v>
      </c>
      <c r="L249" s="575">
        <v>2020</v>
      </c>
      <c r="M249" s="566"/>
      <c r="N249" s="566"/>
      <c r="O249" s="566"/>
      <c r="P249" s="566"/>
      <c r="Q249" s="566"/>
      <c r="R249" s="566"/>
      <c r="S249" s="566"/>
      <c r="T249" s="566"/>
      <c r="U249" s="655"/>
      <c r="V249" s="655"/>
      <c r="W249" s="655"/>
      <c r="X249" s="655"/>
      <c r="Y249" s="531">
        <f t="shared" si="231"/>
        <v>537</v>
      </c>
      <c r="Z249" s="531">
        <v>0</v>
      </c>
      <c r="AA249" s="531">
        <v>0</v>
      </c>
      <c r="AB249" s="531">
        <v>537</v>
      </c>
      <c r="AC249" s="568">
        <f t="shared" si="232"/>
        <v>537</v>
      </c>
      <c r="AD249" s="563"/>
      <c r="AE249" s="578"/>
      <c r="AF249" s="669">
        <v>537</v>
      </c>
      <c r="AG249" s="566"/>
      <c r="AH249" s="566"/>
      <c r="AI249" s="614"/>
      <c r="AJ249" s="640"/>
      <c r="AK249" s="486">
        <v>537</v>
      </c>
      <c r="AL249" s="486"/>
      <c r="AM249" s="562"/>
      <c r="AN249" s="2"/>
      <c r="AO249" s="2"/>
      <c r="AP249" s="2"/>
      <c r="AQ249" s="2"/>
      <c r="AR249" s="2"/>
      <c r="AS249" s="2"/>
      <c r="AT249" s="2"/>
    </row>
    <row r="250" spans="1:46" ht="23.25" customHeight="1">
      <c r="A250" s="351" t="s">
        <v>219</v>
      </c>
      <c r="B250" s="1766" t="s">
        <v>39</v>
      </c>
      <c r="C250" s="1767"/>
      <c r="D250" s="1767"/>
      <c r="E250" s="1767"/>
      <c r="F250" s="629"/>
      <c r="G250" s="37"/>
      <c r="H250" s="37"/>
      <c r="I250" s="37"/>
      <c r="J250" s="37"/>
      <c r="K250" s="37"/>
      <c r="L250" s="37"/>
      <c r="M250" s="39">
        <f>SUM(M251)</f>
        <v>350</v>
      </c>
      <c r="N250" s="39">
        <f>SUM(N251)</f>
        <v>350</v>
      </c>
      <c r="O250" s="39">
        <f>SUM(O251)</f>
        <v>0</v>
      </c>
      <c r="P250" s="39">
        <f>SUM(P251)</f>
        <v>0</v>
      </c>
      <c r="Q250" s="39">
        <f>SUM(Q251)</f>
        <v>350</v>
      </c>
      <c r="R250" s="39">
        <f t="shared" ref="R250:AE250" si="236">SUM(R251)</f>
        <v>350</v>
      </c>
      <c r="S250" s="39">
        <f t="shared" si="236"/>
        <v>0</v>
      </c>
      <c r="T250" s="39">
        <f t="shared" si="236"/>
        <v>0</v>
      </c>
      <c r="U250" s="404">
        <f t="shared" si="236"/>
        <v>350</v>
      </c>
      <c r="V250" s="404">
        <f t="shared" si="236"/>
        <v>350</v>
      </c>
      <c r="W250" s="404">
        <f t="shared" si="236"/>
        <v>0</v>
      </c>
      <c r="X250" s="404">
        <f t="shared" si="236"/>
        <v>0</v>
      </c>
      <c r="Y250" s="453">
        <f t="shared" si="236"/>
        <v>350</v>
      </c>
      <c r="Z250" s="453">
        <f t="shared" si="236"/>
        <v>350</v>
      </c>
      <c r="AA250" s="453">
        <f t="shared" si="236"/>
        <v>0</v>
      </c>
      <c r="AB250" s="453">
        <f t="shared" si="236"/>
        <v>0</v>
      </c>
      <c r="AC250" s="39">
        <f t="shared" si="236"/>
        <v>584.5200000000001</v>
      </c>
      <c r="AD250" s="39">
        <f t="shared" si="236"/>
        <v>44.32</v>
      </c>
      <c r="AE250" s="39">
        <f t="shared" si="236"/>
        <v>540.20000000000005</v>
      </c>
      <c r="AF250" s="39">
        <f t="shared" ref="AF250:AK250" si="237">SUM(AF251)</f>
        <v>0</v>
      </c>
      <c r="AG250" s="39">
        <f t="shared" si="237"/>
        <v>0</v>
      </c>
      <c r="AH250" s="39">
        <f t="shared" si="237"/>
        <v>0</v>
      </c>
      <c r="AI250" s="39">
        <f t="shared" si="237"/>
        <v>0</v>
      </c>
      <c r="AJ250" s="99">
        <f t="shared" si="237"/>
        <v>0</v>
      </c>
      <c r="AK250" s="99">
        <f t="shared" si="237"/>
        <v>0</v>
      </c>
      <c r="AL250" s="99"/>
      <c r="AM250" s="335"/>
      <c r="AN250" s="2"/>
      <c r="AO250" s="2"/>
      <c r="AP250" s="2"/>
      <c r="AQ250" s="2"/>
      <c r="AR250" s="2"/>
      <c r="AS250" s="2"/>
      <c r="AT250" s="2"/>
    </row>
    <row r="251" spans="1:46" ht="54.75" customHeight="1" outlineLevel="1" thickBot="1">
      <c r="A251" s="550" t="s">
        <v>233</v>
      </c>
      <c r="B251" s="573" t="s">
        <v>508</v>
      </c>
      <c r="C251" s="573"/>
      <c r="D251" s="573"/>
      <c r="E251" s="545" t="s">
        <v>73</v>
      </c>
      <c r="F251" s="560" t="s">
        <v>447</v>
      </c>
      <c r="G251" s="545" t="s">
        <v>377</v>
      </c>
      <c r="H251" s="545" t="s">
        <v>80</v>
      </c>
      <c r="I251" s="578" t="s">
        <v>33</v>
      </c>
      <c r="J251" s="545">
        <v>1</v>
      </c>
      <c r="K251" s="545">
        <v>2018</v>
      </c>
      <c r="L251" s="545">
        <v>2018</v>
      </c>
      <c r="M251" s="566">
        <f t="shared" si="228"/>
        <v>350</v>
      </c>
      <c r="N251" s="566">
        <v>350</v>
      </c>
      <c r="O251" s="566">
        <v>0</v>
      </c>
      <c r="P251" s="566">
        <v>0</v>
      </c>
      <c r="Q251" s="563">
        <f>SUM(R251:T251)</f>
        <v>350</v>
      </c>
      <c r="R251" s="563">
        <v>350</v>
      </c>
      <c r="S251" s="563">
        <v>0</v>
      </c>
      <c r="T251" s="563">
        <v>0</v>
      </c>
      <c r="U251" s="667">
        <f>SUM(V251:X251)</f>
        <v>350</v>
      </c>
      <c r="V251" s="667">
        <f>R251</f>
        <v>350</v>
      </c>
      <c r="W251" s="667">
        <f>S251</f>
        <v>0</v>
      </c>
      <c r="X251" s="667">
        <f>T251</f>
        <v>0</v>
      </c>
      <c r="Y251" s="570">
        <f t="shared" ref="Y251" si="238">SUM(Z251:AB251)</f>
        <v>350</v>
      </c>
      <c r="Z251" s="570">
        <f t="shared" ref="Z251:AB251" si="239">V251</f>
        <v>350</v>
      </c>
      <c r="AA251" s="570">
        <f t="shared" si="239"/>
        <v>0</v>
      </c>
      <c r="AB251" s="570">
        <f t="shared" si="239"/>
        <v>0</v>
      </c>
      <c r="AC251" s="563">
        <f t="shared" ref="AC251" si="240">SUM(AD251:AF251)</f>
        <v>584.5200000000001</v>
      </c>
      <c r="AD251" s="297">
        <v>44.32</v>
      </c>
      <c r="AE251" s="563">
        <v>540.20000000000005</v>
      </c>
      <c r="AF251" s="662"/>
      <c r="AG251" s="578" t="s">
        <v>33</v>
      </c>
      <c r="AH251" s="578" t="s">
        <v>33</v>
      </c>
      <c r="AI251" s="578" t="s">
        <v>33</v>
      </c>
      <c r="AJ251" s="578" t="s">
        <v>33</v>
      </c>
      <c r="AK251" s="576"/>
      <c r="AL251" s="813"/>
      <c r="AM251" s="562"/>
      <c r="AN251" s="2"/>
      <c r="AO251" s="2"/>
      <c r="AP251" s="2"/>
      <c r="AQ251" s="2"/>
      <c r="AR251" s="2"/>
      <c r="AS251" s="2"/>
      <c r="AT251" s="2"/>
    </row>
    <row r="252" spans="1:46" ht="8.25" customHeight="1" thickBot="1">
      <c r="A252" s="51"/>
      <c r="B252" s="374"/>
      <c r="C252" s="52"/>
      <c r="D252" s="52"/>
      <c r="E252" s="53"/>
      <c r="F252" s="53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405"/>
      <c r="V252" s="405"/>
      <c r="W252" s="405"/>
      <c r="X252" s="405"/>
      <c r="Y252" s="457"/>
      <c r="Z252" s="457"/>
      <c r="AA252" s="457"/>
      <c r="AB252" s="457"/>
      <c r="AC252" s="54"/>
      <c r="AD252" s="54"/>
      <c r="AE252" s="54"/>
      <c r="AF252" s="54"/>
      <c r="AG252" s="55"/>
      <c r="AH252" s="129"/>
      <c r="AI252" s="129"/>
      <c r="AJ252" s="129"/>
      <c r="AK252" s="388"/>
      <c r="AL252" s="723"/>
      <c r="AM252" s="562"/>
      <c r="AN252" s="2"/>
      <c r="AO252" s="2"/>
      <c r="AP252" s="2"/>
      <c r="AQ252" s="2"/>
      <c r="AR252" s="2"/>
      <c r="AS252" s="2"/>
      <c r="AT252" s="2"/>
    </row>
    <row r="253" spans="1:46" s="84" customFormat="1" ht="35.25" customHeight="1">
      <c r="A253" s="355" t="s">
        <v>234</v>
      </c>
      <c r="B253" s="1897" t="s">
        <v>99</v>
      </c>
      <c r="C253" s="1898"/>
      <c r="D253" s="1898"/>
      <c r="E253" s="1898"/>
      <c r="F253" s="1898"/>
      <c r="G253" s="1898"/>
      <c r="H253" s="1898"/>
      <c r="I253" s="1898"/>
      <c r="J253" s="1898"/>
      <c r="K253" s="1898"/>
      <c r="L253" s="1899"/>
      <c r="M253" s="228">
        <f t="shared" ref="M253:AE253" si="241">SUM(M254+M261)</f>
        <v>77700</v>
      </c>
      <c r="N253" s="228">
        <f t="shared" si="241"/>
        <v>0</v>
      </c>
      <c r="O253" s="228">
        <f t="shared" si="241"/>
        <v>15000</v>
      </c>
      <c r="P253" s="228">
        <f t="shared" si="241"/>
        <v>62700</v>
      </c>
      <c r="Q253" s="228">
        <f t="shared" si="241"/>
        <v>77700</v>
      </c>
      <c r="R253" s="228">
        <f t="shared" si="241"/>
        <v>0</v>
      </c>
      <c r="S253" s="228">
        <f t="shared" si="241"/>
        <v>15000</v>
      </c>
      <c r="T253" s="228">
        <f t="shared" si="241"/>
        <v>62700</v>
      </c>
      <c r="U253" s="417">
        <f t="shared" si="241"/>
        <v>77700</v>
      </c>
      <c r="V253" s="417">
        <f t="shared" si="241"/>
        <v>0</v>
      </c>
      <c r="W253" s="417">
        <f t="shared" si="241"/>
        <v>15000</v>
      </c>
      <c r="X253" s="417">
        <f t="shared" si="241"/>
        <v>62700</v>
      </c>
      <c r="Y253" s="468">
        <f t="shared" si="241"/>
        <v>25360.1</v>
      </c>
      <c r="Z253" s="468">
        <f t="shared" si="241"/>
        <v>0</v>
      </c>
      <c r="AA253" s="468">
        <f t="shared" si="241"/>
        <v>15000</v>
      </c>
      <c r="AB253" s="468">
        <f t="shared" si="241"/>
        <v>10360.1</v>
      </c>
      <c r="AC253" s="228">
        <f t="shared" ref="AC253" si="242">SUM(AC254+AC261)</f>
        <v>22124.699999999997</v>
      </c>
      <c r="AD253" s="228">
        <f t="shared" si="241"/>
        <v>12417.73</v>
      </c>
      <c r="AE253" s="228">
        <f t="shared" si="241"/>
        <v>5475.6</v>
      </c>
      <c r="AF253" s="228">
        <f t="shared" ref="AF253:AK253" si="243">SUM(AF254+AF261)</f>
        <v>4231.3700000000008</v>
      </c>
      <c r="AG253" s="534">
        <f t="shared" si="243"/>
        <v>62700</v>
      </c>
      <c r="AH253" s="534">
        <f t="shared" si="243"/>
        <v>62700</v>
      </c>
      <c r="AI253" s="534">
        <f t="shared" si="243"/>
        <v>62700</v>
      </c>
      <c r="AJ253" s="534">
        <f t="shared" si="243"/>
        <v>4221.2030000000004</v>
      </c>
      <c r="AK253" s="534">
        <f t="shared" si="243"/>
        <v>4231.3700000000008</v>
      </c>
      <c r="AL253" s="754"/>
      <c r="AM253" s="586"/>
      <c r="AN253" s="83"/>
      <c r="AO253" s="83"/>
      <c r="AP253" s="83"/>
      <c r="AQ253" s="83"/>
      <c r="AR253" s="83"/>
      <c r="AS253" s="83"/>
      <c r="AT253" s="83"/>
    </row>
    <row r="254" spans="1:46" s="84" customFormat="1" ht="22.5" customHeight="1">
      <c r="A254" s="344" t="s">
        <v>235</v>
      </c>
      <c r="B254" s="1900" t="s">
        <v>36</v>
      </c>
      <c r="C254" s="1900"/>
      <c r="D254" s="1900"/>
      <c r="E254" s="1900"/>
      <c r="F254" s="549"/>
      <c r="G254" s="16"/>
      <c r="H254" s="16"/>
      <c r="I254" s="16"/>
      <c r="J254" s="16"/>
      <c r="K254" s="16"/>
      <c r="L254" s="16"/>
      <c r="M254" s="17">
        <f t="shared" ref="M254:S254" si="244">SUM(M255:M259)</f>
        <v>18000</v>
      </c>
      <c r="N254" s="17">
        <f t="shared" si="244"/>
        <v>0</v>
      </c>
      <c r="O254" s="17">
        <f t="shared" si="244"/>
        <v>5000</v>
      </c>
      <c r="P254" s="17">
        <f t="shared" si="244"/>
        <v>13000</v>
      </c>
      <c r="Q254" s="17">
        <f t="shared" si="244"/>
        <v>18000</v>
      </c>
      <c r="R254" s="17">
        <f>SUM(R255:R259)</f>
        <v>0</v>
      </c>
      <c r="S254" s="17">
        <f t="shared" si="244"/>
        <v>5000</v>
      </c>
      <c r="T254" s="17">
        <f>SUM(T255:T260)</f>
        <v>13000</v>
      </c>
      <c r="U254" s="399">
        <f>SUM(U255:U260)</f>
        <v>18000</v>
      </c>
      <c r="V254" s="399">
        <f t="shared" ref="V254:AE254" si="245">SUM(V255:V260)</f>
        <v>0</v>
      </c>
      <c r="W254" s="399">
        <f t="shared" si="245"/>
        <v>5000</v>
      </c>
      <c r="X254" s="399">
        <f t="shared" si="245"/>
        <v>13000</v>
      </c>
      <c r="Y254" s="448">
        <f>SUM(Y255:Y260)</f>
        <v>14099</v>
      </c>
      <c r="Z254" s="448">
        <f t="shared" ref="Z254:AB254" si="246">SUM(Z255:Z260)</f>
        <v>0</v>
      </c>
      <c r="AA254" s="448">
        <f t="shared" si="246"/>
        <v>5000</v>
      </c>
      <c r="AB254" s="448">
        <f t="shared" si="246"/>
        <v>9099</v>
      </c>
      <c r="AC254" s="17">
        <f>SUM(AC255:AC260)</f>
        <v>10863.57</v>
      </c>
      <c r="AD254" s="17">
        <f t="shared" si="245"/>
        <v>3559</v>
      </c>
      <c r="AE254" s="17">
        <f t="shared" si="245"/>
        <v>3387.2</v>
      </c>
      <c r="AF254" s="17">
        <f>SUM(AF255:AF260)</f>
        <v>3917.3700000000003</v>
      </c>
      <c r="AG254" s="17">
        <f>SUM(AG255:AG259)</f>
        <v>13000</v>
      </c>
      <c r="AH254" s="17">
        <f>SUM(AH255:AH259)</f>
        <v>13000</v>
      </c>
      <c r="AI254" s="17">
        <f>SUM(AI255:AI260)</f>
        <v>13000</v>
      </c>
      <c r="AJ254" s="95">
        <f>SUM(AJ255:AJ260)</f>
        <v>3917.3700000000003</v>
      </c>
      <c r="AK254" s="95">
        <f>SUM(AK255:AK260)</f>
        <v>3917.3700000000003</v>
      </c>
      <c r="AL254" s="95"/>
      <c r="AM254" s="213"/>
      <c r="AN254" s="83"/>
      <c r="AO254" s="83"/>
      <c r="AP254" s="83"/>
      <c r="AQ254" s="83"/>
      <c r="AR254" s="83"/>
      <c r="AS254" s="83"/>
      <c r="AT254" s="83"/>
    </row>
    <row r="255" spans="1:46" s="84" customFormat="1" ht="48.6" customHeight="1" outlineLevel="1">
      <c r="A255" s="599" t="s">
        <v>237</v>
      </c>
      <c r="B255" s="600" t="s">
        <v>438</v>
      </c>
      <c r="C255" s="600"/>
      <c r="D255" s="600"/>
      <c r="E255" s="540" t="s">
        <v>73</v>
      </c>
      <c r="F255" s="586" t="s">
        <v>453</v>
      </c>
      <c r="G255" s="540" t="s">
        <v>377</v>
      </c>
      <c r="H255" s="540" t="s">
        <v>80</v>
      </c>
      <c r="I255" s="387" t="s">
        <v>33</v>
      </c>
      <c r="J255" s="540">
        <v>1</v>
      </c>
      <c r="K255" s="540">
        <v>2018</v>
      </c>
      <c r="L255" s="540">
        <v>2018</v>
      </c>
      <c r="M255" s="603">
        <f>SUM(N255:P255)</f>
        <v>0</v>
      </c>
      <c r="N255" s="603">
        <v>0</v>
      </c>
      <c r="O255" s="603">
        <v>0</v>
      </c>
      <c r="P255" s="603">
        <v>0</v>
      </c>
      <c r="Q255" s="603">
        <f>SUM(R255:T255)</f>
        <v>0</v>
      </c>
      <c r="R255" s="603">
        <v>0</v>
      </c>
      <c r="S255" s="603">
        <v>0</v>
      </c>
      <c r="T255" s="603">
        <v>0</v>
      </c>
      <c r="U255" s="413">
        <f>SUM(V255:X255)</f>
        <v>0</v>
      </c>
      <c r="V255" s="413">
        <f t="shared" ref="V255:X259" si="247">R255</f>
        <v>0</v>
      </c>
      <c r="W255" s="413">
        <f t="shared" si="247"/>
        <v>0</v>
      </c>
      <c r="X255" s="413">
        <f t="shared" si="247"/>
        <v>0</v>
      </c>
      <c r="Y255" s="464">
        <f>SUM(Z255:AB255)</f>
        <v>0</v>
      </c>
      <c r="Z255" s="464">
        <f t="shared" ref="Z255:AB257" si="248">V255</f>
        <v>0</v>
      </c>
      <c r="AA255" s="464">
        <f t="shared" si="248"/>
        <v>0</v>
      </c>
      <c r="AB255" s="464">
        <f t="shared" si="248"/>
        <v>0</v>
      </c>
      <c r="AC255" s="603">
        <f>SUM(AD255:AF255)</f>
        <v>0</v>
      </c>
      <c r="AD255" s="603">
        <v>0</v>
      </c>
      <c r="AE255" s="603">
        <v>0</v>
      </c>
      <c r="AF255" s="674"/>
      <c r="AG255" s="85" t="s">
        <v>33</v>
      </c>
      <c r="AH255" s="85" t="s">
        <v>33</v>
      </c>
      <c r="AI255" s="85" t="s">
        <v>33</v>
      </c>
      <c r="AJ255" s="627" t="s">
        <v>33</v>
      </c>
      <c r="AK255" s="122"/>
      <c r="AL255" s="122"/>
      <c r="AM255" s="586"/>
      <c r="AN255" s="83"/>
      <c r="AO255" s="83"/>
      <c r="AP255" s="83"/>
      <c r="AQ255" s="83"/>
      <c r="AR255" s="83"/>
      <c r="AS255" s="83"/>
      <c r="AT255" s="83"/>
    </row>
    <row r="256" spans="1:46" s="200" customFormat="1" ht="45" outlineLevel="1">
      <c r="A256" s="356" t="s">
        <v>238</v>
      </c>
      <c r="B256" s="194" t="s">
        <v>425</v>
      </c>
      <c r="C256" s="194"/>
      <c r="D256" s="194"/>
      <c r="E256" s="195" t="s">
        <v>73</v>
      </c>
      <c r="F256" s="630" t="s">
        <v>453</v>
      </c>
      <c r="G256" s="195" t="s">
        <v>377</v>
      </c>
      <c r="H256" s="195" t="s">
        <v>80</v>
      </c>
      <c r="I256" s="196" t="s">
        <v>33</v>
      </c>
      <c r="J256" s="195">
        <v>5</v>
      </c>
      <c r="K256" s="195">
        <v>2018</v>
      </c>
      <c r="L256" s="195">
        <v>2018</v>
      </c>
      <c r="M256" s="229">
        <f>SUM(N256:P256)</f>
        <v>5000</v>
      </c>
      <c r="N256" s="229">
        <v>0</v>
      </c>
      <c r="O256" s="229">
        <v>5000</v>
      </c>
      <c r="P256" s="229">
        <v>0</v>
      </c>
      <c r="Q256" s="229">
        <f>SUM(R256:T256)</f>
        <v>5000</v>
      </c>
      <c r="R256" s="229">
        <v>0</v>
      </c>
      <c r="S256" s="229">
        <v>5000</v>
      </c>
      <c r="T256" s="229">
        <v>0</v>
      </c>
      <c r="U256" s="413">
        <f>SUM(V256:X256)</f>
        <v>5000</v>
      </c>
      <c r="V256" s="413">
        <f t="shared" si="247"/>
        <v>0</v>
      </c>
      <c r="W256" s="413">
        <f t="shared" si="247"/>
        <v>5000</v>
      </c>
      <c r="X256" s="413">
        <f t="shared" si="247"/>
        <v>0</v>
      </c>
      <c r="Y256" s="464">
        <f>SUM(Z256:AB256)</f>
        <v>5000</v>
      </c>
      <c r="Z256" s="464">
        <f t="shared" si="248"/>
        <v>0</v>
      </c>
      <c r="AA256" s="464">
        <f t="shared" si="248"/>
        <v>5000</v>
      </c>
      <c r="AB256" s="464">
        <f t="shared" si="248"/>
        <v>0</v>
      </c>
      <c r="AC256" s="229">
        <f>SUM(AD256:AF256)</f>
        <v>6623.2</v>
      </c>
      <c r="AD256" s="229">
        <v>3476</v>
      </c>
      <c r="AE256" s="229">
        <v>3147.2</v>
      </c>
      <c r="AF256" s="229"/>
      <c r="AG256" s="197"/>
      <c r="AH256" s="197"/>
      <c r="AI256" s="197"/>
      <c r="AJ256" s="198"/>
      <c r="AK256" s="437"/>
      <c r="AL256" s="437"/>
      <c r="AM256" s="1894" t="s">
        <v>689</v>
      </c>
      <c r="AN256" s="199"/>
      <c r="AO256" s="199"/>
      <c r="AP256" s="199"/>
      <c r="AQ256" s="199"/>
      <c r="AR256" s="199"/>
      <c r="AS256" s="199"/>
      <c r="AT256" s="199"/>
    </row>
    <row r="257" spans="1:46" s="200" customFormat="1" ht="39.6" outlineLevel="1">
      <c r="A257" s="356" t="s">
        <v>239</v>
      </c>
      <c r="B257" s="194" t="s">
        <v>426</v>
      </c>
      <c r="C257" s="194"/>
      <c r="D257" s="194"/>
      <c r="E257" s="195" t="s">
        <v>73</v>
      </c>
      <c r="F257" s="630" t="s">
        <v>453</v>
      </c>
      <c r="G257" s="195" t="s">
        <v>377</v>
      </c>
      <c r="H257" s="195" t="s">
        <v>80</v>
      </c>
      <c r="I257" s="196" t="s">
        <v>33</v>
      </c>
      <c r="J257" s="195">
        <v>5</v>
      </c>
      <c r="K257" s="195">
        <v>2019</v>
      </c>
      <c r="L257" s="195">
        <v>2019</v>
      </c>
      <c r="M257" s="229">
        <f>SUM(N257:P257)</f>
        <v>5000</v>
      </c>
      <c r="N257" s="229">
        <v>0</v>
      </c>
      <c r="O257" s="229">
        <v>0</v>
      </c>
      <c r="P257" s="229">
        <v>5000</v>
      </c>
      <c r="Q257" s="229">
        <f>SUM(R257:T257)</f>
        <v>5000</v>
      </c>
      <c r="R257" s="229">
        <v>0</v>
      </c>
      <c r="S257" s="229">
        <v>0</v>
      </c>
      <c r="T257" s="229">
        <v>5000</v>
      </c>
      <c r="U257" s="413">
        <f>SUM(V257:X257)</f>
        <v>5000</v>
      </c>
      <c r="V257" s="413">
        <f t="shared" si="247"/>
        <v>0</v>
      </c>
      <c r="W257" s="413">
        <f t="shared" si="247"/>
        <v>0</v>
      </c>
      <c r="X257" s="413">
        <f t="shared" si="247"/>
        <v>5000</v>
      </c>
      <c r="Y257" s="464">
        <f>SUM(Z257:AB257)</f>
        <v>5000</v>
      </c>
      <c r="Z257" s="464">
        <f t="shared" si="248"/>
        <v>0</v>
      </c>
      <c r="AA257" s="464">
        <f t="shared" si="248"/>
        <v>0</v>
      </c>
      <c r="AB257" s="464">
        <f t="shared" si="248"/>
        <v>5000</v>
      </c>
      <c r="AC257" s="229">
        <f>SUM(AD257:AF257)</f>
        <v>3736.11</v>
      </c>
      <c r="AD257" s="229">
        <v>0</v>
      </c>
      <c r="AE257" s="229">
        <v>0</v>
      </c>
      <c r="AF257" s="229">
        <v>3736.11</v>
      </c>
      <c r="AG257" s="197">
        <v>5000</v>
      </c>
      <c r="AH257" s="197">
        <v>5000</v>
      </c>
      <c r="AI257" s="201">
        <v>5000</v>
      </c>
      <c r="AJ257" s="197">
        <v>3736.11</v>
      </c>
      <c r="AK257" s="438">
        <v>3736.11</v>
      </c>
      <c r="AL257" s="438"/>
      <c r="AM257" s="1894"/>
      <c r="AN257" s="199"/>
      <c r="AO257" s="199"/>
      <c r="AP257" s="199"/>
      <c r="AQ257" s="199"/>
      <c r="AR257" s="199"/>
      <c r="AS257" s="199"/>
      <c r="AT257" s="199"/>
    </row>
    <row r="258" spans="1:46" ht="47.4" customHeight="1" outlineLevel="1">
      <c r="A258" s="555" t="s">
        <v>240</v>
      </c>
      <c r="B258" s="600" t="s">
        <v>104</v>
      </c>
      <c r="C258" s="600" t="s">
        <v>921</v>
      </c>
      <c r="D258" s="600"/>
      <c r="E258" s="575" t="s">
        <v>73</v>
      </c>
      <c r="F258" s="562" t="s">
        <v>453</v>
      </c>
      <c r="G258" s="575" t="s">
        <v>377</v>
      </c>
      <c r="H258" s="575" t="s">
        <v>80</v>
      </c>
      <c r="I258" s="89" t="s">
        <v>33</v>
      </c>
      <c r="J258" s="575">
        <v>1</v>
      </c>
      <c r="K258" s="575">
        <v>2020</v>
      </c>
      <c r="L258" s="575">
        <v>2020</v>
      </c>
      <c r="M258" s="624">
        <f>SUM(N258:P258)</f>
        <v>4000</v>
      </c>
      <c r="N258" s="624">
        <v>0</v>
      </c>
      <c r="O258" s="624">
        <v>0</v>
      </c>
      <c r="P258" s="624">
        <v>4000</v>
      </c>
      <c r="Q258" s="624">
        <f>SUM(R258:T258)</f>
        <v>4000</v>
      </c>
      <c r="R258" s="624">
        <v>0</v>
      </c>
      <c r="S258" s="624">
        <v>0</v>
      </c>
      <c r="T258" s="624">
        <v>4000</v>
      </c>
      <c r="U258" s="413">
        <f>SUM(V258:X258)</f>
        <v>4000</v>
      </c>
      <c r="V258" s="413">
        <f t="shared" si="247"/>
        <v>0</v>
      </c>
      <c r="W258" s="413">
        <f t="shared" si="247"/>
        <v>0</v>
      </c>
      <c r="X258" s="413">
        <f t="shared" si="247"/>
        <v>4000</v>
      </c>
      <c r="Y258" s="464">
        <f>SUM(Z258:AB258)</f>
        <v>99</v>
      </c>
      <c r="Z258" s="464">
        <v>0</v>
      </c>
      <c r="AA258" s="464">
        <v>0</v>
      </c>
      <c r="AB258" s="464">
        <v>99</v>
      </c>
      <c r="AC258" s="82">
        <f>SUM(AD258:AF258)</f>
        <v>99</v>
      </c>
      <c r="AD258" s="624">
        <v>0</v>
      </c>
      <c r="AE258" s="624">
        <v>0</v>
      </c>
      <c r="AF258" s="675">
        <v>99</v>
      </c>
      <c r="AG258" s="56">
        <v>4000</v>
      </c>
      <c r="AH258" s="56">
        <v>4000</v>
      </c>
      <c r="AI258" s="102">
        <v>4000</v>
      </c>
      <c r="AJ258" s="102">
        <v>99</v>
      </c>
      <c r="AK258" s="56">
        <v>99</v>
      </c>
      <c r="AL258" s="56"/>
      <c r="AM258" s="562"/>
      <c r="AN258" s="2"/>
      <c r="AO258" s="2"/>
      <c r="AP258" s="2"/>
      <c r="AQ258" s="2"/>
      <c r="AR258" s="2"/>
      <c r="AS258" s="2"/>
      <c r="AT258" s="2"/>
    </row>
    <row r="259" spans="1:46" s="84" customFormat="1" ht="18.75" customHeight="1" outlineLevel="1">
      <c r="A259" s="1857" t="s">
        <v>358</v>
      </c>
      <c r="B259" s="1860" t="s">
        <v>418</v>
      </c>
      <c r="C259" s="1866" t="s">
        <v>922</v>
      </c>
      <c r="D259" s="543"/>
      <c r="E259" s="1866" t="s">
        <v>73</v>
      </c>
      <c r="F259" s="1820" t="s">
        <v>454</v>
      </c>
      <c r="G259" s="540" t="s">
        <v>377</v>
      </c>
      <c r="H259" s="540" t="s">
        <v>80</v>
      </c>
      <c r="I259" s="387" t="s">
        <v>33</v>
      </c>
      <c r="J259" s="540">
        <v>1</v>
      </c>
      <c r="K259" s="1866">
        <v>2018</v>
      </c>
      <c r="L259" s="1866">
        <v>2018</v>
      </c>
      <c r="M259" s="1693">
        <f>SUM(N259:P259)</f>
        <v>4000</v>
      </c>
      <c r="N259" s="1693">
        <v>0</v>
      </c>
      <c r="O259" s="1693">
        <v>0</v>
      </c>
      <c r="P259" s="1693">
        <v>4000</v>
      </c>
      <c r="Q259" s="1693">
        <f>SUM(R259:T260)</f>
        <v>4000</v>
      </c>
      <c r="R259" s="1693">
        <v>0</v>
      </c>
      <c r="S259" s="1693">
        <v>0</v>
      </c>
      <c r="T259" s="1693">
        <v>4000</v>
      </c>
      <c r="U259" s="1681">
        <f>SUM(V259:X260)</f>
        <v>4000</v>
      </c>
      <c r="V259" s="1681">
        <f t="shared" si="247"/>
        <v>0</v>
      </c>
      <c r="W259" s="1681">
        <f t="shared" si="247"/>
        <v>0</v>
      </c>
      <c r="X259" s="1681">
        <f t="shared" si="247"/>
        <v>4000</v>
      </c>
      <c r="Y259" s="1594">
        <f>SUM(Z259:AB260)</f>
        <v>4000</v>
      </c>
      <c r="Z259" s="1594">
        <v>0</v>
      </c>
      <c r="AA259" s="1594">
        <v>0</v>
      </c>
      <c r="AB259" s="1594">
        <f>X259</f>
        <v>4000</v>
      </c>
      <c r="AC259" s="1693">
        <f>SUM(AD259:AF260)</f>
        <v>405.26</v>
      </c>
      <c r="AD259" s="1693">
        <v>83</v>
      </c>
      <c r="AE259" s="1693">
        <v>240</v>
      </c>
      <c r="AF259" s="1693">
        <v>82.26</v>
      </c>
      <c r="AG259" s="1913">
        <v>4000</v>
      </c>
      <c r="AH259" s="1913">
        <v>4000</v>
      </c>
      <c r="AI259" s="1913">
        <v>4000</v>
      </c>
      <c r="AJ259" s="1915">
        <v>82.26</v>
      </c>
      <c r="AK259" s="1917">
        <v>82.26</v>
      </c>
      <c r="AL259" s="829"/>
      <c r="AM259" s="1903" t="s">
        <v>1050</v>
      </c>
      <c r="AN259" s="83"/>
      <c r="AO259" s="83"/>
      <c r="AP259" s="83"/>
      <c r="AQ259" s="83"/>
      <c r="AR259" s="83"/>
      <c r="AS259" s="83"/>
      <c r="AT259" s="83"/>
    </row>
    <row r="260" spans="1:46" s="84" customFormat="1" ht="31.5" customHeight="1" outlineLevel="1" thickBot="1">
      <c r="A260" s="1858"/>
      <c r="B260" s="1861"/>
      <c r="C260" s="1895"/>
      <c r="D260" s="544"/>
      <c r="E260" s="1867"/>
      <c r="F260" s="1821"/>
      <c r="G260" s="536" t="s">
        <v>420</v>
      </c>
      <c r="H260" s="535" t="s">
        <v>419</v>
      </c>
      <c r="I260" s="183">
        <v>4500</v>
      </c>
      <c r="J260" s="183">
        <v>3150</v>
      </c>
      <c r="K260" s="1867"/>
      <c r="L260" s="1867"/>
      <c r="M260" s="1896"/>
      <c r="N260" s="1896"/>
      <c r="O260" s="1896"/>
      <c r="P260" s="1896"/>
      <c r="Q260" s="1896"/>
      <c r="R260" s="1896"/>
      <c r="S260" s="1896"/>
      <c r="T260" s="1896"/>
      <c r="U260" s="1920"/>
      <c r="V260" s="1920"/>
      <c r="W260" s="1920"/>
      <c r="X260" s="1920"/>
      <c r="Y260" s="1919"/>
      <c r="Z260" s="1919"/>
      <c r="AA260" s="1919"/>
      <c r="AB260" s="1919"/>
      <c r="AC260" s="1896"/>
      <c r="AD260" s="1896"/>
      <c r="AE260" s="1896"/>
      <c r="AF260" s="1896"/>
      <c r="AG260" s="1914"/>
      <c r="AH260" s="1914"/>
      <c r="AI260" s="1914"/>
      <c r="AJ260" s="1916"/>
      <c r="AK260" s="1918"/>
      <c r="AL260" s="830"/>
      <c r="AM260" s="1903"/>
      <c r="AN260" s="83"/>
      <c r="AO260" s="83"/>
      <c r="AP260" s="83"/>
      <c r="AQ260" s="83"/>
      <c r="AR260" s="83"/>
      <c r="AS260" s="83"/>
      <c r="AT260" s="83"/>
    </row>
    <row r="261" spans="1:46" ht="23.25" customHeight="1">
      <c r="A261" s="357" t="s">
        <v>236</v>
      </c>
      <c r="B261" s="1904" t="s">
        <v>39</v>
      </c>
      <c r="C261" s="1904"/>
      <c r="D261" s="1904"/>
      <c r="E261" s="1904"/>
      <c r="F261" s="628"/>
      <c r="G261" s="57"/>
      <c r="H261" s="57"/>
      <c r="I261" s="57"/>
      <c r="J261" s="57"/>
      <c r="K261" s="57"/>
      <c r="L261" s="57"/>
      <c r="M261" s="58">
        <f t="shared" ref="M261:S261" si="249">SUM(M262)</f>
        <v>59700</v>
      </c>
      <c r="N261" s="58">
        <f t="shared" si="249"/>
        <v>0</v>
      </c>
      <c r="O261" s="58">
        <f t="shared" si="249"/>
        <v>10000</v>
      </c>
      <c r="P261" s="58">
        <f t="shared" si="249"/>
        <v>49700</v>
      </c>
      <c r="Q261" s="58">
        <f t="shared" si="249"/>
        <v>59700</v>
      </c>
      <c r="R261" s="58">
        <f t="shared" si="249"/>
        <v>0</v>
      </c>
      <c r="S261" s="58">
        <f t="shared" si="249"/>
        <v>10000</v>
      </c>
      <c r="T261" s="58">
        <f t="shared" ref="T261:AE261" si="250">SUM(T262)</f>
        <v>49700</v>
      </c>
      <c r="U261" s="418">
        <f t="shared" si="250"/>
        <v>59700</v>
      </c>
      <c r="V261" s="418">
        <f t="shared" si="250"/>
        <v>0</v>
      </c>
      <c r="W261" s="418">
        <f t="shared" si="250"/>
        <v>10000</v>
      </c>
      <c r="X261" s="418">
        <f t="shared" si="250"/>
        <v>49700</v>
      </c>
      <c r="Y261" s="469">
        <f>SUM(Y262)</f>
        <v>11261.1</v>
      </c>
      <c r="Z261" s="469">
        <f>SUM(Z262)</f>
        <v>0</v>
      </c>
      <c r="AA261" s="469">
        <f>SUM(AA262)</f>
        <v>10000</v>
      </c>
      <c r="AB261" s="469">
        <f>SUM(AB262)</f>
        <v>1261.0999999999999</v>
      </c>
      <c r="AC261" s="58">
        <f>SUM(AC262)</f>
        <v>11261.13</v>
      </c>
      <c r="AD261" s="58">
        <f t="shared" si="250"/>
        <v>8858.73</v>
      </c>
      <c r="AE261" s="58">
        <f t="shared" si="250"/>
        <v>2088.4</v>
      </c>
      <c r="AF261" s="58">
        <f t="shared" ref="AF261:AK261" si="251">SUM(AF262)</f>
        <v>314</v>
      </c>
      <c r="AG261" s="58">
        <f t="shared" si="251"/>
        <v>49700</v>
      </c>
      <c r="AH261" s="58">
        <f t="shared" si="251"/>
        <v>49700</v>
      </c>
      <c r="AI261" s="58">
        <f t="shared" si="251"/>
        <v>49700</v>
      </c>
      <c r="AJ261" s="103">
        <f t="shared" si="251"/>
        <v>303.83300000000003</v>
      </c>
      <c r="AK261" s="103">
        <f t="shared" si="251"/>
        <v>314</v>
      </c>
      <c r="AL261" s="999"/>
      <c r="AM261" s="335" t="s">
        <v>1051</v>
      </c>
      <c r="AN261" s="2"/>
      <c r="AO261" s="2"/>
      <c r="AP261" s="2"/>
      <c r="AQ261" s="2"/>
      <c r="AR261" s="2"/>
      <c r="AS261" s="2"/>
      <c r="AT261" s="2"/>
    </row>
    <row r="262" spans="1:46" ht="19.5" customHeight="1" outlineLevel="1">
      <c r="A262" s="1905" t="s">
        <v>241</v>
      </c>
      <c r="B262" s="1718" t="s">
        <v>439</v>
      </c>
      <c r="C262" s="1576" t="s">
        <v>923</v>
      </c>
      <c r="D262" s="1576"/>
      <c r="E262" s="1576" t="s">
        <v>73</v>
      </c>
      <c r="F262" s="1909" t="s">
        <v>454</v>
      </c>
      <c r="G262" s="575" t="s">
        <v>377</v>
      </c>
      <c r="H262" s="575" t="s">
        <v>80</v>
      </c>
      <c r="I262" s="89" t="s">
        <v>33</v>
      </c>
      <c r="J262" s="575">
        <v>1</v>
      </c>
      <c r="K262" s="1911">
        <v>2020</v>
      </c>
      <c r="L262" s="1911">
        <v>2021</v>
      </c>
      <c r="M262" s="1606">
        <f>SUM(N262:P263)</f>
        <v>59700</v>
      </c>
      <c r="N262" s="1606">
        <v>0</v>
      </c>
      <c r="O262" s="1606">
        <v>10000</v>
      </c>
      <c r="P262" s="1606">
        <v>49700</v>
      </c>
      <c r="Q262" s="1606">
        <f>SUM(R262:T263)</f>
        <v>59700</v>
      </c>
      <c r="R262" s="1606">
        <v>0</v>
      </c>
      <c r="S262" s="1606">
        <v>10000</v>
      </c>
      <c r="T262" s="1606">
        <v>49700</v>
      </c>
      <c r="U262" s="1681">
        <f>SUM(V262:X263)</f>
        <v>59700</v>
      </c>
      <c r="V262" s="1681">
        <f>R262</f>
        <v>0</v>
      </c>
      <c r="W262" s="1681">
        <f>S262</f>
        <v>10000</v>
      </c>
      <c r="X262" s="1681">
        <f>T262</f>
        <v>49700</v>
      </c>
      <c r="Y262" s="1594">
        <f>SUM(Z262:AB263)</f>
        <v>11261.1</v>
      </c>
      <c r="Z262" s="1594">
        <f>V262</f>
        <v>0</v>
      </c>
      <c r="AA262" s="1594">
        <f>W262</f>
        <v>10000</v>
      </c>
      <c r="AB262" s="1594">
        <v>1261.0999999999999</v>
      </c>
      <c r="AC262" s="1606">
        <f>SUM(AD262:AF263)</f>
        <v>11261.13</v>
      </c>
      <c r="AD262" s="1724">
        <v>8858.73</v>
      </c>
      <c r="AE262" s="1606">
        <v>2088.4</v>
      </c>
      <c r="AF262" s="1606">
        <v>314</v>
      </c>
      <c r="AG262" s="1923">
        <v>49700</v>
      </c>
      <c r="AH262" s="1923">
        <v>49700</v>
      </c>
      <c r="AI262" s="1923">
        <v>49700</v>
      </c>
      <c r="AJ262" s="1925">
        <f>303.833</f>
        <v>303.83300000000003</v>
      </c>
      <c r="AK262" s="1932">
        <v>314</v>
      </c>
      <c r="AL262" s="836"/>
      <c r="AM262" s="1556"/>
      <c r="AN262" s="2"/>
      <c r="AO262" s="2"/>
      <c r="AP262" s="2"/>
      <c r="AQ262" s="2"/>
      <c r="AR262" s="2"/>
      <c r="AS262" s="2"/>
      <c r="AT262" s="2"/>
    </row>
    <row r="263" spans="1:46" ht="50.4" customHeight="1" outlineLevel="1" thickBot="1">
      <c r="A263" s="1906"/>
      <c r="B263" s="1907"/>
      <c r="C263" s="1908"/>
      <c r="D263" s="1908"/>
      <c r="E263" s="1908"/>
      <c r="F263" s="1910"/>
      <c r="G263" s="626" t="s">
        <v>420</v>
      </c>
      <c r="H263" s="626" t="s">
        <v>419</v>
      </c>
      <c r="I263" s="59">
        <v>8048.6</v>
      </c>
      <c r="J263" s="59">
        <v>5927.0159999999996</v>
      </c>
      <c r="K263" s="1912"/>
      <c r="L263" s="1912"/>
      <c r="M263" s="1922"/>
      <c r="N263" s="1922"/>
      <c r="O263" s="1922"/>
      <c r="P263" s="1922"/>
      <c r="Q263" s="1922"/>
      <c r="R263" s="1922"/>
      <c r="S263" s="1922"/>
      <c r="T263" s="1922"/>
      <c r="U263" s="1920"/>
      <c r="V263" s="1920"/>
      <c r="W263" s="1920"/>
      <c r="X263" s="1920"/>
      <c r="Y263" s="1919"/>
      <c r="Z263" s="1919"/>
      <c r="AA263" s="1919"/>
      <c r="AB263" s="1919"/>
      <c r="AC263" s="1922"/>
      <c r="AD263" s="1921"/>
      <c r="AE263" s="1922"/>
      <c r="AF263" s="1922"/>
      <c r="AG263" s="1924"/>
      <c r="AH263" s="1924"/>
      <c r="AI263" s="1924"/>
      <c r="AJ263" s="1926"/>
      <c r="AK263" s="1933"/>
      <c r="AL263" s="865"/>
      <c r="AM263" s="1556"/>
      <c r="AN263" s="2"/>
      <c r="AO263" s="2"/>
      <c r="AP263" s="2"/>
      <c r="AQ263" s="2"/>
      <c r="AR263" s="2"/>
      <c r="AS263" s="2"/>
      <c r="AT263" s="2"/>
    </row>
    <row r="264" spans="1:46" ht="13.95" customHeight="1" thickBot="1">
      <c r="A264" s="184"/>
      <c r="B264" s="375"/>
      <c r="C264" s="185"/>
      <c r="D264" s="185"/>
      <c r="E264" s="186"/>
      <c r="F264" s="186"/>
      <c r="G264" s="187"/>
      <c r="H264" s="187"/>
      <c r="I264" s="187"/>
      <c r="J264" s="187"/>
      <c r="K264" s="187"/>
      <c r="L264" s="187"/>
      <c r="M264" s="187"/>
      <c r="N264" s="187"/>
      <c r="O264" s="187"/>
      <c r="P264" s="187"/>
      <c r="Q264" s="187"/>
      <c r="R264" s="187"/>
      <c r="S264" s="187"/>
      <c r="T264" s="187"/>
      <c r="U264" s="405"/>
      <c r="V264" s="405"/>
      <c r="W264" s="405"/>
      <c r="X264" s="405"/>
      <c r="Y264" s="457"/>
      <c r="Z264" s="457"/>
      <c r="AA264" s="457"/>
      <c r="AB264" s="457"/>
      <c r="AC264" s="187"/>
      <c r="AD264" s="187"/>
      <c r="AE264" s="187"/>
      <c r="AF264" s="187"/>
      <c r="AG264" s="188"/>
      <c r="AH264" s="189"/>
      <c r="AI264" s="189"/>
      <c r="AJ264" s="189"/>
      <c r="AK264" s="190"/>
      <c r="AL264" s="1000"/>
      <c r="AM264" s="333"/>
      <c r="AN264" s="2"/>
      <c r="AO264" s="2"/>
      <c r="AP264" s="2"/>
      <c r="AQ264" s="2"/>
      <c r="AR264" s="2"/>
      <c r="AS264" s="2"/>
      <c r="AT264" s="2"/>
    </row>
    <row r="265" spans="1:46" ht="38.25" customHeight="1" thickBot="1">
      <c r="A265" s="62" t="s">
        <v>76</v>
      </c>
      <c r="B265" s="1672" t="s">
        <v>81</v>
      </c>
      <c r="C265" s="1673"/>
      <c r="D265" s="1673"/>
      <c r="E265" s="1673"/>
      <c r="F265" s="1673"/>
      <c r="G265" s="1673"/>
      <c r="H265" s="1673"/>
      <c r="I265" s="1673"/>
      <c r="J265" s="1673"/>
      <c r="K265" s="1673"/>
      <c r="L265" s="1674"/>
      <c r="M265" s="226">
        <f t="shared" ref="M265:AE265" si="252">M267+M469</f>
        <v>781903.8</v>
      </c>
      <c r="N265" s="226">
        <f t="shared" si="252"/>
        <v>166358.90000000002</v>
      </c>
      <c r="O265" s="226">
        <f t="shared" si="252"/>
        <v>407294.9</v>
      </c>
      <c r="P265" s="226">
        <f t="shared" si="252"/>
        <v>208250</v>
      </c>
      <c r="Q265" s="226">
        <f t="shared" si="252"/>
        <v>785904.79999999993</v>
      </c>
      <c r="R265" s="226">
        <f t="shared" si="252"/>
        <v>191502.17000000004</v>
      </c>
      <c r="S265" s="226">
        <f t="shared" si="252"/>
        <v>386152.63</v>
      </c>
      <c r="T265" s="226">
        <f t="shared" si="252"/>
        <v>208250</v>
      </c>
      <c r="U265" s="408">
        <f t="shared" si="252"/>
        <v>815035.32999999984</v>
      </c>
      <c r="V265" s="408">
        <f t="shared" si="252"/>
        <v>190714.7</v>
      </c>
      <c r="W265" s="408">
        <f t="shared" si="252"/>
        <v>409505.63</v>
      </c>
      <c r="X265" s="408">
        <f t="shared" si="252"/>
        <v>214815</v>
      </c>
      <c r="Y265" s="460">
        <f t="shared" si="252"/>
        <v>765331.63</v>
      </c>
      <c r="Z265" s="460">
        <f t="shared" si="252"/>
        <v>190714.7</v>
      </c>
      <c r="AA265" s="460">
        <f t="shared" si="252"/>
        <v>409505.63</v>
      </c>
      <c r="AB265" s="460">
        <f t="shared" si="252"/>
        <v>165111.29999999999</v>
      </c>
      <c r="AC265" s="226">
        <f t="shared" si="252"/>
        <v>569846.27</v>
      </c>
      <c r="AD265" s="226">
        <f t="shared" si="252"/>
        <v>220922.34999999998</v>
      </c>
      <c r="AE265" s="226">
        <f t="shared" si="252"/>
        <v>121232.09999999999</v>
      </c>
      <c r="AF265" s="226">
        <f>SUM(AF267+AF469)</f>
        <v>227691.82</v>
      </c>
      <c r="AG265" s="87">
        <f>AG267+AG469</f>
        <v>208250</v>
      </c>
      <c r="AH265" s="87">
        <f>SUM(AH267+AH469)</f>
        <v>222467.20000000001</v>
      </c>
      <c r="AI265" s="87">
        <f>SUM(AI267+AI469)</f>
        <v>208250</v>
      </c>
      <c r="AJ265" s="104">
        <f>SUM(AJ267+AJ469)</f>
        <v>150638.81</v>
      </c>
      <c r="AK265" s="104">
        <f>SUM(AK267+AK469)</f>
        <v>213699.95</v>
      </c>
      <c r="AL265" s="1001"/>
      <c r="AM265" s="586"/>
      <c r="AN265" s="83"/>
      <c r="AO265" s="83"/>
      <c r="AP265" s="83"/>
      <c r="AQ265" s="83"/>
      <c r="AR265" s="2"/>
      <c r="AS265" s="2"/>
      <c r="AT265" s="2"/>
    </row>
    <row r="266" spans="1:46" ht="5.25" customHeight="1" thickBot="1">
      <c r="A266" s="192"/>
      <c r="B266" s="376"/>
      <c r="C266" s="193"/>
      <c r="D266" s="193"/>
      <c r="E266" s="168"/>
      <c r="F266" s="168"/>
      <c r="G266" s="169"/>
      <c r="H266" s="169"/>
      <c r="I266" s="169"/>
      <c r="J266" s="169"/>
      <c r="K266" s="169"/>
      <c r="L266" s="169"/>
      <c r="M266" s="234"/>
      <c r="N266" s="234"/>
      <c r="O266" s="234"/>
      <c r="P266" s="234"/>
      <c r="Q266" s="170"/>
      <c r="R266" s="170"/>
      <c r="S266" s="170"/>
      <c r="T266" s="170"/>
      <c r="U266" s="419"/>
      <c r="V266" s="419"/>
      <c r="W266" s="419"/>
      <c r="X266" s="419"/>
      <c r="Y266" s="470"/>
      <c r="Z266" s="470"/>
      <c r="AA266" s="470"/>
      <c r="AB266" s="470"/>
      <c r="AC266" s="170"/>
      <c r="AD266" s="170"/>
      <c r="AE266" s="170"/>
      <c r="AF266" s="170"/>
      <c r="AG266" s="88"/>
      <c r="AH266" s="88"/>
      <c r="AI266" s="88"/>
      <c r="AJ266" s="135"/>
      <c r="AK266" s="217"/>
      <c r="AL266" s="753"/>
      <c r="AM266" s="586"/>
      <c r="AN266" s="83"/>
      <c r="AO266" s="83"/>
      <c r="AP266" s="83"/>
      <c r="AQ266" s="83"/>
      <c r="AR266" s="2"/>
      <c r="AS266" s="2"/>
      <c r="AT266" s="2"/>
    </row>
    <row r="267" spans="1:46" ht="21" customHeight="1">
      <c r="A267" s="358" t="s">
        <v>242</v>
      </c>
      <c r="B267" s="1762" t="s">
        <v>82</v>
      </c>
      <c r="C267" s="1763"/>
      <c r="D267" s="1763"/>
      <c r="E267" s="1763"/>
      <c r="F267" s="1763"/>
      <c r="G267" s="1763"/>
      <c r="H267" s="1763"/>
      <c r="I267" s="1763"/>
      <c r="J267" s="1763"/>
      <c r="K267" s="1763"/>
      <c r="L267" s="1764"/>
      <c r="M267" s="235">
        <f t="shared" ref="M267:AE267" si="253">M268+M431</f>
        <v>442737.8</v>
      </c>
      <c r="N267" s="235">
        <f t="shared" si="253"/>
        <v>94258.900000000009</v>
      </c>
      <c r="O267" s="235">
        <f t="shared" si="253"/>
        <v>178478.9</v>
      </c>
      <c r="P267" s="235">
        <f t="shared" si="253"/>
        <v>170000</v>
      </c>
      <c r="Q267" s="235">
        <f t="shared" si="253"/>
        <v>466921.79999999993</v>
      </c>
      <c r="R267" s="235">
        <f t="shared" si="253"/>
        <v>118442.90000000002</v>
      </c>
      <c r="S267" s="235">
        <f t="shared" si="253"/>
        <v>178478.9</v>
      </c>
      <c r="T267" s="235">
        <f t="shared" si="253"/>
        <v>170000</v>
      </c>
      <c r="U267" s="417">
        <f t="shared" si="253"/>
        <v>483892.29999999993</v>
      </c>
      <c r="V267" s="417">
        <f t="shared" si="253"/>
        <v>118442.90000000002</v>
      </c>
      <c r="W267" s="417">
        <f t="shared" si="253"/>
        <v>195449.4</v>
      </c>
      <c r="X267" s="417">
        <f t="shared" si="253"/>
        <v>170000</v>
      </c>
      <c r="Y267" s="468">
        <f t="shared" si="253"/>
        <v>414393.60000000003</v>
      </c>
      <c r="Z267" s="468">
        <f t="shared" si="253"/>
        <v>118442.90000000002</v>
      </c>
      <c r="AA267" s="468">
        <f t="shared" si="253"/>
        <v>195449.4</v>
      </c>
      <c r="AB267" s="468">
        <f t="shared" si="253"/>
        <v>100501.29999999999</v>
      </c>
      <c r="AC267" s="235">
        <f t="shared" si="253"/>
        <v>329947.59000000003</v>
      </c>
      <c r="AD267" s="235">
        <f t="shared" si="253"/>
        <v>101178.16999999998</v>
      </c>
      <c r="AE267" s="235">
        <f t="shared" si="253"/>
        <v>65174.599999999991</v>
      </c>
      <c r="AF267" s="235">
        <f>SUM(AF268+AF431)</f>
        <v>163594.82</v>
      </c>
      <c r="AG267" s="191">
        <f>AG268+AG431</f>
        <v>170000</v>
      </c>
      <c r="AH267" s="191">
        <f>SUM(AH268+AH431)</f>
        <v>172634.2</v>
      </c>
      <c r="AI267" s="191">
        <f>SUM(AI268+AI431)</f>
        <v>170000</v>
      </c>
      <c r="AJ267" s="191">
        <f>SUM(AJ268+AJ431)</f>
        <v>120846.46200000001</v>
      </c>
      <c r="AK267" s="208">
        <f>SUM(AK268+AK431)</f>
        <v>148802.95000000001</v>
      </c>
      <c r="AL267" s="208"/>
      <c r="AM267" s="586"/>
      <c r="AN267" s="83"/>
      <c r="AO267" s="83"/>
      <c r="AP267" s="83"/>
      <c r="AQ267" s="83"/>
      <c r="AR267" s="2"/>
      <c r="AS267" s="2"/>
      <c r="AT267" s="2"/>
    </row>
    <row r="268" spans="1:46" ht="22.5" customHeight="1">
      <c r="A268" s="359" t="s">
        <v>243</v>
      </c>
      <c r="B268" s="1900" t="s">
        <v>36</v>
      </c>
      <c r="C268" s="1900"/>
      <c r="D268" s="1900"/>
      <c r="E268" s="1900"/>
      <c r="F268" s="549"/>
      <c r="G268" s="16"/>
      <c r="H268" s="16"/>
      <c r="I268" s="16"/>
      <c r="J268" s="16"/>
      <c r="K268" s="16"/>
      <c r="L268" s="16"/>
      <c r="M268" s="17">
        <f t="shared" ref="M268:AK268" si="254">SUM(M269:M430)</f>
        <v>285275.8</v>
      </c>
      <c r="N268" s="17">
        <f t="shared" si="254"/>
        <v>87258.900000000009</v>
      </c>
      <c r="O268" s="17">
        <f t="shared" si="254"/>
        <v>98016.9</v>
      </c>
      <c r="P268" s="17">
        <f t="shared" si="254"/>
        <v>100000</v>
      </c>
      <c r="Q268" s="17">
        <f t="shared" si="254"/>
        <v>284806.19999999995</v>
      </c>
      <c r="R268" s="17">
        <f t="shared" si="254"/>
        <v>86789.300000000017</v>
      </c>
      <c r="S268" s="17">
        <f t="shared" si="254"/>
        <v>98016.9</v>
      </c>
      <c r="T268" s="17">
        <f t="shared" si="254"/>
        <v>100000</v>
      </c>
      <c r="U268" s="399">
        <f t="shared" si="254"/>
        <v>288197.69999999995</v>
      </c>
      <c r="V268" s="399">
        <f t="shared" si="254"/>
        <v>86789.300000000017</v>
      </c>
      <c r="W268" s="399">
        <f t="shared" si="254"/>
        <v>101408.4</v>
      </c>
      <c r="X268" s="399">
        <f t="shared" si="254"/>
        <v>100000</v>
      </c>
      <c r="Y268" s="448">
        <f t="shared" si="254"/>
        <v>273773.60000000003</v>
      </c>
      <c r="Z268" s="448">
        <f t="shared" si="254"/>
        <v>86789.300000000017</v>
      </c>
      <c r="AA268" s="448">
        <f t="shared" si="254"/>
        <v>101408.4</v>
      </c>
      <c r="AB268" s="448">
        <f t="shared" si="254"/>
        <v>85575.9</v>
      </c>
      <c r="AC268" s="17">
        <f t="shared" si="254"/>
        <v>206338.59000000003</v>
      </c>
      <c r="AD268" s="17">
        <f t="shared" si="254"/>
        <v>76191.569999999992</v>
      </c>
      <c r="AE268" s="17">
        <f t="shared" si="254"/>
        <v>51497.599999999991</v>
      </c>
      <c r="AF268" s="17">
        <f t="shared" si="254"/>
        <v>78649.42</v>
      </c>
      <c r="AG268" s="17">
        <f t="shared" si="254"/>
        <v>100000</v>
      </c>
      <c r="AH268" s="17">
        <f t="shared" si="254"/>
        <v>102634.20000000001</v>
      </c>
      <c r="AI268" s="17">
        <f t="shared" si="254"/>
        <v>100000</v>
      </c>
      <c r="AJ268" s="17">
        <f t="shared" si="254"/>
        <v>53725.278000000006</v>
      </c>
      <c r="AK268" s="17">
        <f t="shared" si="254"/>
        <v>74622.950000000012</v>
      </c>
      <c r="AL268" s="17"/>
      <c r="AM268" s="213"/>
      <c r="AN268" s="83"/>
      <c r="AO268" s="83"/>
      <c r="AP268" s="83"/>
      <c r="AQ268" s="83"/>
      <c r="AR268" s="2"/>
      <c r="AS268" s="2"/>
      <c r="AT268" s="2"/>
    </row>
    <row r="269" spans="1:46" s="109" customFormat="1" ht="18" customHeight="1" outlineLevel="1">
      <c r="A269" s="1930" t="s">
        <v>245</v>
      </c>
      <c r="B269" s="1931" t="s">
        <v>509</v>
      </c>
      <c r="C269" s="1576" t="s">
        <v>711</v>
      </c>
      <c r="D269" s="1576"/>
      <c r="E269" s="1576" t="s">
        <v>73</v>
      </c>
      <c r="F269" s="1576" t="s">
        <v>449</v>
      </c>
      <c r="G269" s="575" t="s">
        <v>372</v>
      </c>
      <c r="H269" s="575" t="s">
        <v>79</v>
      </c>
      <c r="I269" s="575">
        <v>0.08</v>
      </c>
      <c r="J269" s="540">
        <v>0.08</v>
      </c>
      <c r="K269" s="1576">
        <v>2018</v>
      </c>
      <c r="L269" s="1576">
        <v>2018</v>
      </c>
      <c r="M269" s="1612">
        <f>SUM(N269:P271)</f>
        <v>610</v>
      </c>
      <c r="N269" s="1612">
        <v>610</v>
      </c>
      <c r="O269" s="1612">
        <v>0</v>
      </c>
      <c r="P269" s="1612">
        <v>0</v>
      </c>
      <c r="Q269" s="1612">
        <f>SUM(R269:T271)</f>
        <v>0</v>
      </c>
      <c r="R269" s="1612">
        <v>0</v>
      </c>
      <c r="S269" s="1612">
        <v>0</v>
      </c>
      <c r="T269" s="1612">
        <v>0</v>
      </c>
      <c r="U269" s="1681">
        <f>SUM(V269:X271)</f>
        <v>0</v>
      </c>
      <c r="V269" s="1681">
        <f>R269</f>
        <v>0</v>
      </c>
      <c r="W269" s="1681">
        <f>S269</f>
        <v>0</v>
      </c>
      <c r="X269" s="1681">
        <f>T269</f>
        <v>0</v>
      </c>
      <c r="Y269" s="1594">
        <f>SUM(Z269:AB271)</f>
        <v>0</v>
      </c>
      <c r="Z269" s="1594">
        <f t="shared" ref="Z269:AB284" si="255">V269</f>
        <v>0</v>
      </c>
      <c r="AA269" s="1594">
        <f t="shared" si="255"/>
        <v>0</v>
      </c>
      <c r="AB269" s="1594">
        <f t="shared" si="255"/>
        <v>0</v>
      </c>
      <c r="AC269" s="1612">
        <f>SUM(AD269:AF271)</f>
        <v>0</v>
      </c>
      <c r="AD269" s="1606">
        <v>0</v>
      </c>
      <c r="AE269" s="1612">
        <v>0</v>
      </c>
      <c r="AF269" s="1736"/>
      <c r="AG269" s="1612" t="s">
        <v>33</v>
      </c>
      <c r="AH269" s="1612" t="s">
        <v>33</v>
      </c>
      <c r="AI269" s="1612" t="s">
        <v>33</v>
      </c>
      <c r="AJ269" s="1733" t="s">
        <v>33</v>
      </c>
      <c r="AK269" s="1736"/>
      <c r="AL269" s="772"/>
      <c r="AM269" s="1556"/>
      <c r="AN269" s="2"/>
      <c r="AO269" s="2"/>
      <c r="AP269" s="2"/>
      <c r="AQ269" s="2"/>
      <c r="AR269" s="2"/>
      <c r="AS269" s="2"/>
      <c r="AT269" s="2"/>
    </row>
    <row r="270" spans="1:46" s="109" customFormat="1" ht="18" customHeight="1" outlineLevel="1">
      <c r="A270" s="1828"/>
      <c r="B270" s="1719"/>
      <c r="C270" s="1577"/>
      <c r="D270" s="1577"/>
      <c r="E270" s="1577"/>
      <c r="F270" s="1577"/>
      <c r="G270" s="575" t="s">
        <v>374</v>
      </c>
      <c r="H270" s="575" t="s">
        <v>373</v>
      </c>
      <c r="I270" s="575">
        <v>150</v>
      </c>
      <c r="J270" s="540">
        <v>225</v>
      </c>
      <c r="K270" s="1577"/>
      <c r="L270" s="1577"/>
      <c r="M270" s="1613"/>
      <c r="N270" s="1613"/>
      <c r="O270" s="1613"/>
      <c r="P270" s="1613"/>
      <c r="Q270" s="1613"/>
      <c r="R270" s="1613"/>
      <c r="S270" s="1613"/>
      <c r="T270" s="1613"/>
      <c r="U270" s="1682"/>
      <c r="V270" s="1682"/>
      <c r="W270" s="1682"/>
      <c r="X270" s="1682"/>
      <c r="Y270" s="1595">
        <f t="shared" ref="Y270:Y271" si="256">SUM(Z270:AB270)</f>
        <v>0</v>
      </c>
      <c r="Z270" s="1595">
        <f t="shared" si="255"/>
        <v>0</v>
      </c>
      <c r="AA270" s="1595">
        <f t="shared" si="255"/>
        <v>0</v>
      </c>
      <c r="AB270" s="1595">
        <f t="shared" si="255"/>
        <v>0</v>
      </c>
      <c r="AC270" s="1613">
        <f t="shared" ref="AC270:AC271" si="257">SUM(AD270:AF270)</f>
        <v>0</v>
      </c>
      <c r="AD270" s="1607"/>
      <c r="AE270" s="1613"/>
      <c r="AF270" s="1737"/>
      <c r="AG270" s="1613"/>
      <c r="AH270" s="1613"/>
      <c r="AI270" s="1613"/>
      <c r="AJ270" s="1734"/>
      <c r="AK270" s="1737"/>
      <c r="AL270" s="773"/>
      <c r="AM270" s="1556"/>
      <c r="AN270" s="2"/>
      <c r="AO270" s="2"/>
      <c r="AP270" s="2"/>
      <c r="AQ270" s="2"/>
      <c r="AR270" s="2"/>
      <c r="AS270" s="2"/>
      <c r="AT270" s="2"/>
    </row>
    <row r="271" spans="1:46" s="109" customFormat="1" ht="43.2" customHeight="1" outlineLevel="1">
      <c r="A271" s="1829"/>
      <c r="B271" s="1720"/>
      <c r="C271" s="1578"/>
      <c r="D271" s="1578"/>
      <c r="E271" s="1578"/>
      <c r="F271" s="1578"/>
      <c r="G271" s="575" t="s">
        <v>375</v>
      </c>
      <c r="H271" s="575" t="s">
        <v>376</v>
      </c>
      <c r="I271" s="26">
        <v>2687</v>
      </c>
      <c r="J271" s="49">
        <v>2687</v>
      </c>
      <c r="K271" s="1578"/>
      <c r="L271" s="1578"/>
      <c r="M271" s="1614"/>
      <c r="N271" s="1614"/>
      <c r="O271" s="1614"/>
      <c r="P271" s="1614"/>
      <c r="Q271" s="1614"/>
      <c r="R271" s="1614"/>
      <c r="S271" s="1614"/>
      <c r="T271" s="1614"/>
      <c r="U271" s="1683"/>
      <c r="V271" s="1683"/>
      <c r="W271" s="1683"/>
      <c r="X271" s="1683"/>
      <c r="Y271" s="1596">
        <f t="shared" si="256"/>
        <v>0</v>
      </c>
      <c r="Z271" s="1596">
        <f t="shared" si="255"/>
        <v>0</v>
      </c>
      <c r="AA271" s="1596">
        <f t="shared" si="255"/>
        <v>0</v>
      </c>
      <c r="AB271" s="1596">
        <f t="shared" si="255"/>
        <v>0</v>
      </c>
      <c r="AC271" s="1614">
        <f t="shared" si="257"/>
        <v>0</v>
      </c>
      <c r="AD271" s="1608"/>
      <c r="AE271" s="1614"/>
      <c r="AF271" s="1738"/>
      <c r="AG271" s="1614"/>
      <c r="AH271" s="1614"/>
      <c r="AI271" s="1614"/>
      <c r="AJ271" s="1735"/>
      <c r="AK271" s="1738"/>
      <c r="AL271" s="774"/>
      <c r="AM271" s="1556"/>
      <c r="AN271" s="2"/>
      <c r="AO271" s="2"/>
      <c r="AP271" s="2"/>
      <c r="AQ271" s="2"/>
      <c r="AR271" s="2"/>
      <c r="AS271" s="2"/>
      <c r="AT271" s="2"/>
    </row>
    <row r="272" spans="1:46" s="109" customFormat="1" ht="26.4" customHeight="1" outlineLevel="1">
      <c r="A272" s="1934" t="s">
        <v>245</v>
      </c>
      <c r="B272" s="1718" t="s">
        <v>716</v>
      </c>
      <c r="C272" s="1576" t="s">
        <v>717</v>
      </c>
      <c r="D272" s="1576"/>
      <c r="E272" s="1576" t="s">
        <v>73</v>
      </c>
      <c r="F272" s="1576" t="s">
        <v>449</v>
      </c>
      <c r="G272" s="575" t="s">
        <v>372</v>
      </c>
      <c r="H272" s="575" t="s">
        <v>79</v>
      </c>
      <c r="I272" s="23">
        <v>0.78500000000000003</v>
      </c>
      <c r="J272" s="45">
        <v>0.78500000000000003</v>
      </c>
      <c r="K272" s="1576">
        <v>2018</v>
      </c>
      <c r="L272" s="1576">
        <v>2018</v>
      </c>
      <c r="M272" s="1612"/>
      <c r="N272" s="1612"/>
      <c r="O272" s="1612"/>
      <c r="P272" s="1612"/>
      <c r="Q272" s="1612">
        <f>SUM(R272:T274)</f>
        <v>5813</v>
      </c>
      <c r="R272" s="1612">
        <v>5813</v>
      </c>
      <c r="S272" s="1612">
        <v>0</v>
      </c>
      <c r="T272" s="1612">
        <v>0</v>
      </c>
      <c r="U272" s="1681">
        <f>SUM(V272:X274)</f>
        <v>5813</v>
      </c>
      <c r="V272" s="1681">
        <f>R272</f>
        <v>5813</v>
      </c>
      <c r="W272" s="1681">
        <f>S272</f>
        <v>0</v>
      </c>
      <c r="X272" s="1681">
        <f>T272</f>
        <v>0</v>
      </c>
      <c r="Y272" s="1594">
        <f>SUM(Z272:AB274)</f>
        <v>5813</v>
      </c>
      <c r="Z272" s="1594">
        <f t="shared" si="255"/>
        <v>5813</v>
      </c>
      <c r="AA272" s="1594">
        <f t="shared" si="255"/>
        <v>0</v>
      </c>
      <c r="AB272" s="1594">
        <f t="shared" si="255"/>
        <v>0</v>
      </c>
      <c r="AC272" s="1612">
        <f>SUM(AD272:AF274)</f>
        <v>5483.6</v>
      </c>
      <c r="AD272" s="1612">
        <v>5483.6</v>
      </c>
      <c r="AE272" s="1736"/>
      <c r="AF272" s="1736"/>
      <c r="AG272" s="1736"/>
      <c r="AH272" s="1736"/>
      <c r="AI272" s="1736"/>
      <c r="AJ272" s="1736"/>
      <c r="AK272" s="1927"/>
      <c r="AL272" s="833"/>
      <c r="AM272" s="1736"/>
      <c r="AN272" s="2"/>
      <c r="AO272" s="2"/>
      <c r="AP272" s="2"/>
      <c r="AQ272" s="2"/>
      <c r="AR272" s="2"/>
      <c r="AS272" s="2"/>
      <c r="AT272" s="2"/>
    </row>
    <row r="273" spans="1:46" s="109" customFormat="1" ht="26.4" customHeight="1" outlineLevel="1">
      <c r="A273" s="1935"/>
      <c r="B273" s="1719"/>
      <c r="C273" s="1577"/>
      <c r="D273" s="1577"/>
      <c r="E273" s="1577"/>
      <c r="F273" s="1577"/>
      <c r="G273" s="575" t="s">
        <v>374</v>
      </c>
      <c r="H273" s="575" t="s">
        <v>373</v>
      </c>
      <c r="I273" s="26">
        <v>150</v>
      </c>
      <c r="J273" s="49">
        <v>160</v>
      </c>
      <c r="K273" s="1577"/>
      <c r="L273" s="1577"/>
      <c r="M273" s="1613"/>
      <c r="N273" s="1613"/>
      <c r="O273" s="1613"/>
      <c r="P273" s="1613"/>
      <c r="Q273" s="1613"/>
      <c r="R273" s="1613"/>
      <c r="S273" s="1613"/>
      <c r="T273" s="1613"/>
      <c r="U273" s="1682"/>
      <c r="V273" s="1682"/>
      <c r="W273" s="1682"/>
      <c r="X273" s="1682"/>
      <c r="Y273" s="1595">
        <f t="shared" ref="Y273:Y336" si="258">SUM(Z273:AB273)</f>
        <v>0</v>
      </c>
      <c r="Z273" s="1595">
        <f t="shared" si="255"/>
        <v>0</v>
      </c>
      <c r="AA273" s="1595">
        <f t="shared" si="255"/>
        <v>0</v>
      </c>
      <c r="AB273" s="1595">
        <f t="shared" si="255"/>
        <v>0</v>
      </c>
      <c r="AC273" s="1613">
        <f t="shared" ref="AC273:AC336" si="259">SUM(AD273:AF273)</f>
        <v>0</v>
      </c>
      <c r="AD273" s="1613"/>
      <c r="AE273" s="1737"/>
      <c r="AF273" s="1737"/>
      <c r="AG273" s="1737"/>
      <c r="AH273" s="1737"/>
      <c r="AI273" s="1737"/>
      <c r="AJ273" s="1737"/>
      <c r="AK273" s="1928"/>
      <c r="AL273" s="834"/>
      <c r="AM273" s="1737"/>
      <c r="AN273" s="2"/>
      <c r="AO273" s="2"/>
      <c r="AP273" s="2"/>
      <c r="AQ273" s="2"/>
      <c r="AR273" s="2"/>
      <c r="AS273" s="2"/>
      <c r="AT273" s="2"/>
    </row>
    <row r="274" spans="1:46" s="109" customFormat="1" ht="40.200000000000003" customHeight="1" outlineLevel="1">
      <c r="A274" s="1936"/>
      <c r="B274" s="1720"/>
      <c r="C274" s="1578"/>
      <c r="D274" s="1578"/>
      <c r="E274" s="1578"/>
      <c r="F274" s="1578"/>
      <c r="G274" s="575" t="s">
        <v>375</v>
      </c>
      <c r="H274" s="575" t="s">
        <v>376</v>
      </c>
      <c r="I274" s="22">
        <v>1011.6</v>
      </c>
      <c r="J274" s="48">
        <v>1025.76</v>
      </c>
      <c r="K274" s="1578"/>
      <c r="L274" s="1578"/>
      <c r="M274" s="1614"/>
      <c r="N274" s="1614"/>
      <c r="O274" s="1614"/>
      <c r="P274" s="1614"/>
      <c r="Q274" s="1614"/>
      <c r="R274" s="1614"/>
      <c r="S274" s="1614"/>
      <c r="T274" s="1614"/>
      <c r="U274" s="1683"/>
      <c r="V274" s="1683"/>
      <c r="W274" s="1683"/>
      <c r="X274" s="1683"/>
      <c r="Y274" s="1596">
        <f t="shared" si="258"/>
        <v>0</v>
      </c>
      <c r="Z274" s="1596">
        <f t="shared" si="255"/>
        <v>0</v>
      </c>
      <c r="AA274" s="1596">
        <f t="shared" si="255"/>
        <v>0</v>
      </c>
      <c r="AB274" s="1596">
        <f t="shared" si="255"/>
        <v>0</v>
      </c>
      <c r="AC274" s="1614">
        <f t="shared" si="259"/>
        <v>0</v>
      </c>
      <c r="AD274" s="1614"/>
      <c r="AE274" s="1738"/>
      <c r="AF274" s="1738"/>
      <c r="AG274" s="1738"/>
      <c r="AH274" s="1738"/>
      <c r="AI274" s="1738"/>
      <c r="AJ274" s="1738"/>
      <c r="AK274" s="1929"/>
      <c r="AL274" s="835"/>
      <c r="AM274" s="1738"/>
      <c r="AN274" s="2"/>
      <c r="AO274" s="2"/>
      <c r="AP274" s="2"/>
      <c r="AQ274" s="2"/>
      <c r="AR274" s="2"/>
      <c r="AS274" s="2"/>
      <c r="AT274" s="2"/>
    </row>
    <row r="275" spans="1:46" s="109" customFormat="1" ht="18" customHeight="1" outlineLevel="1">
      <c r="A275" s="1930" t="s">
        <v>378</v>
      </c>
      <c r="B275" s="1931" t="s">
        <v>510</v>
      </c>
      <c r="C275" s="1576" t="s">
        <v>711</v>
      </c>
      <c r="D275" s="1576"/>
      <c r="E275" s="1576" t="s">
        <v>73</v>
      </c>
      <c r="F275" s="1576" t="s">
        <v>449</v>
      </c>
      <c r="G275" s="575" t="s">
        <v>372</v>
      </c>
      <c r="H275" s="575" t="s">
        <v>79</v>
      </c>
      <c r="I275" s="575">
        <v>0.17</v>
      </c>
      <c r="J275" s="540">
        <v>0.17</v>
      </c>
      <c r="K275" s="1576">
        <v>2018</v>
      </c>
      <c r="L275" s="1576">
        <v>2018</v>
      </c>
      <c r="M275" s="1612">
        <f>SUM(N275:P277)</f>
        <v>1706.8</v>
      </c>
      <c r="N275" s="1612">
        <v>1706.8</v>
      </c>
      <c r="O275" s="1612">
        <v>0</v>
      </c>
      <c r="P275" s="1612">
        <v>0</v>
      </c>
      <c r="Q275" s="1612">
        <f>SUM(R275:T277)</f>
        <v>0</v>
      </c>
      <c r="R275" s="1612">
        <v>0</v>
      </c>
      <c r="S275" s="1612">
        <v>0</v>
      </c>
      <c r="T275" s="1612">
        <v>0</v>
      </c>
      <c r="U275" s="1681">
        <f>SUM(V275:X277)</f>
        <v>0</v>
      </c>
      <c r="V275" s="1681">
        <f>R275</f>
        <v>0</v>
      </c>
      <c r="W275" s="1681">
        <f>S275</f>
        <v>0</v>
      </c>
      <c r="X275" s="1681">
        <f>T275</f>
        <v>0</v>
      </c>
      <c r="Y275" s="1594">
        <f>SUM(Z275:AB277)</f>
        <v>0</v>
      </c>
      <c r="Z275" s="1594">
        <f t="shared" si="255"/>
        <v>0</v>
      </c>
      <c r="AA275" s="1594">
        <f t="shared" si="255"/>
        <v>0</v>
      </c>
      <c r="AB275" s="1594">
        <f t="shared" si="255"/>
        <v>0</v>
      </c>
      <c r="AC275" s="1612">
        <f>SUM(AD275:AF277)</f>
        <v>0</v>
      </c>
      <c r="AD275" s="1612"/>
      <c r="AE275" s="1612"/>
      <c r="AF275" s="1736"/>
      <c r="AG275" s="1612" t="s">
        <v>33</v>
      </c>
      <c r="AH275" s="1612" t="s">
        <v>33</v>
      </c>
      <c r="AI275" s="1612" t="s">
        <v>33</v>
      </c>
      <c r="AJ275" s="1733" t="s">
        <v>33</v>
      </c>
      <c r="AK275" s="1927"/>
      <c r="AL275" s="833"/>
      <c r="AM275" s="1556"/>
      <c r="AN275" s="2"/>
      <c r="AO275" s="2"/>
      <c r="AP275" s="2"/>
      <c r="AQ275" s="2"/>
      <c r="AR275" s="2"/>
      <c r="AS275" s="2"/>
      <c r="AT275" s="2"/>
    </row>
    <row r="276" spans="1:46" s="109" customFormat="1" ht="14.25" customHeight="1" outlineLevel="1">
      <c r="A276" s="1828"/>
      <c r="B276" s="1719"/>
      <c r="C276" s="1577"/>
      <c r="D276" s="1577"/>
      <c r="E276" s="1577"/>
      <c r="F276" s="1577"/>
      <c r="G276" s="575" t="s">
        <v>374</v>
      </c>
      <c r="H276" s="575" t="s">
        <v>373</v>
      </c>
      <c r="I276" s="575">
        <v>150</v>
      </c>
      <c r="J276" s="540">
        <v>160</v>
      </c>
      <c r="K276" s="1577"/>
      <c r="L276" s="1577"/>
      <c r="M276" s="1613"/>
      <c r="N276" s="1613"/>
      <c r="O276" s="1613"/>
      <c r="P276" s="1613"/>
      <c r="Q276" s="1613"/>
      <c r="R276" s="1613"/>
      <c r="S276" s="1613"/>
      <c r="T276" s="1613"/>
      <c r="U276" s="1682"/>
      <c r="V276" s="1682"/>
      <c r="W276" s="1682"/>
      <c r="X276" s="1682"/>
      <c r="Y276" s="1595">
        <f t="shared" si="258"/>
        <v>0</v>
      </c>
      <c r="Z276" s="1595">
        <f t="shared" si="255"/>
        <v>0</v>
      </c>
      <c r="AA276" s="1595">
        <f t="shared" si="255"/>
        <v>0</v>
      </c>
      <c r="AB276" s="1595">
        <f t="shared" si="255"/>
        <v>0</v>
      </c>
      <c r="AC276" s="1613">
        <f t="shared" si="259"/>
        <v>0</v>
      </c>
      <c r="AD276" s="1613"/>
      <c r="AE276" s="1613"/>
      <c r="AF276" s="1737"/>
      <c r="AG276" s="1613"/>
      <c r="AH276" s="1613"/>
      <c r="AI276" s="1613"/>
      <c r="AJ276" s="1734"/>
      <c r="AK276" s="1928"/>
      <c r="AL276" s="834"/>
      <c r="AM276" s="1556"/>
      <c r="AN276" s="2"/>
      <c r="AO276" s="2"/>
      <c r="AP276" s="2"/>
      <c r="AQ276" s="2"/>
      <c r="AR276" s="2"/>
      <c r="AS276" s="2"/>
      <c r="AT276" s="2"/>
    </row>
    <row r="277" spans="1:46" s="109" customFormat="1" ht="47.25" customHeight="1" outlineLevel="1">
      <c r="A277" s="1829"/>
      <c r="B277" s="1720"/>
      <c r="C277" s="1578"/>
      <c r="D277" s="1578"/>
      <c r="E277" s="1578"/>
      <c r="F277" s="1578"/>
      <c r="G277" s="575" t="s">
        <v>375</v>
      </c>
      <c r="H277" s="575" t="s">
        <v>376</v>
      </c>
      <c r="I277" s="21">
        <v>1209.5999999999999</v>
      </c>
      <c r="J277" s="44">
        <v>1209.5999999999999</v>
      </c>
      <c r="K277" s="1578"/>
      <c r="L277" s="1578"/>
      <c r="M277" s="1614"/>
      <c r="N277" s="1614"/>
      <c r="O277" s="1614"/>
      <c r="P277" s="1614"/>
      <c r="Q277" s="1614"/>
      <c r="R277" s="1614"/>
      <c r="S277" s="1614"/>
      <c r="T277" s="1614"/>
      <c r="U277" s="1683"/>
      <c r="V277" s="1683"/>
      <c r="W277" s="1683"/>
      <c r="X277" s="1683"/>
      <c r="Y277" s="1596">
        <f t="shared" si="258"/>
        <v>0</v>
      </c>
      <c r="Z277" s="1596">
        <f t="shared" si="255"/>
        <v>0</v>
      </c>
      <c r="AA277" s="1596">
        <f t="shared" si="255"/>
        <v>0</v>
      </c>
      <c r="AB277" s="1596">
        <f t="shared" si="255"/>
        <v>0</v>
      </c>
      <c r="AC277" s="1614">
        <f t="shared" si="259"/>
        <v>0</v>
      </c>
      <c r="AD277" s="1614"/>
      <c r="AE277" s="1614"/>
      <c r="AF277" s="1738"/>
      <c r="AG277" s="1614"/>
      <c r="AH277" s="1614"/>
      <c r="AI277" s="1614"/>
      <c r="AJ277" s="1735"/>
      <c r="AK277" s="1929"/>
      <c r="AL277" s="835"/>
      <c r="AM277" s="1556"/>
      <c r="AN277" s="2"/>
      <c r="AO277" s="2"/>
      <c r="AP277" s="2"/>
      <c r="AQ277" s="2"/>
      <c r="AR277" s="2"/>
      <c r="AS277" s="2"/>
      <c r="AT277" s="2"/>
    </row>
    <row r="278" spans="1:46" s="109" customFormat="1" ht="26.4" customHeight="1" outlineLevel="1">
      <c r="A278" s="1827" t="s">
        <v>378</v>
      </c>
      <c r="B278" s="1718" t="s">
        <v>721</v>
      </c>
      <c r="C278" s="1576" t="s">
        <v>722</v>
      </c>
      <c r="D278" s="1576"/>
      <c r="E278" s="1576" t="s">
        <v>73</v>
      </c>
      <c r="F278" s="1576" t="s">
        <v>449</v>
      </c>
      <c r="G278" s="575" t="s">
        <v>372</v>
      </c>
      <c r="H278" s="575" t="s">
        <v>79</v>
      </c>
      <c r="I278" s="22">
        <v>0.24</v>
      </c>
      <c r="J278" s="48">
        <v>0.24</v>
      </c>
      <c r="K278" s="1576">
        <v>2018</v>
      </c>
      <c r="L278" s="1576">
        <v>2018</v>
      </c>
      <c r="M278" s="1612"/>
      <c r="N278" s="1576"/>
      <c r="O278" s="1576"/>
      <c r="P278" s="1576"/>
      <c r="Q278" s="1612">
        <f>SUM(R278:T280)</f>
        <v>2118.6</v>
      </c>
      <c r="R278" s="1612">
        <v>2118.6</v>
      </c>
      <c r="S278" s="1612">
        <v>0</v>
      </c>
      <c r="T278" s="1612">
        <v>0</v>
      </c>
      <c r="U278" s="1681">
        <f>SUM(V278:X280)</f>
        <v>2118.6</v>
      </c>
      <c r="V278" s="1681">
        <f>R278</f>
        <v>2118.6</v>
      </c>
      <c r="W278" s="1681">
        <f>S278</f>
        <v>0</v>
      </c>
      <c r="X278" s="1681">
        <f>T278</f>
        <v>0</v>
      </c>
      <c r="Y278" s="1594">
        <f>SUM(Z278:AB280)</f>
        <v>2118.6</v>
      </c>
      <c r="Z278" s="1594">
        <f t="shared" si="255"/>
        <v>2118.6</v>
      </c>
      <c r="AA278" s="1594">
        <f t="shared" si="255"/>
        <v>0</v>
      </c>
      <c r="AB278" s="1594">
        <f t="shared" si="255"/>
        <v>0</v>
      </c>
      <c r="AC278" s="1612">
        <f>SUM(AD278:AF280)</f>
        <v>137.69999999999999</v>
      </c>
      <c r="AD278" s="1612">
        <v>137.69999999999999</v>
      </c>
      <c r="AE278" s="1612">
        <v>0</v>
      </c>
      <c r="AF278" s="1736"/>
      <c r="AG278" s="1736"/>
      <c r="AH278" s="1736"/>
      <c r="AI278" s="1736"/>
      <c r="AJ278" s="1612">
        <v>0</v>
      </c>
      <c r="AK278" s="1927"/>
      <c r="AL278" s="833"/>
      <c r="AM278" s="1736"/>
      <c r="AN278" s="2"/>
      <c r="AO278" s="2"/>
      <c r="AP278" s="2"/>
      <c r="AQ278" s="2"/>
      <c r="AR278" s="2"/>
      <c r="AS278" s="2"/>
      <c r="AT278" s="2"/>
    </row>
    <row r="279" spans="1:46" s="109" customFormat="1" ht="26.4" customHeight="1" outlineLevel="1">
      <c r="A279" s="1828"/>
      <c r="B279" s="1719"/>
      <c r="C279" s="1577"/>
      <c r="D279" s="1577"/>
      <c r="E279" s="1577"/>
      <c r="F279" s="1577"/>
      <c r="G279" s="575" t="s">
        <v>374</v>
      </c>
      <c r="H279" s="575" t="s">
        <v>373</v>
      </c>
      <c r="I279" s="26">
        <v>200</v>
      </c>
      <c r="J279" s="49">
        <v>225</v>
      </c>
      <c r="K279" s="1577"/>
      <c r="L279" s="1577"/>
      <c r="M279" s="1613"/>
      <c r="N279" s="1577"/>
      <c r="O279" s="1577"/>
      <c r="P279" s="1577"/>
      <c r="Q279" s="1613"/>
      <c r="R279" s="1613"/>
      <c r="S279" s="1613"/>
      <c r="T279" s="1613"/>
      <c r="U279" s="1682"/>
      <c r="V279" s="1682"/>
      <c r="W279" s="1682"/>
      <c r="X279" s="1682"/>
      <c r="Y279" s="1595">
        <f t="shared" si="258"/>
        <v>0</v>
      </c>
      <c r="Z279" s="1595">
        <f t="shared" si="255"/>
        <v>0</v>
      </c>
      <c r="AA279" s="1595">
        <f t="shared" si="255"/>
        <v>0</v>
      </c>
      <c r="AB279" s="1595">
        <f t="shared" si="255"/>
        <v>0</v>
      </c>
      <c r="AC279" s="1613">
        <f t="shared" si="259"/>
        <v>0</v>
      </c>
      <c r="AD279" s="1613"/>
      <c r="AE279" s="1613"/>
      <c r="AF279" s="1737"/>
      <c r="AG279" s="1737"/>
      <c r="AH279" s="1737"/>
      <c r="AI279" s="1737"/>
      <c r="AJ279" s="1613"/>
      <c r="AK279" s="1928"/>
      <c r="AL279" s="834"/>
      <c r="AM279" s="1737"/>
      <c r="AN279" s="2"/>
      <c r="AO279" s="2"/>
      <c r="AP279" s="2"/>
      <c r="AQ279" s="2"/>
      <c r="AR279" s="2"/>
      <c r="AS279" s="2"/>
      <c r="AT279" s="2"/>
    </row>
    <row r="280" spans="1:46" s="109" customFormat="1" ht="26.4" customHeight="1" outlineLevel="1">
      <c r="A280" s="1829"/>
      <c r="B280" s="1720"/>
      <c r="C280" s="1578"/>
      <c r="D280" s="1578"/>
      <c r="E280" s="1578"/>
      <c r="F280" s="1578"/>
      <c r="G280" s="575" t="s">
        <v>375</v>
      </c>
      <c r="H280" s="575" t="s">
        <v>376</v>
      </c>
      <c r="I280" s="21">
        <v>1598.4</v>
      </c>
      <c r="J280" s="44">
        <v>2872.8</v>
      </c>
      <c r="K280" s="1578"/>
      <c r="L280" s="1578"/>
      <c r="M280" s="1614"/>
      <c r="N280" s="1578"/>
      <c r="O280" s="1578"/>
      <c r="P280" s="1578"/>
      <c r="Q280" s="1614"/>
      <c r="R280" s="1614"/>
      <c r="S280" s="1614"/>
      <c r="T280" s="1614"/>
      <c r="U280" s="1683"/>
      <c r="V280" s="1683"/>
      <c r="W280" s="1683"/>
      <c r="X280" s="1683"/>
      <c r="Y280" s="1596">
        <f t="shared" si="258"/>
        <v>0</v>
      </c>
      <c r="Z280" s="1596">
        <f t="shared" si="255"/>
        <v>0</v>
      </c>
      <c r="AA280" s="1596">
        <f t="shared" si="255"/>
        <v>0</v>
      </c>
      <c r="AB280" s="1596">
        <f t="shared" si="255"/>
        <v>0</v>
      </c>
      <c r="AC280" s="1614">
        <f t="shared" si="259"/>
        <v>0</v>
      </c>
      <c r="AD280" s="1614"/>
      <c r="AE280" s="1614"/>
      <c r="AF280" s="1738"/>
      <c r="AG280" s="1738"/>
      <c r="AH280" s="1738"/>
      <c r="AI280" s="1738"/>
      <c r="AJ280" s="1614"/>
      <c r="AK280" s="1929"/>
      <c r="AL280" s="835"/>
      <c r="AM280" s="1738"/>
      <c r="AN280" s="2"/>
      <c r="AO280" s="2"/>
      <c r="AP280" s="2"/>
      <c r="AQ280" s="2"/>
      <c r="AR280" s="2"/>
      <c r="AS280" s="2"/>
      <c r="AT280" s="2"/>
    </row>
    <row r="281" spans="1:46" ht="15.75" customHeight="1" outlineLevel="1">
      <c r="A281" s="1827" t="s">
        <v>379</v>
      </c>
      <c r="B281" s="1718" t="s">
        <v>511</v>
      </c>
      <c r="C281" s="1576" t="s">
        <v>761</v>
      </c>
      <c r="D281" s="1576"/>
      <c r="E281" s="1576" t="s">
        <v>73</v>
      </c>
      <c r="F281" s="1576" t="s">
        <v>449</v>
      </c>
      <c r="G281" s="575" t="s">
        <v>372</v>
      </c>
      <c r="H281" s="575" t="s">
        <v>79</v>
      </c>
      <c r="I281" s="575">
        <v>0.25</v>
      </c>
      <c r="J281" s="540">
        <v>0.25</v>
      </c>
      <c r="K281" s="1576">
        <v>2018</v>
      </c>
      <c r="L281" s="1576">
        <v>2018</v>
      </c>
      <c r="M281" s="1612">
        <f>SUM(N281:P283)</f>
        <v>2320</v>
      </c>
      <c r="N281" s="1612">
        <v>2320</v>
      </c>
      <c r="O281" s="1612">
        <v>0</v>
      </c>
      <c r="P281" s="1612">
        <v>0</v>
      </c>
      <c r="Q281" s="1612">
        <f>SUM(R281:T283)</f>
        <v>2320</v>
      </c>
      <c r="R281" s="1612">
        <v>2320</v>
      </c>
      <c r="S281" s="1612">
        <v>0</v>
      </c>
      <c r="T281" s="1612">
        <v>0</v>
      </c>
      <c r="U281" s="1681">
        <f>SUM(V281:X283)</f>
        <v>2320</v>
      </c>
      <c r="V281" s="1681">
        <f>R281</f>
        <v>2320</v>
      </c>
      <c r="W281" s="1681">
        <f>S281</f>
        <v>0</v>
      </c>
      <c r="X281" s="1681">
        <f>T281</f>
        <v>0</v>
      </c>
      <c r="Y281" s="1594">
        <f>SUM(Z281:AB283)</f>
        <v>2320</v>
      </c>
      <c r="Z281" s="1594">
        <f t="shared" si="255"/>
        <v>2320</v>
      </c>
      <c r="AA281" s="1594">
        <f t="shared" si="255"/>
        <v>0</v>
      </c>
      <c r="AB281" s="1594">
        <f t="shared" si="255"/>
        <v>0</v>
      </c>
      <c r="AC281" s="1612">
        <f>SUM(AD281:AF283)</f>
        <v>2947.05</v>
      </c>
      <c r="AD281" s="1612">
        <v>2947.05</v>
      </c>
      <c r="AE281" s="1612">
        <v>0</v>
      </c>
      <c r="AF281" s="1736"/>
      <c r="AG281" s="1612" t="s">
        <v>33</v>
      </c>
      <c r="AH281" s="1612" t="s">
        <v>33</v>
      </c>
      <c r="AI281" s="1612" t="s">
        <v>33</v>
      </c>
      <c r="AJ281" s="1733" t="s">
        <v>33</v>
      </c>
      <c r="AK281" s="1927"/>
      <c r="AL281" s="833"/>
      <c r="AM281" s="1556"/>
      <c r="AN281" s="2"/>
      <c r="AO281" s="2"/>
      <c r="AP281" s="2"/>
      <c r="AQ281" s="2"/>
      <c r="AR281" s="2"/>
      <c r="AS281" s="2"/>
      <c r="AT281" s="2"/>
    </row>
    <row r="282" spans="1:46" ht="14.4" outlineLevel="1">
      <c r="A282" s="1828"/>
      <c r="B282" s="1719"/>
      <c r="C282" s="1577"/>
      <c r="D282" s="1577"/>
      <c r="E282" s="1577"/>
      <c r="F282" s="1577"/>
      <c r="G282" s="575" t="s">
        <v>374</v>
      </c>
      <c r="H282" s="575" t="s">
        <v>373</v>
      </c>
      <c r="I282" s="575">
        <v>100</v>
      </c>
      <c r="J282" s="540">
        <v>110</v>
      </c>
      <c r="K282" s="1577"/>
      <c r="L282" s="1577"/>
      <c r="M282" s="1613"/>
      <c r="N282" s="1613"/>
      <c r="O282" s="1613"/>
      <c r="P282" s="1613"/>
      <c r="Q282" s="1613"/>
      <c r="R282" s="1613"/>
      <c r="S282" s="1613"/>
      <c r="T282" s="1613"/>
      <c r="U282" s="1682"/>
      <c r="V282" s="1682"/>
      <c r="W282" s="1682"/>
      <c r="X282" s="1682"/>
      <c r="Y282" s="1595">
        <f t="shared" si="258"/>
        <v>0</v>
      </c>
      <c r="Z282" s="1595">
        <f t="shared" si="255"/>
        <v>0</v>
      </c>
      <c r="AA282" s="1595">
        <f t="shared" si="255"/>
        <v>0</v>
      </c>
      <c r="AB282" s="1595">
        <f t="shared" si="255"/>
        <v>0</v>
      </c>
      <c r="AC282" s="1613">
        <f t="shared" si="259"/>
        <v>0</v>
      </c>
      <c r="AD282" s="1613"/>
      <c r="AE282" s="1613"/>
      <c r="AF282" s="1737"/>
      <c r="AG282" s="1613"/>
      <c r="AH282" s="1613"/>
      <c r="AI282" s="1613"/>
      <c r="AJ282" s="1734"/>
      <c r="AK282" s="1928"/>
      <c r="AL282" s="834"/>
      <c r="AM282" s="1556"/>
      <c r="AN282" s="2"/>
      <c r="AO282" s="2"/>
      <c r="AP282" s="2"/>
      <c r="AQ282" s="2"/>
      <c r="AR282" s="2"/>
      <c r="AS282" s="2"/>
      <c r="AT282" s="2"/>
    </row>
    <row r="283" spans="1:46" ht="44.25" customHeight="1" outlineLevel="1">
      <c r="A283" s="1829"/>
      <c r="B283" s="1720"/>
      <c r="C283" s="1578"/>
      <c r="D283" s="1578"/>
      <c r="E283" s="1578"/>
      <c r="F283" s="1578"/>
      <c r="G283" s="575" t="s">
        <v>375</v>
      </c>
      <c r="H283" s="575" t="s">
        <v>376</v>
      </c>
      <c r="I283" s="575">
        <v>717.12</v>
      </c>
      <c r="J283" s="540">
        <v>725.76</v>
      </c>
      <c r="K283" s="1578"/>
      <c r="L283" s="1578"/>
      <c r="M283" s="1614"/>
      <c r="N283" s="1614"/>
      <c r="O283" s="1614"/>
      <c r="P283" s="1614"/>
      <c r="Q283" s="1614"/>
      <c r="R283" s="1614"/>
      <c r="S283" s="1614"/>
      <c r="T283" s="1614"/>
      <c r="U283" s="1683"/>
      <c r="V283" s="1683"/>
      <c r="W283" s="1683"/>
      <c r="X283" s="1683"/>
      <c r="Y283" s="1596">
        <f t="shared" si="258"/>
        <v>0</v>
      </c>
      <c r="Z283" s="1596">
        <f t="shared" si="255"/>
        <v>0</v>
      </c>
      <c r="AA283" s="1596">
        <f t="shared" si="255"/>
        <v>0</v>
      </c>
      <c r="AB283" s="1596">
        <f t="shared" si="255"/>
        <v>0</v>
      </c>
      <c r="AC283" s="1614">
        <f t="shared" si="259"/>
        <v>0</v>
      </c>
      <c r="AD283" s="1614"/>
      <c r="AE283" s="1614"/>
      <c r="AF283" s="1738"/>
      <c r="AG283" s="1614"/>
      <c r="AH283" s="1614"/>
      <c r="AI283" s="1614"/>
      <c r="AJ283" s="1735"/>
      <c r="AK283" s="1929"/>
      <c r="AL283" s="835"/>
      <c r="AM283" s="1556"/>
      <c r="AN283" s="2"/>
      <c r="AO283" s="2"/>
      <c r="AP283" s="2"/>
      <c r="AQ283" s="2"/>
      <c r="AR283" s="2"/>
      <c r="AS283" s="2"/>
      <c r="AT283" s="2"/>
    </row>
    <row r="284" spans="1:46" ht="18" customHeight="1" outlineLevel="1">
      <c r="A284" s="1827" t="s">
        <v>380</v>
      </c>
      <c r="B284" s="1718" t="s">
        <v>512</v>
      </c>
      <c r="C284" s="1576" t="s">
        <v>720</v>
      </c>
      <c r="D284" s="1576"/>
      <c r="E284" s="1576" t="s">
        <v>73</v>
      </c>
      <c r="F284" s="1576" t="s">
        <v>449</v>
      </c>
      <c r="G284" s="575" t="s">
        <v>372</v>
      </c>
      <c r="H284" s="575" t="s">
        <v>79</v>
      </c>
      <c r="I284" s="575">
        <v>0.10299999999999999</v>
      </c>
      <c r="J284" s="540">
        <v>0.10299999999999999</v>
      </c>
      <c r="K284" s="1576">
        <v>2018</v>
      </c>
      <c r="L284" s="1576">
        <v>2018</v>
      </c>
      <c r="M284" s="1612">
        <f>SUM(N284:P286)</f>
        <v>1493.5</v>
      </c>
      <c r="N284" s="1612">
        <v>1493.5</v>
      </c>
      <c r="O284" s="1612">
        <v>0</v>
      </c>
      <c r="P284" s="1612">
        <v>0</v>
      </c>
      <c r="Q284" s="1612">
        <f>SUM(R284:T286)</f>
        <v>1223.7</v>
      </c>
      <c r="R284" s="1612">
        <v>1223.7</v>
      </c>
      <c r="S284" s="1612">
        <v>0</v>
      </c>
      <c r="T284" s="1612">
        <v>0</v>
      </c>
      <c r="U284" s="1681">
        <f>SUM(V284:X286)</f>
        <v>1223.7</v>
      </c>
      <c r="V284" s="1681">
        <f>R284</f>
        <v>1223.7</v>
      </c>
      <c r="W284" s="1681">
        <f>S284</f>
        <v>0</v>
      </c>
      <c r="X284" s="1681">
        <f>T284</f>
        <v>0</v>
      </c>
      <c r="Y284" s="1594">
        <f>SUM(Z284:AB286)</f>
        <v>1223.7</v>
      </c>
      <c r="Z284" s="1594">
        <f t="shared" si="255"/>
        <v>1223.7</v>
      </c>
      <c r="AA284" s="1594">
        <f t="shared" si="255"/>
        <v>0</v>
      </c>
      <c r="AB284" s="1594">
        <f t="shared" si="255"/>
        <v>0</v>
      </c>
      <c r="AC284" s="1612">
        <f>SUM(AD284:AF286)</f>
        <v>1186.8</v>
      </c>
      <c r="AD284" s="1612">
        <v>1186.8</v>
      </c>
      <c r="AE284" s="1612">
        <v>0</v>
      </c>
      <c r="AF284" s="1736"/>
      <c r="AG284" s="1612" t="s">
        <v>33</v>
      </c>
      <c r="AH284" s="1612" t="s">
        <v>33</v>
      </c>
      <c r="AI284" s="1612" t="s">
        <v>33</v>
      </c>
      <c r="AJ284" s="1733" t="s">
        <v>33</v>
      </c>
      <c r="AK284" s="1927"/>
      <c r="AL284" s="833"/>
      <c r="AM284" s="1556"/>
      <c r="AN284" s="2"/>
      <c r="AO284" s="2"/>
      <c r="AP284" s="2"/>
      <c r="AQ284" s="2"/>
      <c r="AR284" s="2"/>
      <c r="AS284" s="2"/>
      <c r="AT284" s="2"/>
    </row>
    <row r="285" spans="1:46" ht="12.75" customHeight="1" outlineLevel="1">
      <c r="A285" s="1828"/>
      <c r="B285" s="1719"/>
      <c r="C285" s="1577"/>
      <c r="D285" s="1577"/>
      <c r="E285" s="1577"/>
      <c r="F285" s="1577"/>
      <c r="G285" s="575" t="s">
        <v>374</v>
      </c>
      <c r="H285" s="575" t="s">
        <v>373</v>
      </c>
      <c r="I285" s="575">
        <v>200</v>
      </c>
      <c r="J285" s="540">
        <v>225</v>
      </c>
      <c r="K285" s="1577"/>
      <c r="L285" s="1577"/>
      <c r="M285" s="1613"/>
      <c r="N285" s="1613"/>
      <c r="O285" s="1613"/>
      <c r="P285" s="1613"/>
      <c r="Q285" s="1613"/>
      <c r="R285" s="1613"/>
      <c r="S285" s="1613"/>
      <c r="T285" s="1613"/>
      <c r="U285" s="1682"/>
      <c r="V285" s="1682"/>
      <c r="W285" s="1682"/>
      <c r="X285" s="1682"/>
      <c r="Y285" s="1595">
        <f t="shared" si="258"/>
        <v>0</v>
      </c>
      <c r="Z285" s="1595">
        <f t="shared" ref="Z285:AB300" si="260">V285</f>
        <v>0</v>
      </c>
      <c r="AA285" s="1595">
        <f t="shared" si="260"/>
        <v>0</v>
      </c>
      <c r="AB285" s="1595">
        <f t="shared" si="260"/>
        <v>0</v>
      </c>
      <c r="AC285" s="1613">
        <f t="shared" si="259"/>
        <v>0</v>
      </c>
      <c r="AD285" s="1613"/>
      <c r="AE285" s="1613"/>
      <c r="AF285" s="1737"/>
      <c r="AG285" s="1613"/>
      <c r="AH285" s="1613"/>
      <c r="AI285" s="1613"/>
      <c r="AJ285" s="1734"/>
      <c r="AK285" s="1928"/>
      <c r="AL285" s="834"/>
      <c r="AM285" s="1556"/>
      <c r="AN285" s="2"/>
      <c r="AO285" s="2"/>
      <c r="AP285" s="2"/>
      <c r="AQ285" s="2"/>
      <c r="AR285" s="2"/>
      <c r="AS285" s="2"/>
      <c r="AT285" s="2"/>
    </row>
    <row r="286" spans="1:46" ht="50.25" customHeight="1" outlineLevel="1">
      <c r="A286" s="1829"/>
      <c r="B286" s="1720"/>
      <c r="C286" s="1578"/>
      <c r="D286" s="1578"/>
      <c r="E286" s="1578"/>
      <c r="F286" s="1578"/>
      <c r="G286" s="575" t="s">
        <v>375</v>
      </c>
      <c r="H286" s="575" t="s">
        <v>376</v>
      </c>
      <c r="I286" s="26">
        <v>2687</v>
      </c>
      <c r="J286" s="49">
        <v>2687</v>
      </c>
      <c r="K286" s="1578"/>
      <c r="L286" s="1578"/>
      <c r="M286" s="1614"/>
      <c r="N286" s="1614"/>
      <c r="O286" s="1614"/>
      <c r="P286" s="1614"/>
      <c r="Q286" s="1614"/>
      <c r="R286" s="1614"/>
      <c r="S286" s="1614"/>
      <c r="T286" s="1614"/>
      <c r="U286" s="1683"/>
      <c r="V286" s="1683"/>
      <c r="W286" s="1683"/>
      <c r="X286" s="1683"/>
      <c r="Y286" s="1596">
        <f t="shared" si="258"/>
        <v>0</v>
      </c>
      <c r="Z286" s="1596">
        <f t="shared" si="260"/>
        <v>0</v>
      </c>
      <c r="AA286" s="1596">
        <f t="shared" si="260"/>
        <v>0</v>
      </c>
      <c r="AB286" s="1596">
        <f t="shared" si="260"/>
        <v>0</v>
      </c>
      <c r="AC286" s="1614">
        <f t="shared" si="259"/>
        <v>0</v>
      </c>
      <c r="AD286" s="1614"/>
      <c r="AE286" s="1614"/>
      <c r="AF286" s="1738"/>
      <c r="AG286" s="1614"/>
      <c r="AH286" s="1614"/>
      <c r="AI286" s="1614"/>
      <c r="AJ286" s="1735"/>
      <c r="AK286" s="1929"/>
      <c r="AL286" s="835"/>
      <c r="AM286" s="1556"/>
      <c r="AN286" s="2"/>
      <c r="AO286" s="2"/>
      <c r="AP286" s="2"/>
      <c r="AQ286" s="2"/>
      <c r="AR286" s="2"/>
      <c r="AS286" s="2"/>
      <c r="AT286" s="2"/>
    </row>
    <row r="287" spans="1:46" ht="17.25" customHeight="1" outlineLevel="1">
      <c r="A287" s="1827" t="s">
        <v>381</v>
      </c>
      <c r="B287" s="1718" t="s">
        <v>513</v>
      </c>
      <c r="C287" s="1576" t="s">
        <v>766</v>
      </c>
      <c r="D287" s="1576"/>
      <c r="E287" s="1576" t="s">
        <v>73</v>
      </c>
      <c r="F287" s="1576" t="s">
        <v>449</v>
      </c>
      <c r="G287" s="575" t="s">
        <v>372</v>
      </c>
      <c r="H287" s="575" t="s">
        <v>79</v>
      </c>
      <c r="I287" s="575">
        <v>0.26500000000000001</v>
      </c>
      <c r="J287" s="540">
        <v>0.26500000000000001</v>
      </c>
      <c r="K287" s="1576">
        <v>2018</v>
      </c>
      <c r="L287" s="1576">
        <v>2018</v>
      </c>
      <c r="M287" s="1612">
        <f>SUM(N287:P289)</f>
        <v>2771</v>
      </c>
      <c r="N287" s="1612">
        <v>2771</v>
      </c>
      <c r="O287" s="1612">
        <v>0</v>
      </c>
      <c r="P287" s="1612">
        <v>0</v>
      </c>
      <c r="Q287" s="1612">
        <f>SUM(R287:T289)</f>
        <v>2685</v>
      </c>
      <c r="R287" s="1612">
        <v>2685</v>
      </c>
      <c r="S287" s="1612">
        <v>0</v>
      </c>
      <c r="T287" s="1612">
        <v>0</v>
      </c>
      <c r="U287" s="1681">
        <f>SUM(V287:X289)</f>
        <v>2685</v>
      </c>
      <c r="V287" s="1681">
        <f>R287</f>
        <v>2685</v>
      </c>
      <c r="W287" s="1681">
        <f>S287</f>
        <v>0</v>
      </c>
      <c r="X287" s="1681">
        <f>T287</f>
        <v>0</v>
      </c>
      <c r="Y287" s="1594">
        <f>SUM(Z287:AB289)</f>
        <v>2685</v>
      </c>
      <c r="Z287" s="1594">
        <f t="shared" si="260"/>
        <v>2685</v>
      </c>
      <c r="AA287" s="1594">
        <f t="shared" si="260"/>
        <v>0</v>
      </c>
      <c r="AB287" s="1594">
        <f t="shared" si="260"/>
        <v>0</v>
      </c>
      <c r="AC287" s="1612">
        <f>SUM(AD287:AF289)</f>
        <v>2686.1</v>
      </c>
      <c r="AD287" s="1612">
        <v>2686.1</v>
      </c>
      <c r="AE287" s="1612">
        <v>0</v>
      </c>
      <c r="AF287" s="1736"/>
      <c r="AG287" s="1612" t="s">
        <v>33</v>
      </c>
      <c r="AH287" s="1612" t="s">
        <v>33</v>
      </c>
      <c r="AI287" s="1612" t="s">
        <v>33</v>
      </c>
      <c r="AJ287" s="1733" t="s">
        <v>33</v>
      </c>
      <c r="AK287" s="1927"/>
      <c r="AL287" s="833"/>
      <c r="AM287" s="1556"/>
      <c r="AN287" s="2"/>
      <c r="AO287" s="2"/>
      <c r="AP287" s="2"/>
      <c r="AQ287" s="2"/>
      <c r="AR287" s="2"/>
      <c r="AS287" s="2"/>
      <c r="AT287" s="2"/>
    </row>
    <row r="288" spans="1:46" ht="20.25" customHeight="1" outlineLevel="1">
      <c r="A288" s="1828"/>
      <c r="B288" s="1719"/>
      <c r="C288" s="1577"/>
      <c r="D288" s="1577"/>
      <c r="E288" s="1577"/>
      <c r="F288" s="1577"/>
      <c r="G288" s="575" t="s">
        <v>374</v>
      </c>
      <c r="H288" s="575" t="s">
        <v>373</v>
      </c>
      <c r="I288" s="575" t="s">
        <v>456</v>
      </c>
      <c r="J288" s="540" t="s">
        <v>416</v>
      </c>
      <c r="K288" s="1577"/>
      <c r="L288" s="1577"/>
      <c r="M288" s="1613"/>
      <c r="N288" s="1613"/>
      <c r="O288" s="1613"/>
      <c r="P288" s="1613"/>
      <c r="Q288" s="1613"/>
      <c r="R288" s="1613"/>
      <c r="S288" s="1613"/>
      <c r="T288" s="1613"/>
      <c r="U288" s="1682"/>
      <c r="V288" s="1682"/>
      <c r="W288" s="1682"/>
      <c r="X288" s="1682"/>
      <c r="Y288" s="1595">
        <f t="shared" si="258"/>
        <v>0</v>
      </c>
      <c r="Z288" s="1595">
        <f t="shared" si="260"/>
        <v>0</v>
      </c>
      <c r="AA288" s="1595">
        <f t="shared" si="260"/>
        <v>0</v>
      </c>
      <c r="AB288" s="1595">
        <f t="shared" si="260"/>
        <v>0</v>
      </c>
      <c r="AC288" s="1613">
        <f t="shared" si="259"/>
        <v>0</v>
      </c>
      <c r="AD288" s="1613"/>
      <c r="AE288" s="1613"/>
      <c r="AF288" s="1737"/>
      <c r="AG288" s="1613"/>
      <c r="AH288" s="1613"/>
      <c r="AI288" s="1613"/>
      <c r="AJ288" s="1734"/>
      <c r="AK288" s="1928"/>
      <c r="AL288" s="834"/>
      <c r="AM288" s="1556"/>
      <c r="AN288" s="2"/>
      <c r="AO288" s="2"/>
      <c r="AP288" s="2"/>
      <c r="AQ288" s="2"/>
      <c r="AR288" s="2"/>
      <c r="AS288" s="2"/>
      <c r="AT288" s="2"/>
    </row>
    <row r="289" spans="1:46" ht="99" customHeight="1" outlineLevel="1">
      <c r="A289" s="1829"/>
      <c r="B289" s="1720"/>
      <c r="C289" s="1578"/>
      <c r="D289" s="1578"/>
      <c r="E289" s="1578"/>
      <c r="F289" s="1578"/>
      <c r="G289" s="575" t="s">
        <v>375</v>
      </c>
      <c r="H289" s="575" t="s">
        <v>376</v>
      </c>
      <c r="I289" s="575" t="s">
        <v>763</v>
      </c>
      <c r="J289" s="540" t="s">
        <v>762</v>
      </c>
      <c r="K289" s="1578"/>
      <c r="L289" s="1578"/>
      <c r="M289" s="1614"/>
      <c r="N289" s="1614"/>
      <c r="O289" s="1614"/>
      <c r="P289" s="1614"/>
      <c r="Q289" s="1614"/>
      <c r="R289" s="1614"/>
      <c r="S289" s="1614"/>
      <c r="T289" s="1614"/>
      <c r="U289" s="1683"/>
      <c r="V289" s="1683"/>
      <c r="W289" s="1683"/>
      <c r="X289" s="1683"/>
      <c r="Y289" s="1596">
        <f t="shared" si="258"/>
        <v>0</v>
      </c>
      <c r="Z289" s="1596">
        <f t="shared" si="260"/>
        <v>0</v>
      </c>
      <c r="AA289" s="1596">
        <f t="shared" si="260"/>
        <v>0</v>
      </c>
      <c r="AB289" s="1596">
        <f t="shared" si="260"/>
        <v>0</v>
      </c>
      <c r="AC289" s="1614">
        <f t="shared" si="259"/>
        <v>0</v>
      </c>
      <c r="AD289" s="1614"/>
      <c r="AE289" s="1614"/>
      <c r="AF289" s="1738"/>
      <c r="AG289" s="1614"/>
      <c r="AH289" s="1614"/>
      <c r="AI289" s="1614"/>
      <c r="AJ289" s="1735"/>
      <c r="AK289" s="1929"/>
      <c r="AL289" s="835"/>
      <c r="AM289" s="1556"/>
      <c r="AN289" s="2"/>
      <c r="AO289" s="2"/>
      <c r="AP289" s="2"/>
      <c r="AQ289" s="2"/>
      <c r="AR289" s="2"/>
      <c r="AS289" s="2"/>
      <c r="AT289" s="2"/>
    </row>
    <row r="290" spans="1:46" ht="20.25" customHeight="1" outlineLevel="1">
      <c r="A290" s="1827" t="s">
        <v>382</v>
      </c>
      <c r="B290" s="1718" t="s">
        <v>514</v>
      </c>
      <c r="C290" s="1576" t="s">
        <v>764</v>
      </c>
      <c r="D290" s="1576"/>
      <c r="E290" s="1576" t="s">
        <v>73</v>
      </c>
      <c r="F290" s="1576" t="s">
        <v>449</v>
      </c>
      <c r="G290" s="575" t="s">
        <v>372</v>
      </c>
      <c r="H290" s="575" t="s">
        <v>79</v>
      </c>
      <c r="I290" s="70">
        <v>8.8999999999999996E-2</v>
      </c>
      <c r="J290" s="60">
        <v>8.8999999999999996E-2</v>
      </c>
      <c r="K290" s="1576">
        <v>2018</v>
      </c>
      <c r="L290" s="1576">
        <v>2018</v>
      </c>
      <c r="M290" s="1612">
        <f>SUM(N290:P292)</f>
        <v>1484.8</v>
      </c>
      <c r="N290" s="1612">
        <v>1484.8</v>
      </c>
      <c r="O290" s="1612">
        <v>0</v>
      </c>
      <c r="P290" s="1612">
        <v>0</v>
      </c>
      <c r="Q290" s="1612">
        <f>SUM(R290:T292)</f>
        <v>1484.8</v>
      </c>
      <c r="R290" s="1612">
        <v>1484.8</v>
      </c>
      <c r="S290" s="1612">
        <v>0</v>
      </c>
      <c r="T290" s="1612">
        <v>0</v>
      </c>
      <c r="U290" s="1681">
        <f>SUM(V290:X292)</f>
        <v>1484.8</v>
      </c>
      <c r="V290" s="1681">
        <f>R290</f>
        <v>1484.8</v>
      </c>
      <c r="W290" s="1681">
        <f>S290</f>
        <v>0</v>
      </c>
      <c r="X290" s="1681">
        <f>T290</f>
        <v>0</v>
      </c>
      <c r="Y290" s="1594">
        <f>SUM(Z290:AB292)</f>
        <v>1484.8</v>
      </c>
      <c r="Z290" s="1594">
        <f t="shared" si="260"/>
        <v>1484.8</v>
      </c>
      <c r="AA290" s="1594">
        <f t="shared" si="260"/>
        <v>0</v>
      </c>
      <c r="AB290" s="1594">
        <f t="shared" si="260"/>
        <v>0</v>
      </c>
      <c r="AC290" s="1612">
        <f>SUM(AD290:AF292)</f>
        <v>339.64</v>
      </c>
      <c r="AD290" s="1612">
        <v>339.64</v>
      </c>
      <c r="AE290" s="1612">
        <v>0</v>
      </c>
      <c r="AF290" s="1736"/>
      <c r="AG290" s="1612" t="s">
        <v>33</v>
      </c>
      <c r="AH290" s="1612" t="s">
        <v>33</v>
      </c>
      <c r="AI290" s="1612" t="s">
        <v>33</v>
      </c>
      <c r="AJ290" s="1733" t="s">
        <v>33</v>
      </c>
      <c r="AK290" s="1927"/>
      <c r="AL290" s="833"/>
      <c r="AM290" s="1556"/>
      <c r="AN290" s="2"/>
      <c r="AO290" s="2"/>
      <c r="AP290" s="2"/>
      <c r="AQ290" s="2"/>
      <c r="AR290" s="2"/>
      <c r="AS290" s="2"/>
      <c r="AT290" s="2"/>
    </row>
    <row r="291" spans="1:46" ht="18.75" customHeight="1" outlineLevel="1">
      <c r="A291" s="1828"/>
      <c r="B291" s="1719"/>
      <c r="C291" s="1577"/>
      <c r="D291" s="1577"/>
      <c r="E291" s="1577"/>
      <c r="F291" s="1577"/>
      <c r="G291" s="575" t="s">
        <v>374</v>
      </c>
      <c r="H291" s="575" t="s">
        <v>373</v>
      </c>
      <c r="I291" s="575">
        <v>100</v>
      </c>
      <c r="J291" s="540">
        <v>110</v>
      </c>
      <c r="K291" s="1577"/>
      <c r="L291" s="1577"/>
      <c r="M291" s="1613"/>
      <c r="N291" s="1613"/>
      <c r="O291" s="1613"/>
      <c r="P291" s="1613"/>
      <c r="Q291" s="1613"/>
      <c r="R291" s="1613"/>
      <c r="S291" s="1613"/>
      <c r="T291" s="1613"/>
      <c r="U291" s="1682"/>
      <c r="V291" s="1682"/>
      <c r="W291" s="1682"/>
      <c r="X291" s="1682"/>
      <c r="Y291" s="1595">
        <f t="shared" si="258"/>
        <v>0</v>
      </c>
      <c r="Z291" s="1595">
        <f t="shared" si="260"/>
        <v>0</v>
      </c>
      <c r="AA291" s="1595">
        <f t="shared" si="260"/>
        <v>0</v>
      </c>
      <c r="AB291" s="1595">
        <f t="shared" si="260"/>
        <v>0</v>
      </c>
      <c r="AC291" s="1613">
        <f t="shared" si="259"/>
        <v>0</v>
      </c>
      <c r="AD291" s="1613"/>
      <c r="AE291" s="1613"/>
      <c r="AF291" s="1737"/>
      <c r="AG291" s="1613"/>
      <c r="AH291" s="1613"/>
      <c r="AI291" s="1613"/>
      <c r="AJ291" s="1734"/>
      <c r="AK291" s="1928"/>
      <c r="AL291" s="834"/>
      <c r="AM291" s="1556"/>
      <c r="AN291" s="2"/>
      <c r="AO291" s="2"/>
      <c r="AP291" s="2"/>
      <c r="AQ291" s="2"/>
      <c r="AR291" s="2"/>
      <c r="AS291" s="2"/>
      <c r="AT291" s="2"/>
    </row>
    <row r="292" spans="1:46" ht="46.5" customHeight="1" outlineLevel="1">
      <c r="A292" s="1829"/>
      <c r="B292" s="1720"/>
      <c r="C292" s="1578"/>
      <c r="D292" s="1578"/>
      <c r="E292" s="1578"/>
      <c r="F292" s="1578"/>
      <c r="G292" s="575" t="s">
        <v>375</v>
      </c>
      <c r="H292" s="575" t="s">
        <v>376</v>
      </c>
      <c r="I292" s="575">
        <v>717.12</v>
      </c>
      <c r="J292" s="540">
        <v>725.76</v>
      </c>
      <c r="K292" s="1578"/>
      <c r="L292" s="1578"/>
      <c r="M292" s="1614"/>
      <c r="N292" s="1614"/>
      <c r="O292" s="1614"/>
      <c r="P292" s="1614"/>
      <c r="Q292" s="1614"/>
      <c r="R292" s="1614"/>
      <c r="S292" s="1614"/>
      <c r="T292" s="1614"/>
      <c r="U292" s="1683"/>
      <c r="V292" s="1683"/>
      <c r="W292" s="1683"/>
      <c r="X292" s="1683"/>
      <c r="Y292" s="1596">
        <f t="shared" si="258"/>
        <v>0</v>
      </c>
      <c r="Z292" s="1596">
        <f t="shared" si="260"/>
        <v>0</v>
      </c>
      <c r="AA292" s="1596">
        <f t="shared" si="260"/>
        <v>0</v>
      </c>
      <c r="AB292" s="1596">
        <f t="shared" si="260"/>
        <v>0</v>
      </c>
      <c r="AC292" s="1614">
        <f t="shared" si="259"/>
        <v>0</v>
      </c>
      <c r="AD292" s="1614"/>
      <c r="AE292" s="1614"/>
      <c r="AF292" s="1738"/>
      <c r="AG292" s="1614"/>
      <c r="AH292" s="1614"/>
      <c r="AI292" s="1614"/>
      <c r="AJ292" s="1735"/>
      <c r="AK292" s="1929"/>
      <c r="AL292" s="835"/>
      <c r="AM292" s="1556"/>
      <c r="AN292" s="2"/>
      <c r="AO292" s="2"/>
      <c r="AP292" s="2"/>
      <c r="AQ292" s="2"/>
      <c r="AR292" s="2"/>
      <c r="AS292" s="2"/>
      <c r="AT292" s="2"/>
    </row>
    <row r="293" spans="1:46" ht="15.75" customHeight="1" outlineLevel="1">
      <c r="A293" s="1827" t="s">
        <v>383</v>
      </c>
      <c r="B293" s="1718" t="s">
        <v>515</v>
      </c>
      <c r="C293" s="1576" t="s">
        <v>767</v>
      </c>
      <c r="D293" s="1576"/>
      <c r="E293" s="1576" t="s">
        <v>73</v>
      </c>
      <c r="F293" s="1576" t="s">
        <v>449</v>
      </c>
      <c r="G293" s="575" t="s">
        <v>372</v>
      </c>
      <c r="H293" s="575" t="s">
        <v>79</v>
      </c>
      <c r="I293" s="575">
        <v>0.29899999999999999</v>
      </c>
      <c r="J293" s="540">
        <v>0.29899999999999999</v>
      </c>
      <c r="K293" s="1576">
        <v>2018</v>
      </c>
      <c r="L293" s="1576">
        <v>2018</v>
      </c>
      <c r="M293" s="1612">
        <f>SUM(N293:P295)</f>
        <v>7250</v>
      </c>
      <c r="N293" s="1612">
        <v>7250</v>
      </c>
      <c r="O293" s="1612">
        <v>0</v>
      </c>
      <c r="P293" s="1612">
        <v>0</v>
      </c>
      <c r="Q293" s="1612">
        <f>SUM(R293:T295)</f>
        <v>7036</v>
      </c>
      <c r="R293" s="1612">
        <v>7036</v>
      </c>
      <c r="S293" s="1612">
        <v>0</v>
      </c>
      <c r="T293" s="1612">
        <v>0</v>
      </c>
      <c r="U293" s="1681">
        <f>SUM(V293:X295)</f>
        <v>7036</v>
      </c>
      <c r="V293" s="1681">
        <f>R293</f>
        <v>7036</v>
      </c>
      <c r="W293" s="1681">
        <f>S293</f>
        <v>0</v>
      </c>
      <c r="X293" s="1681">
        <f>T293</f>
        <v>0</v>
      </c>
      <c r="Y293" s="1594">
        <f>SUM(Z293:AB295)</f>
        <v>7036</v>
      </c>
      <c r="Z293" s="1594">
        <f t="shared" si="260"/>
        <v>7036</v>
      </c>
      <c r="AA293" s="1594">
        <f t="shared" si="260"/>
        <v>0</v>
      </c>
      <c r="AB293" s="1594">
        <f t="shared" si="260"/>
        <v>0</v>
      </c>
      <c r="AC293" s="1612">
        <f>SUM(AD293:AF295)</f>
        <v>6661.9</v>
      </c>
      <c r="AD293" s="1612">
        <v>6661.9</v>
      </c>
      <c r="AE293" s="1612">
        <v>0</v>
      </c>
      <c r="AF293" s="1736"/>
      <c r="AG293" s="1612" t="s">
        <v>33</v>
      </c>
      <c r="AH293" s="1612" t="s">
        <v>33</v>
      </c>
      <c r="AI293" s="1612" t="s">
        <v>33</v>
      </c>
      <c r="AJ293" s="1733" t="s">
        <v>33</v>
      </c>
      <c r="AK293" s="1927"/>
      <c r="AL293" s="833"/>
      <c r="AM293" s="1556"/>
      <c r="AN293" s="2"/>
      <c r="AO293" s="2"/>
      <c r="AP293" s="2"/>
      <c r="AQ293" s="2"/>
      <c r="AR293" s="2"/>
      <c r="AS293" s="2"/>
      <c r="AT293" s="2"/>
    </row>
    <row r="294" spans="1:46" ht="17.25" customHeight="1" outlineLevel="1">
      <c r="A294" s="1828"/>
      <c r="B294" s="1719"/>
      <c r="C294" s="1577"/>
      <c r="D294" s="1577"/>
      <c r="E294" s="1577"/>
      <c r="F294" s="1577"/>
      <c r="G294" s="575" t="s">
        <v>374</v>
      </c>
      <c r="H294" s="575" t="s">
        <v>373</v>
      </c>
      <c r="I294" s="575">
        <v>200</v>
      </c>
      <c r="J294" s="540">
        <v>225</v>
      </c>
      <c r="K294" s="1577"/>
      <c r="L294" s="1577"/>
      <c r="M294" s="1613"/>
      <c r="N294" s="1613"/>
      <c r="O294" s="1613"/>
      <c r="P294" s="1613"/>
      <c r="Q294" s="1613"/>
      <c r="R294" s="1613"/>
      <c r="S294" s="1613"/>
      <c r="T294" s="1613"/>
      <c r="U294" s="1682"/>
      <c r="V294" s="1682"/>
      <c r="W294" s="1682"/>
      <c r="X294" s="1682"/>
      <c r="Y294" s="1595">
        <f t="shared" si="258"/>
        <v>0</v>
      </c>
      <c r="Z294" s="1595">
        <f t="shared" si="260"/>
        <v>0</v>
      </c>
      <c r="AA294" s="1595">
        <f t="shared" si="260"/>
        <v>0</v>
      </c>
      <c r="AB294" s="1595">
        <f t="shared" si="260"/>
        <v>0</v>
      </c>
      <c r="AC294" s="1613">
        <f t="shared" si="259"/>
        <v>0</v>
      </c>
      <c r="AD294" s="1613"/>
      <c r="AE294" s="1613"/>
      <c r="AF294" s="1737"/>
      <c r="AG294" s="1613"/>
      <c r="AH294" s="1613"/>
      <c r="AI294" s="1613"/>
      <c r="AJ294" s="1734"/>
      <c r="AK294" s="1928"/>
      <c r="AL294" s="834"/>
      <c r="AM294" s="1556"/>
      <c r="AN294" s="2"/>
      <c r="AO294" s="2"/>
      <c r="AP294" s="2"/>
      <c r="AQ294" s="2"/>
      <c r="AR294" s="2"/>
      <c r="AS294" s="2"/>
      <c r="AT294" s="2"/>
    </row>
    <row r="295" spans="1:46" ht="47.25" customHeight="1" outlineLevel="1">
      <c r="A295" s="1829"/>
      <c r="B295" s="1720"/>
      <c r="C295" s="1578"/>
      <c r="D295" s="1578"/>
      <c r="E295" s="1578"/>
      <c r="F295" s="1578"/>
      <c r="G295" s="575" t="s">
        <v>375</v>
      </c>
      <c r="H295" s="575" t="s">
        <v>376</v>
      </c>
      <c r="I295" s="21">
        <v>1557.3</v>
      </c>
      <c r="J295" s="44">
        <v>2687</v>
      </c>
      <c r="K295" s="1578"/>
      <c r="L295" s="1578"/>
      <c r="M295" s="1614"/>
      <c r="N295" s="1614"/>
      <c r="O295" s="1614"/>
      <c r="P295" s="1614"/>
      <c r="Q295" s="1614"/>
      <c r="R295" s="1614"/>
      <c r="S295" s="1614"/>
      <c r="T295" s="1614"/>
      <c r="U295" s="1683"/>
      <c r="V295" s="1683"/>
      <c r="W295" s="1683"/>
      <c r="X295" s="1683"/>
      <c r="Y295" s="1596">
        <f t="shared" si="258"/>
        <v>0</v>
      </c>
      <c r="Z295" s="1596">
        <f t="shared" si="260"/>
        <v>0</v>
      </c>
      <c r="AA295" s="1596">
        <f t="shared" si="260"/>
        <v>0</v>
      </c>
      <c r="AB295" s="1596">
        <f t="shared" si="260"/>
        <v>0</v>
      </c>
      <c r="AC295" s="1614">
        <f t="shared" si="259"/>
        <v>0</v>
      </c>
      <c r="AD295" s="1614"/>
      <c r="AE295" s="1614"/>
      <c r="AF295" s="1738"/>
      <c r="AG295" s="1614"/>
      <c r="AH295" s="1614"/>
      <c r="AI295" s="1614"/>
      <c r="AJ295" s="1735"/>
      <c r="AK295" s="1929"/>
      <c r="AL295" s="835"/>
      <c r="AM295" s="1556"/>
      <c r="AN295" s="2"/>
      <c r="AO295" s="2"/>
      <c r="AP295" s="2"/>
      <c r="AQ295" s="2"/>
      <c r="AR295" s="2"/>
      <c r="AS295" s="2"/>
      <c r="AT295" s="2"/>
    </row>
    <row r="296" spans="1:46" ht="19.5" customHeight="1" outlineLevel="1">
      <c r="A296" s="1827" t="s">
        <v>384</v>
      </c>
      <c r="B296" s="1718" t="s">
        <v>516</v>
      </c>
      <c r="C296" s="1576" t="s">
        <v>764</v>
      </c>
      <c r="D296" s="1576"/>
      <c r="E296" s="1576" t="s">
        <v>73</v>
      </c>
      <c r="F296" s="1576" t="s">
        <v>449</v>
      </c>
      <c r="G296" s="575" t="s">
        <v>372</v>
      </c>
      <c r="H296" s="575" t="s">
        <v>79</v>
      </c>
      <c r="I296" s="575">
        <v>4.8</v>
      </c>
      <c r="J296" s="540">
        <v>4.8</v>
      </c>
      <c r="K296" s="1576">
        <v>2018</v>
      </c>
      <c r="L296" s="1576">
        <v>2018</v>
      </c>
      <c r="M296" s="1612">
        <f>SUM(N296:P298)</f>
        <v>42050</v>
      </c>
      <c r="N296" s="1612">
        <v>42050</v>
      </c>
      <c r="O296" s="1612">
        <v>0</v>
      </c>
      <c r="P296" s="1612">
        <v>0</v>
      </c>
      <c r="Q296" s="1612">
        <f>SUM(R296:T298)</f>
        <v>42050</v>
      </c>
      <c r="R296" s="1612">
        <v>42050</v>
      </c>
      <c r="S296" s="1612">
        <v>0</v>
      </c>
      <c r="T296" s="1612">
        <v>0</v>
      </c>
      <c r="U296" s="1681">
        <f>SUM(V296:X298)</f>
        <v>42050</v>
      </c>
      <c r="V296" s="1681">
        <f>R296</f>
        <v>42050</v>
      </c>
      <c r="W296" s="1681">
        <f>S296</f>
        <v>0</v>
      </c>
      <c r="X296" s="1681">
        <f>T296</f>
        <v>0</v>
      </c>
      <c r="Y296" s="1594">
        <f>SUM(Z296:AB298)</f>
        <v>42050</v>
      </c>
      <c r="Z296" s="1594">
        <f t="shared" si="260"/>
        <v>42050</v>
      </c>
      <c r="AA296" s="1594">
        <f t="shared" si="260"/>
        <v>0</v>
      </c>
      <c r="AB296" s="1594">
        <f t="shared" si="260"/>
        <v>0</v>
      </c>
      <c r="AC296" s="1612">
        <f>SUM(AD296:AF298)</f>
        <v>38720.53</v>
      </c>
      <c r="AD296" s="1612">
        <v>38720.53</v>
      </c>
      <c r="AE296" s="1612">
        <v>0</v>
      </c>
      <c r="AF296" s="1736"/>
      <c r="AG296" s="1612" t="s">
        <v>33</v>
      </c>
      <c r="AH296" s="1612" t="s">
        <v>33</v>
      </c>
      <c r="AI296" s="1612" t="s">
        <v>33</v>
      </c>
      <c r="AJ296" s="1733" t="s">
        <v>33</v>
      </c>
      <c r="AK296" s="1927"/>
      <c r="AL296" s="833"/>
      <c r="AM296" s="1556"/>
      <c r="AN296" s="2"/>
      <c r="AO296" s="2"/>
      <c r="AP296" s="2"/>
      <c r="AQ296" s="2"/>
      <c r="AR296" s="2"/>
      <c r="AS296" s="2"/>
      <c r="AT296" s="2"/>
    </row>
    <row r="297" spans="1:46" ht="25.5" customHeight="1" outlineLevel="1">
      <c r="A297" s="1828"/>
      <c r="B297" s="1719"/>
      <c r="C297" s="1577"/>
      <c r="D297" s="1577"/>
      <c r="E297" s="1577"/>
      <c r="F297" s="1577"/>
      <c r="G297" s="575" t="s">
        <v>374</v>
      </c>
      <c r="H297" s="575" t="s">
        <v>373</v>
      </c>
      <c r="I297" s="575" t="s">
        <v>457</v>
      </c>
      <c r="J297" s="540" t="s">
        <v>417</v>
      </c>
      <c r="K297" s="1577"/>
      <c r="L297" s="1577"/>
      <c r="M297" s="1613"/>
      <c r="N297" s="1613"/>
      <c r="O297" s="1613"/>
      <c r="P297" s="1613"/>
      <c r="Q297" s="1613"/>
      <c r="R297" s="1613"/>
      <c r="S297" s="1613"/>
      <c r="T297" s="1613"/>
      <c r="U297" s="1682"/>
      <c r="V297" s="1682"/>
      <c r="W297" s="1682"/>
      <c r="X297" s="1682"/>
      <c r="Y297" s="1595">
        <f t="shared" si="258"/>
        <v>0</v>
      </c>
      <c r="Z297" s="1595">
        <f t="shared" si="260"/>
        <v>0</v>
      </c>
      <c r="AA297" s="1595">
        <f t="shared" si="260"/>
        <v>0</v>
      </c>
      <c r="AB297" s="1595">
        <f t="shared" si="260"/>
        <v>0</v>
      </c>
      <c r="AC297" s="1613">
        <f t="shared" si="259"/>
        <v>0</v>
      </c>
      <c r="AD297" s="1613"/>
      <c r="AE297" s="1613"/>
      <c r="AF297" s="1737"/>
      <c r="AG297" s="1613"/>
      <c r="AH297" s="1613"/>
      <c r="AI297" s="1613"/>
      <c r="AJ297" s="1734"/>
      <c r="AK297" s="1928"/>
      <c r="AL297" s="834"/>
      <c r="AM297" s="1556"/>
      <c r="AN297" s="2"/>
      <c r="AO297" s="2"/>
      <c r="AP297" s="2"/>
      <c r="AQ297" s="2"/>
      <c r="AR297" s="2"/>
      <c r="AS297" s="2"/>
      <c r="AT297" s="2"/>
    </row>
    <row r="298" spans="1:46" ht="57.6" outlineLevel="1">
      <c r="A298" s="1829"/>
      <c r="B298" s="1720"/>
      <c r="C298" s="1578"/>
      <c r="D298" s="1578"/>
      <c r="E298" s="1578"/>
      <c r="F298" s="1578"/>
      <c r="G298" s="575" t="s">
        <v>375</v>
      </c>
      <c r="H298" s="575" t="s">
        <v>376</v>
      </c>
      <c r="I298" s="575" t="s">
        <v>429</v>
      </c>
      <c r="J298" s="540" t="s">
        <v>431</v>
      </c>
      <c r="K298" s="1578"/>
      <c r="L298" s="1578"/>
      <c r="M298" s="1614"/>
      <c r="N298" s="1614"/>
      <c r="O298" s="1614"/>
      <c r="P298" s="1614"/>
      <c r="Q298" s="1614"/>
      <c r="R298" s="1614"/>
      <c r="S298" s="1614"/>
      <c r="T298" s="1614"/>
      <c r="U298" s="1683"/>
      <c r="V298" s="1683"/>
      <c r="W298" s="1683"/>
      <c r="X298" s="1683"/>
      <c r="Y298" s="1596">
        <f t="shared" si="258"/>
        <v>0</v>
      </c>
      <c r="Z298" s="1596">
        <f t="shared" si="260"/>
        <v>0</v>
      </c>
      <c r="AA298" s="1596">
        <f t="shared" si="260"/>
        <v>0</v>
      </c>
      <c r="AB298" s="1596">
        <f t="shared" si="260"/>
        <v>0</v>
      </c>
      <c r="AC298" s="1614">
        <f t="shared" si="259"/>
        <v>0</v>
      </c>
      <c r="AD298" s="1614"/>
      <c r="AE298" s="1614"/>
      <c r="AF298" s="1738"/>
      <c r="AG298" s="1614"/>
      <c r="AH298" s="1614"/>
      <c r="AI298" s="1614"/>
      <c r="AJ298" s="1735"/>
      <c r="AK298" s="1929"/>
      <c r="AL298" s="835"/>
      <c r="AM298" s="1556"/>
      <c r="AN298" s="2"/>
      <c r="AO298" s="2"/>
      <c r="AP298" s="2"/>
      <c r="AQ298" s="2"/>
      <c r="AR298" s="2"/>
      <c r="AS298" s="2"/>
      <c r="AT298" s="2"/>
    </row>
    <row r="299" spans="1:46" ht="18.75" customHeight="1" outlineLevel="1">
      <c r="A299" s="1827" t="s">
        <v>385</v>
      </c>
      <c r="B299" s="1718" t="s">
        <v>517</v>
      </c>
      <c r="C299" s="1576" t="s">
        <v>764</v>
      </c>
      <c r="D299" s="1576"/>
      <c r="E299" s="1576" t="s">
        <v>73</v>
      </c>
      <c r="F299" s="1576" t="s">
        <v>449</v>
      </c>
      <c r="G299" s="575" t="s">
        <v>372</v>
      </c>
      <c r="H299" s="575" t="s">
        <v>79</v>
      </c>
      <c r="I299" s="575">
        <v>0.158</v>
      </c>
      <c r="J299" s="540">
        <v>0.158</v>
      </c>
      <c r="K299" s="1576">
        <v>2018</v>
      </c>
      <c r="L299" s="1576">
        <v>2018</v>
      </c>
      <c r="M299" s="1612">
        <f>SUM(N299:P301)</f>
        <v>1335</v>
      </c>
      <c r="N299" s="1612">
        <v>1335</v>
      </c>
      <c r="O299" s="1612">
        <v>0</v>
      </c>
      <c r="P299" s="1612">
        <v>0</v>
      </c>
      <c r="Q299" s="1612">
        <f>SUM(R299:T301)</f>
        <v>1335</v>
      </c>
      <c r="R299" s="1612">
        <v>1335</v>
      </c>
      <c r="S299" s="1612">
        <v>0</v>
      </c>
      <c r="T299" s="1612">
        <v>0</v>
      </c>
      <c r="U299" s="1681">
        <f>SUM(V299:X301)</f>
        <v>1335</v>
      </c>
      <c r="V299" s="1681">
        <f>R299</f>
        <v>1335</v>
      </c>
      <c r="W299" s="1681">
        <f>S299</f>
        <v>0</v>
      </c>
      <c r="X299" s="1681">
        <f>T299</f>
        <v>0</v>
      </c>
      <c r="Y299" s="1594">
        <f>SUM(Z299:AB301)</f>
        <v>1335</v>
      </c>
      <c r="Z299" s="1594">
        <f t="shared" si="260"/>
        <v>1335</v>
      </c>
      <c r="AA299" s="1594">
        <f t="shared" si="260"/>
        <v>0</v>
      </c>
      <c r="AB299" s="1594">
        <f t="shared" si="260"/>
        <v>0</v>
      </c>
      <c r="AC299" s="1612">
        <f>SUM(AD299:AF301)</f>
        <v>1417.19</v>
      </c>
      <c r="AD299" s="1612">
        <v>1417.19</v>
      </c>
      <c r="AE299" s="1612">
        <v>0</v>
      </c>
      <c r="AF299" s="1736"/>
      <c r="AG299" s="1612" t="s">
        <v>33</v>
      </c>
      <c r="AH299" s="1612" t="s">
        <v>33</v>
      </c>
      <c r="AI299" s="1612" t="s">
        <v>33</v>
      </c>
      <c r="AJ299" s="1733" t="s">
        <v>33</v>
      </c>
      <c r="AK299" s="1927"/>
      <c r="AL299" s="833"/>
      <c r="AM299" s="1556"/>
      <c r="AN299" s="2"/>
      <c r="AO299" s="2"/>
      <c r="AP299" s="2"/>
      <c r="AQ299" s="2"/>
      <c r="AR299" s="2"/>
      <c r="AS299" s="2"/>
      <c r="AT299" s="2"/>
    </row>
    <row r="300" spans="1:46" ht="18.75" customHeight="1" outlineLevel="1">
      <c r="A300" s="1828"/>
      <c r="B300" s="1719"/>
      <c r="C300" s="1577"/>
      <c r="D300" s="1577"/>
      <c r="E300" s="1577"/>
      <c r="F300" s="1577"/>
      <c r="G300" s="575" t="s">
        <v>374</v>
      </c>
      <c r="H300" s="575" t="s">
        <v>373</v>
      </c>
      <c r="I300" s="575">
        <v>200</v>
      </c>
      <c r="J300" s="540">
        <v>200</v>
      </c>
      <c r="K300" s="1577"/>
      <c r="L300" s="1577"/>
      <c r="M300" s="1613"/>
      <c r="N300" s="1613"/>
      <c r="O300" s="1613"/>
      <c r="P300" s="1613"/>
      <c r="Q300" s="1613"/>
      <c r="R300" s="1613"/>
      <c r="S300" s="1613"/>
      <c r="T300" s="1613"/>
      <c r="U300" s="1682"/>
      <c r="V300" s="1682"/>
      <c r="W300" s="1682"/>
      <c r="X300" s="1682"/>
      <c r="Y300" s="1595">
        <f t="shared" si="258"/>
        <v>0</v>
      </c>
      <c r="Z300" s="1595">
        <f t="shared" si="260"/>
        <v>0</v>
      </c>
      <c r="AA300" s="1595">
        <f t="shared" si="260"/>
        <v>0</v>
      </c>
      <c r="AB300" s="1595">
        <f t="shared" si="260"/>
        <v>0</v>
      </c>
      <c r="AC300" s="1613">
        <f t="shared" si="259"/>
        <v>0</v>
      </c>
      <c r="AD300" s="1613"/>
      <c r="AE300" s="1613"/>
      <c r="AF300" s="1737"/>
      <c r="AG300" s="1613"/>
      <c r="AH300" s="1613"/>
      <c r="AI300" s="1613"/>
      <c r="AJ300" s="1734"/>
      <c r="AK300" s="1928"/>
      <c r="AL300" s="834"/>
      <c r="AM300" s="1556"/>
      <c r="AN300" s="2"/>
      <c r="AO300" s="2"/>
      <c r="AP300" s="2"/>
      <c r="AQ300" s="2"/>
      <c r="AR300" s="2"/>
      <c r="AS300" s="2"/>
      <c r="AT300" s="2"/>
    </row>
    <row r="301" spans="1:46" ht="38.25" customHeight="1" outlineLevel="1">
      <c r="A301" s="1829"/>
      <c r="B301" s="1720"/>
      <c r="C301" s="1578"/>
      <c r="D301" s="1578"/>
      <c r="E301" s="1578"/>
      <c r="F301" s="1578"/>
      <c r="G301" s="575" t="s">
        <v>375</v>
      </c>
      <c r="H301" s="575" t="s">
        <v>376</v>
      </c>
      <c r="I301" s="21">
        <v>1598.4</v>
      </c>
      <c r="J301" s="44">
        <v>2872.8</v>
      </c>
      <c r="K301" s="1578"/>
      <c r="L301" s="1578"/>
      <c r="M301" s="1614"/>
      <c r="N301" s="1614"/>
      <c r="O301" s="1614"/>
      <c r="P301" s="1614"/>
      <c r="Q301" s="1614"/>
      <c r="R301" s="1614"/>
      <c r="S301" s="1614"/>
      <c r="T301" s="1614"/>
      <c r="U301" s="1683"/>
      <c r="V301" s="1683"/>
      <c r="W301" s="1683"/>
      <c r="X301" s="1683"/>
      <c r="Y301" s="1596">
        <f t="shared" si="258"/>
        <v>0</v>
      </c>
      <c r="Z301" s="1596">
        <f t="shared" ref="Z301:AB316" si="261">V301</f>
        <v>0</v>
      </c>
      <c r="AA301" s="1596">
        <f t="shared" si="261"/>
        <v>0</v>
      </c>
      <c r="AB301" s="1596">
        <f t="shared" si="261"/>
        <v>0</v>
      </c>
      <c r="AC301" s="1614">
        <f t="shared" si="259"/>
        <v>0</v>
      </c>
      <c r="AD301" s="1614"/>
      <c r="AE301" s="1614"/>
      <c r="AF301" s="1738"/>
      <c r="AG301" s="1614"/>
      <c r="AH301" s="1614"/>
      <c r="AI301" s="1614"/>
      <c r="AJ301" s="1735"/>
      <c r="AK301" s="1929"/>
      <c r="AL301" s="835"/>
      <c r="AM301" s="1556"/>
      <c r="AN301" s="2"/>
      <c r="AO301" s="2"/>
      <c r="AP301" s="2"/>
      <c r="AQ301" s="2"/>
      <c r="AR301" s="2"/>
      <c r="AS301" s="2"/>
      <c r="AT301" s="2"/>
    </row>
    <row r="302" spans="1:46" ht="15" customHeight="1" outlineLevel="1">
      <c r="A302" s="1827" t="s">
        <v>386</v>
      </c>
      <c r="B302" s="1718" t="s">
        <v>518</v>
      </c>
      <c r="C302" s="1576" t="s">
        <v>768</v>
      </c>
      <c r="D302" s="1576"/>
      <c r="E302" s="1576" t="s">
        <v>73</v>
      </c>
      <c r="F302" s="1576" t="s">
        <v>449</v>
      </c>
      <c r="G302" s="575" t="s">
        <v>372</v>
      </c>
      <c r="H302" s="575" t="s">
        <v>79</v>
      </c>
      <c r="I302" s="575">
        <v>0.20200000000000001</v>
      </c>
      <c r="J302" s="540">
        <v>0.20200000000000001</v>
      </c>
      <c r="K302" s="1576">
        <v>2018</v>
      </c>
      <c r="L302" s="1576">
        <v>2018</v>
      </c>
      <c r="M302" s="1612">
        <f>SUM(N302:P304)</f>
        <v>3560</v>
      </c>
      <c r="N302" s="1612">
        <v>3560</v>
      </c>
      <c r="O302" s="1612">
        <v>0</v>
      </c>
      <c r="P302" s="1612">
        <v>0</v>
      </c>
      <c r="Q302" s="1612">
        <f>SUM(R302:T304)</f>
        <v>2750.9</v>
      </c>
      <c r="R302" s="1612">
        <v>2750.9</v>
      </c>
      <c r="S302" s="1612">
        <v>0</v>
      </c>
      <c r="T302" s="1612">
        <v>0</v>
      </c>
      <c r="U302" s="1681">
        <f>SUM(V302:X304)</f>
        <v>2750.9</v>
      </c>
      <c r="V302" s="1681">
        <f>R302</f>
        <v>2750.9</v>
      </c>
      <c r="W302" s="1681">
        <f>S302</f>
        <v>0</v>
      </c>
      <c r="X302" s="1681">
        <f>T302</f>
        <v>0</v>
      </c>
      <c r="Y302" s="1594">
        <f>SUM(Z302:AB304)</f>
        <v>2750.9</v>
      </c>
      <c r="Z302" s="1594">
        <f t="shared" si="261"/>
        <v>2750.9</v>
      </c>
      <c r="AA302" s="1594">
        <f t="shared" si="261"/>
        <v>0</v>
      </c>
      <c r="AB302" s="1594">
        <f t="shared" si="261"/>
        <v>0</v>
      </c>
      <c r="AC302" s="1612">
        <f>SUM(AD302:AF304)</f>
        <v>2750.88</v>
      </c>
      <c r="AD302" s="1612">
        <v>2750.88</v>
      </c>
      <c r="AE302" s="1612">
        <v>0</v>
      </c>
      <c r="AF302" s="1736"/>
      <c r="AG302" s="1612" t="s">
        <v>33</v>
      </c>
      <c r="AH302" s="1612" t="s">
        <v>33</v>
      </c>
      <c r="AI302" s="1612" t="s">
        <v>33</v>
      </c>
      <c r="AJ302" s="1733" t="s">
        <v>33</v>
      </c>
      <c r="AK302" s="1927"/>
      <c r="AL302" s="833"/>
      <c r="AM302" s="1556"/>
      <c r="AN302" s="2"/>
      <c r="AO302" s="2"/>
      <c r="AP302" s="2"/>
      <c r="AQ302" s="2"/>
      <c r="AR302" s="2"/>
      <c r="AS302" s="2"/>
      <c r="AT302" s="2"/>
    </row>
    <row r="303" spans="1:46" ht="15.75" customHeight="1" outlineLevel="1">
      <c r="A303" s="1828"/>
      <c r="B303" s="1719"/>
      <c r="C303" s="1577"/>
      <c r="D303" s="1577"/>
      <c r="E303" s="1577"/>
      <c r="F303" s="1577"/>
      <c r="G303" s="575" t="s">
        <v>374</v>
      </c>
      <c r="H303" s="575" t="s">
        <v>373</v>
      </c>
      <c r="I303" s="575">
        <v>200</v>
      </c>
      <c r="J303" s="540">
        <v>200</v>
      </c>
      <c r="K303" s="1577"/>
      <c r="L303" s="1577"/>
      <c r="M303" s="1613"/>
      <c r="N303" s="1613"/>
      <c r="O303" s="1613"/>
      <c r="P303" s="1613"/>
      <c r="Q303" s="1613"/>
      <c r="R303" s="1613"/>
      <c r="S303" s="1613"/>
      <c r="T303" s="1613"/>
      <c r="U303" s="1682"/>
      <c r="V303" s="1682"/>
      <c r="W303" s="1682"/>
      <c r="X303" s="1682"/>
      <c r="Y303" s="1595">
        <f t="shared" si="258"/>
        <v>0</v>
      </c>
      <c r="Z303" s="1595">
        <f t="shared" si="261"/>
        <v>0</v>
      </c>
      <c r="AA303" s="1595">
        <f t="shared" si="261"/>
        <v>0</v>
      </c>
      <c r="AB303" s="1595">
        <f t="shared" si="261"/>
        <v>0</v>
      </c>
      <c r="AC303" s="1613">
        <f t="shared" si="259"/>
        <v>0</v>
      </c>
      <c r="AD303" s="1613"/>
      <c r="AE303" s="1613"/>
      <c r="AF303" s="1737"/>
      <c r="AG303" s="1613"/>
      <c r="AH303" s="1613"/>
      <c r="AI303" s="1613"/>
      <c r="AJ303" s="1734"/>
      <c r="AK303" s="1928"/>
      <c r="AL303" s="834"/>
      <c r="AM303" s="1556"/>
      <c r="AN303" s="2"/>
      <c r="AO303" s="2"/>
      <c r="AP303" s="2"/>
      <c r="AQ303" s="2"/>
      <c r="AR303" s="2"/>
      <c r="AS303" s="2"/>
      <c r="AT303" s="2"/>
    </row>
    <row r="304" spans="1:46" ht="60" customHeight="1" outlineLevel="1">
      <c r="A304" s="1829"/>
      <c r="B304" s="1720"/>
      <c r="C304" s="1578"/>
      <c r="D304" s="1578"/>
      <c r="E304" s="1578"/>
      <c r="F304" s="1578"/>
      <c r="G304" s="575" t="s">
        <v>375</v>
      </c>
      <c r="H304" s="575" t="s">
        <v>376</v>
      </c>
      <c r="I304" s="21">
        <v>1598.4</v>
      </c>
      <c r="J304" s="44">
        <v>2872.8</v>
      </c>
      <c r="K304" s="1578"/>
      <c r="L304" s="1578"/>
      <c r="M304" s="1614"/>
      <c r="N304" s="1614"/>
      <c r="O304" s="1614"/>
      <c r="P304" s="1614"/>
      <c r="Q304" s="1614"/>
      <c r="R304" s="1614"/>
      <c r="S304" s="1614"/>
      <c r="T304" s="1614"/>
      <c r="U304" s="1683"/>
      <c r="V304" s="1683"/>
      <c r="W304" s="1683"/>
      <c r="X304" s="1683"/>
      <c r="Y304" s="1596">
        <f t="shared" si="258"/>
        <v>0</v>
      </c>
      <c r="Z304" s="1596">
        <f t="shared" si="261"/>
        <v>0</v>
      </c>
      <c r="AA304" s="1596">
        <f t="shared" si="261"/>
        <v>0</v>
      </c>
      <c r="AB304" s="1596">
        <f t="shared" si="261"/>
        <v>0</v>
      </c>
      <c r="AC304" s="1614">
        <f t="shared" si="259"/>
        <v>0</v>
      </c>
      <c r="AD304" s="1614"/>
      <c r="AE304" s="1614"/>
      <c r="AF304" s="1738"/>
      <c r="AG304" s="1614"/>
      <c r="AH304" s="1614"/>
      <c r="AI304" s="1614"/>
      <c r="AJ304" s="1735"/>
      <c r="AK304" s="1929"/>
      <c r="AL304" s="835"/>
      <c r="AM304" s="1556"/>
      <c r="AN304" s="2"/>
      <c r="AO304" s="2"/>
      <c r="AP304" s="2"/>
      <c r="AQ304" s="2"/>
      <c r="AR304" s="2"/>
      <c r="AS304" s="2"/>
      <c r="AT304" s="2"/>
    </row>
    <row r="305" spans="1:46" ht="15.75" customHeight="1" outlineLevel="1">
      <c r="A305" s="1827" t="s">
        <v>387</v>
      </c>
      <c r="B305" s="1718" t="s">
        <v>519</v>
      </c>
      <c r="C305" s="1576" t="s">
        <v>764</v>
      </c>
      <c r="D305" s="1576"/>
      <c r="E305" s="1576" t="s">
        <v>73</v>
      </c>
      <c r="F305" s="1576" t="s">
        <v>449</v>
      </c>
      <c r="G305" s="575" t="s">
        <v>372</v>
      </c>
      <c r="H305" s="575" t="s">
        <v>79</v>
      </c>
      <c r="I305" s="575">
        <v>0.309</v>
      </c>
      <c r="J305" s="540">
        <v>0.309</v>
      </c>
      <c r="K305" s="1576">
        <v>2018</v>
      </c>
      <c r="L305" s="1576">
        <v>2018</v>
      </c>
      <c r="M305" s="1612">
        <f>SUM(N305:P307)</f>
        <v>1506</v>
      </c>
      <c r="N305" s="1612">
        <v>1506</v>
      </c>
      <c r="O305" s="1612">
        <v>0</v>
      </c>
      <c r="P305" s="1612">
        <v>0</v>
      </c>
      <c r="Q305" s="1612">
        <f>SUM(R305:T307)</f>
        <v>1506</v>
      </c>
      <c r="R305" s="1612">
        <v>1506</v>
      </c>
      <c r="S305" s="1612">
        <v>0</v>
      </c>
      <c r="T305" s="1612">
        <v>0</v>
      </c>
      <c r="U305" s="1681">
        <f>SUM(V305:X307)</f>
        <v>1506</v>
      </c>
      <c r="V305" s="1681">
        <f>R305</f>
        <v>1506</v>
      </c>
      <c r="W305" s="1681">
        <f>S305</f>
        <v>0</v>
      </c>
      <c r="X305" s="1681">
        <f>T305</f>
        <v>0</v>
      </c>
      <c r="Y305" s="1594">
        <f>SUM(Z305:AB307)</f>
        <v>1506</v>
      </c>
      <c r="Z305" s="1594">
        <f t="shared" si="261"/>
        <v>1506</v>
      </c>
      <c r="AA305" s="1594">
        <f t="shared" si="261"/>
        <v>0</v>
      </c>
      <c r="AB305" s="1594">
        <f t="shared" si="261"/>
        <v>0</v>
      </c>
      <c r="AC305" s="1612">
        <f>SUM(AD305:AF307)</f>
        <v>3396.28</v>
      </c>
      <c r="AD305" s="1612">
        <v>3396.28</v>
      </c>
      <c r="AE305" s="1612">
        <v>0</v>
      </c>
      <c r="AF305" s="1736"/>
      <c r="AG305" s="1612" t="s">
        <v>33</v>
      </c>
      <c r="AH305" s="1612" t="s">
        <v>33</v>
      </c>
      <c r="AI305" s="1612" t="s">
        <v>33</v>
      </c>
      <c r="AJ305" s="1733" t="s">
        <v>33</v>
      </c>
      <c r="AK305" s="1927"/>
      <c r="AL305" s="833"/>
      <c r="AM305" s="1556"/>
      <c r="AN305" s="2"/>
      <c r="AO305" s="2"/>
      <c r="AP305" s="2"/>
      <c r="AQ305" s="2"/>
      <c r="AR305" s="2"/>
      <c r="AS305" s="2"/>
      <c r="AT305" s="2"/>
    </row>
    <row r="306" spans="1:46" ht="14.25" customHeight="1" outlineLevel="1">
      <c r="A306" s="1828"/>
      <c r="B306" s="1719"/>
      <c r="C306" s="1577"/>
      <c r="D306" s="1577"/>
      <c r="E306" s="1577"/>
      <c r="F306" s="1577"/>
      <c r="G306" s="575" t="s">
        <v>374</v>
      </c>
      <c r="H306" s="575" t="s">
        <v>373</v>
      </c>
      <c r="I306" s="575">
        <v>150</v>
      </c>
      <c r="J306" s="540" t="s">
        <v>765</v>
      </c>
      <c r="K306" s="1577"/>
      <c r="L306" s="1577"/>
      <c r="M306" s="1613"/>
      <c r="N306" s="1613"/>
      <c r="O306" s="1613"/>
      <c r="P306" s="1613"/>
      <c r="Q306" s="1613"/>
      <c r="R306" s="1613"/>
      <c r="S306" s="1613"/>
      <c r="T306" s="1613"/>
      <c r="U306" s="1682"/>
      <c r="V306" s="1682"/>
      <c r="W306" s="1682"/>
      <c r="X306" s="1682"/>
      <c r="Y306" s="1595">
        <f t="shared" si="258"/>
        <v>0</v>
      </c>
      <c r="Z306" s="1595">
        <f t="shared" si="261"/>
        <v>0</v>
      </c>
      <c r="AA306" s="1595">
        <f t="shared" si="261"/>
        <v>0</v>
      </c>
      <c r="AB306" s="1595">
        <f t="shared" si="261"/>
        <v>0</v>
      </c>
      <c r="AC306" s="1613">
        <f t="shared" si="259"/>
        <v>0</v>
      </c>
      <c r="AD306" s="1613"/>
      <c r="AE306" s="1613"/>
      <c r="AF306" s="1737"/>
      <c r="AG306" s="1613"/>
      <c r="AH306" s="1613"/>
      <c r="AI306" s="1613"/>
      <c r="AJ306" s="1734"/>
      <c r="AK306" s="1928"/>
      <c r="AL306" s="834"/>
      <c r="AM306" s="1556"/>
      <c r="AN306" s="2"/>
      <c r="AO306" s="2"/>
      <c r="AP306" s="2"/>
      <c r="AQ306" s="2"/>
      <c r="AR306" s="2"/>
      <c r="AS306" s="2"/>
      <c r="AT306" s="2"/>
    </row>
    <row r="307" spans="1:46" ht="41.25" customHeight="1" outlineLevel="1">
      <c r="A307" s="1829"/>
      <c r="B307" s="1720"/>
      <c r="C307" s="1578"/>
      <c r="D307" s="1578"/>
      <c r="E307" s="1578"/>
      <c r="F307" s="1578"/>
      <c r="G307" s="575" t="s">
        <v>375</v>
      </c>
      <c r="H307" s="575" t="s">
        <v>376</v>
      </c>
      <c r="I307" s="575">
        <v>907.2</v>
      </c>
      <c r="J307" s="44">
        <v>1209.5999999999999</v>
      </c>
      <c r="K307" s="1578"/>
      <c r="L307" s="1578"/>
      <c r="M307" s="1614"/>
      <c r="N307" s="1614"/>
      <c r="O307" s="1614"/>
      <c r="P307" s="1614"/>
      <c r="Q307" s="1614"/>
      <c r="R307" s="1614"/>
      <c r="S307" s="1614"/>
      <c r="T307" s="1614"/>
      <c r="U307" s="1683"/>
      <c r="V307" s="1683"/>
      <c r="W307" s="1683"/>
      <c r="X307" s="1683"/>
      <c r="Y307" s="1596">
        <f t="shared" si="258"/>
        <v>0</v>
      </c>
      <c r="Z307" s="1596">
        <f t="shared" si="261"/>
        <v>0</v>
      </c>
      <c r="AA307" s="1596">
        <f t="shared" si="261"/>
        <v>0</v>
      </c>
      <c r="AB307" s="1596">
        <f t="shared" si="261"/>
        <v>0</v>
      </c>
      <c r="AC307" s="1614">
        <f t="shared" si="259"/>
        <v>0</v>
      </c>
      <c r="AD307" s="1614"/>
      <c r="AE307" s="1614"/>
      <c r="AF307" s="1738"/>
      <c r="AG307" s="1614"/>
      <c r="AH307" s="1614"/>
      <c r="AI307" s="1614"/>
      <c r="AJ307" s="1735"/>
      <c r="AK307" s="1929"/>
      <c r="AL307" s="835"/>
      <c r="AM307" s="1556"/>
      <c r="AN307" s="2"/>
      <c r="AO307" s="2"/>
      <c r="AP307" s="2"/>
      <c r="AQ307" s="2"/>
      <c r="AR307" s="2"/>
      <c r="AS307" s="2"/>
      <c r="AT307" s="2"/>
    </row>
    <row r="308" spans="1:46" ht="15.75" customHeight="1" outlineLevel="1">
      <c r="A308" s="1827" t="s">
        <v>388</v>
      </c>
      <c r="B308" s="1718" t="s">
        <v>520</v>
      </c>
      <c r="C308" s="1576" t="s">
        <v>769</v>
      </c>
      <c r="D308" s="1576"/>
      <c r="E308" s="1576" t="s">
        <v>73</v>
      </c>
      <c r="F308" s="1576" t="s">
        <v>449</v>
      </c>
      <c r="G308" s="575" t="s">
        <v>372</v>
      </c>
      <c r="H308" s="575" t="s">
        <v>79</v>
      </c>
      <c r="I308" s="575">
        <v>0.42</v>
      </c>
      <c r="J308" s="540">
        <v>0.42</v>
      </c>
      <c r="K308" s="1576">
        <v>2018</v>
      </c>
      <c r="L308" s="1576">
        <v>2018</v>
      </c>
      <c r="M308" s="1612">
        <f>SUM(N308:P310)</f>
        <v>4518</v>
      </c>
      <c r="N308" s="1612">
        <v>4518</v>
      </c>
      <c r="O308" s="1612">
        <v>0</v>
      </c>
      <c r="P308" s="1612">
        <v>0</v>
      </c>
      <c r="Q308" s="1612">
        <f>SUM(R308:T310)</f>
        <v>2118.6</v>
      </c>
      <c r="R308" s="1612">
        <v>2118.6</v>
      </c>
      <c r="S308" s="1612">
        <v>0</v>
      </c>
      <c r="T308" s="1612">
        <v>0</v>
      </c>
      <c r="U308" s="1681">
        <f>SUM(V308:X310)</f>
        <v>2118.6</v>
      </c>
      <c r="V308" s="1681">
        <f>R308</f>
        <v>2118.6</v>
      </c>
      <c r="W308" s="1681">
        <f>S308</f>
        <v>0</v>
      </c>
      <c r="X308" s="1681">
        <f>T308</f>
        <v>0</v>
      </c>
      <c r="Y308" s="1594">
        <f>SUM(Z308:AB310)</f>
        <v>2118.6</v>
      </c>
      <c r="Z308" s="1594">
        <f t="shared" si="261"/>
        <v>2118.6</v>
      </c>
      <c r="AA308" s="1594">
        <f t="shared" si="261"/>
        <v>0</v>
      </c>
      <c r="AB308" s="1594">
        <f t="shared" si="261"/>
        <v>0</v>
      </c>
      <c r="AC308" s="1612">
        <f>SUM(AD308:AF310)</f>
        <v>1512.05</v>
      </c>
      <c r="AD308" s="1612">
        <v>1512.05</v>
      </c>
      <c r="AE308" s="1612">
        <v>0</v>
      </c>
      <c r="AF308" s="1736"/>
      <c r="AG308" s="1612" t="s">
        <v>33</v>
      </c>
      <c r="AH308" s="1612" t="s">
        <v>33</v>
      </c>
      <c r="AI308" s="1612" t="s">
        <v>33</v>
      </c>
      <c r="AJ308" s="1733" t="s">
        <v>33</v>
      </c>
      <c r="AK308" s="1927"/>
      <c r="AL308" s="833"/>
      <c r="AM308" s="1556"/>
      <c r="AN308" s="2"/>
      <c r="AO308" s="2"/>
      <c r="AP308" s="2"/>
      <c r="AQ308" s="2"/>
      <c r="AR308" s="2"/>
      <c r="AS308" s="2"/>
      <c r="AT308" s="2"/>
    </row>
    <row r="309" spans="1:46" ht="13.5" customHeight="1" outlineLevel="1">
      <c r="A309" s="1828"/>
      <c r="B309" s="1719"/>
      <c r="C309" s="1577"/>
      <c r="D309" s="1577"/>
      <c r="E309" s="1577"/>
      <c r="F309" s="1577"/>
      <c r="G309" s="575" t="s">
        <v>374</v>
      </c>
      <c r="H309" s="575" t="s">
        <v>373</v>
      </c>
      <c r="I309" s="575" t="s">
        <v>456</v>
      </c>
      <c r="J309" s="540" t="s">
        <v>416</v>
      </c>
      <c r="K309" s="1577"/>
      <c r="L309" s="1577"/>
      <c r="M309" s="1613"/>
      <c r="N309" s="1613"/>
      <c r="O309" s="1613"/>
      <c r="P309" s="1613"/>
      <c r="Q309" s="1613"/>
      <c r="R309" s="1613"/>
      <c r="S309" s="1613"/>
      <c r="T309" s="1613"/>
      <c r="U309" s="1682"/>
      <c r="V309" s="1682"/>
      <c r="W309" s="1682"/>
      <c r="X309" s="1682"/>
      <c r="Y309" s="1595">
        <f t="shared" si="258"/>
        <v>0</v>
      </c>
      <c r="Z309" s="1595">
        <f t="shared" si="261"/>
        <v>0</v>
      </c>
      <c r="AA309" s="1595">
        <f t="shared" si="261"/>
        <v>0</v>
      </c>
      <c r="AB309" s="1595">
        <f t="shared" si="261"/>
        <v>0</v>
      </c>
      <c r="AC309" s="1613">
        <f t="shared" si="259"/>
        <v>0</v>
      </c>
      <c r="AD309" s="1613"/>
      <c r="AE309" s="1613"/>
      <c r="AF309" s="1737"/>
      <c r="AG309" s="1613"/>
      <c r="AH309" s="1613"/>
      <c r="AI309" s="1613"/>
      <c r="AJ309" s="1734"/>
      <c r="AK309" s="1928"/>
      <c r="AL309" s="834"/>
      <c r="AM309" s="1556"/>
      <c r="AN309" s="2"/>
      <c r="AO309" s="2"/>
      <c r="AP309" s="2"/>
      <c r="AQ309" s="2"/>
      <c r="AR309" s="2"/>
      <c r="AS309" s="2"/>
      <c r="AT309" s="2"/>
    </row>
    <row r="310" spans="1:46" ht="120" customHeight="1" outlineLevel="1">
      <c r="A310" s="1829"/>
      <c r="B310" s="1720"/>
      <c r="C310" s="1578"/>
      <c r="D310" s="1578"/>
      <c r="E310" s="1578"/>
      <c r="F310" s="1578"/>
      <c r="G310" s="575" t="s">
        <v>375</v>
      </c>
      <c r="H310" s="575" t="s">
        <v>376</v>
      </c>
      <c r="I310" s="575" t="s">
        <v>432</v>
      </c>
      <c r="J310" s="540" t="s">
        <v>427</v>
      </c>
      <c r="K310" s="1578"/>
      <c r="L310" s="1578"/>
      <c r="M310" s="1614"/>
      <c r="N310" s="1614"/>
      <c r="O310" s="1614"/>
      <c r="P310" s="1614"/>
      <c r="Q310" s="1614"/>
      <c r="R310" s="1614"/>
      <c r="S310" s="1614"/>
      <c r="T310" s="1614"/>
      <c r="U310" s="1683"/>
      <c r="V310" s="1683"/>
      <c r="W310" s="1683"/>
      <c r="X310" s="1683"/>
      <c r="Y310" s="1596">
        <f t="shared" si="258"/>
        <v>0</v>
      </c>
      <c r="Z310" s="1596">
        <f t="shared" si="261"/>
        <v>0</v>
      </c>
      <c r="AA310" s="1596">
        <f t="shared" si="261"/>
        <v>0</v>
      </c>
      <c r="AB310" s="1596">
        <f t="shared" si="261"/>
        <v>0</v>
      </c>
      <c r="AC310" s="1614">
        <f t="shared" si="259"/>
        <v>0</v>
      </c>
      <c r="AD310" s="1614"/>
      <c r="AE310" s="1614"/>
      <c r="AF310" s="1738"/>
      <c r="AG310" s="1614"/>
      <c r="AH310" s="1614"/>
      <c r="AI310" s="1614"/>
      <c r="AJ310" s="1735"/>
      <c r="AK310" s="1929"/>
      <c r="AL310" s="835"/>
      <c r="AM310" s="1556"/>
      <c r="AN310" s="2"/>
      <c r="AO310" s="2"/>
      <c r="AP310" s="2"/>
      <c r="AQ310" s="2"/>
      <c r="AR310" s="2"/>
      <c r="AS310" s="2"/>
      <c r="AT310" s="2"/>
    </row>
    <row r="311" spans="1:46" ht="18" customHeight="1" outlineLevel="1">
      <c r="A311" s="1827" t="s">
        <v>389</v>
      </c>
      <c r="B311" s="1718" t="s">
        <v>521</v>
      </c>
      <c r="C311" s="1576" t="s">
        <v>770</v>
      </c>
      <c r="D311" s="1576"/>
      <c r="E311" s="1576" t="s">
        <v>73</v>
      </c>
      <c r="F311" s="1576" t="s">
        <v>449</v>
      </c>
      <c r="G311" s="575" t="s">
        <v>372</v>
      </c>
      <c r="H311" s="575" t="s">
        <v>79</v>
      </c>
      <c r="I311" s="575">
        <v>0.26</v>
      </c>
      <c r="J311" s="60">
        <v>0.26</v>
      </c>
      <c r="K311" s="1576">
        <v>2018</v>
      </c>
      <c r="L311" s="1576">
        <v>2018</v>
      </c>
      <c r="M311" s="1612">
        <f>SUM(N311:P313)</f>
        <v>4317</v>
      </c>
      <c r="N311" s="1612">
        <v>4317</v>
      </c>
      <c r="O311" s="1612">
        <v>0</v>
      </c>
      <c r="P311" s="1612">
        <v>0</v>
      </c>
      <c r="Q311" s="1612">
        <f>SUM(R311:T313)</f>
        <v>2437</v>
      </c>
      <c r="R311" s="1612">
        <v>2437</v>
      </c>
      <c r="S311" s="1612">
        <v>0</v>
      </c>
      <c r="T311" s="1612">
        <v>0</v>
      </c>
      <c r="U311" s="1681">
        <f>SUM(V311:X313)</f>
        <v>2437</v>
      </c>
      <c r="V311" s="1681">
        <f>R311</f>
        <v>2437</v>
      </c>
      <c r="W311" s="1681">
        <f>S311</f>
        <v>0</v>
      </c>
      <c r="X311" s="1681">
        <f>T311</f>
        <v>0</v>
      </c>
      <c r="Y311" s="1594">
        <f>SUM(Z311:AB313)</f>
        <v>2437</v>
      </c>
      <c r="Z311" s="1594">
        <f t="shared" si="261"/>
        <v>2437</v>
      </c>
      <c r="AA311" s="1594">
        <f t="shared" si="261"/>
        <v>0</v>
      </c>
      <c r="AB311" s="1594">
        <f t="shared" si="261"/>
        <v>0</v>
      </c>
      <c r="AC311" s="1612">
        <f>SUM(AD311:AF313)</f>
        <v>2136.42</v>
      </c>
      <c r="AD311" s="1612">
        <v>2136.42</v>
      </c>
      <c r="AE311" s="1612">
        <v>0</v>
      </c>
      <c r="AF311" s="1736"/>
      <c r="AG311" s="1612" t="s">
        <v>33</v>
      </c>
      <c r="AH311" s="1612" t="s">
        <v>33</v>
      </c>
      <c r="AI311" s="1612" t="s">
        <v>33</v>
      </c>
      <c r="AJ311" s="1733" t="s">
        <v>33</v>
      </c>
      <c r="AK311" s="1927"/>
      <c r="AL311" s="833"/>
      <c r="AM311" s="1556"/>
      <c r="AN311" s="2"/>
      <c r="AO311" s="2"/>
      <c r="AP311" s="2"/>
      <c r="AQ311" s="2"/>
      <c r="AR311" s="2"/>
      <c r="AS311" s="2"/>
      <c r="AT311" s="2"/>
    </row>
    <row r="312" spans="1:46" ht="18.75" customHeight="1" outlineLevel="1">
      <c r="A312" s="1828"/>
      <c r="B312" s="1719"/>
      <c r="C312" s="1577"/>
      <c r="D312" s="1577"/>
      <c r="E312" s="1577"/>
      <c r="F312" s="1577"/>
      <c r="G312" s="575" t="s">
        <v>374</v>
      </c>
      <c r="H312" s="575" t="s">
        <v>373</v>
      </c>
      <c r="I312" s="575">
        <v>150</v>
      </c>
      <c r="J312" s="540">
        <v>160</v>
      </c>
      <c r="K312" s="1577"/>
      <c r="L312" s="1577"/>
      <c r="M312" s="1613"/>
      <c r="N312" s="1613"/>
      <c r="O312" s="1613"/>
      <c r="P312" s="1613"/>
      <c r="Q312" s="1613"/>
      <c r="R312" s="1613"/>
      <c r="S312" s="1613"/>
      <c r="T312" s="1613"/>
      <c r="U312" s="1682"/>
      <c r="V312" s="1682"/>
      <c r="W312" s="1682"/>
      <c r="X312" s="1682"/>
      <c r="Y312" s="1595">
        <f t="shared" si="258"/>
        <v>0</v>
      </c>
      <c r="Z312" s="1595">
        <f t="shared" si="261"/>
        <v>0</v>
      </c>
      <c r="AA312" s="1595">
        <f t="shared" si="261"/>
        <v>0</v>
      </c>
      <c r="AB312" s="1595">
        <f t="shared" si="261"/>
        <v>0</v>
      </c>
      <c r="AC312" s="1613">
        <f t="shared" si="259"/>
        <v>0</v>
      </c>
      <c r="AD312" s="1613"/>
      <c r="AE312" s="1613"/>
      <c r="AF312" s="1737"/>
      <c r="AG312" s="1613"/>
      <c r="AH312" s="1613"/>
      <c r="AI312" s="1613"/>
      <c r="AJ312" s="1734"/>
      <c r="AK312" s="1928"/>
      <c r="AL312" s="834"/>
      <c r="AM312" s="1556"/>
      <c r="AN312" s="2"/>
      <c r="AO312" s="2"/>
      <c r="AP312" s="2"/>
      <c r="AQ312" s="2"/>
      <c r="AR312" s="2"/>
      <c r="AS312" s="2"/>
      <c r="AT312" s="2"/>
    </row>
    <row r="313" spans="1:46" ht="93" customHeight="1" outlineLevel="1">
      <c r="A313" s="1829"/>
      <c r="B313" s="1720"/>
      <c r="C313" s="1578"/>
      <c r="D313" s="1578"/>
      <c r="E313" s="1578"/>
      <c r="F313" s="1578"/>
      <c r="G313" s="575" t="s">
        <v>375</v>
      </c>
      <c r="H313" s="575" t="s">
        <v>376</v>
      </c>
      <c r="I313" s="575">
        <v>725.76</v>
      </c>
      <c r="J313" s="540">
        <v>1209.5999999999999</v>
      </c>
      <c r="K313" s="1578"/>
      <c r="L313" s="1578"/>
      <c r="M313" s="1614"/>
      <c r="N313" s="1614"/>
      <c r="O313" s="1614"/>
      <c r="P313" s="1614"/>
      <c r="Q313" s="1614"/>
      <c r="R313" s="1614"/>
      <c r="S313" s="1614"/>
      <c r="T313" s="1614"/>
      <c r="U313" s="1683"/>
      <c r="V313" s="1683"/>
      <c r="W313" s="1683"/>
      <c r="X313" s="1683"/>
      <c r="Y313" s="1596">
        <f t="shared" si="258"/>
        <v>0</v>
      </c>
      <c r="Z313" s="1596">
        <f t="shared" si="261"/>
        <v>0</v>
      </c>
      <c r="AA313" s="1596">
        <f t="shared" si="261"/>
        <v>0</v>
      </c>
      <c r="AB313" s="1596">
        <f t="shared" si="261"/>
        <v>0</v>
      </c>
      <c r="AC313" s="1614">
        <f t="shared" si="259"/>
        <v>0</v>
      </c>
      <c r="AD313" s="1614"/>
      <c r="AE313" s="1614"/>
      <c r="AF313" s="1738"/>
      <c r="AG313" s="1614"/>
      <c r="AH313" s="1614"/>
      <c r="AI313" s="1614"/>
      <c r="AJ313" s="1735"/>
      <c r="AK313" s="1929"/>
      <c r="AL313" s="835"/>
      <c r="AM313" s="1556"/>
      <c r="AN313" s="2"/>
      <c r="AO313" s="2"/>
      <c r="AP313" s="2"/>
      <c r="AQ313" s="2"/>
      <c r="AR313" s="2"/>
      <c r="AS313" s="2"/>
      <c r="AT313" s="2"/>
    </row>
    <row r="314" spans="1:46" ht="18.75" customHeight="1" outlineLevel="1">
      <c r="A314" s="1827" t="s">
        <v>390</v>
      </c>
      <c r="B314" s="1718" t="s">
        <v>522</v>
      </c>
      <c r="C314" s="1576" t="s">
        <v>771</v>
      </c>
      <c r="D314" s="1576"/>
      <c r="E314" s="1576" t="s">
        <v>73</v>
      </c>
      <c r="F314" s="1576" t="s">
        <v>449</v>
      </c>
      <c r="G314" s="575" t="s">
        <v>372</v>
      </c>
      <c r="H314" s="575" t="s">
        <v>79</v>
      </c>
      <c r="I314" s="575">
        <v>0.16</v>
      </c>
      <c r="J314" s="540">
        <v>0.16</v>
      </c>
      <c r="K314" s="1576">
        <v>2018</v>
      </c>
      <c r="L314" s="1576">
        <v>2018</v>
      </c>
      <c r="M314" s="1612">
        <f>SUM(N314:P316)</f>
        <v>1653</v>
      </c>
      <c r="N314" s="1612">
        <v>1653</v>
      </c>
      <c r="O314" s="1612">
        <v>0</v>
      </c>
      <c r="P314" s="1612">
        <v>0</v>
      </c>
      <c r="Q314" s="1612">
        <f>SUM(R314:T316)</f>
        <v>1309</v>
      </c>
      <c r="R314" s="1612">
        <v>1309</v>
      </c>
      <c r="S314" s="1612">
        <v>0</v>
      </c>
      <c r="T314" s="1612">
        <v>0</v>
      </c>
      <c r="U314" s="1681">
        <f>SUM(V314:X316)</f>
        <v>1309</v>
      </c>
      <c r="V314" s="1681">
        <f>R314</f>
        <v>1309</v>
      </c>
      <c r="W314" s="1681">
        <f>S314</f>
        <v>0</v>
      </c>
      <c r="X314" s="1681">
        <f>T314</f>
        <v>0</v>
      </c>
      <c r="Y314" s="1594">
        <f>SUM(Z314:AB316)</f>
        <v>1309</v>
      </c>
      <c r="Z314" s="1594">
        <f t="shared" si="261"/>
        <v>1309</v>
      </c>
      <c r="AA314" s="1594">
        <f t="shared" si="261"/>
        <v>0</v>
      </c>
      <c r="AB314" s="1594">
        <f t="shared" si="261"/>
        <v>0</v>
      </c>
      <c r="AC314" s="1612">
        <f>SUM(AD314:AF316)</f>
        <v>1545.7</v>
      </c>
      <c r="AD314" s="1612">
        <v>1545.7</v>
      </c>
      <c r="AE314" s="1612">
        <v>0</v>
      </c>
      <c r="AF314" s="1736"/>
      <c r="AG314" s="1612" t="s">
        <v>33</v>
      </c>
      <c r="AH314" s="1612" t="s">
        <v>33</v>
      </c>
      <c r="AI314" s="1612" t="s">
        <v>33</v>
      </c>
      <c r="AJ314" s="1733" t="s">
        <v>33</v>
      </c>
      <c r="AK314" s="1927"/>
      <c r="AL314" s="833"/>
      <c r="AM314" s="1556"/>
      <c r="AN314" s="2"/>
      <c r="AO314" s="2"/>
      <c r="AP314" s="2"/>
      <c r="AQ314" s="2"/>
      <c r="AR314" s="2"/>
      <c r="AS314" s="2"/>
      <c r="AT314" s="2"/>
    </row>
    <row r="315" spans="1:46" ht="16.5" customHeight="1" outlineLevel="1">
      <c r="A315" s="1828"/>
      <c r="B315" s="1719"/>
      <c r="C315" s="1577"/>
      <c r="D315" s="1577"/>
      <c r="E315" s="1577"/>
      <c r="F315" s="1577"/>
      <c r="G315" s="575" t="s">
        <v>374</v>
      </c>
      <c r="H315" s="575" t="s">
        <v>373</v>
      </c>
      <c r="I315" s="575">
        <v>300</v>
      </c>
      <c r="J315" s="540">
        <v>315</v>
      </c>
      <c r="K315" s="1577"/>
      <c r="L315" s="1577"/>
      <c r="M315" s="1613"/>
      <c r="N315" s="1613"/>
      <c r="O315" s="1613"/>
      <c r="P315" s="1613"/>
      <c r="Q315" s="1613"/>
      <c r="R315" s="1613"/>
      <c r="S315" s="1613"/>
      <c r="T315" s="1613"/>
      <c r="U315" s="1682"/>
      <c r="V315" s="1682"/>
      <c r="W315" s="1682"/>
      <c r="X315" s="1682"/>
      <c r="Y315" s="1595">
        <f t="shared" si="258"/>
        <v>0</v>
      </c>
      <c r="Z315" s="1595">
        <f t="shared" si="261"/>
        <v>0</v>
      </c>
      <c r="AA315" s="1595">
        <f t="shared" si="261"/>
        <v>0</v>
      </c>
      <c r="AB315" s="1595">
        <f t="shared" si="261"/>
        <v>0</v>
      </c>
      <c r="AC315" s="1613">
        <f t="shared" si="259"/>
        <v>0</v>
      </c>
      <c r="AD315" s="1613"/>
      <c r="AE315" s="1613"/>
      <c r="AF315" s="1737"/>
      <c r="AG315" s="1613"/>
      <c r="AH315" s="1613"/>
      <c r="AI315" s="1613"/>
      <c r="AJ315" s="1734"/>
      <c r="AK315" s="1928"/>
      <c r="AL315" s="834"/>
      <c r="AM315" s="1556"/>
      <c r="AN315" s="2"/>
      <c r="AO315" s="2"/>
      <c r="AP315" s="2"/>
      <c r="AQ315" s="2"/>
      <c r="AR315" s="2"/>
      <c r="AS315" s="2"/>
      <c r="AT315" s="2"/>
    </row>
    <row r="316" spans="1:46" ht="93" customHeight="1" outlineLevel="1">
      <c r="A316" s="1829"/>
      <c r="B316" s="1720"/>
      <c r="C316" s="1578"/>
      <c r="D316" s="1578"/>
      <c r="E316" s="1578"/>
      <c r="F316" s="1578"/>
      <c r="G316" s="575" t="s">
        <v>375</v>
      </c>
      <c r="H316" s="575" t="s">
        <v>376</v>
      </c>
      <c r="I316" s="26">
        <v>4498.2</v>
      </c>
      <c r="J316" s="49">
        <v>6480</v>
      </c>
      <c r="K316" s="1578"/>
      <c r="L316" s="1578"/>
      <c r="M316" s="1614"/>
      <c r="N316" s="1614"/>
      <c r="O316" s="1614"/>
      <c r="P316" s="1614"/>
      <c r="Q316" s="1614"/>
      <c r="R316" s="1614"/>
      <c r="S316" s="1614"/>
      <c r="T316" s="1614"/>
      <c r="U316" s="1683"/>
      <c r="V316" s="1683"/>
      <c r="W316" s="1683"/>
      <c r="X316" s="1683"/>
      <c r="Y316" s="1596">
        <f t="shared" si="258"/>
        <v>0</v>
      </c>
      <c r="Z316" s="1596">
        <f t="shared" si="261"/>
        <v>0</v>
      </c>
      <c r="AA316" s="1596">
        <f t="shared" si="261"/>
        <v>0</v>
      </c>
      <c r="AB316" s="1596">
        <f t="shared" si="261"/>
        <v>0</v>
      </c>
      <c r="AC316" s="1614">
        <f t="shared" si="259"/>
        <v>0</v>
      </c>
      <c r="AD316" s="1614"/>
      <c r="AE316" s="1614"/>
      <c r="AF316" s="1738"/>
      <c r="AG316" s="1614"/>
      <c r="AH316" s="1614"/>
      <c r="AI316" s="1614"/>
      <c r="AJ316" s="1735"/>
      <c r="AK316" s="1929"/>
      <c r="AL316" s="835"/>
      <c r="AM316" s="1556"/>
      <c r="AN316" s="2"/>
      <c r="AO316" s="2"/>
      <c r="AP316" s="2"/>
      <c r="AQ316" s="2"/>
      <c r="AR316" s="2"/>
      <c r="AS316" s="2"/>
      <c r="AT316" s="2"/>
    </row>
    <row r="317" spans="1:46" ht="18" customHeight="1" outlineLevel="1">
      <c r="A317" s="1827" t="s">
        <v>391</v>
      </c>
      <c r="B317" s="1718" t="s">
        <v>523</v>
      </c>
      <c r="C317" s="1576" t="s">
        <v>764</v>
      </c>
      <c r="D317" s="1576"/>
      <c r="E317" s="1576" t="s">
        <v>73</v>
      </c>
      <c r="F317" s="1576" t="s">
        <v>449</v>
      </c>
      <c r="G317" s="575" t="s">
        <v>372</v>
      </c>
      <c r="H317" s="575" t="s">
        <v>79</v>
      </c>
      <c r="I317" s="575">
        <v>0.19</v>
      </c>
      <c r="J317" s="540">
        <v>0.19</v>
      </c>
      <c r="K317" s="1576">
        <v>2018</v>
      </c>
      <c r="L317" s="1576">
        <v>2018</v>
      </c>
      <c r="M317" s="1612">
        <f>SUM(N317:P319)</f>
        <v>1781.8</v>
      </c>
      <c r="N317" s="1612">
        <v>1781.8</v>
      </c>
      <c r="O317" s="1612">
        <v>0</v>
      </c>
      <c r="P317" s="1612">
        <v>0</v>
      </c>
      <c r="Q317" s="1612">
        <f>SUM(R317:T319)</f>
        <v>1781.8</v>
      </c>
      <c r="R317" s="1612">
        <v>1781.8</v>
      </c>
      <c r="S317" s="1612">
        <v>0</v>
      </c>
      <c r="T317" s="1612">
        <v>0</v>
      </c>
      <c r="U317" s="1681">
        <f>SUM(V317:X319)</f>
        <v>1781.8</v>
      </c>
      <c r="V317" s="1681">
        <f>R317</f>
        <v>1781.8</v>
      </c>
      <c r="W317" s="1681">
        <f>S317</f>
        <v>0</v>
      </c>
      <c r="X317" s="1681">
        <f>T317</f>
        <v>0</v>
      </c>
      <c r="Y317" s="1594">
        <f>SUM(Z317:AB319)</f>
        <v>1781.8</v>
      </c>
      <c r="Z317" s="1594">
        <f t="shared" ref="Z317:AB331" si="262">V317</f>
        <v>1781.8</v>
      </c>
      <c r="AA317" s="1594">
        <f t="shared" si="262"/>
        <v>0</v>
      </c>
      <c r="AB317" s="1594">
        <f t="shared" si="262"/>
        <v>0</v>
      </c>
      <c r="AC317" s="1612">
        <f>SUM(AD317:AF319)</f>
        <v>399.48</v>
      </c>
      <c r="AD317" s="1612">
        <v>399.48</v>
      </c>
      <c r="AE317" s="1612">
        <v>0</v>
      </c>
      <c r="AF317" s="1736"/>
      <c r="AG317" s="1612" t="s">
        <v>33</v>
      </c>
      <c r="AH317" s="1612" t="s">
        <v>33</v>
      </c>
      <c r="AI317" s="1612" t="s">
        <v>33</v>
      </c>
      <c r="AJ317" s="1733" t="s">
        <v>33</v>
      </c>
      <c r="AK317" s="1927"/>
      <c r="AL317" s="833"/>
      <c r="AM317" s="1556"/>
      <c r="AN317" s="2"/>
      <c r="AO317" s="2"/>
      <c r="AP317" s="2"/>
      <c r="AQ317" s="2"/>
      <c r="AR317" s="2"/>
      <c r="AS317" s="2"/>
      <c r="AT317" s="2"/>
    </row>
    <row r="318" spans="1:46" ht="19.5" customHeight="1" outlineLevel="1">
      <c r="A318" s="1828"/>
      <c r="B318" s="1719"/>
      <c r="C318" s="1577"/>
      <c r="D318" s="1577"/>
      <c r="E318" s="1577"/>
      <c r="F318" s="1577"/>
      <c r="G318" s="575" t="s">
        <v>374</v>
      </c>
      <c r="H318" s="575" t="s">
        <v>373</v>
      </c>
      <c r="I318" s="575">
        <v>150</v>
      </c>
      <c r="J318" s="540">
        <v>160</v>
      </c>
      <c r="K318" s="1577"/>
      <c r="L318" s="1577"/>
      <c r="M318" s="1613"/>
      <c r="N318" s="1613"/>
      <c r="O318" s="1613"/>
      <c r="P318" s="1613"/>
      <c r="Q318" s="1613"/>
      <c r="R318" s="1613"/>
      <c r="S318" s="1613"/>
      <c r="T318" s="1613"/>
      <c r="U318" s="1682"/>
      <c r="V318" s="1682"/>
      <c r="W318" s="1682"/>
      <c r="X318" s="1682"/>
      <c r="Y318" s="1595">
        <f t="shared" si="258"/>
        <v>0</v>
      </c>
      <c r="Z318" s="1595">
        <f t="shared" si="262"/>
        <v>0</v>
      </c>
      <c r="AA318" s="1595">
        <f t="shared" si="262"/>
        <v>0</v>
      </c>
      <c r="AB318" s="1595">
        <f t="shared" si="262"/>
        <v>0</v>
      </c>
      <c r="AC318" s="1613">
        <f t="shared" si="259"/>
        <v>0</v>
      </c>
      <c r="AD318" s="1613"/>
      <c r="AE318" s="1613"/>
      <c r="AF318" s="1737"/>
      <c r="AG318" s="1613"/>
      <c r="AH318" s="1613"/>
      <c r="AI318" s="1613"/>
      <c r="AJ318" s="1734"/>
      <c r="AK318" s="1928"/>
      <c r="AL318" s="834"/>
      <c r="AM318" s="1556"/>
      <c r="AN318" s="2"/>
      <c r="AO318" s="2"/>
      <c r="AP318" s="2"/>
      <c r="AQ318" s="2"/>
      <c r="AR318" s="2"/>
      <c r="AS318" s="2"/>
      <c r="AT318" s="2"/>
    </row>
    <row r="319" spans="1:46" ht="44.25" customHeight="1" outlineLevel="1">
      <c r="A319" s="1829"/>
      <c r="B319" s="1720"/>
      <c r="C319" s="1578"/>
      <c r="D319" s="1578"/>
      <c r="E319" s="1578"/>
      <c r="F319" s="1578"/>
      <c r="G319" s="575" t="s">
        <v>375</v>
      </c>
      <c r="H319" s="575" t="s">
        <v>376</v>
      </c>
      <c r="I319" s="575">
        <v>1011.6</v>
      </c>
      <c r="J319" s="540">
        <v>1025.76</v>
      </c>
      <c r="K319" s="1578"/>
      <c r="L319" s="1578"/>
      <c r="M319" s="1614"/>
      <c r="N319" s="1614"/>
      <c r="O319" s="1614"/>
      <c r="P319" s="1614"/>
      <c r="Q319" s="1614"/>
      <c r="R319" s="1614"/>
      <c r="S319" s="1614"/>
      <c r="T319" s="1614"/>
      <c r="U319" s="1683"/>
      <c r="V319" s="1683"/>
      <c r="W319" s="1683"/>
      <c r="X319" s="1683"/>
      <c r="Y319" s="1596">
        <f t="shared" si="258"/>
        <v>0</v>
      </c>
      <c r="Z319" s="1596">
        <f t="shared" si="262"/>
        <v>0</v>
      </c>
      <c r="AA319" s="1596">
        <f t="shared" si="262"/>
        <v>0</v>
      </c>
      <c r="AB319" s="1596">
        <f t="shared" si="262"/>
        <v>0</v>
      </c>
      <c r="AC319" s="1614">
        <f t="shared" si="259"/>
        <v>0</v>
      </c>
      <c r="AD319" s="1614"/>
      <c r="AE319" s="1614"/>
      <c r="AF319" s="1738"/>
      <c r="AG319" s="1614"/>
      <c r="AH319" s="1614"/>
      <c r="AI319" s="1614"/>
      <c r="AJ319" s="1735"/>
      <c r="AK319" s="1929"/>
      <c r="AL319" s="835"/>
      <c r="AM319" s="1556"/>
      <c r="AN319" s="2"/>
      <c r="AO319" s="2"/>
      <c r="AP319" s="2"/>
      <c r="AQ319" s="2"/>
      <c r="AR319" s="2"/>
      <c r="AS319" s="2"/>
      <c r="AT319" s="2"/>
    </row>
    <row r="320" spans="1:46" ht="14.4" outlineLevel="1">
      <c r="A320" s="1930" t="s">
        <v>392</v>
      </c>
      <c r="B320" s="1931" t="s">
        <v>524</v>
      </c>
      <c r="C320" s="1576" t="s">
        <v>711</v>
      </c>
      <c r="D320" s="1576"/>
      <c r="E320" s="1576" t="s">
        <v>73</v>
      </c>
      <c r="F320" s="1576" t="s">
        <v>449</v>
      </c>
      <c r="G320" s="575" t="s">
        <v>372</v>
      </c>
      <c r="H320" s="575" t="s">
        <v>79</v>
      </c>
      <c r="I320" s="575">
        <v>0.25</v>
      </c>
      <c r="J320" s="540">
        <v>0.25</v>
      </c>
      <c r="K320" s="1576">
        <v>2018</v>
      </c>
      <c r="L320" s="1576">
        <v>2018</v>
      </c>
      <c r="M320" s="1612">
        <f>SUM(N320:P322)</f>
        <v>3625</v>
      </c>
      <c r="N320" s="1612">
        <v>3625</v>
      </c>
      <c r="O320" s="1612">
        <v>0</v>
      </c>
      <c r="P320" s="1612">
        <v>0</v>
      </c>
      <c r="Q320" s="1612">
        <f>SUM(R320:T322)</f>
        <v>0</v>
      </c>
      <c r="R320" s="1612">
        <v>0</v>
      </c>
      <c r="S320" s="1612">
        <v>0</v>
      </c>
      <c r="T320" s="1612">
        <v>0</v>
      </c>
      <c r="U320" s="1681">
        <f>SUM(V320:X322)</f>
        <v>0</v>
      </c>
      <c r="V320" s="1681">
        <f>R320</f>
        <v>0</v>
      </c>
      <c r="W320" s="1681">
        <f>S320</f>
        <v>0</v>
      </c>
      <c r="X320" s="1681">
        <f>T320</f>
        <v>0</v>
      </c>
      <c r="Y320" s="1594">
        <f>SUM(Z320:AB322)</f>
        <v>0</v>
      </c>
      <c r="Z320" s="1594">
        <f t="shared" si="262"/>
        <v>0</v>
      </c>
      <c r="AA320" s="1594">
        <f t="shared" si="262"/>
        <v>0</v>
      </c>
      <c r="AB320" s="1594">
        <f t="shared" si="262"/>
        <v>0</v>
      </c>
      <c r="AC320" s="1612">
        <f>SUM(AD320:AF322)</f>
        <v>0</v>
      </c>
      <c r="AD320" s="1606"/>
      <c r="AE320" s="1612">
        <v>0</v>
      </c>
      <c r="AF320" s="1736"/>
      <c r="AG320" s="1612" t="s">
        <v>33</v>
      </c>
      <c r="AH320" s="1612" t="s">
        <v>33</v>
      </c>
      <c r="AI320" s="1612" t="s">
        <v>33</v>
      </c>
      <c r="AJ320" s="1733" t="s">
        <v>33</v>
      </c>
      <c r="AK320" s="1927"/>
      <c r="AL320" s="833"/>
      <c r="AM320" s="1556"/>
      <c r="AN320" s="2"/>
      <c r="AO320" s="2"/>
      <c r="AP320" s="2"/>
      <c r="AQ320" s="2"/>
      <c r="AR320" s="2"/>
      <c r="AS320" s="2"/>
      <c r="AT320" s="2"/>
    </row>
    <row r="321" spans="1:46" ht="14.4" outlineLevel="1">
      <c r="A321" s="1828"/>
      <c r="B321" s="1719"/>
      <c r="C321" s="1577"/>
      <c r="D321" s="1577"/>
      <c r="E321" s="1577"/>
      <c r="F321" s="1577"/>
      <c r="G321" s="575" t="s">
        <v>374</v>
      </c>
      <c r="H321" s="575" t="s">
        <v>373</v>
      </c>
      <c r="I321" s="575">
        <v>200</v>
      </c>
      <c r="J321" s="540">
        <v>225</v>
      </c>
      <c r="K321" s="1577"/>
      <c r="L321" s="1577"/>
      <c r="M321" s="1613"/>
      <c r="N321" s="1613"/>
      <c r="O321" s="1613"/>
      <c r="P321" s="1613"/>
      <c r="Q321" s="1613"/>
      <c r="R321" s="1613"/>
      <c r="S321" s="1613"/>
      <c r="T321" s="1613"/>
      <c r="U321" s="1682"/>
      <c r="V321" s="1682"/>
      <c r="W321" s="1682"/>
      <c r="X321" s="1682"/>
      <c r="Y321" s="1595">
        <f t="shared" si="258"/>
        <v>0</v>
      </c>
      <c r="Z321" s="1595">
        <f t="shared" si="262"/>
        <v>0</v>
      </c>
      <c r="AA321" s="1595">
        <f t="shared" si="262"/>
        <v>0</v>
      </c>
      <c r="AB321" s="1595">
        <f t="shared" si="262"/>
        <v>0</v>
      </c>
      <c r="AC321" s="1613">
        <f t="shared" si="259"/>
        <v>0</v>
      </c>
      <c r="AD321" s="1607"/>
      <c r="AE321" s="1613"/>
      <c r="AF321" s="1737"/>
      <c r="AG321" s="1613"/>
      <c r="AH321" s="1613"/>
      <c r="AI321" s="1613"/>
      <c r="AJ321" s="1734"/>
      <c r="AK321" s="1928"/>
      <c r="AL321" s="834"/>
      <c r="AM321" s="1556"/>
      <c r="AN321" s="2"/>
      <c r="AO321" s="2"/>
      <c r="AP321" s="2"/>
      <c r="AQ321" s="2"/>
      <c r="AR321" s="2"/>
      <c r="AS321" s="2"/>
      <c r="AT321" s="2"/>
    </row>
    <row r="322" spans="1:46" ht="42.75" customHeight="1" outlineLevel="1">
      <c r="A322" s="1829"/>
      <c r="B322" s="1720"/>
      <c r="C322" s="1578"/>
      <c r="D322" s="1578"/>
      <c r="E322" s="1578"/>
      <c r="F322" s="1578"/>
      <c r="G322" s="575" t="s">
        <v>375</v>
      </c>
      <c r="H322" s="575" t="s">
        <v>376</v>
      </c>
      <c r="I322" s="26">
        <v>2496.3000000000002</v>
      </c>
      <c r="J322" s="49">
        <v>2687</v>
      </c>
      <c r="K322" s="1578"/>
      <c r="L322" s="1578"/>
      <c r="M322" s="1614"/>
      <c r="N322" s="1614"/>
      <c r="O322" s="1614"/>
      <c r="P322" s="1614"/>
      <c r="Q322" s="1614"/>
      <c r="R322" s="1614"/>
      <c r="S322" s="1614"/>
      <c r="T322" s="1614"/>
      <c r="U322" s="1683"/>
      <c r="V322" s="1683"/>
      <c r="W322" s="1683"/>
      <c r="X322" s="1683"/>
      <c r="Y322" s="1596">
        <f t="shared" si="258"/>
        <v>0</v>
      </c>
      <c r="Z322" s="1596">
        <f t="shared" si="262"/>
        <v>0</v>
      </c>
      <c r="AA322" s="1596">
        <f t="shared" si="262"/>
        <v>0</v>
      </c>
      <c r="AB322" s="1596">
        <f t="shared" si="262"/>
        <v>0</v>
      </c>
      <c r="AC322" s="1614">
        <f t="shared" si="259"/>
        <v>0</v>
      </c>
      <c r="AD322" s="1608"/>
      <c r="AE322" s="1614"/>
      <c r="AF322" s="1738"/>
      <c r="AG322" s="1614"/>
      <c r="AH322" s="1614"/>
      <c r="AI322" s="1614"/>
      <c r="AJ322" s="1735"/>
      <c r="AK322" s="1929"/>
      <c r="AL322" s="835"/>
      <c r="AM322" s="1556"/>
      <c r="AN322" s="2"/>
      <c r="AO322" s="2"/>
      <c r="AP322" s="2"/>
      <c r="AQ322" s="2"/>
      <c r="AR322" s="2"/>
      <c r="AS322" s="2"/>
      <c r="AT322" s="2"/>
    </row>
    <row r="323" spans="1:46" ht="28.95" customHeight="1" outlineLevel="1">
      <c r="A323" s="1827" t="s">
        <v>392</v>
      </c>
      <c r="B323" s="1718" t="s">
        <v>723</v>
      </c>
      <c r="C323" s="1576" t="s">
        <v>724</v>
      </c>
      <c r="D323" s="1576"/>
      <c r="E323" s="1576" t="s">
        <v>73</v>
      </c>
      <c r="F323" s="1576" t="s">
        <v>449</v>
      </c>
      <c r="G323" s="575" t="s">
        <v>372</v>
      </c>
      <c r="H323" s="575" t="s">
        <v>79</v>
      </c>
      <c r="I323" s="23">
        <v>7.8E-2</v>
      </c>
      <c r="J323" s="45">
        <v>7.8E-2</v>
      </c>
      <c r="K323" s="1576">
        <v>2018</v>
      </c>
      <c r="L323" s="1576">
        <v>2018</v>
      </c>
      <c r="M323" s="1576"/>
      <c r="N323" s="1576"/>
      <c r="O323" s="1576"/>
      <c r="P323" s="1576"/>
      <c r="Q323" s="1612">
        <f>SUM(R323:T325)</f>
        <v>2000.5</v>
      </c>
      <c r="R323" s="1612">
        <v>2000.5</v>
      </c>
      <c r="S323" s="1612">
        <v>0</v>
      </c>
      <c r="T323" s="1612">
        <v>0</v>
      </c>
      <c r="U323" s="1681">
        <f>SUM(V323:X325)</f>
        <v>2000.5</v>
      </c>
      <c r="V323" s="1681">
        <f>R323</f>
        <v>2000.5</v>
      </c>
      <c r="W323" s="1681">
        <f>S323</f>
        <v>0</v>
      </c>
      <c r="X323" s="1681">
        <f>T323</f>
        <v>0</v>
      </c>
      <c r="Y323" s="1594">
        <f>SUM(Z323:AB325)</f>
        <v>2000.5</v>
      </c>
      <c r="Z323" s="1594">
        <f t="shared" si="262"/>
        <v>2000.5</v>
      </c>
      <c r="AA323" s="1594">
        <f t="shared" si="262"/>
        <v>0</v>
      </c>
      <c r="AB323" s="1594">
        <f t="shared" si="262"/>
        <v>0</v>
      </c>
      <c r="AC323" s="1612">
        <f>SUM(AD323:AF325)</f>
        <v>2000.5</v>
      </c>
      <c r="AD323" s="1736">
        <v>2000.5</v>
      </c>
      <c r="AE323" s="1612">
        <v>0</v>
      </c>
      <c r="AF323" s="1736"/>
      <c r="AG323" s="1736"/>
      <c r="AH323" s="1736"/>
      <c r="AI323" s="1736"/>
      <c r="AJ323" s="1736"/>
      <c r="AK323" s="1927"/>
      <c r="AL323" s="833"/>
      <c r="AM323" s="1736"/>
      <c r="AN323" s="2"/>
      <c r="AO323" s="2"/>
      <c r="AP323" s="2"/>
      <c r="AQ323" s="2"/>
      <c r="AR323" s="2"/>
      <c r="AS323" s="2"/>
      <c r="AT323" s="2"/>
    </row>
    <row r="324" spans="1:46" ht="28.95" customHeight="1" outlineLevel="1">
      <c r="A324" s="1828"/>
      <c r="B324" s="1719"/>
      <c r="C324" s="1577"/>
      <c r="D324" s="1577"/>
      <c r="E324" s="1577"/>
      <c r="F324" s="1577"/>
      <c r="G324" s="575" t="s">
        <v>374</v>
      </c>
      <c r="H324" s="575" t="s">
        <v>373</v>
      </c>
      <c r="I324" s="26">
        <v>300</v>
      </c>
      <c r="J324" s="49">
        <v>315</v>
      </c>
      <c r="K324" s="1577"/>
      <c r="L324" s="1577"/>
      <c r="M324" s="1577"/>
      <c r="N324" s="1577"/>
      <c r="O324" s="1577"/>
      <c r="P324" s="1577"/>
      <c r="Q324" s="1613"/>
      <c r="R324" s="1613"/>
      <c r="S324" s="1613"/>
      <c r="T324" s="1613"/>
      <c r="U324" s="1682"/>
      <c r="V324" s="1682"/>
      <c r="W324" s="1682"/>
      <c r="X324" s="1682"/>
      <c r="Y324" s="1595">
        <f t="shared" si="258"/>
        <v>0</v>
      </c>
      <c r="Z324" s="1595">
        <f t="shared" si="262"/>
        <v>0</v>
      </c>
      <c r="AA324" s="1595">
        <f t="shared" si="262"/>
        <v>0</v>
      </c>
      <c r="AB324" s="1595">
        <f t="shared" si="262"/>
        <v>0</v>
      </c>
      <c r="AC324" s="1613">
        <f t="shared" si="259"/>
        <v>0</v>
      </c>
      <c r="AD324" s="1737"/>
      <c r="AE324" s="1613"/>
      <c r="AF324" s="1737"/>
      <c r="AG324" s="1737"/>
      <c r="AH324" s="1737"/>
      <c r="AI324" s="1737"/>
      <c r="AJ324" s="1737"/>
      <c r="AK324" s="1928"/>
      <c r="AL324" s="834"/>
      <c r="AM324" s="1737"/>
      <c r="AN324" s="2"/>
      <c r="AO324" s="2"/>
      <c r="AP324" s="2"/>
      <c r="AQ324" s="2"/>
      <c r="AR324" s="2"/>
      <c r="AS324" s="2"/>
      <c r="AT324" s="2"/>
    </row>
    <row r="325" spans="1:46" ht="28.95" customHeight="1" outlineLevel="1">
      <c r="A325" s="1829"/>
      <c r="B325" s="1720"/>
      <c r="C325" s="1578"/>
      <c r="D325" s="1578"/>
      <c r="E325" s="1578"/>
      <c r="F325" s="1578"/>
      <c r="G325" s="575" t="s">
        <v>375</v>
      </c>
      <c r="H325" s="575" t="s">
        <v>376</v>
      </c>
      <c r="I325" s="26">
        <v>2498</v>
      </c>
      <c r="J325" s="49">
        <v>3480</v>
      </c>
      <c r="K325" s="1578"/>
      <c r="L325" s="1578"/>
      <c r="M325" s="1578"/>
      <c r="N325" s="1578"/>
      <c r="O325" s="1578"/>
      <c r="P325" s="1578"/>
      <c r="Q325" s="1614"/>
      <c r="R325" s="1614"/>
      <c r="S325" s="1614"/>
      <c r="T325" s="1614"/>
      <c r="U325" s="1683"/>
      <c r="V325" s="1683"/>
      <c r="W325" s="1683"/>
      <c r="X325" s="1683"/>
      <c r="Y325" s="1596">
        <f t="shared" si="258"/>
        <v>0</v>
      </c>
      <c r="Z325" s="1596">
        <f t="shared" si="262"/>
        <v>0</v>
      </c>
      <c r="AA325" s="1596">
        <f t="shared" si="262"/>
        <v>0</v>
      </c>
      <c r="AB325" s="1596">
        <f t="shared" si="262"/>
        <v>0</v>
      </c>
      <c r="AC325" s="1614">
        <f t="shared" si="259"/>
        <v>0</v>
      </c>
      <c r="AD325" s="1738"/>
      <c r="AE325" s="1614"/>
      <c r="AF325" s="1738"/>
      <c r="AG325" s="1738"/>
      <c r="AH325" s="1738"/>
      <c r="AI325" s="1738"/>
      <c r="AJ325" s="1738"/>
      <c r="AK325" s="1929"/>
      <c r="AL325" s="835"/>
      <c r="AM325" s="1738"/>
      <c r="AN325" s="2"/>
      <c r="AO325" s="2"/>
      <c r="AP325" s="2"/>
      <c r="AQ325" s="2"/>
      <c r="AR325" s="2"/>
      <c r="AS325" s="2"/>
      <c r="AT325" s="2"/>
    </row>
    <row r="326" spans="1:46" ht="21" customHeight="1" outlineLevel="1">
      <c r="A326" s="1827" t="s">
        <v>393</v>
      </c>
      <c r="B326" s="1718" t="s">
        <v>525</v>
      </c>
      <c r="C326" s="1576" t="s">
        <v>772</v>
      </c>
      <c r="D326" s="1576"/>
      <c r="E326" s="1576" t="s">
        <v>73</v>
      </c>
      <c r="F326" s="1576" t="s">
        <v>449</v>
      </c>
      <c r="G326" s="575" t="s">
        <v>372</v>
      </c>
      <c r="H326" s="575" t="s">
        <v>79</v>
      </c>
      <c r="I326" s="575">
        <v>0.33100000000000002</v>
      </c>
      <c r="J326" s="540">
        <v>0.33100000000000002</v>
      </c>
      <c r="K326" s="1576">
        <v>2018</v>
      </c>
      <c r="L326" s="1576">
        <v>2018</v>
      </c>
      <c r="M326" s="1612">
        <f>SUM(N326:P328)</f>
        <v>5277</v>
      </c>
      <c r="N326" s="1612">
        <v>5277</v>
      </c>
      <c r="O326" s="1612">
        <v>0</v>
      </c>
      <c r="P326" s="1612">
        <v>0</v>
      </c>
      <c r="Q326" s="1612">
        <f>SUM(R326:T328)</f>
        <v>3493</v>
      </c>
      <c r="R326" s="1612">
        <v>3493</v>
      </c>
      <c r="S326" s="1612">
        <v>0</v>
      </c>
      <c r="T326" s="1612">
        <v>0</v>
      </c>
      <c r="U326" s="1681">
        <f>SUM(V326:X328)</f>
        <v>3493</v>
      </c>
      <c r="V326" s="1681">
        <f>R326</f>
        <v>3493</v>
      </c>
      <c r="W326" s="1681">
        <f>S326</f>
        <v>0</v>
      </c>
      <c r="X326" s="1681">
        <f>T326</f>
        <v>0</v>
      </c>
      <c r="Y326" s="1594">
        <f>SUM(Z326:AB328)</f>
        <v>3493</v>
      </c>
      <c r="Z326" s="1594">
        <f t="shared" si="262"/>
        <v>3493</v>
      </c>
      <c r="AA326" s="1594">
        <f t="shared" si="262"/>
        <v>0</v>
      </c>
      <c r="AB326" s="1594">
        <f t="shared" si="262"/>
        <v>0</v>
      </c>
      <c r="AC326" s="1612">
        <f>SUM(AD326:AF328)</f>
        <v>1515.44</v>
      </c>
      <c r="AD326" s="1612">
        <v>1515.44</v>
      </c>
      <c r="AE326" s="1612">
        <v>0</v>
      </c>
      <c r="AF326" s="1736"/>
      <c r="AG326" s="1612" t="s">
        <v>33</v>
      </c>
      <c r="AH326" s="1612" t="s">
        <v>33</v>
      </c>
      <c r="AI326" s="1612" t="s">
        <v>33</v>
      </c>
      <c r="AJ326" s="1733" t="s">
        <v>33</v>
      </c>
      <c r="AK326" s="1927"/>
      <c r="AL326" s="833"/>
      <c r="AM326" s="1556"/>
      <c r="AN326" s="2"/>
      <c r="AO326" s="2"/>
      <c r="AP326" s="2"/>
      <c r="AQ326" s="2"/>
      <c r="AR326" s="2"/>
      <c r="AS326" s="2"/>
      <c r="AT326" s="2"/>
    </row>
    <row r="327" spans="1:46" ht="17.25" customHeight="1" outlineLevel="1">
      <c r="A327" s="1828"/>
      <c r="B327" s="1719"/>
      <c r="C327" s="1577"/>
      <c r="D327" s="1577"/>
      <c r="E327" s="1577"/>
      <c r="F327" s="1577"/>
      <c r="G327" s="575" t="s">
        <v>374</v>
      </c>
      <c r="H327" s="575" t="s">
        <v>373</v>
      </c>
      <c r="I327" s="575" t="s">
        <v>458</v>
      </c>
      <c r="J327" s="71" t="s">
        <v>459</v>
      </c>
      <c r="K327" s="1577"/>
      <c r="L327" s="1577"/>
      <c r="M327" s="1613"/>
      <c r="N327" s="1613"/>
      <c r="O327" s="1613"/>
      <c r="P327" s="1613"/>
      <c r="Q327" s="1613"/>
      <c r="R327" s="1613"/>
      <c r="S327" s="1613"/>
      <c r="T327" s="1613"/>
      <c r="U327" s="1682"/>
      <c r="V327" s="1682"/>
      <c r="W327" s="1682"/>
      <c r="X327" s="1682"/>
      <c r="Y327" s="1595">
        <f t="shared" si="258"/>
        <v>0</v>
      </c>
      <c r="Z327" s="1595">
        <f t="shared" si="262"/>
        <v>0</v>
      </c>
      <c r="AA327" s="1595">
        <f t="shared" si="262"/>
        <v>0</v>
      </c>
      <c r="AB327" s="1595">
        <f t="shared" si="262"/>
        <v>0</v>
      </c>
      <c r="AC327" s="1613">
        <f t="shared" si="259"/>
        <v>0</v>
      </c>
      <c r="AD327" s="1613"/>
      <c r="AE327" s="1613"/>
      <c r="AF327" s="1737"/>
      <c r="AG327" s="1613"/>
      <c r="AH327" s="1613"/>
      <c r="AI327" s="1613"/>
      <c r="AJ327" s="1734"/>
      <c r="AK327" s="1928"/>
      <c r="AL327" s="834"/>
      <c r="AM327" s="1556"/>
      <c r="AN327" s="2"/>
      <c r="AO327" s="2"/>
      <c r="AP327" s="2"/>
      <c r="AQ327" s="2"/>
      <c r="AR327" s="2"/>
      <c r="AS327" s="2"/>
      <c r="AT327" s="2"/>
    </row>
    <row r="328" spans="1:46" ht="102" customHeight="1" outlineLevel="1">
      <c r="A328" s="1829"/>
      <c r="B328" s="1720"/>
      <c r="C328" s="1578"/>
      <c r="D328" s="1578"/>
      <c r="E328" s="1578"/>
      <c r="F328" s="1578"/>
      <c r="G328" s="575" t="s">
        <v>375</v>
      </c>
      <c r="H328" s="575" t="s">
        <v>376</v>
      </c>
      <c r="I328" s="575" t="s">
        <v>433</v>
      </c>
      <c r="J328" s="540" t="s">
        <v>434</v>
      </c>
      <c r="K328" s="1578"/>
      <c r="L328" s="1578"/>
      <c r="M328" s="1614"/>
      <c r="N328" s="1614"/>
      <c r="O328" s="1614"/>
      <c r="P328" s="1614"/>
      <c r="Q328" s="1614"/>
      <c r="R328" s="1614"/>
      <c r="S328" s="1614"/>
      <c r="T328" s="1614"/>
      <c r="U328" s="1683"/>
      <c r="V328" s="1683"/>
      <c r="W328" s="1683"/>
      <c r="X328" s="1683"/>
      <c r="Y328" s="1596">
        <f t="shared" si="258"/>
        <v>0</v>
      </c>
      <c r="Z328" s="1596">
        <f t="shared" si="262"/>
        <v>0</v>
      </c>
      <c r="AA328" s="1596">
        <f t="shared" si="262"/>
        <v>0</v>
      </c>
      <c r="AB328" s="1596">
        <f t="shared" si="262"/>
        <v>0</v>
      </c>
      <c r="AC328" s="1614">
        <f t="shared" si="259"/>
        <v>0</v>
      </c>
      <c r="AD328" s="1614"/>
      <c r="AE328" s="1614"/>
      <c r="AF328" s="1738"/>
      <c r="AG328" s="1614"/>
      <c r="AH328" s="1614"/>
      <c r="AI328" s="1614"/>
      <c r="AJ328" s="1735"/>
      <c r="AK328" s="1929"/>
      <c r="AL328" s="835"/>
      <c r="AM328" s="1556"/>
      <c r="AN328" s="2"/>
      <c r="AO328" s="2"/>
      <c r="AP328" s="2"/>
      <c r="AQ328" s="2"/>
      <c r="AR328" s="2"/>
      <c r="AS328" s="2"/>
      <c r="AT328" s="2"/>
    </row>
    <row r="329" spans="1:46" s="78" customFormat="1" ht="18.75" customHeight="1" outlineLevel="1">
      <c r="A329" s="1937" t="s">
        <v>394</v>
      </c>
      <c r="B329" s="1940" t="s">
        <v>526</v>
      </c>
      <c r="C329" s="1588" t="s">
        <v>787</v>
      </c>
      <c r="D329" s="1576"/>
      <c r="E329" s="1588" t="s">
        <v>73</v>
      </c>
      <c r="F329" s="1588" t="s">
        <v>449</v>
      </c>
      <c r="G329" s="79" t="s">
        <v>372</v>
      </c>
      <c r="H329" s="79" t="s">
        <v>79</v>
      </c>
      <c r="I329" s="79">
        <v>0.45</v>
      </c>
      <c r="J329" s="79">
        <v>0.45</v>
      </c>
      <c r="K329" s="1588">
        <v>2019</v>
      </c>
      <c r="L329" s="1588">
        <v>2019</v>
      </c>
      <c r="M329" s="1606">
        <f>SUM(N329:P331)</f>
        <v>13198.5</v>
      </c>
      <c r="N329" s="1606">
        <v>0</v>
      </c>
      <c r="O329" s="1606">
        <v>13198.5</v>
      </c>
      <c r="P329" s="1606">
        <v>0</v>
      </c>
      <c r="Q329" s="1606">
        <f>SUM(R329:T331)</f>
        <v>13198.5</v>
      </c>
      <c r="R329" s="1606">
        <v>0</v>
      </c>
      <c r="S329" s="1606">
        <v>13198.5</v>
      </c>
      <c r="T329" s="1606">
        <v>0</v>
      </c>
      <c r="U329" s="1681">
        <f>SUM(V329:X331)</f>
        <v>0</v>
      </c>
      <c r="V329" s="1681">
        <v>0</v>
      </c>
      <c r="W329" s="1681">
        <v>0</v>
      </c>
      <c r="X329" s="1681">
        <v>0</v>
      </c>
      <c r="Y329" s="1594">
        <f>SUM(Z329:AB331)</f>
        <v>0</v>
      </c>
      <c r="Z329" s="1594">
        <f>V329</f>
        <v>0</v>
      </c>
      <c r="AA329" s="1594">
        <f t="shared" si="262"/>
        <v>0</v>
      </c>
      <c r="AB329" s="1594">
        <f t="shared" si="262"/>
        <v>0</v>
      </c>
      <c r="AC329" s="1612">
        <f>SUM(AD329:AF331)</f>
        <v>0</v>
      </c>
      <c r="AD329" s="1606">
        <v>0</v>
      </c>
      <c r="AE329" s="1606">
        <v>0</v>
      </c>
      <c r="AF329" s="1790"/>
      <c r="AG329" s="1606"/>
      <c r="AH329" s="1690"/>
      <c r="AI329" s="1690"/>
      <c r="AJ329" s="1777"/>
      <c r="AK329" s="1690"/>
      <c r="AL329" s="749"/>
      <c r="AM329" s="1557"/>
      <c r="AN329" s="77"/>
      <c r="AO329" s="77"/>
      <c r="AP329" s="77"/>
      <c r="AQ329" s="77"/>
      <c r="AR329" s="77"/>
      <c r="AS329" s="77"/>
      <c r="AT329" s="77"/>
    </row>
    <row r="330" spans="1:46" s="78" customFormat="1" ht="15" customHeight="1" outlineLevel="1">
      <c r="A330" s="1938"/>
      <c r="B330" s="1941"/>
      <c r="C330" s="1589"/>
      <c r="D330" s="1577"/>
      <c r="E330" s="1589"/>
      <c r="F330" s="1589"/>
      <c r="G330" s="79" t="s">
        <v>374</v>
      </c>
      <c r="H330" s="79" t="s">
        <v>373</v>
      </c>
      <c r="I330" s="79">
        <v>500</v>
      </c>
      <c r="J330" s="79">
        <v>500</v>
      </c>
      <c r="K330" s="1589"/>
      <c r="L330" s="1589"/>
      <c r="M330" s="1607"/>
      <c r="N330" s="1607"/>
      <c r="O330" s="1607"/>
      <c r="P330" s="1607"/>
      <c r="Q330" s="1607"/>
      <c r="R330" s="1607"/>
      <c r="S330" s="1607"/>
      <c r="T330" s="1607"/>
      <c r="U330" s="1682"/>
      <c r="V330" s="1682"/>
      <c r="W330" s="1682"/>
      <c r="X330" s="1682"/>
      <c r="Y330" s="1595">
        <f t="shared" si="258"/>
        <v>0</v>
      </c>
      <c r="Z330" s="1595">
        <f t="shared" si="262"/>
        <v>0</v>
      </c>
      <c r="AA330" s="1595">
        <f t="shared" si="262"/>
        <v>0</v>
      </c>
      <c r="AB330" s="1595">
        <f t="shared" si="262"/>
        <v>0</v>
      </c>
      <c r="AC330" s="1613">
        <f t="shared" si="259"/>
        <v>0</v>
      </c>
      <c r="AD330" s="1607"/>
      <c r="AE330" s="1607"/>
      <c r="AF330" s="1791"/>
      <c r="AG330" s="1607"/>
      <c r="AH330" s="1691"/>
      <c r="AI330" s="1691"/>
      <c r="AJ330" s="1778"/>
      <c r="AK330" s="1691"/>
      <c r="AL330" s="750"/>
      <c r="AM330" s="1557"/>
      <c r="AN330" s="77"/>
      <c r="AO330" s="77"/>
      <c r="AP330" s="77"/>
      <c r="AQ330" s="77"/>
      <c r="AR330" s="77"/>
      <c r="AS330" s="77"/>
      <c r="AT330" s="77"/>
    </row>
    <row r="331" spans="1:46" s="78" customFormat="1" ht="52.5" customHeight="1" outlineLevel="1">
      <c r="A331" s="1939"/>
      <c r="B331" s="1942"/>
      <c r="C331" s="1590"/>
      <c r="D331" s="1578"/>
      <c r="E331" s="1590"/>
      <c r="F331" s="1590"/>
      <c r="G331" s="79" t="s">
        <v>375</v>
      </c>
      <c r="H331" s="79" t="s">
        <v>376</v>
      </c>
      <c r="I331" s="273">
        <v>20010.5</v>
      </c>
      <c r="J331" s="273">
        <v>22291.200000000001</v>
      </c>
      <c r="K331" s="1590"/>
      <c r="L331" s="1590"/>
      <c r="M331" s="1608"/>
      <c r="N331" s="1608"/>
      <c r="O331" s="1608"/>
      <c r="P331" s="1608"/>
      <c r="Q331" s="1608"/>
      <c r="R331" s="1608"/>
      <c r="S331" s="1608"/>
      <c r="T331" s="1608"/>
      <c r="U331" s="1683"/>
      <c r="V331" s="1683"/>
      <c r="W331" s="1683"/>
      <c r="X331" s="1683"/>
      <c r="Y331" s="1596">
        <f t="shared" si="258"/>
        <v>0</v>
      </c>
      <c r="Z331" s="1596">
        <f t="shared" si="262"/>
        <v>0</v>
      </c>
      <c r="AA331" s="1596">
        <f t="shared" si="262"/>
        <v>0</v>
      </c>
      <c r="AB331" s="1596">
        <f t="shared" si="262"/>
        <v>0</v>
      </c>
      <c r="AC331" s="1614">
        <f t="shared" si="259"/>
        <v>0</v>
      </c>
      <c r="AD331" s="1608"/>
      <c r="AE331" s="1608"/>
      <c r="AF331" s="1792"/>
      <c r="AG331" s="1608"/>
      <c r="AH331" s="1692"/>
      <c r="AI331" s="1692"/>
      <c r="AJ331" s="1779"/>
      <c r="AK331" s="1692"/>
      <c r="AL331" s="751"/>
      <c r="AM331" s="1557"/>
      <c r="AN331" s="77"/>
      <c r="AO331" s="77"/>
      <c r="AP331" s="77"/>
      <c r="AQ331" s="77"/>
      <c r="AR331" s="77"/>
      <c r="AS331" s="77"/>
      <c r="AT331" s="77"/>
    </row>
    <row r="332" spans="1:46" s="78" customFormat="1" ht="24" customHeight="1" outlineLevel="1">
      <c r="A332" s="1824" t="s">
        <v>394</v>
      </c>
      <c r="B332" s="1730" t="s">
        <v>788</v>
      </c>
      <c r="C332" s="1588" t="s">
        <v>789</v>
      </c>
      <c r="D332" s="1576"/>
      <c r="E332" s="1588" t="s">
        <v>73</v>
      </c>
      <c r="F332" s="1588" t="s">
        <v>449</v>
      </c>
      <c r="G332" s="79" t="s">
        <v>372</v>
      </c>
      <c r="H332" s="79" t="s">
        <v>79</v>
      </c>
      <c r="I332" s="276">
        <v>0.26600000000000001</v>
      </c>
      <c r="J332" s="276">
        <v>0.26600000000000001</v>
      </c>
      <c r="K332" s="1588">
        <v>2019</v>
      </c>
      <c r="L332" s="1588">
        <v>2019</v>
      </c>
      <c r="M332" s="1790"/>
      <c r="N332" s="1790"/>
      <c r="O332" s="1790"/>
      <c r="P332" s="1790"/>
      <c r="Q332" s="1790"/>
      <c r="R332" s="1790"/>
      <c r="S332" s="1790"/>
      <c r="T332" s="1790"/>
      <c r="U332" s="1681">
        <f>SUM(V332:X334)</f>
        <v>9792</v>
      </c>
      <c r="V332" s="1681">
        <v>0</v>
      </c>
      <c r="W332" s="1681">
        <v>9792</v>
      </c>
      <c r="X332" s="1681">
        <v>0</v>
      </c>
      <c r="Y332" s="1594">
        <f>SUM(Z332:AB334)</f>
        <v>9792</v>
      </c>
      <c r="Z332" s="1594">
        <f>V332</f>
        <v>0</v>
      </c>
      <c r="AA332" s="1594">
        <f>W332</f>
        <v>9792</v>
      </c>
      <c r="AB332" s="1594">
        <f>X332</f>
        <v>0</v>
      </c>
      <c r="AC332" s="1612">
        <f>SUM(AD332:AF334)</f>
        <v>6694.4</v>
      </c>
      <c r="AD332" s="1606">
        <v>0</v>
      </c>
      <c r="AE332" s="1790"/>
      <c r="AF332" s="1606">
        <v>6694.4</v>
      </c>
      <c r="AG332" s="1790"/>
      <c r="AH332" s="1790"/>
      <c r="AI332" s="1790"/>
      <c r="AJ332" s="1606">
        <v>6691</v>
      </c>
      <c r="AK332" s="1606">
        <v>6694.4</v>
      </c>
      <c r="AL332" s="781"/>
      <c r="AM332" s="1948"/>
      <c r="AN332" s="77"/>
      <c r="AO332" s="77"/>
      <c r="AP332" s="77"/>
      <c r="AQ332" s="77"/>
      <c r="AR332" s="77"/>
      <c r="AS332" s="77"/>
      <c r="AT332" s="77"/>
    </row>
    <row r="333" spans="1:46" s="78" customFormat="1" ht="29.4" customHeight="1" outlineLevel="1">
      <c r="A333" s="1825"/>
      <c r="B333" s="1731"/>
      <c r="C333" s="1589"/>
      <c r="D333" s="1577"/>
      <c r="E333" s="1589"/>
      <c r="F333" s="1589"/>
      <c r="G333" s="79" t="s">
        <v>374</v>
      </c>
      <c r="H333" s="79" t="s">
        <v>373</v>
      </c>
      <c r="I333" s="273">
        <v>300</v>
      </c>
      <c r="J333" s="273">
        <v>315</v>
      </c>
      <c r="K333" s="1589"/>
      <c r="L333" s="1589"/>
      <c r="M333" s="1791"/>
      <c r="N333" s="1791"/>
      <c r="O333" s="1791"/>
      <c r="P333" s="1791"/>
      <c r="Q333" s="1791"/>
      <c r="R333" s="1791"/>
      <c r="S333" s="1791"/>
      <c r="T333" s="1791"/>
      <c r="U333" s="1682"/>
      <c r="V333" s="1682"/>
      <c r="W333" s="1682"/>
      <c r="X333" s="1682"/>
      <c r="Y333" s="1595">
        <f t="shared" si="258"/>
        <v>0</v>
      </c>
      <c r="Z333" s="1595"/>
      <c r="AA333" s="1595"/>
      <c r="AB333" s="1595"/>
      <c r="AC333" s="1613">
        <f t="shared" si="259"/>
        <v>0</v>
      </c>
      <c r="AD333" s="1607"/>
      <c r="AE333" s="1791"/>
      <c r="AF333" s="1607"/>
      <c r="AG333" s="1791"/>
      <c r="AH333" s="1791"/>
      <c r="AI333" s="1791"/>
      <c r="AJ333" s="1607"/>
      <c r="AK333" s="1607"/>
      <c r="AL333" s="782"/>
      <c r="AM333" s="1949"/>
      <c r="AN333" s="77"/>
      <c r="AO333" s="77"/>
      <c r="AP333" s="77"/>
      <c r="AQ333" s="77"/>
      <c r="AR333" s="77"/>
      <c r="AS333" s="77"/>
      <c r="AT333" s="77"/>
    </row>
    <row r="334" spans="1:46" s="78" customFormat="1" ht="45.6" customHeight="1" outlineLevel="1">
      <c r="A334" s="1826"/>
      <c r="B334" s="1732"/>
      <c r="C334" s="1590"/>
      <c r="D334" s="1578"/>
      <c r="E334" s="1590"/>
      <c r="F334" s="1590"/>
      <c r="G334" s="79" t="s">
        <v>375</v>
      </c>
      <c r="H334" s="79" t="s">
        <v>376</v>
      </c>
      <c r="I334" s="273">
        <v>6307.2</v>
      </c>
      <c r="J334" s="273">
        <v>6825.6</v>
      </c>
      <c r="K334" s="1590"/>
      <c r="L334" s="1590"/>
      <c r="M334" s="1792"/>
      <c r="N334" s="1792"/>
      <c r="O334" s="1792"/>
      <c r="P334" s="1792"/>
      <c r="Q334" s="1792"/>
      <c r="R334" s="1792"/>
      <c r="S334" s="1792"/>
      <c r="T334" s="1792"/>
      <c r="U334" s="1683"/>
      <c r="V334" s="1683"/>
      <c r="W334" s="1683"/>
      <c r="X334" s="1683"/>
      <c r="Y334" s="1596">
        <f t="shared" si="258"/>
        <v>0</v>
      </c>
      <c r="Z334" s="1596"/>
      <c r="AA334" s="1596"/>
      <c r="AB334" s="1596"/>
      <c r="AC334" s="1614">
        <f t="shared" si="259"/>
        <v>0</v>
      </c>
      <c r="AD334" s="1608"/>
      <c r="AE334" s="1792"/>
      <c r="AF334" s="1608"/>
      <c r="AG334" s="1792"/>
      <c r="AH334" s="1792"/>
      <c r="AI334" s="1792"/>
      <c r="AJ334" s="1608"/>
      <c r="AK334" s="1608"/>
      <c r="AL334" s="783"/>
      <c r="AM334" s="1950"/>
      <c r="AN334" s="77"/>
      <c r="AO334" s="77"/>
      <c r="AP334" s="77"/>
      <c r="AQ334" s="77"/>
      <c r="AR334" s="77"/>
      <c r="AS334" s="77"/>
      <c r="AT334" s="77"/>
    </row>
    <row r="335" spans="1:46" s="78" customFormat="1" ht="17.25" customHeight="1" outlineLevel="1">
      <c r="A335" s="1824" t="s">
        <v>395</v>
      </c>
      <c r="B335" s="1730" t="s">
        <v>527</v>
      </c>
      <c r="C335" s="1588" t="s">
        <v>1055</v>
      </c>
      <c r="D335" s="1576" t="s">
        <v>891</v>
      </c>
      <c r="E335" s="1588" t="s">
        <v>73</v>
      </c>
      <c r="F335" s="1588" t="s">
        <v>449</v>
      </c>
      <c r="G335" s="79" t="s">
        <v>372</v>
      </c>
      <c r="H335" s="79" t="s">
        <v>79</v>
      </c>
      <c r="I335" s="282">
        <v>0.5</v>
      </c>
      <c r="J335" s="282">
        <v>0.5</v>
      </c>
      <c r="K335" s="1588">
        <v>2019</v>
      </c>
      <c r="L335" s="1588">
        <v>2019</v>
      </c>
      <c r="M335" s="1606">
        <f>SUM(N335:P337)</f>
        <v>7250</v>
      </c>
      <c r="N335" s="1606">
        <v>0</v>
      </c>
      <c r="O335" s="1606">
        <v>7250</v>
      </c>
      <c r="P335" s="1606">
        <v>0</v>
      </c>
      <c r="Q335" s="1606">
        <f>SUM(R335:T337)</f>
        <v>7250</v>
      </c>
      <c r="R335" s="1606">
        <v>0</v>
      </c>
      <c r="S335" s="1606">
        <v>7250</v>
      </c>
      <c r="T335" s="1606">
        <v>0</v>
      </c>
      <c r="U335" s="1681">
        <f>SUM(V335:X337)</f>
        <v>7250</v>
      </c>
      <c r="V335" s="1681">
        <f>R335</f>
        <v>0</v>
      </c>
      <c r="W335" s="1681">
        <f>S335</f>
        <v>7250</v>
      </c>
      <c r="X335" s="1681">
        <f>T335</f>
        <v>0</v>
      </c>
      <c r="Y335" s="1594">
        <f>SUM(Z335:AB337)</f>
        <v>17380.599999999999</v>
      </c>
      <c r="Z335" s="1594">
        <v>0</v>
      </c>
      <c r="AA335" s="1594">
        <f>W335</f>
        <v>7250</v>
      </c>
      <c r="AB335" s="1594">
        <f>AK335+AE335-W335</f>
        <v>10130.599999999999</v>
      </c>
      <c r="AC335" s="1612">
        <f>SUM(AD335:AF337)</f>
        <v>17380.599999999999</v>
      </c>
      <c r="AD335" s="1606">
        <v>0</v>
      </c>
      <c r="AE335" s="1606">
        <v>1263.5999999999999</v>
      </c>
      <c r="AF335" s="1606">
        <v>16117</v>
      </c>
      <c r="AG335" s="1606"/>
      <c r="AH335" s="1690"/>
      <c r="AI335" s="1690"/>
      <c r="AJ335" s="1916">
        <f>7050.198+3708.148</f>
        <v>10758.346000000001</v>
      </c>
      <c r="AK335" s="1945">
        <v>16117</v>
      </c>
      <c r="AL335" s="837"/>
      <c r="AM335" s="1557"/>
      <c r="AN335" s="77"/>
      <c r="AO335" s="77"/>
      <c r="AP335" s="77"/>
      <c r="AQ335" s="77"/>
      <c r="AR335" s="77"/>
      <c r="AS335" s="77"/>
      <c r="AT335" s="77"/>
    </row>
    <row r="336" spans="1:46" s="78" customFormat="1" ht="18.75" customHeight="1" outlineLevel="1">
      <c r="A336" s="1825"/>
      <c r="B336" s="1731"/>
      <c r="C336" s="1589"/>
      <c r="D336" s="1577"/>
      <c r="E336" s="1589"/>
      <c r="F336" s="1589"/>
      <c r="G336" s="79" t="s">
        <v>374</v>
      </c>
      <c r="H336" s="79" t="s">
        <v>373</v>
      </c>
      <c r="I336" s="79">
        <v>200</v>
      </c>
      <c r="J336" s="79">
        <v>225</v>
      </c>
      <c r="K336" s="1589"/>
      <c r="L336" s="1589"/>
      <c r="M336" s="1607"/>
      <c r="N336" s="1607"/>
      <c r="O336" s="1607"/>
      <c r="P336" s="1607"/>
      <c r="Q336" s="1607"/>
      <c r="R336" s="1607"/>
      <c r="S336" s="1607"/>
      <c r="T336" s="1607"/>
      <c r="U336" s="1682"/>
      <c r="V336" s="1682"/>
      <c r="W336" s="1682"/>
      <c r="X336" s="1682"/>
      <c r="Y336" s="1595">
        <f t="shared" si="258"/>
        <v>0</v>
      </c>
      <c r="Z336" s="1595"/>
      <c r="AA336" s="1595"/>
      <c r="AB336" s="1595"/>
      <c r="AC336" s="1613">
        <f t="shared" si="259"/>
        <v>0</v>
      </c>
      <c r="AD336" s="1607"/>
      <c r="AE336" s="1607"/>
      <c r="AF336" s="1607"/>
      <c r="AG336" s="1607"/>
      <c r="AH336" s="1691"/>
      <c r="AI336" s="1691"/>
      <c r="AJ336" s="1943"/>
      <c r="AK336" s="1946"/>
      <c r="AL336" s="838"/>
      <c r="AM336" s="1557"/>
      <c r="AN336" s="77"/>
      <c r="AO336" s="77"/>
      <c r="AP336" s="77"/>
      <c r="AQ336" s="77"/>
      <c r="AR336" s="77"/>
      <c r="AS336" s="77"/>
      <c r="AT336" s="77"/>
    </row>
    <row r="337" spans="1:46" s="78" customFormat="1" ht="45.75" customHeight="1" outlineLevel="1">
      <c r="A337" s="1826"/>
      <c r="B337" s="1732"/>
      <c r="C337" s="1590"/>
      <c r="D337" s="1578"/>
      <c r="E337" s="1590"/>
      <c r="F337" s="1590"/>
      <c r="G337" s="79" t="s">
        <v>375</v>
      </c>
      <c r="H337" s="79" t="s">
        <v>376</v>
      </c>
      <c r="I337" s="273">
        <v>2505.6</v>
      </c>
      <c r="J337" s="263">
        <v>2687</v>
      </c>
      <c r="K337" s="1590"/>
      <c r="L337" s="1590"/>
      <c r="M337" s="1608"/>
      <c r="N337" s="1608"/>
      <c r="O337" s="1608"/>
      <c r="P337" s="1608"/>
      <c r="Q337" s="1608"/>
      <c r="R337" s="1608"/>
      <c r="S337" s="1608"/>
      <c r="T337" s="1608"/>
      <c r="U337" s="1683"/>
      <c r="V337" s="1683"/>
      <c r="W337" s="1683"/>
      <c r="X337" s="1683"/>
      <c r="Y337" s="1596">
        <f t="shared" ref="Y337:Y340" si="263">SUM(Z337:AB337)</f>
        <v>0</v>
      </c>
      <c r="Z337" s="1596"/>
      <c r="AA337" s="1596"/>
      <c r="AB337" s="1596"/>
      <c r="AC337" s="1614">
        <f t="shared" ref="AC337:AC340" si="264">SUM(AD337:AF337)</f>
        <v>0</v>
      </c>
      <c r="AD337" s="1608"/>
      <c r="AE337" s="1608"/>
      <c r="AF337" s="1608"/>
      <c r="AG337" s="1608"/>
      <c r="AH337" s="1692"/>
      <c r="AI337" s="1692"/>
      <c r="AJ337" s="1944"/>
      <c r="AK337" s="1947"/>
      <c r="AL337" s="839"/>
      <c r="AM337" s="1557"/>
      <c r="AN337" s="77"/>
      <c r="AO337" s="77"/>
      <c r="AP337" s="77"/>
      <c r="AQ337" s="77"/>
      <c r="AR337" s="77"/>
      <c r="AS337" s="77"/>
      <c r="AT337" s="77"/>
    </row>
    <row r="338" spans="1:46" ht="18" customHeight="1" outlineLevel="1">
      <c r="A338" s="1827" t="s">
        <v>396</v>
      </c>
      <c r="B338" s="1718" t="s">
        <v>528</v>
      </c>
      <c r="C338" s="1588"/>
      <c r="D338" s="553"/>
      <c r="E338" s="1576" t="s">
        <v>73</v>
      </c>
      <c r="F338" s="1576" t="s">
        <v>449</v>
      </c>
      <c r="G338" s="575" t="s">
        <v>372</v>
      </c>
      <c r="H338" s="575" t="s">
        <v>79</v>
      </c>
      <c r="I338" s="70">
        <v>0.16</v>
      </c>
      <c r="J338" s="60">
        <v>0.16</v>
      </c>
      <c r="K338" s="1576">
        <v>2019</v>
      </c>
      <c r="L338" s="1576">
        <v>2019</v>
      </c>
      <c r="M338" s="1839">
        <f>SUM(N338:P340)</f>
        <v>2320</v>
      </c>
      <c r="N338" s="1839">
        <v>0</v>
      </c>
      <c r="O338" s="1839">
        <v>2320</v>
      </c>
      <c r="P338" s="1839">
        <v>0</v>
      </c>
      <c r="Q338" s="1612">
        <f>SUM(R338:T340)</f>
        <v>2320</v>
      </c>
      <c r="R338" s="1612">
        <v>0</v>
      </c>
      <c r="S338" s="1612">
        <v>2320</v>
      </c>
      <c r="T338" s="1612">
        <v>0</v>
      </c>
      <c r="U338" s="1681">
        <f>SUM(V338:X340)</f>
        <v>2320</v>
      </c>
      <c r="V338" s="1681">
        <f>R338</f>
        <v>0</v>
      </c>
      <c r="W338" s="1681">
        <f>S338</f>
        <v>2320</v>
      </c>
      <c r="X338" s="1681">
        <f>T338</f>
        <v>0</v>
      </c>
      <c r="Y338" s="1594">
        <f>SUM(Z338:AB340)</f>
        <v>2320</v>
      </c>
      <c r="Z338" s="1594">
        <f>V338</f>
        <v>0</v>
      </c>
      <c r="AA338" s="1594">
        <f t="shared" ref="AA338:AB353" si="265">W338</f>
        <v>2320</v>
      </c>
      <c r="AB338" s="1594">
        <f t="shared" si="265"/>
        <v>0</v>
      </c>
      <c r="AC338" s="1612">
        <f>SUM(AD338:AF340)</f>
        <v>3170.6</v>
      </c>
      <c r="AD338" s="1612">
        <v>0</v>
      </c>
      <c r="AE338" s="1612">
        <v>3170.6</v>
      </c>
      <c r="AF338" s="1736"/>
      <c r="AG338" s="1612"/>
      <c r="AH338" s="1954"/>
      <c r="AI338" s="1954"/>
      <c r="AJ338" s="1957"/>
      <c r="AK338" s="1951"/>
      <c r="AL338" s="840"/>
      <c r="AM338" s="1556"/>
      <c r="AN338" s="2"/>
      <c r="AO338" s="2"/>
      <c r="AP338" s="2"/>
      <c r="AQ338" s="2"/>
      <c r="AR338" s="2"/>
      <c r="AS338" s="2"/>
      <c r="AT338" s="2"/>
    </row>
    <row r="339" spans="1:46" ht="13.5" customHeight="1" outlineLevel="1">
      <c r="A339" s="1828"/>
      <c r="B339" s="1719"/>
      <c r="C339" s="1589"/>
      <c r="D339" s="613"/>
      <c r="E339" s="1577"/>
      <c r="F339" s="1577"/>
      <c r="G339" s="575" t="s">
        <v>374</v>
      </c>
      <c r="H339" s="575" t="s">
        <v>373</v>
      </c>
      <c r="I339" s="575">
        <v>200</v>
      </c>
      <c r="J339" s="540">
        <v>225</v>
      </c>
      <c r="K339" s="1577"/>
      <c r="L339" s="1577"/>
      <c r="M339" s="1840"/>
      <c r="N339" s="1840"/>
      <c r="O339" s="1840"/>
      <c r="P339" s="1840"/>
      <c r="Q339" s="1613"/>
      <c r="R339" s="1613"/>
      <c r="S339" s="1613"/>
      <c r="T339" s="1613"/>
      <c r="U339" s="1682"/>
      <c r="V339" s="1682"/>
      <c r="W339" s="1682"/>
      <c r="X339" s="1682"/>
      <c r="Y339" s="1595">
        <f t="shared" si="263"/>
        <v>0</v>
      </c>
      <c r="Z339" s="1595">
        <f t="shared" ref="Z339:Z346" si="266">V339</f>
        <v>0</v>
      </c>
      <c r="AA339" s="1595">
        <f t="shared" si="265"/>
        <v>0</v>
      </c>
      <c r="AB339" s="1595">
        <f t="shared" si="265"/>
        <v>0</v>
      </c>
      <c r="AC339" s="1613">
        <f t="shared" si="264"/>
        <v>0</v>
      </c>
      <c r="AD339" s="1613"/>
      <c r="AE339" s="1613"/>
      <c r="AF339" s="1737"/>
      <c r="AG339" s="1613"/>
      <c r="AH339" s="1955"/>
      <c r="AI339" s="1955"/>
      <c r="AJ339" s="1958"/>
      <c r="AK339" s="1952"/>
      <c r="AL339" s="841"/>
      <c r="AM339" s="1556"/>
      <c r="AN339" s="2"/>
      <c r="AO339" s="2"/>
      <c r="AP339" s="2"/>
      <c r="AQ339" s="2"/>
      <c r="AR339" s="2"/>
      <c r="AS339" s="2"/>
      <c r="AT339" s="2"/>
    </row>
    <row r="340" spans="1:46" ht="46.5" customHeight="1" outlineLevel="1">
      <c r="A340" s="1829"/>
      <c r="B340" s="1720"/>
      <c r="C340" s="1590"/>
      <c r="D340" s="554"/>
      <c r="E340" s="1578"/>
      <c r="F340" s="1578"/>
      <c r="G340" s="575" t="s">
        <v>375</v>
      </c>
      <c r="H340" s="575" t="s">
        <v>376</v>
      </c>
      <c r="I340" s="21">
        <v>2505.6</v>
      </c>
      <c r="J340" s="49">
        <v>2687</v>
      </c>
      <c r="K340" s="1578"/>
      <c r="L340" s="1578"/>
      <c r="M340" s="1841"/>
      <c r="N340" s="1841"/>
      <c r="O340" s="1841"/>
      <c r="P340" s="1841"/>
      <c r="Q340" s="1614"/>
      <c r="R340" s="1614"/>
      <c r="S340" s="1614"/>
      <c r="T340" s="1614"/>
      <c r="U340" s="1683"/>
      <c r="V340" s="1683"/>
      <c r="W340" s="1683"/>
      <c r="X340" s="1683"/>
      <c r="Y340" s="1596">
        <f t="shared" si="263"/>
        <v>0</v>
      </c>
      <c r="Z340" s="1596">
        <f t="shared" si="266"/>
        <v>0</v>
      </c>
      <c r="AA340" s="1596">
        <f t="shared" si="265"/>
        <v>0</v>
      </c>
      <c r="AB340" s="1596">
        <f t="shared" si="265"/>
        <v>0</v>
      </c>
      <c r="AC340" s="1614">
        <f t="shared" si="264"/>
        <v>0</v>
      </c>
      <c r="AD340" s="1614"/>
      <c r="AE340" s="1614"/>
      <c r="AF340" s="1738"/>
      <c r="AG340" s="1614"/>
      <c r="AH340" s="1956"/>
      <c r="AI340" s="1956"/>
      <c r="AJ340" s="1959"/>
      <c r="AK340" s="1953"/>
      <c r="AL340" s="842"/>
      <c r="AM340" s="1556"/>
      <c r="AN340" s="2"/>
      <c r="AO340" s="2"/>
      <c r="AP340" s="2"/>
      <c r="AQ340" s="2"/>
      <c r="AR340" s="2"/>
      <c r="AS340" s="2"/>
      <c r="AT340" s="2"/>
    </row>
    <row r="341" spans="1:46" ht="24" customHeight="1" outlineLevel="1">
      <c r="A341" s="1827" t="s">
        <v>397</v>
      </c>
      <c r="B341" s="1718" t="s">
        <v>529</v>
      </c>
      <c r="C341" s="1588"/>
      <c r="D341" s="553"/>
      <c r="E341" s="1576" t="s">
        <v>73</v>
      </c>
      <c r="F341" s="1576" t="s">
        <v>449</v>
      </c>
      <c r="G341" s="575" t="s">
        <v>372</v>
      </c>
      <c r="H341" s="575" t="s">
        <v>79</v>
      </c>
      <c r="I341" s="575">
        <v>0.4</v>
      </c>
      <c r="J341" s="61">
        <v>0.4</v>
      </c>
      <c r="K341" s="1576">
        <v>2019</v>
      </c>
      <c r="L341" s="1576">
        <v>2019</v>
      </c>
      <c r="M341" s="1839">
        <f>SUM(N341:P343)</f>
        <v>5800</v>
      </c>
      <c r="N341" s="1839">
        <v>0</v>
      </c>
      <c r="O341" s="1839">
        <v>5800</v>
      </c>
      <c r="P341" s="1839">
        <v>0</v>
      </c>
      <c r="Q341" s="1612">
        <f>SUM(R341:T343)</f>
        <v>5800</v>
      </c>
      <c r="R341" s="1612">
        <v>0</v>
      </c>
      <c r="S341" s="1612">
        <v>5800</v>
      </c>
      <c r="T341" s="1612">
        <v>0</v>
      </c>
      <c r="U341" s="1681">
        <f>SUM(V341:X343)</f>
        <v>5800</v>
      </c>
      <c r="V341" s="1681">
        <f>R341</f>
        <v>0</v>
      </c>
      <c r="W341" s="1681">
        <f>S341</f>
        <v>5800</v>
      </c>
      <c r="X341" s="1681">
        <f>T341</f>
        <v>0</v>
      </c>
      <c r="Y341" s="1594">
        <f>SUM(Z341:AB343)</f>
        <v>5800</v>
      </c>
      <c r="Z341" s="1594">
        <f t="shared" si="266"/>
        <v>0</v>
      </c>
      <c r="AA341" s="1594">
        <f t="shared" si="265"/>
        <v>5800</v>
      </c>
      <c r="AB341" s="1594">
        <f t="shared" si="265"/>
        <v>0</v>
      </c>
      <c r="AC341" s="1612">
        <f>SUM(AD341:AF343)</f>
        <v>3912.8</v>
      </c>
      <c r="AD341" s="1612">
        <v>0</v>
      </c>
      <c r="AE341" s="1612">
        <v>3912.8</v>
      </c>
      <c r="AF341" s="1736"/>
      <c r="AG341" s="1612"/>
      <c r="AH341" s="1954"/>
      <c r="AI341" s="1954"/>
      <c r="AJ341" s="1957"/>
      <c r="AK341" s="1951"/>
      <c r="AL341" s="840"/>
      <c r="AM341" s="1556"/>
      <c r="AN341" s="2"/>
      <c r="AO341" s="2"/>
      <c r="AP341" s="2"/>
      <c r="AQ341" s="2"/>
      <c r="AR341" s="2"/>
      <c r="AS341" s="2"/>
      <c r="AT341" s="2"/>
    </row>
    <row r="342" spans="1:46" ht="18.75" customHeight="1" outlineLevel="1">
      <c r="A342" s="1828"/>
      <c r="B342" s="1719"/>
      <c r="C342" s="1589"/>
      <c r="D342" s="613"/>
      <c r="E342" s="1577"/>
      <c r="F342" s="1577"/>
      <c r="G342" s="575" t="s">
        <v>374</v>
      </c>
      <c r="H342" s="575" t="s">
        <v>373</v>
      </c>
      <c r="I342" s="575">
        <v>200</v>
      </c>
      <c r="J342" s="540">
        <v>225</v>
      </c>
      <c r="K342" s="1577"/>
      <c r="L342" s="1577"/>
      <c r="M342" s="1840"/>
      <c r="N342" s="1840"/>
      <c r="O342" s="1840"/>
      <c r="P342" s="1840"/>
      <c r="Q342" s="1613"/>
      <c r="R342" s="1613"/>
      <c r="S342" s="1613"/>
      <c r="T342" s="1613"/>
      <c r="U342" s="1682"/>
      <c r="V342" s="1682"/>
      <c r="W342" s="1682"/>
      <c r="X342" s="1682"/>
      <c r="Y342" s="1595">
        <f t="shared" ref="Y342:Y343" si="267">SUM(Z342:AB342)</f>
        <v>0</v>
      </c>
      <c r="Z342" s="1595">
        <f t="shared" si="266"/>
        <v>0</v>
      </c>
      <c r="AA342" s="1595">
        <f t="shared" si="265"/>
        <v>0</v>
      </c>
      <c r="AB342" s="1595">
        <f t="shared" si="265"/>
        <v>0</v>
      </c>
      <c r="AC342" s="1613">
        <f t="shared" ref="AC342:AC343" si="268">SUM(AD342:AF342)</f>
        <v>0</v>
      </c>
      <c r="AD342" s="1613"/>
      <c r="AE342" s="1613"/>
      <c r="AF342" s="1737"/>
      <c r="AG342" s="1613"/>
      <c r="AH342" s="1955"/>
      <c r="AI342" s="1955"/>
      <c r="AJ342" s="1958"/>
      <c r="AK342" s="1952"/>
      <c r="AL342" s="841"/>
      <c r="AM342" s="1556"/>
      <c r="AN342" s="2"/>
      <c r="AO342" s="2"/>
      <c r="AP342" s="2"/>
      <c r="AQ342" s="2"/>
      <c r="AR342" s="2"/>
      <c r="AS342" s="2"/>
      <c r="AT342" s="2"/>
    </row>
    <row r="343" spans="1:46" ht="52.5" customHeight="1" outlineLevel="1">
      <c r="A343" s="1829"/>
      <c r="B343" s="1720"/>
      <c r="C343" s="1590"/>
      <c r="D343" s="554"/>
      <c r="E343" s="1578"/>
      <c r="F343" s="1578"/>
      <c r="G343" s="575" t="s">
        <v>375</v>
      </c>
      <c r="H343" s="575" t="s">
        <v>376</v>
      </c>
      <c r="I343" s="21">
        <v>2505.6</v>
      </c>
      <c r="J343" s="49">
        <v>2687</v>
      </c>
      <c r="K343" s="1578"/>
      <c r="L343" s="1578"/>
      <c r="M343" s="1841"/>
      <c r="N343" s="1841"/>
      <c r="O343" s="1841"/>
      <c r="P343" s="1841"/>
      <c r="Q343" s="1614"/>
      <c r="R343" s="1614"/>
      <c r="S343" s="1614"/>
      <c r="T343" s="1614"/>
      <c r="U343" s="1683"/>
      <c r="V343" s="1683"/>
      <c r="W343" s="1683"/>
      <c r="X343" s="1683"/>
      <c r="Y343" s="1596">
        <f t="shared" si="267"/>
        <v>0</v>
      </c>
      <c r="Z343" s="1596">
        <f t="shared" si="266"/>
        <v>0</v>
      </c>
      <c r="AA343" s="1596">
        <f t="shared" si="265"/>
        <v>0</v>
      </c>
      <c r="AB343" s="1596">
        <f t="shared" si="265"/>
        <v>0</v>
      </c>
      <c r="AC343" s="1614">
        <f t="shared" si="268"/>
        <v>0</v>
      </c>
      <c r="AD343" s="1614"/>
      <c r="AE343" s="1614"/>
      <c r="AF343" s="1738"/>
      <c r="AG343" s="1614"/>
      <c r="AH343" s="1956"/>
      <c r="AI343" s="1956"/>
      <c r="AJ343" s="1959"/>
      <c r="AK343" s="1953"/>
      <c r="AL343" s="842"/>
      <c r="AM343" s="1556"/>
      <c r="AN343" s="2"/>
      <c r="AO343" s="2"/>
      <c r="AP343" s="2"/>
      <c r="AQ343" s="2"/>
      <c r="AR343" s="2"/>
      <c r="AS343" s="2"/>
      <c r="AT343" s="2"/>
    </row>
    <row r="344" spans="1:46" ht="27.75" customHeight="1" outlineLevel="1">
      <c r="A344" s="1827" t="s">
        <v>398</v>
      </c>
      <c r="B344" s="1718" t="s">
        <v>530</v>
      </c>
      <c r="C344" s="1588"/>
      <c r="D344" s="553"/>
      <c r="E344" s="1576" t="s">
        <v>73</v>
      </c>
      <c r="F344" s="1576" t="s">
        <v>449</v>
      </c>
      <c r="G344" s="575" t="s">
        <v>372</v>
      </c>
      <c r="H344" s="575" t="s">
        <v>79</v>
      </c>
      <c r="I344" s="575">
        <v>3</v>
      </c>
      <c r="J344" s="69">
        <v>3</v>
      </c>
      <c r="K344" s="1576">
        <v>2019</v>
      </c>
      <c r="L344" s="1576">
        <v>2019</v>
      </c>
      <c r="M344" s="1839">
        <f>SUM(N344:P346)</f>
        <v>43500</v>
      </c>
      <c r="N344" s="1839">
        <v>0</v>
      </c>
      <c r="O344" s="1839">
        <v>43500</v>
      </c>
      <c r="P344" s="1839">
        <v>0</v>
      </c>
      <c r="Q344" s="1612">
        <f>SUM(R344:T346)</f>
        <v>43500</v>
      </c>
      <c r="R344" s="1612">
        <v>0</v>
      </c>
      <c r="S344" s="1612">
        <v>43500</v>
      </c>
      <c r="T344" s="1612">
        <v>0</v>
      </c>
      <c r="U344" s="1681">
        <f>SUM(V344:X346)</f>
        <v>43500</v>
      </c>
      <c r="V344" s="1681">
        <f>R344</f>
        <v>0</v>
      </c>
      <c r="W344" s="1681">
        <f>S344</f>
        <v>43500</v>
      </c>
      <c r="X344" s="1681">
        <f>T344</f>
        <v>0</v>
      </c>
      <c r="Y344" s="1594">
        <f>SUM(Z344:AB346)</f>
        <v>43500</v>
      </c>
      <c r="Z344" s="1594">
        <f t="shared" si="266"/>
        <v>0</v>
      </c>
      <c r="AA344" s="1594">
        <f t="shared" si="265"/>
        <v>43500</v>
      </c>
      <c r="AB344" s="1594">
        <f t="shared" si="265"/>
        <v>0</v>
      </c>
      <c r="AC344" s="1612">
        <f>SUM(AD344:AF346)</f>
        <v>26426.6</v>
      </c>
      <c r="AD344" s="1612">
        <v>0</v>
      </c>
      <c r="AE344" s="1612">
        <v>26426.6</v>
      </c>
      <c r="AF344" s="1736"/>
      <c r="AG344" s="1612"/>
      <c r="AH344" s="1954"/>
      <c r="AI344" s="1954"/>
      <c r="AJ344" s="1957"/>
      <c r="AK344" s="1951"/>
      <c r="AL344" s="840"/>
      <c r="AM344" s="1556"/>
      <c r="AN344" s="2"/>
      <c r="AO344" s="2"/>
      <c r="AP344" s="2"/>
      <c r="AQ344" s="2"/>
      <c r="AR344" s="2"/>
      <c r="AS344" s="2"/>
      <c r="AT344" s="2"/>
    </row>
    <row r="345" spans="1:46" ht="28.8" outlineLevel="1">
      <c r="A345" s="1828"/>
      <c r="B345" s="1719"/>
      <c r="C345" s="1589"/>
      <c r="D345" s="613"/>
      <c r="E345" s="1577"/>
      <c r="F345" s="1577"/>
      <c r="G345" s="575" t="s">
        <v>374</v>
      </c>
      <c r="H345" s="575" t="s">
        <v>373</v>
      </c>
      <c r="I345" s="575" t="s">
        <v>457</v>
      </c>
      <c r="J345" s="540" t="s">
        <v>417</v>
      </c>
      <c r="K345" s="1577"/>
      <c r="L345" s="1577"/>
      <c r="M345" s="1840"/>
      <c r="N345" s="1840"/>
      <c r="O345" s="1840"/>
      <c r="P345" s="1840"/>
      <c r="Q345" s="1613"/>
      <c r="R345" s="1613"/>
      <c r="S345" s="1613"/>
      <c r="T345" s="1613"/>
      <c r="U345" s="1682"/>
      <c r="V345" s="1682"/>
      <c r="W345" s="1682"/>
      <c r="X345" s="1682"/>
      <c r="Y345" s="1595">
        <f t="shared" ref="Y345:Y346" si="269">SUM(Z345:AB345)</f>
        <v>0</v>
      </c>
      <c r="Z345" s="1595">
        <f t="shared" si="266"/>
        <v>0</v>
      </c>
      <c r="AA345" s="1595">
        <f t="shared" si="265"/>
        <v>0</v>
      </c>
      <c r="AB345" s="1595">
        <f t="shared" si="265"/>
        <v>0</v>
      </c>
      <c r="AC345" s="1613">
        <f t="shared" ref="AC345:AC346" si="270">SUM(AD345:AF345)</f>
        <v>0</v>
      </c>
      <c r="AD345" s="1613"/>
      <c r="AE345" s="1613"/>
      <c r="AF345" s="1737"/>
      <c r="AG345" s="1613"/>
      <c r="AH345" s="1955"/>
      <c r="AI345" s="1955"/>
      <c r="AJ345" s="1958"/>
      <c r="AK345" s="1952"/>
      <c r="AL345" s="841"/>
      <c r="AM345" s="1556"/>
      <c r="AN345" s="2"/>
      <c r="AO345" s="2"/>
      <c r="AP345" s="2"/>
      <c r="AQ345" s="2"/>
      <c r="AR345" s="2"/>
      <c r="AS345" s="2"/>
      <c r="AT345" s="2"/>
    </row>
    <row r="346" spans="1:46" ht="52.5" customHeight="1" outlineLevel="1">
      <c r="A346" s="1829"/>
      <c r="B346" s="1720"/>
      <c r="C346" s="1590"/>
      <c r="D346" s="554"/>
      <c r="E346" s="1578"/>
      <c r="F346" s="1578"/>
      <c r="G346" s="575" t="s">
        <v>375</v>
      </c>
      <c r="H346" s="575" t="s">
        <v>376</v>
      </c>
      <c r="I346" s="575" t="s">
        <v>428</v>
      </c>
      <c r="J346" s="540" t="s">
        <v>430</v>
      </c>
      <c r="K346" s="1578"/>
      <c r="L346" s="1578"/>
      <c r="M346" s="1841"/>
      <c r="N346" s="1841"/>
      <c r="O346" s="1841"/>
      <c r="P346" s="1841"/>
      <c r="Q346" s="1614"/>
      <c r="R346" s="1614"/>
      <c r="S346" s="1614"/>
      <c r="T346" s="1614"/>
      <c r="U346" s="1683"/>
      <c r="V346" s="1683"/>
      <c r="W346" s="1683"/>
      <c r="X346" s="1683"/>
      <c r="Y346" s="1596">
        <f t="shared" si="269"/>
        <v>0</v>
      </c>
      <c r="Z346" s="1596">
        <f t="shared" si="266"/>
        <v>0</v>
      </c>
      <c r="AA346" s="1596">
        <f t="shared" si="265"/>
        <v>0</v>
      </c>
      <c r="AB346" s="1596">
        <f t="shared" si="265"/>
        <v>0</v>
      </c>
      <c r="AC346" s="1614">
        <f t="shared" si="270"/>
        <v>0</v>
      </c>
      <c r="AD346" s="1614"/>
      <c r="AE346" s="1614"/>
      <c r="AF346" s="1738"/>
      <c r="AG346" s="1614"/>
      <c r="AH346" s="1956"/>
      <c r="AI346" s="1956"/>
      <c r="AJ346" s="1959"/>
      <c r="AK346" s="1953"/>
      <c r="AL346" s="842"/>
      <c r="AM346" s="1556"/>
      <c r="AN346" s="2"/>
      <c r="AO346" s="2"/>
      <c r="AP346" s="2"/>
      <c r="AQ346" s="2"/>
      <c r="AR346" s="2"/>
      <c r="AS346" s="2"/>
      <c r="AT346" s="2"/>
    </row>
    <row r="347" spans="1:46" ht="18.75" customHeight="1" outlineLevel="1">
      <c r="A347" s="1827" t="s">
        <v>399</v>
      </c>
      <c r="B347" s="1718" t="s">
        <v>531</v>
      </c>
      <c r="C347" s="1588"/>
      <c r="D347" s="553"/>
      <c r="E347" s="1576" t="s">
        <v>73</v>
      </c>
      <c r="F347" s="1576" t="s">
        <v>449</v>
      </c>
      <c r="G347" s="575" t="s">
        <v>372</v>
      </c>
      <c r="H347" s="575" t="s">
        <v>79</v>
      </c>
      <c r="I347" s="575">
        <v>0.2</v>
      </c>
      <c r="J347" s="540">
        <v>0.2</v>
      </c>
      <c r="K347" s="1576">
        <v>2019</v>
      </c>
      <c r="L347" s="1576">
        <v>2019</v>
      </c>
      <c r="M347" s="1839">
        <f>SUM(N347:P349)</f>
        <v>2900</v>
      </c>
      <c r="N347" s="1839">
        <v>0</v>
      </c>
      <c r="O347" s="1839">
        <v>2900</v>
      </c>
      <c r="P347" s="1839">
        <v>0</v>
      </c>
      <c r="Q347" s="1612">
        <f>SUM(R347:T349)</f>
        <v>2900</v>
      </c>
      <c r="R347" s="1612">
        <v>0</v>
      </c>
      <c r="S347" s="1612">
        <v>2900</v>
      </c>
      <c r="T347" s="1612">
        <v>0</v>
      </c>
      <c r="U347" s="1681">
        <f>SUM(V347:X349)</f>
        <v>2900</v>
      </c>
      <c r="V347" s="1681">
        <f>R347</f>
        <v>0</v>
      </c>
      <c r="W347" s="1681">
        <f>S347</f>
        <v>2900</v>
      </c>
      <c r="X347" s="1681">
        <f>T347</f>
        <v>0</v>
      </c>
      <c r="Y347" s="1594">
        <f>SUM(Z347:AB349)</f>
        <v>2900</v>
      </c>
      <c r="Z347" s="1594">
        <f>V347</f>
        <v>0</v>
      </c>
      <c r="AA347" s="1594">
        <f t="shared" si="265"/>
        <v>2900</v>
      </c>
      <c r="AB347" s="1594">
        <f t="shared" si="265"/>
        <v>0</v>
      </c>
      <c r="AC347" s="1612">
        <f>SUM(AD347:AF349)</f>
        <v>276.51</v>
      </c>
      <c r="AD347" s="1612">
        <v>276.51</v>
      </c>
      <c r="AE347" s="1612">
        <v>0</v>
      </c>
      <c r="AF347" s="1736"/>
      <c r="AG347" s="1612"/>
      <c r="AH347" s="1954"/>
      <c r="AI347" s="1954"/>
      <c r="AJ347" s="1753"/>
      <c r="AK347" s="1927"/>
      <c r="AL347" s="833"/>
      <c r="AM347" s="1556"/>
      <c r="AN347" s="2"/>
      <c r="AO347" s="2"/>
      <c r="AP347" s="2"/>
      <c r="AQ347" s="2"/>
      <c r="AR347" s="2"/>
      <c r="AS347" s="2"/>
      <c r="AT347" s="2"/>
    </row>
    <row r="348" spans="1:46" ht="18" customHeight="1" outlineLevel="1">
      <c r="A348" s="1828"/>
      <c r="B348" s="1719"/>
      <c r="C348" s="1589"/>
      <c r="D348" s="613"/>
      <c r="E348" s="1577"/>
      <c r="F348" s="1577"/>
      <c r="G348" s="575" t="s">
        <v>374</v>
      </c>
      <c r="H348" s="575" t="s">
        <v>373</v>
      </c>
      <c r="I348" s="575">
        <v>200</v>
      </c>
      <c r="J348" s="540">
        <v>225</v>
      </c>
      <c r="K348" s="1577"/>
      <c r="L348" s="1577"/>
      <c r="M348" s="1840"/>
      <c r="N348" s="1840"/>
      <c r="O348" s="1840"/>
      <c r="P348" s="1840"/>
      <c r="Q348" s="1613"/>
      <c r="R348" s="1613"/>
      <c r="S348" s="1613"/>
      <c r="T348" s="1613"/>
      <c r="U348" s="1682"/>
      <c r="V348" s="1682"/>
      <c r="W348" s="1682"/>
      <c r="X348" s="1682"/>
      <c r="Y348" s="1595">
        <f t="shared" ref="Y348:Y349" si="271">SUM(Z348:AB348)</f>
        <v>0</v>
      </c>
      <c r="Z348" s="1595">
        <f t="shared" ref="Z348:Z352" si="272">V348</f>
        <v>0</v>
      </c>
      <c r="AA348" s="1595">
        <f t="shared" si="265"/>
        <v>0</v>
      </c>
      <c r="AB348" s="1595">
        <f t="shared" si="265"/>
        <v>0</v>
      </c>
      <c r="AC348" s="1613">
        <f t="shared" ref="AC348:AC349" si="273">SUM(AD348:AF348)</f>
        <v>0</v>
      </c>
      <c r="AD348" s="1613"/>
      <c r="AE348" s="1613"/>
      <c r="AF348" s="1737"/>
      <c r="AG348" s="1613"/>
      <c r="AH348" s="1955"/>
      <c r="AI348" s="1955"/>
      <c r="AJ348" s="1754"/>
      <c r="AK348" s="1928"/>
      <c r="AL348" s="834"/>
      <c r="AM348" s="1556"/>
      <c r="AN348" s="2"/>
      <c r="AO348" s="2"/>
      <c r="AP348" s="2"/>
      <c r="AQ348" s="2"/>
      <c r="AR348" s="2"/>
      <c r="AS348" s="2"/>
      <c r="AT348" s="2"/>
    </row>
    <row r="349" spans="1:46" ht="51" customHeight="1" outlineLevel="1">
      <c r="A349" s="1829"/>
      <c r="B349" s="1720"/>
      <c r="C349" s="1590"/>
      <c r="D349" s="554"/>
      <c r="E349" s="1578"/>
      <c r="F349" s="1578"/>
      <c r="G349" s="575" t="s">
        <v>375</v>
      </c>
      <c r="H349" s="575" t="s">
        <v>376</v>
      </c>
      <c r="I349" s="21">
        <v>2505.6</v>
      </c>
      <c r="J349" s="49">
        <v>2687</v>
      </c>
      <c r="K349" s="1578"/>
      <c r="L349" s="1578"/>
      <c r="M349" s="1841"/>
      <c r="N349" s="1841"/>
      <c r="O349" s="1841"/>
      <c r="P349" s="1841"/>
      <c r="Q349" s="1614"/>
      <c r="R349" s="1614"/>
      <c r="S349" s="1614"/>
      <c r="T349" s="1614"/>
      <c r="U349" s="1683"/>
      <c r="V349" s="1683"/>
      <c r="W349" s="1683"/>
      <c r="X349" s="1683"/>
      <c r="Y349" s="1596">
        <f t="shared" si="271"/>
        <v>0</v>
      </c>
      <c r="Z349" s="1596">
        <f t="shared" si="272"/>
        <v>0</v>
      </c>
      <c r="AA349" s="1596">
        <f t="shared" si="265"/>
        <v>0</v>
      </c>
      <c r="AB349" s="1596">
        <f t="shared" si="265"/>
        <v>0</v>
      </c>
      <c r="AC349" s="1614">
        <f t="shared" si="273"/>
        <v>0</v>
      </c>
      <c r="AD349" s="1614"/>
      <c r="AE349" s="1614"/>
      <c r="AF349" s="1738"/>
      <c r="AG349" s="1614"/>
      <c r="AH349" s="1956"/>
      <c r="AI349" s="1956"/>
      <c r="AJ349" s="1755"/>
      <c r="AK349" s="1929"/>
      <c r="AL349" s="835"/>
      <c r="AM349" s="1556"/>
      <c r="AN349" s="2"/>
      <c r="AO349" s="2"/>
      <c r="AP349" s="2"/>
      <c r="AQ349" s="2"/>
      <c r="AR349" s="2"/>
      <c r="AS349" s="2"/>
      <c r="AT349" s="2"/>
    </row>
    <row r="350" spans="1:46" ht="21" customHeight="1" outlineLevel="1">
      <c r="A350" s="1827" t="s">
        <v>400</v>
      </c>
      <c r="B350" s="1718" t="s">
        <v>532</v>
      </c>
      <c r="C350" s="1588"/>
      <c r="D350" s="553"/>
      <c r="E350" s="1576" t="s">
        <v>73</v>
      </c>
      <c r="F350" s="1576" t="s">
        <v>449</v>
      </c>
      <c r="G350" s="575" t="s">
        <v>372</v>
      </c>
      <c r="H350" s="575" t="s">
        <v>79</v>
      </c>
      <c r="I350" s="575">
        <v>0.16</v>
      </c>
      <c r="J350" s="540">
        <v>0.16</v>
      </c>
      <c r="K350" s="1576">
        <v>2019</v>
      </c>
      <c r="L350" s="1576">
        <v>2019</v>
      </c>
      <c r="M350" s="1839">
        <f>SUM(N350:P352)</f>
        <v>2320</v>
      </c>
      <c r="N350" s="1839">
        <v>0</v>
      </c>
      <c r="O350" s="1839">
        <v>2320</v>
      </c>
      <c r="P350" s="1839">
        <v>0</v>
      </c>
      <c r="Q350" s="1612">
        <f>SUM(R350:T352)</f>
        <v>2320</v>
      </c>
      <c r="R350" s="1612">
        <v>0</v>
      </c>
      <c r="S350" s="1612">
        <v>2320</v>
      </c>
      <c r="T350" s="1612">
        <v>0</v>
      </c>
      <c r="U350" s="1681">
        <f>SUM(V350:X352)</f>
        <v>2320</v>
      </c>
      <c r="V350" s="1681">
        <f>R350</f>
        <v>0</v>
      </c>
      <c r="W350" s="1681">
        <f>S350</f>
        <v>2320</v>
      </c>
      <c r="X350" s="1681">
        <f>T350</f>
        <v>0</v>
      </c>
      <c r="Y350" s="1594">
        <f>SUM(Z350:AB352)</f>
        <v>2320</v>
      </c>
      <c r="Z350" s="1594">
        <f t="shared" si="272"/>
        <v>0</v>
      </c>
      <c r="AA350" s="1594">
        <f t="shared" si="265"/>
        <v>2320</v>
      </c>
      <c r="AB350" s="1594">
        <f t="shared" si="265"/>
        <v>0</v>
      </c>
      <c r="AC350" s="1612">
        <f>SUM(AD350:AF352)</f>
        <v>3890.2</v>
      </c>
      <c r="AD350" s="1612">
        <v>0</v>
      </c>
      <c r="AE350" s="1612">
        <v>3890.2</v>
      </c>
      <c r="AF350" s="1736"/>
      <c r="AG350" s="1612"/>
      <c r="AH350" s="1954"/>
      <c r="AI350" s="1954"/>
      <c r="AJ350" s="1957"/>
      <c r="AK350" s="1951"/>
      <c r="AL350" s="840"/>
      <c r="AM350" s="1556"/>
      <c r="AN350" s="2"/>
      <c r="AO350" s="2"/>
      <c r="AP350" s="2"/>
      <c r="AQ350" s="2"/>
      <c r="AR350" s="2"/>
      <c r="AS350" s="2"/>
      <c r="AT350" s="2"/>
    </row>
    <row r="351" spans="1:46" ht="20.25" customHeight="1" outlineLevel="1">
      <c r="A351" s="1828"/>
      <c r="B351" s="1719"/>
      <c r="C351" s="1589"/>
      <c r="D351" s="613"/>
      <c r="E351" s="1577"/>
      <c r="F351" s="1577"/>
      <c r="G351" s="575" t="s">
        <v>374</v>
      </c>
      <c r="H351" s="575" t="s">
        <v>373</v>
      </c>
      <c r="I351" s="575">
        <v>200</v>
      </c>
      <c r="J351" s="540">
        <v>225</v>
      </c>
      <c r="K351" s="1577"/>
      <c r="L351" s="1577"/>
      <c r="M351" s="1840"/>
      <c r="N351" s="1840"/>
      <c r="O351" s="1840"/>
      <c r="P351" s="1840"/>
      <c r="Q351" s="1613"/>
      <c r="R351" s="1613"/>
      <c r="S351" s="1613"/>
      <c r="T351" s="1613"/>
      <c r="U351" s="1682"/>
      <c r="V351" s="1682"/>
      <c r="W351" s="1682"/>
      <c r="X351" s="1682"/>
      <c r="Y351" s="1595">
        <f t="shared" ref="Y351:Y355" si="274">SUM(Z351:AB351)</f>
        <v>0</v>
      </c>
      <c r="Z351" s="1595">
        <f t="shared" si="272"/>
        <v>0</v>
      </c>
      <c r="AA351" s="1595">
        <f t="shared" si="265"/>
        <v>0</v>
      </c>
      <c r="AB351" s="1595">
        <f t="shared" si="265"/>
        <v>0</v>
      </c>
      <c r="AC351" s="1613">
        <f t="shared" ref="AC351:AC355" si="275">SUM(AD351:AF351)</f>
        <v>0</v>
      </c>
      <c r="AD351" s="1613"/>
      <c r="AE351" s="1613"/>
      <c r="AF351" s="1737"/>
      <c r="AG351" s="1613"/>
      <c r="AH351" s="1955"/>
      <c r="AI351" s="1955"/>
      <c r="AJ351" s="1958"/>
      <c r="AK351" s="1952"/>
      <c r="AL351" s="841"/>
      <c r="AM351" s="1556"/>
      <c r="AN351" s="2"/>
      <c r="AO351" s="2"/>
      <c r="AP351" s="2"/>
      <c r="AQ351" s="2"/>
      <c r="AR351" s="2"/>
      <c r="AS351" s="2"/>
      <c r="AT351" s="2"/>
    </row>
    <row r="352" spans="1:46" ht="47.25" customHeight="1" outlineLevel="1">
      <c r="A352" s="1829"/>
      <c r="B352" s="1720"/>
      <c r="C352" s="1590"/>
      <c r="D352" s="554"/>
      <c r="E352" s="1578"/>
      <c r="F352" s="1578"/>
      <c r="G352" s="575" t="s">
        <v>375</v>
      </c>
      <c r="H352" s="575" t="s">
        <v>376</v>
      </c>
      <c r="I352" s="21">
        <v>2505.6</v>
      </c>
      <c r="J352" s="49">
        <v>2687</v>
      </c>
      <c r="K352" s="1578"/>
      <c r="L352" s="1578"/>
      <c r="M352" s="1841"/>
      <c r="N352" s="1841"/>
      <c r="O352" s="1841"/>
      <c r="P352" s="1841"/>
      <c r="Q352" s="1614"/>
      <c r="R352" s="1614"/>
      <c r="S352" s="1614"/>
      <c r="T352" s="1614"/>
      <c r="U352" s="1683"/>
      <c r="V352" s="1683"/>
      <c r="W352" s="1683"/>
      <c r="X352" s="1683"/>
      <c r="Y352" s="1596">
        <f t="shared" si="274"/>
        <v>0</v>
      </c>
      <c r="Z352" s="1596">
        <f t="shared" si="272"/>
        <v>0</v>
      </c>
      <c r="AA352" s="1596">
        <f t="shared" si="265"/>
        <v>0</v>
      </c>
      <c r="AB352" s="1596">
        <f t="shared" si="265"/>
        <v>0</v>
      </c>
      <c r="AC352" s="1614">
        <f t="shared" si="275"/>
        <v>0</v>
      </c>
      <c r="AD352" s="1614"/>
      <c r="AE352" s="1614"/>
      <c r="AF352" s="1738"/>
      <c r="AG352" s="1614"/>
      <c r="AH352" s="1956"/>
      <c r="AI352" s="1956"/>
      <c r="AJ352" s="1959"/>
      <c r="AK352" s="1953"/>
      <c r="AL352" s="842"/>
      <c r="AM352" s="1556"/>
      <c r="AN352" s="2"/>
      <c r="AO352" s="2"/>
      <c r="AP352" s="2"/>
      <c r="AQ352" s="2"/>
      <c r="AR352" s="2"/>
      <c r="AS352" s="2"/>
      <c r="AT352" s="2"/>
    </row>
    <row r="353" spans="1:46" ht="18.75" customHeight="1" outlineLevel="1">
      <c r="A353" s="1827" t="s">
        <v>401</v>
      </c>
      <c r="B353" s="1718" t="s">
        <v>533</v>
      </c>
      <c r="C353" s="1588"/>
      <c r="D353" s="553"/>
      <c r="E353" s="1576" t="s">
        <v>73</v>
      </c>
      <c r="F353" s="1576" t="s">
        <v>449</v>
      </c>
      <c r="G353" s="575" t="s">
        <v>372</v>
      </c>
      <c r="H353" s="575" t="s">
        <v>79</v>
      </c>
      <c r="I353" s="575">
        <v>0.30499999999999999</v>
      </c>
      <c r="J353" s="540">
        <v>0.30499999999999999</v>
      </c>
      <c r="K353" s="1576">
        <v>2019</v>
      </c>
      <c r="L353" s="1576">
        <v>2019</v>
      </c>
      <c r="M353" s="1839">
        <f>SUM(N353:P355)</f>
        <v>3062.2</v>
      </c>
      <c r="N353" s="1839">
        <v>0</v>
      </c>
      <c r="O353" s="1839">
        <v>3062.2</v>
      </c>
      <c r="P353" s="1839">
        <v>0</v>
      </c>
      <c r="Q353" s="1612">
        <f>SUM(R353:T355)</f>
        <v>3062.2</v>
      </c>
      <c r="R353" s="1612">
        <v>0</v>
      </c>
      <c r="S353" s="1612">
        <v>3062.2</v>
      </c>
      <c r="T353" s="1612">
        <v>0</v>
      </c>
      <c r="U353" s="1681">
        <f>SUM(V353:X355)</f>
        <v>3062.2</v>
      </c>
      <c r="V353" s="1681">
        <f>R353</f>
        <v>0</v>
      </c>
      <c r="W353" s="1681">
        <f>S353</f>
        <v>3062.2</v>
      </c>
      <c r="X353" s="1681">
        <f>T353</f>
        <v>0</v>
      </c>
      <c r="Y353" s="1594">
        <f>SUM(Z353:AB355)</f>
        <v>3062.2</v>
      </c>
      <c r="Z353" s="1594">
        <f>V353</f>
        <v>0</v>
      </c>
      <c r="AA353" s="1594">
        <f t="shared" si="265"/>
        <v>3062.2</v>
      </c>
      <c r="AB353" s="1594">
        <f t="shared" si="265"/>
        <v>0</v>
      </c>
      <c r="AC353" s="1612">
        <f>SUM(AD353:AF355)</f>
        <v>0</v>
      </c>
      <c r="AD353" s="1612">
        <v>0</v>
      </c>
      <c r="AE353" s="1612">
        <v>0</v>
      </c>
      <c r="AF353" s="1736"/>
      <c r="AG353" s="1612"/>
      <c r="AH353" s="1954"/>
      <c r="AI353" s="1954"/>
      <c r="AJ353" s="1957"/>
      <c r="AK353" s="1951"/>
      <c r="AL353" s="840"/>
      <c r="AM353" s="1556"/>
      <c r="AN353" s="2"/>
      <c r="AO353" s="2"/>
      <c r="AP353" s="2"/>
      <c r="AQ353" s="2"/>
      <c r="AR353" s="2"/>
      <c r="AS353" s="2"/>
      <c r="AT353" s="2"/>
    </row>
    <row r="354" spans="1:46" ht="17.25" customHeight="1" outlineLevel="1">
      <c r="A354" s="1828"/>
      <c r="B354" s="1719"/>
      <c r="C354" s="1589"/>
      <c r="D354" s="613"/>
      <c r="E354" s="1577"/>
      <c r="F354" s="1577"/>
      <c r="G354" s="575" t="s">
        <v>374</v>
      </c>
      <c r="H354" s="575" t="s">
        <v>373</v>
      </c>
      <c r="I354" s="575">
        <v>150</v>
      </c>
      <c r="J354" s="540">
        <v>160</v>
      </c>
      <c r="K354" s="1577"/>
      <c r="L354" s="1577"/>
      <c r="M354" s="1840"/>
      <c r="N354" s="1840"/>
      <c r="O354" s="1840"/>
      <c r="P354" s="1840"/>
      <c r="Q354" s="1613"/>
      <c r="R354" s="1613"/>
      <c r="S354" s="1613"/>
      <c r="T354" s="1613"/>
      <c r="U354" s="1682"/>
      <c r="V354" s="1682"/>
      <c r="W354" s="1682"/>
      <c r="X354" s="1682"/>
      <c r="Y354" s="1595">
        <f t="shared" si="274"/>
        <v>0</v>
      </c>
      <c r="Z354" s="1595">
        <f t="shared" ref="Z354:AB364" si="276">V354</f>
        <v>0</v>
      </c>
      <c r="AA354" s="1595">
        <f t="shared" si="276"/>
        <v>0</v>
      </c>
      <c r="AB354" s="1595">
        <f t="shared" si="276"/>
        <v>0</v>
      </c>
      <c r="AC354" s="1613">
        <f t="shared" si="275"/>
        <v>0</v>
      </c>
      <c r="AD354" s="1613"/>
      <c r="AE354" s="1613"/>
      <c r="AF354" s="1737"/>
      <c r="AG354" s="1613"/>
      <c r="AH354" s="1955"/>
      <c r="AI354" s="1955"/>
      <c r="AJ354" s="1958"/>
      <c r="AK354" s="1952"/>
      <c r="AL354" s="841"/>
      <c r="AM354" s="1556"/>
      <c r="AN354" s="2"/>
      <c r="AO354" s="2"/>
      <c r="AP354" s="2"/>
      <c r="AQ354" s="2"/>
      <c r="AR354" s="2"/>
      <c r="AS354" s="2"/>
      <c r="AT354" s="2"/>
    </row>
    <row r="355" spans="1:46" ht="54" customHeight="1" outlineLevel="1">
      <c r="A355" s="1829"/>
      <c r="B355" s="1720"/>
      <c r="C355" s="1590"/>
      <c r="D355" s="554"/>
      <c r="E355" s="1578"/>
      <c r="F355" s="1578"/>
      <c r="G355" s="575" t="s">
        <v>375</v>
      </c>
      <c r="H355" s="575" t="s">
        <v>376</v>
      </c>
      <c r="I355" s="21">
        <v>1110.5</v>
      </c>
      <c r="J355" s="44">
        <v>1209.5999999999999</v>
      </c>
      <c r="K355" s="1578"/>
      <c r="L355" s="1578"/>
      <c r="M355" s="1841"/>
      <c r="N355" s="1841"/>
      <c r="O355" s="1841"/>
      <c r="P355" s="1841"/>
      <c r="Q355" s="1614"/>
      <c r="R355" s="1614"/>
      <c r="S355" s="1614"/>
      <c r="T355" s="1614"/>
      <c r="U355" s="1683"/>
      <c r="V355" s="1683"/>
      <c r="W355" s="1683"/>
      <c r="X355" s="1683"/>
      <c r="Y355" s="1596">
        <f t="shared" si="274"/>
        <v>0</v>
      </c>
      <c r="Z355" s="1596">
        <f t="shared" si="276"/>
        <v>0</v>
      </c>
      <c r="AA355" s="1596">
        <f t="shared" si="276"/>
        <v>0</v>
      </c>
      <c r="AB355" s="1596">
        <f t="shared" si="276"/>
        <v>0</v>
      </c>
      <c r="AC355" s="1614">
        <f t="shared" si="275"/>
        <v>0</v>
      </c>
      <c r="AD355" s="1614"/>
      <c r="AE355" s="1614"/>
      <c r="AF355" s="1738"/>
      <c r="AG355" s="1614"/>
      <c r="AH355" s="1956"/>
      <c r="AI355" s="1956"/>
      <c r="AJ355" s="1959"/>
      <c r="AK355" s="1953"/>
      <c r="AL355" s="842"/>
      <c r="AM355" s="1556"/>
      <c r="AN355" s="1960" t="s">
        <v>605</v>
      </c>
      <c r="AO355" s="1961"/>
      <c r="AP355" s="618" t="s">
        <v>606</v>
      </c>
      <c r="AQ355" s="2"/>
      <c r="AR355" s="2"/>
      <c r="AS355" s="2"/>
      <c r="AT355" s="2"/>
    </row>
    <row r="356" spans="1:46" ht="20.25" customHeight="1" outlineLevel="1">
      <c r="A356" s="1827" t="s">
        <v>402</v>
      </c>
      <c r="B356" s="1718" t="s">
        <v>534</v>
      </c>
      <c r="C356" s="1588"/>
      <c r="D356" s="553"/>
      <c r="E356" s="1576" t="s">
        <v>73</v>
      </c>
      <c r="F356" s="1576" t="s">
        <v>449</v>
      </c>
      <c r="G356" s="575" t="s">
        <v>372</v>
      </c>
      <c r="H356" s="575" t="s">
        <v>79</v>
      </c>
      <c r="I356" s="575">
        <v>0.33</v>
      </c>
      <c r="J356" s="540">
        <v>0.33</v>
      </c>
      <c r="K356" s="1576">
        <v>2019</v>
      </c>
      <c r="L356" s="1576">
        <v>2019</v>
      </c>
      <c r="M356" s="1839">
        <f>SUM(N356:P358)</f>
        <v>5874</v>
      </c>
      <c r="N356" s="1839">
        <v>0</v>
      </c>
      <c r="O356" s="1839">
        <v>5874</v>
      </c>
      <c r="P356" s="1839">
        <v>0</v>
      </c>
      <c r="Q356" s="1612">
        <f>SUM(R356:T358)</f>
        <v>5874</v>
      </c>
      <c r="R356" s="1612">
        <v>0</v>
      </c>
      <c r="S356" s="1612">
        <v>5874</v>
      </c>
      <c r="T356" s="1612">
        <v>0</v>
      </c>
      <c r="U356" s="1681">
        <f>SUM(V356:X358)</f>
        <v>5874</v>
      </c>
      <c r="V356" s="1681">
        <f>R356</f>
        <v>0</v>
      </c>
      <c r="W356" s="1681">
        <f>S356</f>
        <v>5874</v>
      </c>
      <c r="X356" s="1681">
        <f>T356</f>
        <v>0</v>
      </c>
      <c r="Y356" s="1594">
        <f>SUM(Z356:AB358)</f>
        <v>5874</v>
      </c>
      <c r="Z356" s="1594">
        <f t="shared" si="276"/>
        <v>0</v>
      </c>
      <c r="AA356" s="1594">
        <f t="shared" si="276"/>
        <v>5874</v>
      </c>
      <c r="AB356" s="1594">
        <f t="shared" si="276"/>
        <v>0</v>
      </c>
      <c r="AC356" s="1612">
        <f>SUM(AD356:AF358)</f>
        <v>3752.1</v>
      </c>
      <c r="AD356" s="1612">
        <v>0</v>
      </c>
      <c r="AE356" s="1612">
        <v>3752.1</v>
      </c>
      <c r="AF356" s="1736"/>
      <c r="AG356" s="1612"/>
      <c r="AH356" s="1954"/>
      <c r="AI356" s="1954"/>
      <c r="AJ356" s="1957"/>
      <c r="AK356" s="1951"/>
      <c r="AL356" s="840"/>
      <c r="AM356" s="1556"/>
      <c r="AN356" s="2"/>
      <c r="AO356" s="2"/>
      <c r="AP356" s="2"/>
      <c r="AQ356" s="2"/>
      <c r="AR356" s="2"/>
      <c r="AS356" s="2"/>
      <c r="AT356" s="2"/>
    </row>
    <row r="357" spans="1:46" ht="25.5" customHeight="1" outlineLevel="1">
      <c r="A357" s="1828"/>
      <c r="B357" s="1719"/>
      <c r="C357" s="1589"/>
      <c r="D357" s="613"/>
      <c r="E357" s="1577"/>
      <c r="F357" s="1577"/>
      <c r="G357" s="575" t="s">
        <v>374</v>
      </c>
      <c r="H357" s="575" t="s">
        <v>373</v>
      </c>
      <c r="I357" s="575">
        <v>200</v>
      </c>
      <c r="J357" s="540">
        <v>200</v>
      </c>
      <c r="K357" s="1577"/>
      <c r="L357" s="1577"/>
      <c r="M357" s="1840"/>
      <c r="N357" s="1840"/>
      <c r="O357" s="1840"/>
      <c r="P357" s="1840"/>
      <c r="Q357" s="1613"/>
      <c r="R357" s="1613"/>
      <c r="S357" s="1613"/>
      <c r="T357" s="1613"/>
      <c r="U357" s="1682"/>
      <c r="V357" s="1682"/>
      <c r="W357" s="1682"/>
      <c r="X357" s="1682"/>
      <c r="Y357" s="1595">
        <f t="shared" ref="Y357:Y361" si="277">SUM(Z357:AB357)</f>
        <v>0</v>
      </c>
      <c r="Z357" s="1595">
        <f t="shared" si="276"/>
        <v>0</v>
      </c>
      <c r="AA357" s="1595">
        <f t="shared" si="276"/>
        <v>0</v>
      </c>
      <c r="AB357" s="1595">
        <f t="shared" si="276"/>
        <v>0</v>
      </c>
      <c r="AC357" s="1613">
        <f t="shared" ref="AC357:AC361" si="278">SUM(AD357:AF357)</f>
        <v>0</v>
      </c>
      <c r="AD357" s="1613"/>
      <c r="AE357" s="1613"/>
      <c r="AF357" s="1737"/>
      <c r="AG357" s="1613"/>
      <c r="AH357" s="1955"/>
      <c r="AI357" s="1955"/>
      <c r="AJ357" s="1958"/>
      <c r="AK357" s="1952"/>
      <c r="AL357" s="841"/>
      <c r="AM357" s="1556"/>
      <c r="AN357" s="2"/>
      <c r="AO357" s="2"/>
      <c r="AP357" s="2"/>
      <c r="AQ357" s="2"/>
      <c r="AR357" s="2"/>
      <c r="AS357" s="2"/>
      <c r="AT357" s="2"/>
    </row>
    <row r="358" spans="1:46" ht="48" customHeight="1" outlineLevel="1">
      <c r="A358" s="1829"/>
      <c r="B358" s="1720"/>
      <c r="C358" s="1590"/>
      <c r="D358" s="554"/>
      <c r="E358" s="1578"/>
      <c r="F358" s="1578"/>
      <c r="G358" s="575" t="s">
        <v>375</v>
      </c>
      <c r="H358" s="575" t="s">
        <v>376</v>
      </c>
      <c r="I358" s="575">
        <v>725.76</v>
      </c>
      <c r="J358" s="49">
        <v>2872</v>
      </c>
      <c r="K358" s="1578"/>
      <c r="L358" s="1578"/>
      <c r="M358" s="1841"/>
      <c r="N358" s="1841"/>
      <c r="O358" s="1841"/>
      <c r="P358" s="1841"/>
      <c r="Q358" s="1614"/>
      <c r="R358" s="1614"/>
      <c r="S358" s="1614"/>
      <c r="T358" s="1614"/>
      <c r="U358" s="1683"/>
      <c r="V358" s="1683"/>
      <c r="W358" s="1683"/>
      <c r="X358" s="1683"/>
      <c r="Y358" s="1596">
        <f t="shared" si="277"/>
        <v>0</v>
      </c>
      <c r="Z358" s="1596">
        <f t="shared" si="276"/>
        <v>0</v>
      </c>
      <c r="AA358" s="1596">
        <f t="shared" si="276"/>
        <v>0</v>
      </c>
      <c r="AB358" s="1596">
        <f t="shared" si="276"/>
        <v>0</v>
      </c>
      <c r="AC358" s="1614">
        <f t="shared" si="278"/>
        <v>0</v>
      </c>
      <c r="AD358" s="1614"/>
      <c r="AE358" s="1614"/>
      <c r="AF358" s="1738"/>
      <c r="AG358" s="1614"/>
      <c r="AH358" s="1956"/>
      <c r="AI358" s="1956"/>
      <c r="AJ358" s="1959"/>
      <c r="AK358" s="1953"/>
      <c r="AL358" s="842"/>
      <c r="AM358" s="1556"/>
      <c r="AN358" s="2"/>
      <c r="AO358" s="2"/>
      <c r="AP358" s="2"/>
      <c r="AQ358" s="2"/>
      <c r="AR358" s="2"/>
      <c r="AS358" s="2"/>
      <c r="AT358" s="2"/>
    </row>
    <row r="359" spans="1:46" ht="25.5" customHeight="1" outlineLevel="1">
      <c r="A359" s="1827" t="s">
        <v>403</v>
      </c>
      <c r="B359" s="1718" t="s">
        <v>535</v>
      </c>
      <c r="C359" s="1588"/>
      <c r="D359" s="553"/>
      <c r="E359" s="1576" t="s">
        <v>73</v>
      </c>
      <c r="F359" s="1576" t="s">
        <v>449</v>
      </c>
      <c r="G359" s="575" t="s">
        <v>372</v>
      </c>
      <c r="H359" s="575" t="s">
        <v>79</v>
      </c>
      <c r="I359" s="575">
        <v>0.25</v>
      </c>
      <c r="J359" s="540">
        <v>0.25</v>
      </c>
      <c r="K359" s="1576">
        <v>2019</v>
      </c>
      <c r="L359" s="1576">
        <v>2019</v>
      </c>
      <c r="M359" s="1839">
        <f>SUM(N359:P361)</f>
        <v>4450.5</v>
      </c>
      <c r="N359" s="1839">
        <v>0</v>
      </c>
      <c r="O359" s="1839">
        <v>4450.5</v>
      </c>
      <c r="P359" s="1839">
        <v>0</v>
      </c>
      <c r="Q359" s="1612">
        <f>SUM(R359:T361)</f>
        <v>4450.5</v>
      </c>
      <c r="R359" s="1612">
        <v>0</v>
      </c>
      <c r="S359" s="1612">
        <v>4450.5</v>
      </c>
      <c r="T359" s="1612">
        <v>0</v>
      </c>
      <c r="U359" s="1681">
        <f>SUM(V359:X361)</f>
        <v>4450.5</v>
      </c>
      <c r="V359" s="1681">
        <f>R359</f>
        <v>0</v>
      </c>
      <c r="W359" s="1681">
        <f>S359</f>
        <v>4450.5</v>
      </c>
      <c r="X359" s="1681">
        <f>T359</f>
        <v>0</v>
      </c>
      <c r="Y359" s="1594">
        <f>SUM(Z359:AB361)</f>
        <v>4450.5</v>
      </c>
      <c r="Z359" s="1594">
        <f t="shared" si="276"/>
        <v>0</v>
      </c>
      <c r="AA359" s="1594">
        <f t="shared" si="276"/>
        <v>4450.5</v>
      </c>
      <c r="AB359" s="1594">
        <f t="shared" si="276"/>
        <v>0</v>
      </c>
      <c r="AC359" s="1612">
        <f>SUM(AD359:AF361)</f>
        <v>1080.7</v>
      </c>
      <c r="AD359" s="1612">
        <v>0</v>
      </c>
      <c r="AE359" s="1612">
        <v>1080.7</v>
      </c>
      <c r="AF359" s="1736"/>
      <c r="AG359" s="1612"/>
      <c r="AH359" s="1954"/>
      <c r="AI359" s="1954"/>
      <c r="AJ359" s="1957"/>
      <c r="AK359" s="1951"/>
      <c r="AL359" s="840"/>
      <c r="AM359" s="1556"/>
      <c r="AN359" s="2"/>
      <c r="AO359" s="2"/>
      <c r="AP359" s="2"/>
      <c r="AQ359" s="2"/>
      <c r="AR359" s="2"/>
      <c r="AS359" s="2"/>
      <c r="AT359" s="2"/>
    </row>
    <row r="360" spans="1:46" ht="25.5" customHeight="1" outlineLevel="1">
      <c r="A360" s="1828"/>
      <c r="B360" s="1719"/>
      <c r="C360" s="1589"/>
      <c r="D360" s="613"/>
      <c r="E360" s="1577"/>
      <c r="F360" s="1577"/>
      <c r="G360" s="575" t="s">
        <v>374</v>
      </c>
      <c r="H360" s="575" t="s">
        <v>373</v>
      </c>
      <c r="I360" s="575">
        <v>400</v>
      </c>
      <c r="J360" s="540">
        <v>400</v>
      </c>
      <c r="K360" s="1577"/>
      <c r="L360" s="1577"/>
      <c r="M360" s="1840"/>
      <c r="N360" s="1840"/>
      <c r="O360" s="1840"/>
      <c r="P360" s="1840"/>
      <c r="Q360" s="1613"/>
      <c r="R360" s="1613"/>
      <c r="S360" s="1613"/>
      <c r="T360" s="1613"/>
      <c r="U360" s="1682"/>
      <c r="V360" s="1682"/>
      <c r="W360" s="1682"/>
      <c r="X360" s="1682"/>
      <c r="Y360" s="1595">
        <f t="shared" si="277"/>
        <v>0</v>
      </c>
      <c r="Z360" s="1595">
        <f t="shared" si="276"/>
        <v>0</v>
      </c>
      <c r="AA360" s="1595">
        <f t="shared" si="276"/>
        <v>0</v>
      </c>
      <c r="AB360" s="1595">
        <f t="shared" si="276"/>
        <v>0</v>
      </c>
      <c r="AC360" s="1613">
        <f t="shared" si="278"/>
        <v>0</v>
      </c>
      <c r="AD360" s="1613"/>
      <c r="AE360" s="1613"/>
      <c r="AF360" s="1737"/>
      <c r="AG360" s="1613"/>
      <c r="AH360" s="1955"/>
      <c r="AI360" s="1955"/>
      <c r="AJ360" s="1958"/>
      <c r="AK360" s="1952"/>
      <c r="AL360" s="841"/>
      <c r="AM360" s="1556"/>
      <c r="AN360" s="2"/>
      <c r="AO360" s="2"/>
      <c r="AP360" s="2"/>
      <c r="AQ360" s="2"/>
      <c r="AR360" s="2"/>
      <c r="AS360" s="2"/>
      <c r="AT360" s="2"/>
    </row>
    <row r="361" spans="1:46" ht="48.75" customHeight="1" outlineLevel="1">
      <c r="A361" s="1829"/>
      <c r="B361" s="1720"/>
      <c r="C361" s="1590"/>
      <c r="D361" s="554"/>
      <c r="E361" s="1578"/>
      <c r="F361" s="1578"/>
      <c r="G361" s="575" t="s">
        <v>375</v>
      </c>
      <c r="H361" s="575" t="s">
        <v>376</v>
      </c>
      <c r="I361" s="26">
        <v>10368</v>
      </c>
      <c r="J361" s="44">
        <v>10886.4</v>
      </c>
      <c r="K361" s="1578"/>
      <c r="L361" s="1578"/>
      <c r="M361" s="1841"/>
      <c r="N361" s="1841"/>
      <c r="O361" s="1841"/>
      <c r="P361" s="1841"/>
      <c r="Q361" s="1614"/>
      <c r="R361" s="1614"/>
      <c r="S361" s="1614"/>
      <c r="T361" s="1614"/>
      <c r="U361" s="1683"/>
      <c r="V361" s="1683"/>
      <c r="W361" s="1683"/>
      <c r="X361" s="1683"/>
      <c r="Y361" s="1596">
        <f t="shared" si="277"/>
        <v>0</v>
      </c>
      <c r="Z361" s="1596">
        <f t="shared" si="276"/>
        <v>0</v>
      </c>
      <c r="AA361" s="1596">
        <f t="shared" si="276"/>
        <v>0</v>
      </c>
      <c r="AB361" s="1596">
        <f t="shared" si="276"/>
        <v>0</v>
      </c>
      <c r="AC361" s="1614">
        <f t="shared" si="278"/>
        <v>0</v>
      </c>
      <c r="AD361" s="1614"/>
      <c r="AE361" s="1614"/>
      <c r="AF361" s="1738"/>
      <c r="AG361" s="1614"/>
      <c r="AH361" s="1956"/>
      <c r="AI361" s="1956"/>
      <c r="AJ361" s="1959"/>
      <c r="AK361" s="1953"/>
      <c r="AL361" s="842"/>
      <c r="AM361" s="1556"/>
      <c r="AN361" s="2"/>
      <c r="AO361" s="2"/>
      <c r="AP361" s="2"/>
      <c r="AQ361" s="2"/>
      <c r="AR361" s="2"/>
      <c r="AS361" s="2"/>
      <c r="AT361" s="2"/>
    </row>
    <row r="362" spans="1:46" ht="21" customHeight="1" outlineLevel="1">
      <c r="A362" s="1827" t="s">
        <v>404</v>
      </c>
      <c r="B362" s="1718" t="s">
        <v>536</v>
      </c>
      <c r="C362" s="1588"/>
      <c r="D362" s="553"/>
      <c r="E362" s="1576" t="s">
        <v>73</v>
      </c>
      <c r="F362" s="1576" t="s">
        <v>449</v>
      </c>
      <c r="G362" s="575" t="s">
        <v>372</v>
      </c>
      <c r="H362" s="575" t="s">
        <v>79</v>
      </c>
      <c r="I362" s="575">
        <v>0.75</v>
      </c>
      <c r="J362" s="540">
        <v>0.75</v>
      </c>
      <c r="K362" s="1576">
        <v>2019</v>
      </c>
      <c r="L362" s="1576">
        <v>2019</v>
      </c>
      <c r="M362" s="1839">
        <f>SUM(N362:P364)</f>
        <v>7341.7</v>
      </c>
      <c r="N362" s="1839">
        <v>0</v>
      </c>
      <c r="O362" s="1839">
        <v>7341.7</v>
      </c>
      <c r="P362" s="1839">
        <v>0</v>
      </c>
      <c r="Q362" s="1612">
        <f>SUM(R362:T364)</f>
        <v>7341.7</v>
      </c>
      <c r="R362" s="1612">
        <v>0</v>
      </c>
      <c r="S362" s="1612">
        <v>7341.7</v>
      </c>
      <c r="T362" s="1612">
        <v>0</v>
      </c>
      <c r="U362" s="1681">
        <f>SUM(V362:X364)</f>
        <v>7341.7</v>
      </c>
      <c r="V362" s="1681">
        <f>R362</f>
        <v>0</v>
      </c>
      <c r="W362" s="1681">
        <f>S362</f>
        <v>7341.7</v>
      </c>
      <c r="X362" s="1681">
        <f>T362</f>
        <v>0</v>
      </c>
      <c r="Y362" s="1594">
        <f>SUM(Z362:AB364)</f>
        <v>7341.7</v>
      </c>
      <c r="Z362" s="1594">
        <f>V362</f>
        <v>0</v>
      </c>
      <c r="AA362" s="1594">
        <f t="shared" si="276"/>
        <v>7341.7</v>
      </c>
      <c r="AB362" s="1594">
        <f t="shared" si="276"/>
        <v>0</v>
      </c>
      <c r="AC362" s="1839">
        <f>SUM(AD362:AF364)</f>
        <v>0</v>
      </c>
      <c r="AD362" s="1839">
        <v>0</v>
      </c>
      <c r="AE362" s="1612">
        <v>0</v>
      </c>
      <c r="AF362" s="1736"/>
      <c r="AG362" s="1612"/>
      <c r="AH362" s="1954"/>
      <c r="AI362" s="1954"/>
      <c r="AJ362" s="1753"/>
      <c r="AK362" s="1927"/>
      <c r="AL362" s="833"/>
      <c r="AM362" s="1556"/>
      <c r="AN362" s="2"/>
      <c r="AO362" s="2"/>
      <c r="AP362" s="2"/>
      <c r="AQ362" s="2"/>
      <c r="AR362" s="2"/>
      <c r="AS362" s="2"/>
      <c r="AT362" s="2"/>
    </row>
    <row r="363" spans="1:46" ht="14.25" customHeight="1" outlineLevel="1">
      <c r="A363" s="1828"/>
      <c r="B363" s="1719"/>
      <c r="C363" s="1589"/>
      <c r="D363" s="613"/>
      <c r="E363" s="1577"/>
      <c r="F363" s="1577"/>
      <c r="G363" s="575" t="s">
        <v>374</v>
      </c>
      <c r="H363" s="575" t="s">
        <v>373</v>
      </c>
      <c r="I363" s="575">
        <v>150</v>
      </c>
      <c r="J363" s="540">
        <v>160</v>
      </c>
      <c r="K363" s="1577"/>
      <c r="L363" s="1577"/>
      <c r="M363" s="1840"/>
      <c r="N363" s="1840"/>
      <c r="O363" s="1840"/>
      <c r="P363" s="1840"/>
      <c r="Q363" s="1613"/>
      <c r="R363" s="1613"/>
      <c r="S363" s="1613"/>
      <c r="T363" s="1613"/>
      <c r="U363" s="1682"/>
      <c r="V363" s="1682"/>
      <c r="W363" s="1682"/>
      <c r="X363" s="1682"/>
      <c r="Y363" s="1595">
        <f t="shared" ref="Y363:Y367" si="279">SUM(Z363:AB363)</f>
        <v>0</v>
      </c>
      <c r="Z363" s="1595">
        <f t="shared" ref="Z363:Z364" si="280">V363</f>
        <v>0</v>
      </c>
      <c r="AA363" s="1595">
        <f t="shared" si="276"/>
        <v>0</v>
      </c>
      <c r="AB363" s="1595">
        <f t="shared" si="276"/>
        <v>0</v>
      </c>
      <c r="AC363" s="1840">
        <f t="shared" ref="AC363:AC367" si="281">SUM(AD363:AF363)</f>
        <v>0</v>
      </c>
      <c r="AD363" s="1840"/>
      <c r="AE363" s="1613"/>
      <c r="AF363" s="1737"/>
      <c r="AG363" s="1613"/>
      <c r="AH363" s="1955"/>
      <c r="AI363" s="1955"/>
      <c r="AJ363" s="1754"/>
      <c r="AK363" s="1928"/>
      <c r="AL363" s="834"/>
      <c r="AM363" s="1556"/>
      <c r="AN363" s="2"/>
      <c r="AO363" s="2"/>
      <c r="AP363" s="2"/>
      <c r="AQ363" s="2"/>
      <c r="AR363" s="2"/>
      <c r="AS363" s="2"/>
      <c r="AT363" s="2"/>
    </row>
    <row r="364" spans="1:46" ht="39.75" customHeight="1" outlineLevel="1">
      <c r="A364" s="1829"/>
      <c r="B364" s="1720"/>
      <c r="C364" s="1590"/>
      <c r="D364" s="554"/>
      <c r="E364" s="1578"/>
      <c r="F364" s="1578"/>
      <c r="G364" s="575" t="s">
        <v>375</v>
      </c>
      <c r="H364" s="575" t="s">
        <v>376</v>
      </c>
      <c r="I364" s="575">
        <v>725.76</v>
      </c>
      <c r="J364" s="44">
        <v>1209.5999999999999</v>
      </c>
      <c r="K364" s="1578"/>
      <c r="L364" s="1578"/>
      <c r="M364" s="1841"/>
      <c r="N364" s="1841"/>
      <c r="O364" s="1841"/>
      <c r="P364" s="1841"/>
      <c r="Q364" s="1614"/>
      <c r="R364" s="1614"/>
      <c r="S364" s="1614"/>
      <c r="T364" s="1614"/>
      <c r="U364" s="1683"/>
      <c r="V364" s="1683"/>
      <c r="W364" s="1683"/>
      <c r="X364" s="1683"/>
      <c r="Y364" s="1596">
        <f t="shared" si="279"/>
        <v>0</v>
      </c>
      <c r="Z364" s="1596">
        <f t="shared" si="280"/>
        <v>0</v>
      </c>
      <c r="AA364" s="1596">
        <f t="shared" si="276"/>
        <v>0</v>
      </c>
      <c r="AB364" s="1596">
        <f t="shared" si="276"/>
        <v>0</v>
      </c>
      <c r="AC364" s="1841">
        <f t="shared" si="281"/>
        <v>0</v>
      </c>
      <c r="AD364" s="1841"/>
      <c r="AE364" s="1614"/>
      <c r="AF364" s="1738"/>
      <c r="AG364" s="1614"/>
      <c r="AH364" s="1956"/>
      <c r="AI364" s="1956"/>
      <c r="AJ364" s="1755"/>
      <c r="AK364" s="1929"/>
      <c r="AL364" s="835"/>
      <c r="AM364" s="1556"/>
      <c r="AN364" s="2"/>
      <c r="AO364" s="2"/>
      <c r="AP364" s="2"/>
      <c r="AQ364" s="2"/>
      <c r="AR364" s="2"/>
      <c r="AS364" s="2"/>
      <c r="AT364" s="2"/>
    </row>
    <row r="365" spans="1:46" ht="20.25" customHeight="1" outlineLevel="1">
      <c r="A365" s="1962" t="s">
        <v>405</v>
      </c>
      <c r="B365" s="1965" t="s">
        <v>537</v>
      </c>
      <c r="C365" s="1588" t="s">
        <v>1056</v>
      </c>
      <c r="D365" s="1866" t="s">
        <v>690</v>
      </c>
      <c r="E365" s="1576" t="s">
        <v>73</v>
      </c>
      <c r="F365" s="1576" t="s">
        <v>449</v>
      </c>
      <c r="G365" s="575" t="s">
        <v>372</v>
      </c>
      <c r="H365" s="575" t="s">
        <v>79</v>
      </c>
      <c r="I365" s="575">
        <v>0.12</v>
      </c>
      <c r="J365" s="540">
        <v>0.12</v>
      </c>
      <c r="K365" s="1576">
        <v>2020</v>
      </c>
      <c r="L365" s="1576">
        <v>2020</v>
      </c>
      <c r="M365" s="1839">
        <f>SUM(N365:P367)</f>
        <v>1204.8</v>
      </c>
      <c r="N365" s="1839">
        <v>0</v>
      </c>
      <c r="O365" s="1839">
        <v>0</v>
      </c>
      <c r="P365" s="1839">
        <v>1204.8</v>
      </c>
      <c r="Q365" s="1612">
        <f>SUM(R365:T367)</f>
        <v>1204.8</v>
      </c>
      <c r="R365" s="1612">
        <v>0</v>
      </c>
      <c r="S365" s="1612">
        <v>0</v>
      </c>
      <c r="T365" s="1612">
        <v>1204.8</v>
      </c>
      <c r="U365" s="1681">
        <f>SUM(V365:X367)</f>
        <v>1204.8</v>
      </c>
      <c r="V365" s="1681">
        <f>R365</f>
        <v>0</v>
      </c>
      <c r="W365" s="1681">
        <f>S365</f>
        <v>0</v>
      </c>
      <c r="X365" s="1681">
        <f>T365</f>
        <v>1204.8</v>
      </c>
      <c r="Y365" s="1594">
        <f>SUM(Z365:AB367)</f>
        <v>0</v>
      </c>
      <c r="Z365" s="1970">
        <v>0</v>
      </c>
      <c r="AA365" s="1970">
        <v>0</v>
      </c>
      <c r="AB365" s="1970">
        <v>0</v>
      </c>
      <c r="AC365" s="1839">
        <f>SUM(AD365:AF367)</f>
        <v>0</v>
      </c>
      <c r="AD365" s="1839">
        <v>0</v>
      </c>
      <c r="AE365" s="1612">
        <v>0</v>
      </c>
      <c r="AF365" s="1736">
        <v>0</v>
      </c>
      <c r="AG365" s="1612">
        <v>1204.8</v>
      </c>
      <c r="AH365" s="1612">
        <v>1204.8</v>
      </c>
      <c r="AI365" s="1612">
        <v>1204.8</v>
      </c>
      <c r="AJ365" s="1733">
        <v>0</v>
      </c>
      <c r="AK365" s="1612">
        <v>0</v>
      </c>
      <c r="AL365" s="746"/>
      <c r="AM365" s="1556"/>
      <c r="AN365" s="2"/>
      <c r="AO365" s="2"/>
      <c r="AP365" s="2"/>
      <c r="AQ365" s="2"/>
      <c r="AR365" s="2"/>
      <c r="AS365" s="2"/>
      <c r="AT365" s="2"/>
    </row>
    <row r="366" spans="1:46" ht="17.25" customHeight="1" outlineLevel="1">
      <c r="A366" s="1963"/>
      <c r="B366" s="1965"/>
      <c r="C366" s="1589"/>
      <c r="D366" s="1867"/>
      <c r="E366" s="1577"/>
      <c r="F366" s="1577"/>
      <c r="G366" s="575" t="s">
        <v>374</v>
      </c>
      <c r="H366" s="575" t="s">
        <v>373</v>
      </c>
      <c r="I366" s="575">
        <v>150</v>
      </c>
      <c r="J366" s="540">
        <v>160</v>
      </c>
      <c r="K366" s="1577"/>
      <c r="L366" s="1577"/>
      <c r="M366" s="1840"/>
      <c r="N366" s="1840"/>
      <c r="O366" s="1840"/>
      <c r="P366" s="1840"/>
      <c r="Q366" s="1613"/>
      <c r="R366" s="1613"/>
      <c r="S366" s="1613"/>
      <c r="T366" s="1613"/>
      <c r="U366" s="1682"/>
      <c r="V366" s="1682"/>
      <c r="W366" s="1682"/>
      <c r="X366" s="1682"/>
      <c r="Y366" s="1595">
        <f t="shared" si="279"/>
        <v>0</v>
      </c>
      <c r="Z366" s="1971"/>
      <c r="AA366" s="1971"/>
      <c r="AB366" s="1971"/>
      <c r="AC366" s="1840">
        <f t="shared" si="281"/>
        <v>0</v>
      </c>
      <c r="AD366" s="1840"/>
      <c r="AE366" s="1613"/>
      <c r="AF366" s="1737"/>
      <c r="AG366" s="1613"/>
      <c r="AH366" s="1613"/>
      <c r="AI366" s="1613"/>
      <c r="AJ366" s="1734"/>
      <c r="AK366" s="1613"/>
      <c r="AL366" s="747"/>
      <c r="AM366" s="1556"/>
      <c r="AN366" s="2"/>
      <c r="AO366" s="2"/>
      <c r="AP366" s="2"/>
      <c r="AQ366" s="2"/>
      <c r="AR366" s="2"/>
      <c r="AS366" s="2"/>
      <c r="AT366" s="2"/>
    </row>
    <row r="367" spans="1:46" ht="40.5" customHeight="1" outlineLevel="1">
      <c r="A367" s="1964"/>
      <c r="B367" s="1965"/>
      <c r="C367" s="1590"/>
      <c r="D367" s="1868"/>
      <c r="E367" s="1578"/>
      <c r="F367" s="1578"/>
      <c r="G367" s="575" t="s">
        <v>375</v>
      </c>
      <c r="H367" s="575" t="s">
        <v>376</v>
      </c>
      <c r="I367" s="22">
        <v>1099.8</v>
      </c>
      <c r="J367" s="44">
        <v>1209.5999999999999</v>
      </c>
      <c r="K367" s="1578"/>
      <c r="L367" s="1578"/>
      <c r="M367" s="1841"/>
      <c r="N367" s="1841"/>
      <c r="O367" s="1841"/>
      <c r="P367" s="1841"/>
      <c r="Q367" s="1614"/>
      <c r="R367" s="1614"/>
      <c r="S367" s="1614"/>
      <c r="T367" s="1614"/>
      <c r="U367" s="1683"/>
      <c r="V367" s="1683"/>
      <c r="W367" s="1683"/>
      <c r="X367" s="1683"/>
      <c r="Y367" s="1596">
        <f t="shared" si="279"/>
        <v>0</v>
      </c>
      <c r="Z367" s="1972"/>
      <c r="AA367" s="1972"/>
      <c r="AB367" s="1972"/>
      <c r="AC367" s="1841">
        <f t="shared" si="281"/>
        <v>0</v>
      </c>
      <c r="AD367" s="1841"/>
      <c r="AE367" s="1614"/>
      <c r="AF367" s="1738"/>
      <c r="AG367" s="1614"/>
      <c r="AH367" s="1614"/>
      <c r="AI367" s="1614"/>
      <c r="AJ367" s="1735"/>
      <c r="AK367" s="1614"/>
      <c r="AL367" s="748"/>
      <c r="AM367" s="1556"/>
      <c r="AN367" s="2"/>
      <c r="AO367" s="2"/>
      <c r="AP367" s="2"/>
      <c r="AQ367" s="2"/>
      <c r="AR367" s="2"/>
      <c r="AS367" s="2"/>
      <c r="AT367" s="2"/>
    </row>
    <row r="368" spans="1:46" s="84" customFormat="1" ht="20.25" customHeight="1" outlineLevel="1">
      <c r="A368" s="1966" t="s">
        <v>406</v>
      </c>
      <c r="B368" s="1969" t="s">
        <v>538</v>
      </c>
      <c r="C368" s="1588"/>
      <c r="D368" s="1866" t="s">
        <v>690</v>
      </c>
      <c r="E368" s="1866" t="s">
        <v>73</v>
      </c>
      <c r="F368" s="1866" t="s">
        <v>449</v>
      </c>
      <c r="G368" s="540" t="s">
        <v>372</v>
      </c>
      <c r="H368" s="540" t="s">
        <v>79</v>
      </c>
      <c r="I368" s="540">
        <v>0.14499999999999999</v>
      </c>
      <c r="J368" s="540">
        <v>0.14499999999999999</v>
      </c>
      <c r="K368" s="1866">
        <v>2020</v>
      </c>
      <c r="L368" s="1866">
        <v>2020</v>
      </c>
      <c r="M368" s="1976">
        <f>SUM(N368:P370)</f>
        <v>1455.8</v>
      </c>
      <c r="N368" s="1976">
        <v>0</v>
      </c>
      <c r="O368" s="1976">
        <v>0</v>
      </c>
      <c r="P368" s="1976">
        <v>1455.8</v>
      </c>
      <c r="Q368" s="1693">
        <f>SUM(R368:T370)</f>
        <v>1455.8</v>
      </c>
      <c r="R368" s="1693">
        <v>0</v>
      </c>
      <c r="S368" s="1693">
        <v>0</v>
      </c>
      <c r="T368" s="1693">
        <v>1455.8</v>
      </c>
      <c r="U368" s="1681">
        <f>SUM(V368:X370)</f>
        <v>1455.8</v>
      </c>
      <c r="V368" s="1681">
        <f>R368</f>
        <v>0</v>
      </c>
      <c r="W368" s="1681">
        <f>S368</f>
        <v>0</v>
      </c>
      <c r="X368" s="1681">
        <f>T368</f>
        <v>1455.8</v>
      </c>
      <c r="Y368" s="1594">
        <f>SUM(Z368:AB370)</f>
        <v>1455.8</v>
      </c>
      <c r="Z368" s="1594">
        <v>0</v>
      </c>
      <c r="AA368" s="1594">
        <v>0</v>
      </c>
      <c r="AB368" s="1594">
        <f>X368</f>
        <v>1455.8</v>
      </c>
      <c r="AC368" s="1839">
        <f>SUM(AD368:AF370)</f>
        <v>0</v>
      </c>
      <c r="AD368" s="1693">
        <v>0</v>
      </c>
      <c r="AE368" s="1693">
        <v>0</v>
      </c>
      <c r="AF368" s="2041">
        <v>0</v>
      </c>
      <c r="AG368" s="1693">
        <v>1455.8</v>
      </c>
      <c r="AH368" s="1986" t="s">
        <v>662</v>
      </c>
      <c r="AI368" s="1693">
        <v>1455.8</v>
      </c>
      <c r="AJ368" s="1973">
        <v>0</v>
      </c>
      <c r="AK368" s="1976">
        <v>0</v>
      </c>
      <c r="AL368" s="852"/>
      <c r="AM368" s="1989" t="s">
        <v>1037</v>
      </c>
      <c r="AN368" s="83"/>
      <c r="AO368" s="83"/>
      <c r="AP368" s="83"/>
      <c r="AQ368" s="83"/>
      <c r="AR368" s="83"/>
      <c r="AS368" s="83"/>
      <c r="AT368" s="83"/>
    </row>
    <row r="369" spans="1:46" s="84" customFormat="1" ht="19.5" customHeight="1" outlineLevel="1">
      <c r="A369" s="1967"/>
      <c r="B369" s="1969"/>
      <c r="C369" s="1589"/>
      <c r="D369" s="1867"/>
      <c r="E369" s="1867"/>
      <c r="F369" s="1867"/>
      <c r="G369" s="540" t="s">
        <v>374</v>
      </c>
      <c r="H369" s="540" t="s">
        <v>373</v>
      </c>
      <c r="I369" s="540">
        <v>150</v>
      </c>
      <c r="J369" s="540">
        <v>160</v>
      </c>
      <c r="K369" s="1867"/>
      <c r="L369" s="1867"/>
      <c r="M369" s="1977"/>
      <c r="N369" s="1977"/>
      <c r="O369" s="1977"/>
      <c r="P369" s="1977"/>
      <c r="Q369" s="1694"/>
      <c r="R369" s="1694"/>
      <c r="S369" s="1694"/>
      <c r="T369" s="1694"/>
      <c r="U369" s="1682"/>
      <c r="V369" s="1682"/>
      <c r="W369" s="1682"/>
      <c r="X369" s="1682"/>
      <c r="Y369" s="1595">
        <f t="shared" ref="Y369:Y373" si="282">SUM(Z369:AB369)</f>
        <v>0</v>
      </c>
      <c r="Z369" s="1595"/>
      <c r="AA369" s="1595"/>
      <c r="AB369" s="1595"/>
      <c r="AC369" s="1840">
        <f t="shared" ref="AC369:AC373" si="283">SUM(AD369:AF369)</f>
        <v>0</v>
      </c>
      <c r="AD369" s="1694"/>
      <c r="AE369" s="1694"/>
      <c r="AF369" s="2042"/>
      <c r="AG369" s="1694"/>
      <c r="AH369" s="1987"/>
      <c r="AI369" s="1694"/>
      <c r="AJ369" s="1974"/>
      <c r="AK369" s="1977"/>
      <c r="AL369" s="853"/>
      <c r="AM369" s="1989"/>
      <c r="AN369" s="83"/>
      <c r="AO369" s="83"/>
      <c r="AP369" s="83"/>
      <c r="AQ369" s="83"/>
      <c r="AR369" s="83"/>
      <c r="AS369" s="83"/>
      <c r="AT369" s="83"/>
    </row>
    <row r="370" spans="1:46" s="84" customFormat="1" ht="51.75" customHeight="1" outlineLevel="1">
      <c r="A370" s="1968"/>
      <c r="B370" s="1969"/>
      <c r="C370" s="1590"/>
      <c r="D370" s="1868"/>
      <c r="E370" s="1868"/>
      <c r="F370" s="1868"/>
      <c r="G370" s="540" t="s">
        <v>375</v>
      </c>
      <c r="H370" s="540" t="s">
        <v>376</v>
      </c>
      <c r="I370" s="540">
        <v>907.2</v>
      </c>
      <c r="J370" s="44">
        <v>1209.5999999999999</v>
      </c>
      <c r="K370" s="1868"/>
      <c r="L370" s="1868"/>
      <c r="M370" s="1978"/>
      <c r="N370" s="1978"/>
      <c r="O370" s="1978"/>
      <c r="P370" s="1978"/>
      <c r="Q370" s="1695"/>
      <c r="R370" s="1695"/>
      <c r="S370" s="1695"/>
      <c r="T370" s="1695"/>
      <c r="U370" s="1683"/>
      <c r="V370" s="1683"/>
      <c r="W370" s="1683"/>
      <c r="X370" s="1683"/>
      <c r="Y370" s="1596">
        <f t="shared" si="282"/>
        <v>0</v>
      </c>
      <c r="Z370" s="1596"/>
      <c r="AA370" s="1596"/>
      <c r="AB370" s="1596"/>
      <c r="AC370" s="1841">
        <f t="shared" si="283"/>
        <v>0</v>
      </c>
      <c r="AD370" s="1695"/>
      <c r="AE370" s="1695"/>
      <c r="AF370" s="2043"/>
      <c r="AG370" s="1695"/>
      <c r="AH370" s="1988"/>
      <c r="AI370" s="1695"/>
      <c r="AJ370" s="1975"/>
      <c r="AK370" s="1978"/>
      <c r="AL370" s="854"/>
      <c r="AM370" s="1989"/>
      <c r="AN370" s="83"/>
      <c r="AO370" s="83"/>
      <c r="AP370" s="83"/>
      <c r="AQ370" s="83"/>
      <c r="AR370" s="83"/>
      <c r="AS370" s="83"/>
      <c r="AT370" s="83"/>
    </row>
    <row r="371" spans="1:46" ht="21" customHeight="1" outlineLevel="1">
      <c r="A371" s="1979" t="s">
        <v>407</v>
      </c>
      <c r="B371" s="1982" t="s">
        <v>539</v>
      </c>
      <c r="C371" s="1983" t="s">
        <v>1057</v>
      </c>
      <c r="D371" s="1866" t="s">
        <v>690</v>
      </c>
      <c r="E371" s="1576" t="s">
        <v>73</v>
      </c>
      <c r="F371" s="1576" t="s">
        <v>449</v>
      </c>
      <c r="G371" s="575" t="s">
        <v>372</v>
      </c>
      <c r="H371" s="575" t="s">
        <v>79</v>
      </c>
      <c r="I371" s="575">
        <v>0.12</v>
      </c>
      <c r="J371" s="540">
        <v>0.12</v>
      </c>
      <c r="K371" s="1576">
        <v>2020</v>
      </c>
      <c r="L371" s="1576">
        <v>2020</v>
      </c>
      <c r="M371" s="1839">
        <f>SUM(N371:P373)</f>
        <v>1983.6</v>
      </c>
      <c r="N371" s="1839">
        <v>0</v>
      </c>
      <c r="O371" s="1839">
        <v>0</v>
      </c>
      <c r="P371" s="1839">
        <v>1983.6</v>
      </c>
      <c r="Q371" s="1612">
        <f>SUM(R371:T373)</f>
        <v>1983.6</v>
      </c>
      <c r="R371" s="1612">
        <v>0</v>
      </c>
      <c r="S371" s="1612">
        <v>0</v>
      </c>
      <c r="T371" s="1612">
        <v>1983.6</v>
      </c>
      <c r="U371" s="1681">
        <f>SUM(V371:X373)</f>
        <v>1983.6</v>
      </c>
      <c r="V371" s="1681">
        <f>R371</f>
        <v>0</v>
      </c>
      <c r="W371" s="1681">
        <f>S371</f>
        <v>0</v>
      </c>
      <c r="X371" s="1681">
        <f>T371</f>
        <v>1983.6</v>
      </c>
      <c r="Y371" s="1594">
        <f>SUM(Z371:AB373)</f>
        <v>1983.6</v>
      </c>
      <c r="Z371" s="1594">
        <v>0</v>
      </c>
      <c r="AA371" s="1594">
        <v>0</v>
      </c>
      <c r="AB371" s="1594">
        <f>X371</f>
        <v>1983.6</v>
      </c>
      <c r="AC371" s="1839">
        <f>SUM(AD371:AF373)</f>
        <v>2763.92</v>
      </c>
      <c r="AD371" s="1612">
        <v>0</v>
      </c>
      <c r="AE371" s="1612">
        <v>0</v>
      </c>
      <c r="AF371" s="1612">
        <v>2763.92</v>
      </c>
      <c r="AG371" s="1612">
        <v>1983.6</v>
      </c>
      <c r="AH371" s="1612">
        <v>1983.6</v>
      </c>
      <c r="AI371" s="1612">
        <v>1983.6</v>
      </c>
      <c r="AJ371" s="1973">
        <v>0</v>
      </c>
      <c r="AK371" s="1976">
        <v>0</v>
      </c>
      <c r="AL371" s="849"/>
      <c r="AM371" s="1990" t="s">
        <v>679</v>
      </c>
      <c r="AN371" s="2"/>
      <c r="AO371" s="2"/>
      <c r="AP371" s="2"/>
      <c r="AQ371" s="2"/>
      <c r="AR371" s="2"/>
      <c r="AS371" s="2"/>
      <c r="AT371" s="2"/>
    </row>
    <row r="372" spans="1:46" ht="24.75" customHeight="1" outlineLevel="1">
      <c r="A372" s="1980"/>
      <c r="B372" s="1982"/>
      <c r="C372" s="1984"/>
      <c r="D372" s="1867"/>
      <c r="E372" s="1577"/>
      <c r="F372" s="1577"/>
      <c r="G372" s="575" t="s">
        <v>374</v>
      </c>
      <c r="H372" s="575" t="s">
        <v>373</v>
      </c>
      <c r="I372" s="575">
        <v>200</v>
      </c>
      <c r="J372" s="540">
        <v>315</v>
      </c>
      <c r="K372" s="1577"/>
      <c r="L372" s="1577"/>
      <c r="M372" s="1840"/>
      <c r="N372" s="1840"/>
      <c r="O372" s="1840"/>
      <c r="P372" s="1840"/>
      <c r="Q372" s="1613"/>
      <c r="R372" s="1613"/>
      <c r="S372" s="1613"/>
      <c r="T372" s="1613"/>
      <c r="U372" s="1682"/>
      <c r="V372" s="1682"/>
      <c r="W372" s="1682"/>
      <c r="X372" s="1682"/>
      <c r="Y372" s="1595">
        <f t="shared" si="282"/>
        <v>0</v>
      </c>
      <c r="Z372" s="1595"/>
      <c r="AA372" s="1595"/>
      <c r="AB372" s="1595"/>
      <c r="AC372" s="1840">
        <f t="shared" si="283"/>
        <v>0</v>
      </c>
      <c r="AD372" s="1613"/>
      <c r="AE372" s="1613"/>
      <c r="AF372" s="1613"/>
      <c r="AG372" s="1613"/>
      <c r="AH372" s="1613"/>
      <c r="AI372" s="1613"/>
      <c r="AJ372" s="1974"/>
      <c r="AK372" s="1977"/>
      <c r="AL372" s="850"/>
      <c r="AM372" s="1990"/>
      <c r="AN372" s="2"/>
      <c r="AO372" s="2"/>
      <c r="AP372" s="2"/>
      <c r="AQ372" s="2"/>
      <c r="AR372" s="2"/>
      <c r="AS372" s="2"/>
      <c r="AT372" s="2"/>
    </row>
    <row r="373" spans="1:46" ht="42.75" customHeight="1" outlineLevel="1">
      <c r="A373" s="1981"/>
      <c r="B373" s="1982"/>
      <c r="C373" s="1985"/>
      <c r="D373" s="1868"/>
      <c r="E373" s="1578"/>
      <c r="F373" s="1578"/>
      <c r="G373" s="575" t="s">
        <v>375</v>
      </c>
      <c r="H373" s="575" t="s">
        <v>376</v>
      </c>
      <c r="I373" s="21">
        <v>2332.8000000000002</v>
      </c>
      <c r="J373" s="44">
        <v>6825.6</v>
      </c>
      <c r="K373" s="1578"/>
      <c r="L373" s="1578"/>
      <c r="M373" s="1841"/>
      <c r="N373" s="1841"/>
      <c r="O373" s="1841"/>
      <c r="P373" s="1841"/>
      <c r="Q373" s="1614"/>
      <c r="R373" s="1614"/>
      <c r="S373" s="1614"/>
      <c r="T373" s="1614"/>
      <c r="U373" s="1683"/>
      <c r="V373" s="1683"/>
      <c r="W373" s="1683"/>
      <c r="X373" s="1683"/>
      <c r="Y373" s="1596">
        <f t="shared" si="282"/>
        <v>0</v>
      </c>
      <c r="Z373" s="1596"/>
      <c r="AA373" s="1596"/>
      <c r="AB373" s="1596"/>
      <c r="AC373" s="1841">
        <f t="shared" si="283"/>
        <v>0</v>
      </c>
      <c r="AD373" s="1614"/>
      <c r="AE373" s="1614"/>
      <c r="AF373" s="1614"/>
      <c r="AG373" s="1614"/>
      <c r="AH373" s="1614"/>
      <c r="AI373" s="1614"/>
      <c r="AJ373" s="1975"/>
      <c r="AK373" s="1978"/>
      <c r="AL373" s="851"/>
      <c r="AM373" s="1990"/>
      <c r="AN373" s="2"/>
      <c r="AO373" s="2"/>
      <c r="AP373" s="2"/>
      <c r="AQ373" s="2"/>
      <c r="AR373" s="2"/>
      <c r="AS373" s="2"/>
      <c r="AT373" s="2"/>
    </row>
    <row r="374" spans="1:46" ht="25.5" customHeight="1" outlineLevel="1">
      <c r="A374" s="1827" t="s">
        <v>412</v>
      </c>
      <c r="B374" s="1994" t="s">
        <v>540</v>
      </c>
      <c r="C374" s="1588" t="s">
        <v>903</v>
      </c>
      <c r="D374" s="1588"/>
      <c r="E374" s="1576" t="s">
        <v>73</v>
      </c>
      <c r="F374" s="1576" t="s">
        <v>449</v>
      </c>
      <c r="G374" s="575" t="s">
        <v>372</v>
      </c>
      <c r="H374" s="575" t="s">
        <v>79</v>
      </c>
      <c r="I374" s="575">
        <v>0.09</v>
      </c>
      <c r="J374" s="540">
        <v>0.09</v>
      </c>
      <c r="K374" s="1576">
        <v>2020</v>
      </c>
      <c r="L374" s="1576">
        <v>2020</v>
      </c>
      <c r="M374" s="1839">
        <f>SUM(N374:P376)</f>
        <v>1305</v>
      </c>
      <c r="N374" s="1839">
        <v>0</v>
      </c>
      <c r="O374" s="1839">
        <v>0</v>
      </c>
      <c r="P374" s="1839">
        <v>1305</v>
      </c>
      <c r="Q374" s="1612">
        <f>SUM(R374:T376)</f>
        <v>1305</v>
      </c>
      <c r="R374" s="1612">
        <v>0</v>
      </c>
      <c r="S374" s="1612">
        <v>0</v>
      </c>
      <c r="T374" s="1612">
        <v>1305</v>
      </c>
      <c r="U374" s="1681">
        <f>SUM(V374:X376)</f>
        <v>1305</v>
      </c>
      <c r="V374" s="1681">
        <f>R374</f>
        <v>0</v>
      </c>
      <c r="W374" s="1681">
        <f>S374</f>
        <v>0</v>
      </c>
      <c r="X374" s="1681">
        <f>T374</f>
        <v>1305</v>
      </c>
      <c r="Y374" s="1594">
        <f>SUM(Z374:AB376)</f>
        <v>1431</v>
      </c>
      <c r="Z374" s="1594">
        <v>0</v>
      </c>
      <c r="AA374" s="1594">
        <v>0</v>
      </c>
      <c r="AB374" s="1594">
        <v>1431</v>
      </c>
      <c r="AC374" s="1839">
        <f>SUM(AD374:AF376)</f>
        <v>1431</v>
      </c>
      <c r="AD374" s="1612">
        <v>0</v>
      </c>
      <c r="AE374" s="1612">
        <v>0</v>
      </c>
      <c r="AF374" s="1736">
        <v>1431</v>
      </c>
      <c r="AG374" s="1612">
        <v>1305</v>
      </c>
      <c r="AH374" s="1612">
        <v>1305</v>
      </c>
      <c r="AI374" s="1612">
        <v>1305</v>
      </c>
      <c r="AJ374" s="1733">
        <v>0</v>
      </c>
      <c r="AK374" s="1612">
        <v>1431</v>
      </c>
      <c r="AL374" s="769"/>
      <c r="AM374" s="1990" t="s">
        <v>680</v>
      </c>
      <c r="AN374" s="2"/>
      <c r="AO374" s="2"/>
      <c r="AP374" s="2"/>
      <c r="AQ374" s="2"/>
      <c r="AR374" s="2"/>
      <c r="AS374" s="2"/>
      <c r="AT374" s="2"/>
    </row>
    <row r="375" spans="1:46" ht="25.5" customHeight="1" outlineLevel="1">
      <c r="A375" s="1828"/>
      <c r="B375" s="1994"/>
      <c r="C375" s="1589"/>
      <c r="D375" s="1589"/>
      <c r="E375" s="1577"/>
      <c r="F375" s="1577"/>
      <c r="G375" s="575" t="s">
        <v>374</v>
      </c>
      <c r="H375" s="575" t="s">
        <v>373</v>
      </c>
      <c r="I375" s="575">
        <v>200</v>
      </c>
      <c r="J375" s="540">
        <v>225</v>
      </c>
      <c r="K375" s="1577"/>
      <c r="L375" s="1577"/>
      <c r="M375" s="1840"/>
      <c r="N375" s="1840"/>
      <c r="O375" s="1840"/>
      <c r="P375" s="1840"/>
      <c r="Q375" s="1613"/>
      <c r="R375" s="1613"/>
      <c r="S375" s="1613"/>
      <c r="T375" s="1613"/>
      <c r="U375" s="1682"/>
      <c r="V375" s="1682"/>
      <c r="W375" s="1682"/>
      <c r="X375" s="1682"/>
      <c r="Y375" s="1595">
        <f t="shared" ref="Y375:Y379" si="284">SUM(Z375:AB375)</f>
        <v>0</v>
      </c>
      <c r="Z375" s="1595"/>
      <c r="AA375" s="1595"/>
      <c r="AB375" s="1595"/>
      <c r="AC375" s="1840">
        <f t="shared" ref="AC375:AC379" si="285">SUM(AD375:AF375)</f>
        <v>0</v>
      </c>
      <c r="AD375" s="1613"/>
      <c r="AE375" s="1613"/>
      <c r="AF375" s="1737"/>
      <c r="AG375" s="1613"/>
      <c r="AH375" s="1613"/>
      <c r="AI375" s="1613"/>
      <c r="AJ375" s="1734"/>
      <c r="AK375" s="1613"/>
      <c r="AL375" s="770"/>
      <c r="AM375" s="1990"/>
      <c r="AN375" s="2"/>
      <c r="AO375" s="2"/>
      <c r="AP375" s="2"/>
      <c r="AQ375" s="2"/>
      <c r="AR375" s="2"/>
      <c r="AS375" s="2"/>
      <c r="AT375" s="2"/>
    </row>
    <row r="376" spans="1:46" ht="50.25" customHeight="1" outlineLevel="1">
      <c r="A376" s="1829"/>
      <c r="B376" s="1994"/>
      <c r="C376" s="1590"/>
      <c r="D376" s="1590"/>
      <c r="E376" s="1578"/>
      <c r="F376" s="1578"/>
      <c r="G376" s="575" t="s">
        <v>375</v>
      </c>
      <c r="H376" s="575" t="s">
        <v>376</v>
      </c>
      <c r="I376" s="21">
        <v>2116.8000000000002</v>
      </c>
      <c r="J376" s="49">
        <v>2687</v>
      </c>
      <c r="K376" s="1578"/>
      <c r="L376" s="1578"/>
      <c r="M376" s="1841"/>
      <c r="N376" s="1841"/>
      <c r="O376" s="1841"/>
      <c r="P376" s="1841"/>
      <c r="Q376" s="1614"/>
      <c r="R376" s="1614"/>
      <c r="S376" s="1614"/>
      <c r="T376" s="1614"/>
      <c r="U376" s="1683"/>
      <c r="V376" s="1683"/>
      <c r="W376" s="1683"/>
      <c r="X376" s="1683"/>
      <c r="Y376" s="1596">
        <f t="shared" si="284"/>
        <v>0</v>
      </c>
      <c r="Z376" s="1596"/>
      <c r="AA376" s="1596"/>
      <c r="AB376" s="1596"/>
      <c r="AC376" s="1841">
        <f t="shared" si="285"/>
        <v>0</v>
      </c>
      <c r="AD376" s="1614"/>
      <c r="AE376" s="1614"/>
      <c r="AF376" s="1738"/>
      <c r="AG376" s="1614"/>
      <c r="AH376" s="1614"/>
      <c r="AI376" s="1614"/>
      <c r="AJ376" s="1735"/>
      <c r="AK376" s="1614"/>
      <c r="AL376" s="771"/>
      <c r="AM376" s="1990"/>
      <c r="AN376" s="2"/>
      <c r="AO376" s="2"/>
      <c r="AP376" s="2"/>
      <c r="AQ376" s="2"/>
      <c r="AR376" s="2"/>
      <c r="AS376" s="2"/>
      <c r="AT376" s="2"/>
    </row>
    <row r="377" spans="1:46" ht="25.5" customHeight="1" outlineLevel="1">
      <c r="A377" s="1930" t="s">
        <v>408</v>
      </c>
      <c r="B377" s="1993" t="s">
        <v>541</v>
      </c>
      <c r="C377" s="1588" t="s">
        <v>897</v>
      </c>
      <c r="D377" s="1866" t="s">
        <v>690</v>
      </c>
      <c r="E377" s="1576" t="s">
        <v>73</v>
      </c>
      <c r="F377" s="1576" t="s">
        <v>449</v>
      </c>
      <c r="G377" s="575" t="s">
        <v>372</v>
      </c>
      <c r="H377" s="575" t="s">
        <v>79</v>
      </c>
      <c r="I377" s="575">
        <v>0.3</v>
      </c>
      <c r="J377" s="540">
        <v>0.3</v>
      </c>
      <c r="K377" s="1576">
        <v>2020</v>
      </c>
      <c r="L377" s="1576">
        <v>2020</v>
      </c>
      <c r="M377" s="1839">
        <f>SUM(N377:P379)</f>
        <v>3012</v>
      </c>
      <c r="N377" s="1839">
        <v>0</v>
      </c>
      <c r="O377" s="1839">
        <v>0</v>
      </c>
      <c r="P377" s="1839">
        <v>3012</v>
      </c>
      <c r="Q377" s="1612">
        <f>SUM(R377:T379)</f>
        <v>3012</v>
      </c>
      <c r="R377" s="1612">
        <v>0</v>
      </c>
      <c r="S377" s="1612">
        <v>0</v>
      </c>
      <c r="T377" s="1612">
        <v>3012</v>
      </c>
      <c r="U377" s="1681">
        <f>SUM(V377:X379)</f>
        <v>3012</v>
      </c>
      <c r="V377" s="1681">
        <f>R377</f>
        <v>0</v>
      </c>
      <c r="W377" s="1681">
        <f>S377</f>
        <v>0</v>
      </c>
      <c r="X377" s="1681">
        <f>T377</f>
        <v>3012</v>
      </c>
      <c r="Y377" s="1594">
        <f>SUM(Z377:AB379)</f>
        <v>0</v>
      </c>
      <c r="Z377" s="1594">
        <v>0</v>
      </c>
      <c r="AA377" s="1594">
        <v>0</v>
      </c>
      <c r="AB377" s="1594">
        <v>0</v>
      </c>
      <c r="AC377" s="1839">
        <f>SUM(AD377:AF379)</f>
        <v>0</v>
      </c>
      <c r="AD377" s="1612">
        <v>0</v>
      </c>
      <c r="AE377" s="1612">
        <v>0</v>
      </c>
      <c r="AF377" s="1736">
        <v>0</v>
      </c>
      <c r="AG377" s="1612">
        <v>3012</v>
      </c>
      <c r="AH377" s="1612">
        <v>3012</v>
      </c>
      <c r="AI377" s="1612">
        <v>3012</v>
      </c>
      <c r="AJ377" s="1995">
        <v>0</v>
      </c>
      <c r="AK377" s="1839">
        <v>0</v>
      </c>
      <c r="AL377" s="861"/>
      <c r="AM377" s="1990" t="s">
        <v>681</v>
      </c>
      <c r="AN377" s="2"/>
      <c r="AO377" s="2"/>
      <c r="AP377" s="2"/>
      <c r="AQ377" s="2"/>
      <c r="AR377" s="2"/>
      <c r="AS377" s="2"/>
      <c r="AT377" s="2"/>
    </row>
    <row r="378" spans="1:46" ht="25.5" customHeight="1" outlineLevel="1">
      <c r="A378" s="1991"/>
      <c r="B378" s="1993"/>
      <c r="C378" s="1589"/>
      <c r="D378" s="1867"/>
      <c r="E378" s="1577"/>
      <c r="F378" s="1577"/>
      <c r="G378" s="575" t="s">
        <v>374</v>
      </c>
      <c r="H378" s="575" t="s">
        <v>373</v>
      </c>
      <c r="I378" s="575">
        <v>150</v>
      </c>
      <c r="J378" s="540">
        <v>160</v>
      </c>
      <c r="K378" s="1577"/>
      <c r="L378" s="1577"/>
      <c r="M378" s="1840"/>
      <c r="N378" s="1840"/>
      <c r="O378" s="1840"/>
      <c r="P378" s="1840"/>
      <c r="Q378" s="1613"/>
      <c r="R378" s="1613"/>
      <c r="S378" s="1613"/>
      <c r="T378" s="1613"/>
      <c r="U378" s="1682"/>
      <c r="V378" s="1682"/>
      <c r="W378" s="1682"/>
      <c r="X378" s="1682"/>
      <c r="Y378" s="1595">
        <f t="shared" si="284"/>
        <v>0</v>
      </c>
      <c r="Z378" s="1595"/>
      <c r="AA378" s="1595"/>
      <c r="AB378" s="1595"/>
      <c r="AC378" s="1840">
        <f t="shared" si="285"/>
        <v>0</v>
      </c>
      <c r="AD378" s="1613"/>
      <c r="AE378" s="1613"/>
      <c r="AF378" s="1737"/>
      <c r="AG378" s="1613"/>
      <c r="AH378" s="1613"/>
      <c r="AI378" s="1613"/>
      <c r="AJ378" s="1996"/>
      <c r="AK378" s="1840"/>
      <c r="AL378" s="862"/>
      <c r="AM378" s="1990"/>
      <c r="AN378" s="2"/>
      <c r="AO378" s="2"/>
      <c r="AP378" s="2"/>
      <c r="AQ378" s="2"/>
      <c r="AR378" s="2"/>
      <c r="AS378" s="2"/>
      <c r="AT378" s="2"/>
    </row>
    <row r="379" spans="1:46" ht="45.75" customHeight="1" outlineLevel="1">
      <c r="A379" s="1992"/>
      <c r="B379" s="1993"/>
      <c r="C379" s="1590"/>
      <c r="D379" s="1868"/>
      <c r="E379" s="1578"/>
      <c r="F379" s="1578"/>
      <c r="G379" s="575" t="s">
        <v>375</v>
      </c>
      <c r="H379" s="575" t="s">
        <v>376</v>
      </c>
      <c r="I379" s="26">
        <v>1188</v>
      </c>
      <c r="J379" s="44">
        <v>1209.5999999999999</v>
      </c>
      <c r="K379" s="1578"/>
      <c r="L379" s="1578"/>
      <c r="M379" s="1841"/>
      <c r="N379" s="1841"/>
      <c r="O379" s="1841"/>
      <c r="P379" s="1841"/>
      <c r="Q379" s="1614"/>
      <c r="R379" s="1614"/>
      <c r="S379" s="1614"/>
      <c r="T379" s="1614"/>
      <c r="U379" s="1683"/>
      <c r="V379" s="1683"/>
      <c r="W379" s="1683"/>
      <c r="X379" s="1683"/>
      <c r="Y379" s="1596">
        <f t="shared" si="284"/>
        <v>0</v>
      </c>
      <c r="Z379" s="1596"/>
      <c r="AA379" s="1596"/>
      <c r="AB379" s="1596"/>
      <c r="AC379" s="1841">
        <f t="shared" si="285"/>
        <v>0</v>
      </c>
      <c r="AD379" s="1614"/>
      <c r="AE379" s="1614"/>
      <c r="AF379" s="1738"/>
      <c r="AG379" s="1614"/>
      <c r="AH379" s="1614"/>
      <c r="AI379" s="1614"/>
      <c r="AJ379" s="1997"/>
      <c r="AK379" s="1841"/>
      <c r="AL379" s="863"/>
      <c r="AM379" s="1990"/>
      <c r="AN379" s="2"/>
      <c r="AO379" s="2"/>
      <c r="AP379" s="2"/>
      <c r="AQ379" s="2"/>
      <c r="AR379" s="2"/>
      <c r="AS379" s="2"/>
      <c r="AT379" s="2"/>
    </row>
    <row r="380" spans="1:46" ht="21" customHeight="1" outlineLevel="1">
      <c r="A380" s="1827" t="s">
        <v>409</v>
      </c>
      <c r="B380" s="1994" t="s">
        <v>648</v>
      </c>
      <c r="C380" s="1588"/>
      <c r="D380" s="1866"/>
      <c r="E380" s="1576" t="s">
        <v>73</v>
      </c>
      <c r="F380" s="1576" t="s">
        <v>449</v>
      </c>
      <c r="G380" s="575" t="s">
        <v>372</v>
      </c>
      <c r="H380" s="575" t="s">
        <v>79</v>
      </c>
      <c r="I380" s="575">
        <v>0.4</v>
      </c>
      <c r="J380" s="540">
        <v>0.4</v>
      </c>
      <c r="K380" s="1576">
        <v>2020</v>
      </c>
      <c r="L380" s="1576">
        <v>2020</v>
      </c>
      <c r="M380" s="1839">
        <f>SUM(N380:P382)</f>
        <v>6612</v>
      </c>
      <c r="N380" s="1839">
        <v>0</v>
      </c>
      <c r="O380" s="1839">
        <v>0</v>
      </c>
      <c r="P380" s="1839">
        <v>6612</v>
      </c>
      <c r="Q380" s="1612">
        <f>SUM(R380:T382)</f>
        <v>6612</v>
      </c>
      <c r="R380" s="1612">
        <v>0</v>
      </c>
      <c r="S380" s="1612">
        <v>0</v>
      </c>
      <c r="T380" s="1612">
        <v>6612</v>
      </c>
      <c r="U380" s="1681">
        <f>SUM(V380:X382)</f>
        <v>6612</v>
      </c>
      <c r="V380" s="1681">
        <f>R380</f>
        <v>0</v>
      </c>
      <c r="W380" s="1681">
        <f>S380</f>
        <v>0</v>
      </c>
      <c r="X380" s="1681">
        <f>T380</f>
        <v>6612</v>
      </c>
      <c r="Y380" s="1594">
        <f>SUM(Z380:AB382)</f>
        <v>6612</v>
      </c>
      <c r="Z380" s="1594">
        <f>V380</f>
        <v>0</v>
      </c>
      <c r="AA380" s="1594">
        <f>W380</f>
        <v>0</v>
      </c>
      <c r="AB380" s="1594">
        <f>X380</f>
        <v>6612</v>
      </c>
      <c r="AC380" s="1839">
        <f>SUM(AD380:AF382)</f>
        <v>1203</v>
      </c>
      <c r="AD380" s="1612">
        <v>0</v>
      </c>
      <c r="AE380" s="1612">
        <v>1203</v>
      </c>
      <c r="AF380" s="1736">
        <v>0</v>
      </c>
      <c r="AG380" s="1612">
        <v>6612</v>
      </c>
      <c r="AH380" s="1612">
        <v>6612</v>
      </c>
      <c r="AI380" s="1612">
        <v>6612</v>
      </c>
      <c r="AJ380" s="1733">
        <v>0</v>
      </c>
      <c r="AK380" s="1612">
        <v>0</v>
      </c>
      <c r="AL380" s="769"/>
      <c r="AM380" s="1990" t="s">
        <v>682</v>
      </c>
      <c r="AN380" s="2"/>
      <c r="AO380" s="2"/>
      <c r="AP380" s="2"/>
      <c r="AQ380" s="2"/>
      <c r="AR380" s="2"/>
      <c r="AS380" s="2"/>
      <c r="AT380" s="2"/>
    </row>
    <row r="381" spans="1:46" ht="15.75" customHeight="1" outlineLevel="1">
      <c r="A381" s="1828"/>
      <c r="B381" s="1994"/>
      <c r="C381" s="1589"/>
      <c r="D381" s="1867"/>
      <c r="E381" s="1577"/>
      <c r="F381" s="1577"/>
      <c r="G381" s="575" t="s">
        <v>374</v>
      </c>
      <c r="H381" s="575" t="s">
        <v>373</v>
      </c>
      <c r="I381" s="575">
        <v>300</v>
      </c>
      <c r="J381" s="540">
        <v>315</v>
      </c>
      <c r="K381" s="1577"/>
      <c r="L381" s="1577"/>
      <c r="M381" s="1840"/>
      <c r="N381" s="1840"/>
      <c r="O381" s="1840"/>
      <c r="P381" s="1840"/>
      <c r="Q381" s="1613"/>
      <c r="R381" s="1613"/>
      <c r="S381" s="1613"/>
      <c r="T381" s="1613"/>
      <c r="U381" s="1682"/>
      <c r="V381" s="1682"/>
      <c r="W381" s="1682"/>
      <c r="X381" s="1682"/>
      <c r="Y381" s="1595">
        <f t="shared" ref="Y381:Y385" si="286">SUM(Z381:AB381)</f>
        <v>0</v>
      </c>
      <c r="Z381" s="1595"/>
      <c r="AA381" s="1595"/>
      <c r="AB381" s="1595"/>
      <c r="AC381" s="1840">
        <f t="shared" ref="AC381:AC385" si="287">SUM(AD381:AF381)</f>
        <v>0</v>
      </c>
      <c r="AD381" s="1613"/>
      <c r="AE381" s="1613"/>
      <c r="AF381" s="1737"/>
      <c r="AG381" s="1613"/>
      <c r="AH381" s="1613"/>
      <c r="AI381" s="1613"/>
      <c r="AJ381" s="1734"/>
      <c r="AK381" s="1613"/>
      <c r="AL381" s="770"/>
      <c r="AM381" s="1990"/>
      <c r="AN381" s="2"/>
      <c r="AO381" s="2"/>
      <c r="AP381" s="2"/>
      <c r="AQ381" s="2"/>
      <c r="AR381" s="2"/>
      <c r="AS381" s="2"/>
      <c r="AT381" s="2"/>
    </row>
    <row r="382" spans="1:46" ht="54.75" customHeight="1" outlineLevel="1">
      <c r="A382" s="1829"/>
      <c r="B382" s="1994"/>
      <c r="C382" s="1590"/>
      <c r="D382" s="1868"/>
      <c r="E382" s="1578"/>
      <c r="F382" s="1578"/>
      <c r="G382" s="575" t="s">
        <v>375</v>
      </c>
      <c r="H382" s="575" t="s">
        <v>376</v>
      </c>
      <c r="I382" s="21">
        <v>6307.2</v>
      </c>
      <c r="J382" s="44">
        <v>6825.6</v>
      </c>
      <c r="K382" s="1578"/>
      <c r="L382" s="1578"/>
      <c r="M382" s="1841"/>
      <c r="N382" s="1841"/>
      <c r="O382" s="1841"/>
      <c r="P382" s="1841"/>
      <c r="Q382" s="1614"/>
      <c r="R382" s="1614"/>
      <c r="S382" s="1614"/>
      <c r="T382" s="1614"/>
      <c r="U382" s="1683"/>
      <c r="V382" s="1683"/>
      <c r="W382" s="1683"/>
      <c r="X382" s="1683"/>
      <c r="Y382" s="1596">
        <f t="shared" si="286"/>
        <v>0</v>
      </c>
      <c r="Z382" s="1596"/>
      <c r="AA382" s="1596"/>
      <c r="AB382" s="1596"/>
      <c r="AC382" s="1841">
        <f t="shared" si="287"/>
        <v>0</v>
      </c>
      <c r="AD382" s="1614"/>
      <c r="AE382" s="1614"/>
      <c r="AF382" s="1738"/>
      <c r="AG382" s="1614"/>
      <c r="AH382" s="1614"/>
      <c r="AI382" s="1614"/>
      <c r="AJ382" s="1735"/>
      <c r="AK382" s="1614"/>
      <c r="AL382" s="771"/>
      <c r="AM382" s="1990"/>
      <c r="AN382" s="2"/>
      <c r="AO382" s="2"/>
      <c r="AP382" s="2"/>
      <c r="AQ382" s="2"/>
      <c r="AR382" s="2"/>
      <c r="AS382" s="2"/>
      <c r="AT382" s="2"/>
    </row>
    <row r="383" spans="1:46" ht="15.75" customHeight="1" outlineLevel="1">
      <c r="A383" s="1827" t="s">
        <v>410</v>
      </c>
      <c r="B383" s="1994" t="s">
        <v>542</v>
      </c>
      <c r="C383" s="1588" t="s">
        <v>1058</v>
      </c>
      <c r="D383" s="1576"/>
      <c r="E383" s="1576" t="s">
        <v>73</v>
      </c>
      <c r="F383" s="1576" t="s">
        <v>449</v>
      </c>
      <c r="G383" s="575" t="s">
        <v>372</v>
      </c>
      <c r="H383" s="575" t="s">
        <v>79</v>
      </c>
      <c r="I383" s="575">
        <v>3</v>
      </c>
      <c r="J383" s="540">
        <v>3</v>
      </c>
      <c r="K383" s="1576">
        <v>2020</v>
      </c>
      <c r="L383" s="1576">
        <v>2020</v>
      </c>
      <c r="M383" s="1839">
        <f>SUM(N383:P385)</f>
        <v>43500</v>
      </c>
      <c r="N383" s="1839">
        <v>0</v>
      </c>
      <c r="O383" s="1839">
        <v>0</v>
      </c>
      <c r="P383" s="1839">
        <v>43500</v>
      </c>
      <c r="Q383" s="1612">
        <f>SUM(R383:T385)</f>
        <v>43500</v>
      </c>
      <c r="R383" s="1612">
        <v>0</v>
      </c>
      <c r="S383" s="1612">
        <v>0</v>
      </c>
      <c r="T383" s="1612">
        <v>43500</v>
      </c>
      <c r="U383" s="1681">
        <f>SUM(V383:X385)</f>
        <v>43500</v>
      </c>
      <c r="V383" s="1681">
        <f>R383</f>
        <v>0</v>
      </c>
      <c r="W383" s="1681">
        <f>S383</f>
        <v>0</v>
      </c>
      <c r="X383" s="1681">
        <f>T383</f>
        <v>43500</v>
      </c>
      <c r="Y383" s="1594">
        <f>SUM(Z383:AB385)</f>
        <v>8000</v>
      </c>
      <c r="Z383" s="1594">
        <v>0</v>
      </c>
      <c r="AA383" s="1594">
        <v>0</v>
      </c>
      <c r="AB383" s="1594">
        <v>8000</v>
      </c>
      <c r="AC383" s="1839">
        <f>SUM(AD383:AF385)</f>
        <v>8000</v>
      </c>
      <c r="AD383" s="1612">
        <v>0</v>
      </c>
      <c r="AE383" s="1612">
        <v>0</v>
      </c>
      <c r="AF383" s="2141">
        <v>8000</v>
      </c>
      <c r="AG383" s="1612">
        <v>43500</v>
      </c>
      <c r="AH383" s="1612">
        <v>43500</v>
      </c>
      <c r="AI383" s="1612">
        <v>43500</v>
      </c>
      <c r="AJ383" s="1777">
        <f>5801.11+621.796</f>
        <v>6422.9059999999999</v>
      </c>
      <c r="AK383" s="1612">
        <v>6422.9</v>
      </c>
      <c r="AL383" s="769"/>
      <c r="AM383" s="1990" t="s">
        <v>680</v>
      </c>
      <c r="AN383" s="2"/>
      <c r="AO383" s="2"/>
      <c r="AP383" s="2"/>
      <c r="AQ383" s="2"/>
      <c r="AR383" s="2"/>
      <c r="AS383" s="2"/>
      <c r="AT383" s="2"/>
    </row>
    <row r="384" spans="1:46" ht="26.25" customHeight="1" outlineLevel="1">
      <c r="A384" s="1828"/>
      <c r="B384" s="1994"/>
      <c r="C384" s="1589"/>
      <c r="D384" s="1577"/>
      <c r="E384" s="1577"/>
      <c r="F384" s="1577"/>
      <c r="G384" s="575" t="s">
        <v>374</v>
      </c>
      <c r="H384" s="575" t="s">
        <v>373</v>
      </c>
      <c r="I384" s="575" t="s">
        <v>457</v>
      </c>
      <c r="J384" s="540" t="s">
        <v>417</v>
      </c>
      <c r="K384" s="1577"/>
      <c r="L384" s="1577"/>
      <c r="M384" s="1840"/>
      <c r="N384" s="1840"/>
      <c r="O384" s="1840"/>
      <c r="P384" s="1840"/>
      <c r="Q384" s="1613"/>
      <c r="R384" s="1613"/>
      <c r="S384" s="1613"/>
      <c r="T384" s="1613"/>
      <c r="U384" s="1682"/>
      <c r="V384" s="1682"/>
      <c r="W384" s="1682"/>
      <c r="X384" s="1682"/>
      <c r="Y384" s="1595">
        <f t="shared" si="286"/>
        <v>0</v>
      </c>
      <c r="Z384" s="1595"/>
      <c r="AA384" s="1595"/>
      <c r="AB384" s="1595"/>
      <c r="AC384" s="1840">
        <f t="shared" si="287"/>
        <v>0</v>
      </c>
      <c r="AD384" s="1613"/>
      <c r="AE384" s="1613"/>
      <c r="AF384" s="2142"/>
      <c r="AG384" s="1613"/>
      <c r="AH384" s="1613"/>
      <c r="AI384" s="1613"/>
      <c r="AJ384" s="1778"/>
      <c r="AK384" s="1613"/>
      <c r="AL384" s="770"/>
      <c r="AM384" s="1990"/>
      <c r="AN384" s="2"/>
      <c r="AO384" s="2"/>
      <c r="AP384" s="2"/>
      <c r="AQ384" s="2"/>
      <c r="AR384" s="2"/>
      <c r="AS384" s="2"/>
      <c r="AT384" s="2"/>
    </row>
    <row r="385" spans="1:46" ht="50.25" customHeight="1" outlineLevel="1">
      <c r="A385" s="1829"/>
      <c r="B385" s="1994"/>
      <c r="C385" s="1590"/>
      <c r="D385" s="1578"/>
      <c r="E385" s="1578"/>
      <c r="F385" s="1578"/>
      <c r="G385" s="575" t="s">
        <v>375</v>
      </c>
      <c r="H385" s="575" t="s">
        <v>376</v>
      </c>
      <c r="I385" s="575" t="s">
        <v>428</v>
      </c>
      <c r="J385" s="540" t="s">
        <v>436</v>
      </c>
      <c r="K385" s="1578"/>
      <c r="L385" s="1578"/>
      <c r="M385" s="1841"/>
      <c r="N385" s="1841"/>
      <c r="O385" s="1841"/>
      <c r="P385" s="1841"/>
      <c r="Q385" s="1614"/>
      <c r="R385" s="1614"/>
      <c r="S385" s="1614"/>
      <c r="T385" s="1614"/>
      <c r="U385" s="1683"/>
      <c r="V385" s="1683"/>
      <c r="W385" s="1683"/>
      <c r="X385" s="1683"/>
      <c r="Y385" s="1596">
        <f t="shared" si="286"/>
        <v>0</v>
      </c>
      <c r="Z385" s="1596"/>
      <c r="AA385" s="1596"/>
      <c r="AB385" s="1596"/>
      <c r="AC385" s="1841">
        <f t="shared" si="287"/>
        <v>0</v>
      </c>
      <c r="AD385" s="1614"/>
      <c r="AE385" s="1614"/>
      <c r="AF385" s="2143"/>
      <c r="AG385" s="1614"/>
      <c r="AH385" s="1614"/>
      <c r="AI385" s="1614"/>
      <c r="AJ385" s="1779"/>
      <c r="AK385" s="1614"/>
      <c r="AL385" s="771"/>
      <c r="AM385" s="1990"/>
      <c r="AN385" s="2"/>
      <c r="AO385" s="2"/>
      <c r="AP385" s="2"/>
      <c r="AQ385" s="2"/>
      <c r="AR385" s="2"/>
      <c r="AS385" s="2"/>
      <c r="AT385" s="2"/>
    </row>
    <row r="386" spans="1:46" ht="16.5" customHeight="1" outlineLevel="1">
      <c r="A386" s="1827" t="s">
        <v>411</v>
      </c>
      <c r="B386" s="1994" t="s">
        <v>543</v>
      </c>
      <c r="C386" s="1588" t="s">
        <v>904</v>
      </c>
      <c r="D386" s="1576"/>
      <c r="E386" s="1576" t="s">
        <v>73</v>
      </c>
      <c r="F386" s="1576" t="s">
        <v>449</v>
      </c>
      <c r="G386" s="575" t="s">
        <v>372</v>
      </c>
      <c r="H386" s="575" t="s">
        <v>79</v>
      </c>
      <c r="I386" s="575">
        <v>0.31</v>
      </c>
      <c r="J386" s="540">
        <v>0.31</v>
      </c>
      <c r="K386" s="1576">
        <v>2020</v>
      </c>
      <c r="L386" s="1576">
        <v>2020</v>
      </c>
      <c r="M386" s="1839">
        <f>SUM(N386:P388)</f>
        <v>5124.3</v>
      </c>
      <c r="N386" s="1839">
        <v>0</v>
      </c>
      <c r="O386" s="1839">
        <v>0</v>
      </c>
      <c r="P386" s="1839">
        <v>5124.3</v>
      </c>
      <c r="Q386" s="1612">
        <f>SUM(R386:T388)</f>
        <v>5124.3</v>
      </c>
      <c r="R386" s="1612">
        <v>0</v>
      </c>
      <c r="S386" s="1612">
        <v>0</v>
      </c>
      <c r="T386" s="1612">
        <v>5124.3</v>
      </c>
      <c r="U386" s="1681">
        <f>SUM(V386:X388)</f>
        <v>5124.3</v>
      </c>
      <c r="V386" s="1681">
        <f>R386</f>
        <v>0</v>
      </c>
      <c r="W386" s="1681">
        <f>S386</f>
        <v>0</v>
      </c>
      <c r="X386" s="1681">
        <f>T386</f>
        <v>5124.3</v>
      </c>
      <c r="Y386" s="1594">
        <f>SUM(Z386:AB388)</f>
        <v>1400</v>
      </c>
      <c r="Z386" s="1594">
        <v>0</v>
      </c>
      <c r="AA386" s="1594">
        <v>0</v>
      </c>
      <c r="AB386" s="1594">
        <v>1400</v>
      </c>
      <c r="AC386" s="1839">
        <f>SUM(AD386:AF388)</f>
        <v>1400</v>
      </c>
      <c r="AD386" s="1612">
        <v>0</v>
      </c>
      <c r="AE386" s="1612">
        <v>0</v>
      </c>
      <c r="AF386" s="2141">
        <v>1400</v>
      </c>
      <c r="AG386" s="1612">
        <v>5124.3</v>
      </c>
      <c r="AH386" s="1612">
        <v>5124.3</v>
      </c>
      <c r="AI386" s="1612">
        <v>5124.3</v>
      </c>
      <c r="AJ386" s="1777">
        <v>167.79</v>
      </c>
      <c r="AK386" s="1612">
        <v>1970</v>
      </c>
      <c r="AL386" s="746"/>
      <c r="AM386" s="1556" t="s">
        <v>683</v>
      </c>
      <c r="AN386" s="2"/>
      <c r="AO386" s="2"/>
      <c r="AP386" s="2"/>
      <c r="AQ386" s="2"/>
      <c r="AR386" s="2"/>
      <c r="AS386" s="2"/>
      <c r="AT386" s="2"/>
    </row>
    <row r="387" spans="1:46" ht="13.5" customHeight="1" outlineLevel="1">
      <c r="A387" s="1828"/>
      <c r="B387" s="1994"/>
      <c r="C387" s="1589"/>
      <c r="D387" s="1577"/>
      <c r="E387" s="1577"/>
      <c r="F387" s="1577"/>
      <c r="G387" s="575" t="s">
        <v>374</v>
      </c>
      <c r="H387" s="575" t="s">
        <v>373</v>
      </c>
      <c r="I387" s="575">
        <v>300</v>
      </c>
      <c r="J387" s="540">
        <v>315</v>
      </c>
      <c r="K387" s="1577"/>
      <c r="L387" s="1577"/>
      <c r="M387" s="1840"/>
      <c r="N387" s="1840"/>
      <c r="O387" s="1840"/>
      <c r="P387" s="1840"/>
      <c r="Q387" s="1613"/>
      <c r="R387" s="1613"/>
      <c r="S387" s="1613"/>
      <c r="T387" s="1613"/>
      <c r="U387" s="1682"/>
      <c r="V387" s="1682"/>
      <c r="W387" s="1682"/>
      <c r="X387" s="1682"/>
      <c r="Y387" s="1595">
        <f t="shared" ref="Y387:Y391" si="288">SUM(Z387:AB387)</f>
        <v>0</v>
      </c>
      <c r="Z387" s="1595"/>
      <c r="AA387" s="1595"/>
      <c r="AB387" s="1595"/>
      <c r="AC387" s="1840">
        <f t="shared" ref="AC387:AC391" si="289">SUM(AD387:AF387)</f>
        <v>0</v>
      </c>
      <c r="AD387" s="1613"/>
      <c r="AE387" s="1613"/>
      <c r="AF387" s="2142"/>
      <c r="AG387" s="1613"/>
      <c r="AH387" s="1613"/>
      <c r="AI387" s="1613"/>
      <c r="AJ387" s="1778"/>
      <c r="AK387" s="1613"/>
      <c r="AL387" s="747"/>
      <c r="AM387" s="1556"/>
      <c r="AN387" s="2"/>
      <c r="AO387" s="2"/>
      <c r="AP387" s="2"/>
      <c r="AQ387" s="2"/>
      <c r="AR387" s="2"/>
      <c r="AS387" s="2"/>
      <c r="AT387" s="2"/>
    </row>
    <row r="388" spans="1:46" ht="45" customHeight="1" outlineLevel="1">
      <c r="A388" s="1829"/>
      <c r="B388" s="1994"/>
      <c r="C388" s="1590"/>
      <c r="D388" s="1578"/>
      <c r="E388" s="1578"/>
      <c r="F388" s="1578"/>
      <c r="G388" s="575" t="s">
        <v>375</v>
      </c>
      <c r="H388" s="575" t="s">
        <v>376</v>
      </c>
      <c r="I388" s="21">
        <v>4147.2</v>
      </c>
      <c r="J388" s="44">
        <v>6825.6</v>
      </c>
      <c r="K388" s="1578"/>
      <c r="L388" s="1578"/>
      <c r="M388" s="1841"/>
      <c r="N388" s="1841"/>
      <c r="O388" s="1841"/>
      <c r="P388" s="1841"/>
      <c r="Q388" s="1614"/>
      <c r="R388" s="1614"/>
      <c r="S388" s="1614"/>
      <c r="T388" s="1614"/>
      <c r="U388" s="1683"/>
      <c r="V388" s="1683"/>
      <c r="W388" s="1683"/>
      <c r="X388" s="1683"/>
      <c r="Y388" s="1596">
        <f t="shared" si="288"/>
        <v>0</v>
      </c>
      <c r="Z388" s="1596"/>
      <c r="AA388" s="1596"/>
      <c r="AB388" s="1596"/>
      <c r="AC388" s="1841">
        <f t="shared" si="289"/>
        <v>0</v>
      </c>
      <c r="AD388" s="1614"/>
      <c r="AE388" s="1614"/>
      <c r="AF388" s="2143"/>
      <c r="AG388" s="1614"/>
      <c r="AH388" s="1614"/>
      <c r="AI388" s="1614"/>
      <c r="AJ388" s="1779"/>
      <c r="AK388" s="1614"/>
      <c r="AL388" s="748"/>
      <c r="AM388" s="1556"/>
      <c r="AN388" s="2"/>
      <c r="AO388" s="2"/>
      <c r="AP388" s="2"/>
      <c r="AQ388" s="2"/>
      <c r="AR388" s="2"/>
      <c r="AS388" s="2"/>
      <c r="AT388" s="2"/>
    </row>
    <row r="389" spans="1:46" ht="16.5" customHeight="1" outlineLevel="1">
      <c r="A389" s="1827" t="s">
        <v>412</v>
      </c>
      <c r="B389" s="1718" t="s">
        <v>544</v>
      </c>
      <c r="C389" s="1588" t="s">
        <v>905</v>
      </c>
      <c r="D389" s="1576"/>
      <c r="E389" s="1576" t="s">
        <v>73</v>
      </c>
      <c r="F389" s="1576" t="s">
        <v>449</v>
      </c>
      <c r="G389" s="575" t="s">
        <v>372</v>
      </c>
      <c r="H389" s="575" t="s">
        <v>79</v>
      </c>
      <c r="I389" s="575">
        <v>0.33</v>
      </c>
      <c r="J389" s="540">
        <v>0.33</v>
      </c>
      <c r="K389" s="1576">
        <v>2020</v>
      </c>
      <c r="L389" s="1576">
        <v>2020</v>
      </c>
      <c r="M389" s="1839">
        <f>SUM(N389:P391)</f>
        <v>3313.2</v>
      </c>
      <c r="N389" s="1839">
        <v>0</v>
      </c>
      <c r="O389" s="1839">
        <v>0</v>
      </c>
      <c r="P389" s="1839">
        <v>3313.2</v>
      </c>
      <c r="Q389" s="1612">
        <f>SUM(R389:T391)</f>
        <v>3313.2</v>
      </c>
      <c r="R389" s="1612">
        <v>0</v>
      </c>
      <c r="S389" s="1612">
        <v>0</v>
      </c>
      <c r="T389" s="1612">
        <v>3313.2</v>
      </c>
      <c r="U389" s="1681">
        <f>SUM(V389:X391)</f>
        <v>3313.2</v>
      </c>
      <c r="V389" s="1681">
        <f>R389</f>
        <v>0</v>
      </c>
      <c r="W389" s="1681">
        <f>S389</f>
        <v>0</v>
      </c>
      <c r="X389" s="1681">
        <f>T389</f>
        <v>3313.2</v>
      </c>
      <c r="Y389" s="1594">
        <f>SUM(Z389:AB391)</f>
        <v>4071</v>
      </c>
      <c r="Z389" s="1594">
        <v>0</v>
      </c>
      <c r="AA389" s="1594">
        <v>0</v>
      </c>
      <c r="AB389" s="1594">
        <v>4071</v>
      </c>
      <c r="AC389" s="1839">
        <f>SUM(AD389:AF391)</f>
        <v>4071</v>
      </c>
      <c r="AD389" s="1612">
        <v>0</v>
      </c>
      <c r="AE389" s="1612">
        <v>0</v>
      </c>
      <c r="AF389" s="1612">
        <v>4071</v>
      </c>
      <c r="AG389" s="1612">
        <v>3313.2</v>
      </c>
      <c r="AH389" s="1612">
        <v>3313.2</v>
      </c>
      <c r="AI389" s="1612">
        <v>3313.2</v>
      </c>
      <c r="AJ389" s="1777">
        <v>4070.6</v>
      </c>
      <c r="AK389" s="1612">
        <v>4071</v>
      </c>
      <c r="AL389" s="769"/>
      <c r="AM389" s="1990" t="s">
        <v>680</v>
      </c>
      <c r="AN389" s="2"/>
      <c r="AO389" s="2"/>
      <c r="AP389" s="2"/>
      <c r="AQ389" s="2"/>
      <c r="AR389" s="2"/>
      <c r="AS389" s="2"/>
      <c r="AT389" s="2"/>
    </row>
    <row r="390" spans="1:46" ht="18.75" customHeight="1" outlineLevel="1">
      <c r="A390" s="1828"/>
      <c r="B390" s="1719"/>
      <c r="C390" s="1589"/>
      <c r="D390" s="1577"/>
      <c r="E390" s="1577"/>
      <c r="F390" s="1577"/>
      <c r="G390" s="575" t="s">
        <v>374</v>
      </c>
      <c r="H390" s="575" t="s">
        <v>373</v>
      </c>
      <c r="I390" s="575">
        <v>150</v>
      </c>
      <c r="J390" s="540">
        <v>160</v>
      </c>
      <c r="K390" s="1577"/>
      <c r="L390" s="1577"/>
      <c r="M390" s="1840"/>
      <c r="N390" s="1840"/>
      <c r="O390" s="1840"/>
      <c r="P390" s="1840"/>
      <c r="Q390" s="1613"/>
      <c r="R390" s="1613"/>
      <c r="S390" s="1613"/>
      <c r="T390" s="1613"/>
      <c r="U390" s="1682"/>
      <c r="V390" s="1682"/>
      <c r="W390" s="1682"/>
      <c r="X390" s="1682"/>
      <c r="Y390" s="1595">
        <f t="shared" si="288"/>
        <v>0</v>
      </c>
      <c r="Z390" s="1595"/>
      <c r="AA390" s="1595"/>
      <c r="AB390" s="1595"/>
      <c r="AC390" s="1840">
        <f t="shared" si="289"/>
        <v>0</v>
      </c>
      <c r="AD390" s="1613"/>
      <c r="AE390" s="1613"/>
      <c r="AF390" s="1613"/>
      <c r="AG390" s="1613"/>
      <c r="AH390" s="1613"/>
      <c r="AI390" s="1613"/>
      <c r="AJ390" s="1778"/>
      <c r="AK390" s="1613"/>
      <c r="AL390" s="770"/>
      <c r="AM390" s="1990"/>
      <c r="AN390" s="2"/>
      <c r="AO390" s="2"/>
      <c r="AP390" s="2"/>
      <c r="AQ390" s="2"/>
      <c r="AR390" s="2"/>
      <c r="AS390" s="2"/>
      <c r="AT390" s="2"/>
    </row>
    <row r="391" spans="1:46" ht="41.25" customHeight="1" outlineLevel="1">
      <c r="A391" s="1829"/>
      <c r="B391" s="1720"/>
      <c r="C391" s="1590"/>
      <c r="D391" s="1578"/>
      <c r="E391" s="1578"/>
      <c r="F391" s="1578"/>
      <c r="G391" s="575" t="s">
        <v>375</v>
      </c>
      <c r="H391" s="575" t="s">
        <v>376</v>
      </c>
      <c r="I391" s="22">
        <v>1099.8699999999999</v>
      </c>
      <c r="J391" s="44">
        <v>1209.5999999999999</v>
      </c>
      <c r="K391" s="1578"/>
      <c r="L391" s="1578"/>
      <c r="M391" s="1841"/>
      <c r="N391" s="1841"/>
      <c r="O391" s="1841"/>
      <c r="P391" s="1841"/>
      <c r="Q391" s="1614"/>
      <c r="R391" s="1614"/>
      <c r="S391" s="1614"/>
      <c r="T391" s="1614"/>
      <c r="U391" s="1683"/>
      <c r="V391" s="1683"/>
      <c r="W391" s="1683"/>
      <c r="X391" s="1683"/>
      <c r="Y391" s="1596">
        <f t="shared" si="288"/>
        <v>0</v>
      </c>
      <c r="Z391" s="1596"/>
      <c r="AA391" s="1596"/>
      <c r="AB391" s="1596"/>
      <c r="AC391" s="1841">
        <f t="shared" si="289"/>
        <v>0</v>
      </c>
      <c r="AD391" s="1614"/>
      <c r="AE391" s="1614"/>
      <c r="AF391" s="1614"/>
      <c r="AG391" s="1614"/>
      <c r="AH391" s="1614"/>
      <c r="AI391" s="1614"/>
      <c r="AJ391" s="1779"/>
      <c r="AK391" s="1614"/>
      <c r="AL391" s="771"/>
      <c r="AM391" s="1990"/>
      <c r="AN391" s="2"/>
      <c r="AO391" s="2"/>
      <c r="AP391" s="2"/>
      <c r="AQ391" s="2"/>
      <c r="AR391" s="2"/>
      <c r="AS391" s="2"/>
      <c r="AT391" s="2"/>
    </row>
    <row r="392" spans="1:46" ht="19.5" customHeight="1" outlineLevel="1">
      <c r="A392" s="1930" t="s">
        <v>413</v>
      </c>
      <c r="B392" s="1931" t="s">
        <v>545</v>
      </c>
      <c r="C392" s="1588" t="s">
        <v>1056</v>
      </c>
      <c r="D392" s="1576"/>
      <c r="E392" s="1576" t="s">
        <v>73</v>
      </c>
      <c r="F392" s="1576" t="s">
        <v>449</v>
      </c>
      <c r="G392" s="575" t="s">
        <v>372</v>
      </c>
      <c r="H392" s="575" t="s">
        <v>79</v>
      </c>
      <c r="I392" s="575">
        <v>0.25</v>
      </c>
      <c r="J392" s="540">
        <v>0.25</v>
      </c>
      <c r="K392" s="1576">
        <v>2020</v>
      </c>
      <c r="L392" s="1576">
        <v>2020</v>
      </c>
      <c r="M392" s="1839">
        <f>SUM(N392:P394)</f>
        <v>12997.5</v>
      </c>
      <c r="N392" s="1839">
        <v>0</v>
      </c>
      <c r="O392" s="1839">
        <v>0</v>
      </c>
      <c r="P392" s="1839">
        <v>12997.5</v>
      </c>
      <c r="Q392" s="1612">
        <f>SUM(R392:T394)</f>
        <v>12997.5</v>
      </c>
      <c r="R392" s="1612">
        <v>0</v>
      </c>
      <c r="S392" s="1612">
        <v>0</v>
      </c>
      <c r="T392" s="1612">
        <v>12997.5</v>
      </c>
      <c r="U392" s="1681">
        <f>SUM(V392:X394)</f>
        <v>12997.5</v>
      </c>
      <c r="V392" s="1681">
        <f>R392</f>
        <v>0</v>
      </c>
      <c r="W392" s="1681">
        <f>S392</f>
        <v>0</v>
      </c>
      <c r="X392" s="1681">
        <f>T392</f>
        <v>12997.5</v>
      </c>
      <c r="Y392" s="1594">
        <f>SUM(Z392:AB394)</f>
        <v>0</v>
      </c>
      <c r="Z392" s="1594">
        <v>0</v>
      </c>
      <c r="AA392" s="1594">
        <v>0</v>
      </c>
      <c r="AB392" s="1594">
        <v>0</v>
      </c>
      <c r="AC392" s="1839">
        <f>SUM(AD392:AF394)</f>
        <v>0</v>
      </c>
      <c r="AD392" s="1612">
        <v>0</v>
      </c>
      <c r="AE392" s="1612">
        <v>0</v>
      </c>
      <c r="AF392" s="1612">
        <v>0</v>
      </c>
      <c r="AG392" s="1612">
        <v>12997.5</v>
      </c>
      <c r="AH392" s="1612">
        <v>12997.5</v>
      </c>
      <c r="AI392" s="1612">
        <v>12997.5</v>
      </c>
      <c r="AJ392" s="1995">
        <v>0</v>
      </c>
      <c r="AK392" s="1839">
        <v>0</v>
      </c>
      <c r="AL392" s="803"/>
      <c r="AM392" s="1556"/>
      <c r="AN392" s="2"/>
      <c r="AO392" s="2"/>
      <c r="AP392" s="2"/>
      <c r="AQ392" s="2"/>
      <c r="AR392" s="2"/>
      <c r="AS392" s="2"/>
      <c r="AT392" s="2"/>
    </row>
    <row r="393" spans="1:46" ht="17.25" customHeight="1" outlineLevel="1">
      <c r="A393" s="1991"/>
      <c r="B393" s="1998"/>
      <c r="C393" s="1589"/>
      <c r="D393" s="1577"/>
      <c r="E393" s="1577"/>
      <c r="F393" s="1577"/>
      <c r="G393" s="575" t="s">
        <v>374</v>
      </c>
      <c r="H393" s="575" t="s">
        <v>373</v>
      </c>
      <c r="I393" s="575">
        <v>800</v>
      </c>
      <c r="J393" s="540">
        <v>800</v>
      </c>
      <c r="K393" s="1577"/>
      <c r="L393" s="1577"/>
      <c r="M393" s="1840"/>
      <c r="N393" s="1840"/>
      <c r="O393" s="1840"/>
      <c r="P393" s="1840"/>
      <c r="Q393" s="1613"/>
      <c r="R393" s="1613"/>
      <c r="S393" s="1613"/>
      <c r="T393" s="1613"/>
      <c r="U393" s="1682"/>
      <c r="V393" s="1682"/>
      <c r="W393" s="1682"/>
      <c r="X393" s="1682"/>
      <c r="Y393" s="1595">
        <f t="shared" ref="Y393:Y397" si="290">SUM(Z393:AB393)</f>
        <v>0</v>
      </c>
      <c r="Z393" s="1595"/>
      <c r="AA393" s="1595"/>
      <c r="AB393" s="1595"/>
      <c r="AC393" s="1840">
        <f t="shared" ref="AC393:AC397" si="291">SUM(AD393:AF393)</f>
        <v>0</v>
      </c>
      <c r="AD393" s="1613"/>
      <c r="AE393" s="1613"/>
      <c r="AF393" s="1613"/>
      <c r="AG393" s="1613"/>
      <c r="AH393" s="1613"/>
      <c r="AI393" s="1613"/>
      <c r="AJ393" s="1996"/>
      <c r="AK393" s="1840"/>
      <c r="AL393" s="804"/>
      <c r="AM393" s="1556"/>
      <c r="AN393" s="2"/>
      <c r="AO393" s="2"/>
      <c r="AP393" s="2"/>
      <c r="AQ393" s="2"/>
      <c r="AR393" s="2"/>
      <c r="AS393" s="2"/>
      <c r="AT393" s="2"/>
    </row>
    <row r="394" spans="1:46" ht="43.2" outlineLevel="1">
      <c r="A394" s="1992"/>
      <c r="B394" s="1999"/>
      <c r="C394" s="1590"/>
      <c r="D394" s="1578"/>
      <c r="E394" s="1578"/>
      <c r="F394" s="1578"/>
      <c r="G394" s="575" t="s">
        <v>375</v>
      </c>
      <c r="H394" s="575" t="s">
        <v>376</v>
      </c>
      <c r="I394" s="26">
        <v>46656</v>
      </c>
      <c r="J394" s="49">
        <v>63936</v>
      </c>
      <c r="K394" s="1578"/>
      <c r="L394" s="1578"/>
      <c r="M394" s="1841"/>
      <c r="N394" s="1841"/>
      <c r="O394" s="1841"/>
      <c r="P394" s="1841"/>
      <c r="Q394" s="1614"/>
      <c r="R394" s="1614"/>
      <c r="S394" s="1614"/>
      <c r="T394" s="1614"/>
      <c r="U394" s="1683"/>
      <c r="V394" s="1683"/>
      <c r="W394" s="1683"/>
      <c r="X394" s="1683"/>
      <c r="Y394" s="1596">
        <f t="shared" si="290"/>
        <v>0</v>
      </c>
      <c r="Z394" s="1596"/>
      <c r="AA394" s="1596"/>
      <c r="AB394" s="1596"/>
      <c r="AC394" s="1841">
        <f t="shared" si="291"/>
        <v>0</v>
      </c>
      <c r="AD394" s="1614"/>
      <c r="AE394" s="1614"/>
      <c r="AF394" s="1614"/>
      <c r="AG394" s="1614"/>
      <c r="AH394" s="1614"/>
      <c r="AI394" s="1614"/>
      <c r="AJ394" s="1997"/>
      <c r="AK394" s="1841"/>
      <c r="AL394" s="805"/>
      <c r="AM394" s="1556"/>
      <c r="AN394" s="2"/>
      <c r="AO394" s="2"/>
      <c r="AP394" s="2"/>
      <c r="AQ394" s="2"/>
      <c r="AR394" s="2"/>
      <c r="AS394" s="2"/>
      <c r="AT394" s="2"/>
    </row>
    <row r="395" spans="1:46" ht="17.25" customHeight="1" outlineLevel="1">
      <c r="A395" s="1827" t="s">
        <v>414</v>
      </c>
      <c r="B395" s="1718" t="s">
        <v>535</v>
      </c>
      <c r="C395" s="1909" t="s">
        <v>907</v>
      </c>
      <c r="D395" s="1576" t="s">
        <v>891</v>
      </c>
      <c r="E395" s="1576" t="s">
        <v>73</v>
      </c>
      <c r="F395" s="1576" t="s">
        <v>449</v>
      </c>
      <c r="G395" s="575" t="s">
        <v>372</v>
      </c>
      <c r="H395" s="575" t="s">
        <v>79</v>
      </c>
      <c r="I395" s="575">
        <v>0.25</v>
      </c>
      <c r="J395" s="540">
        <v>0.25</v>
      </c>
      <c r="K395" s="1576">
        <v>2020</v>
      </c>
      <c r="L395" s="1576">
        <v>2020</v>
      </c>
      <c r="M395" s="1839">
        <f>SUM(N395:P397)</f>
        <v>4450</v>
      </c>
      <c r="N395" s="1839">
        <v>0</v>
      </c>
      <c r="O395" s="1839">
        <v>0</v>
      </c>
      <c r="P395" s="1839">
        <v>4450</v>
      </c>
      <c r="Q395" s="1612">
        <f>SUM(R395:T397)</f>
        <v>4450</v>
      </c>
      <c r="R395" s="1612">
        <v>0</v>
      </c>
      <c r="S395" s="1612">
        <v>0</v>
      </c>
      <c r="T395" s="1612">
        <v>4450</v>
      </c>
      <c r="U395" s="1681">
        <f>SUM(V395:X397)</f>
        <v>4450</v>
      </c>
      <c r="V395" s="1681">
        <f>R395</f>
        <v>0</v>
      </c>
      <c r="W395" s="1681">
        <f>S395</f>
        <v>0</v>
      </c>
      <c r="X395" s="1681">
        <f>T395</f>
        <v>4450</v>
      </c>
      <c r="Y395" s="1594">
        <f>SUM(Z395:AB397)</f>
        <v>21652.2</v>
      </c>
      <c r="Z395" s="1594">
        <v>0</v>
      </c>
      <c r="AA395" s="1594">
        <v>0</v>
      </c>
      <c r="AB395" s="1594">
        <v>21652.2</v>
      </c>
      <c r="AC395" s="1839">
        <f>SUM(AD395:AF397)</f>
        <v>21652.2</v>
      </c>
      <c r="AD395" s="1612">
        <v>0</v>
      </c>
      <c r="AE395" s="1612">
        <v>0</v>
      </c>
      <c r="AF395" s="1612">
        <v>21652.2</v>
      </c>
      <c r="AG395" s="1612">
        <v>4450</v>
      </c>
      <c r="AH395" s="1612">
        <v>4450</v>
      </c>
      <c r="AI395" s="1612">
        <v>4450</v>
      </c>
      <c r="AJ395" s="1733">
        <f>15953+4263.942</f>
        <v>20216.941999999999</v>
      </c>
      <c r="AK395" s="1932">
        <v>21396.75</v>
      </c>
      <c r="AL395" s="836"/>
      <c r="AM395" s="1556"/>
      <c r="AN395" s="2"/>
      <c r="AO395" s="2"/>
      <c r="AP395" s="2"/>
      <c r="AQ395" s="2"/>
      <c r="AR395" s="2"/>
      <c r="AS395" s="2"/>
      <c r="AT395" s="2"/>
    </row>
    <row r="396" spans="1:46" ht="15.75" customHeight="1" outlineLevel="1">
      <c r="A396" s="1828"/>
      <c r="B396" s="1719"/>
      <c r="C396" s="2000"/>
      <c r="D396" s="1577"/>
      <c r="E396" s="1577"/>
      <c r="F396" s="1577"/>
      <c r="G396" s="575" t="s">
        <v>374</v>
      </c>
      <c r="H396" s="575" t="s">
        <v>373</v>
      </c>
      <c r="I396" s="575">
        <v>400</v>
      </c>
      <c r="J396" s="540">
        <v>400</v>
      </c>
      <c r="K396" s="1577"/>
      <c r="L396" s="1577"/>
      <c r="M396" s="1840"/>
      <c r="N396" s="1840"/>
      <c r="O396" s="1840"/>
      <c r="P396" s="1840"/>
      <c r="Q396" s="1613"/>
      <c r="R396" s="1613"/>
      <c r="S396" s="1613"/>
      <c r="T396" s="1613"/>
      <c r="U396" s="1682"/>
      <c r="V396" s="1682"/>
      <c r="W396" s="1682"/>
      <c r="X396" s="1682"/>
      <c r="Y396" s="1595">
        <f t="shared" si="290"/>
        <v>0</v>
      </c>
      <c r="Z396" s="1595"/>
      <c r="AA396" s="1595"/>
      <c r="AB396" s="1595"/>
      <c r="AC396" s="1840">
        <f t="shared" si="291"/>
        <v>0</v>
      </c>
      <c r="AD396" s="1613"/>
      <c r="AE396" s="1613"/>
      <c r="AF396" s="1613"/>
      <c r="AG396" s="1613"/>
      <c r="AH396" s="1613"/>
      <c r="AI396" s="1613"/>
      <c r="AJ396" s="1734"/>
      <c r="AK396" s="2002"/>
      <c r="AL396" s="865"/>
      <c r="AM396" s="1556"/>
      <c r="AN396" s="2"/>
      <c r="AO396" s="2"/>
      <c r="AP396" s="2"/>
      <c r="AQ396" s="2"/>
      <c r="AR396" s="2"/>
      <c r="AS396" s="2"/>
      <c r="AT396" s="2"/>
    </row>
    <row r="397" spans="1:46" ht="43.2" outlineLevel="1">
      <c r="A397" s="1829"/>
      <c r="B397" s="1720"/>
      <c r="C397" s="2001"/>
      <c r="D397" s="1578"/>
      <c r="E397" s="1578"/>
      <c r="F397" s="1578"/>
      <c r="G397" s="575" t="s">
        <v>375</v>
      </c>
      <c r="H397" s="575" t="s">
        <v>376</v>
      </c>
      <c r="I397" s="21">
        <v>10368</v>
      </c>
      <c r="J397" s="44">
        <v>10886.4</v>
      </c>
      <c r="K397" s="1578"/>
      <c r="L397" s="1578"/>
      <c r="M397" s="1841"/>
      <c r="N397" s="1841"/>
      <c r="O397" s="1841"/>
      <c r="P397" s="1841"/>
      <c r="Q397" s="1614"/>
      <c r="R397" s="1614"/>
      <c r="S397" s="1614"/>
      <c r="T397" s="1614"/>
      <c r="U397" s="1683"/>
      <c r="V397" s="1683"/>
      <c r="W397" s="1683"/>
      <c r="X397" s="1683"/>
      <c r="Y397" s="1596">
        <f t="shared" si="290"/>
        <v>0</v>
      </c>
      <c r="Z397" s="1596"/>
      <c r="AA397" s="1596"/>
      <c r="AB397" s="1596"/>
      <c r="AC397" s="1841">
        <f t="shared" si="291"/>
        <v>0</v>
      </c>
      <c r="AD397" s="1614"/>
      <c r="AE397" s="1614"/>
      <c r="AF397" s="1614"/>
      <c r="AG397" s="1614"/>
      <c r="AH397" s="1614"/>
      <c r="AI397" s="1614"/>
      <c r="AJ397" s="1735"/>
      <c r="AK397" s="2003"/>
      <c r="AL397" s="866"/>
      <c r="AM397" s="1556"/>
      <c r="AN397" s="2"/>
      <c r="AO397" s="2"/>
      <c r="AP397" s="2"/>
      <c r="AQ397" s="2"/>
      <c r="AR397" s="2"/>
      <c r="AS397" s="2"/>
      <c r="AT397" s="2"/>
    </row>
    <row r="398" spans="1:46" ht="16.5" customHeight="1" outlineLevel="1">
      <c r="A398" s="1827" t="s">
        <v>415</v>
      </c>
      <c r="B398" s="1718" t="s">
        <v>546</v>
      </c>
      <c r="C398" s="1588" t="s">
        <v>906</v>
      </c>
      <c r="D398" s="1576"/>
      <c r="E398" s="1576" t="s">
        <v>73</v>
      </c>
      <c r="F398" s="1576" t="s">
        <v>449</v>
      </c>
      <c r="G398" s="575" t="s">
        <v>372</v>
      </c>
      <c r="H398" s="575" t="s">
        <v>79</v>
      </c>
      <c r="I398" s="575">
        <v>0.95</v>
      </c>
      <c r="J398" s="540">
        <v>0.95</v>
      </c>
      <c r="K398" s="1576">
        <v>2020</v>
      </c>
      <c r="L398" s="1576">
        <v>2020</v>
      </c>
      <c r="M398" s="1839">
        <f>SUM(N398:P400)</f>
        <v>15041.8</v>
      </c>
      <c r="N398" s="1839">
        <v>0</v>
      </c>
      <c r="O398" s="1839">
        <v>0</v>
      </c>
      <c r="P398" s="1839">
        <v>15041.8</v>
      </c>
      <c r="Q398" s="1612">
        <f>SUM(R398:T400)</f>
        <v>15041.8</v>
      </c>
      <c r="R398" s="1612">
        <v>0</v>
      </c>
      <c r="S398" s="1612">
        <v>0</v>
      </c>
      <c r="T398" s="1612">
        <v>15041.8</v>
      </c>
      <c r="U398" s="1681">
        <f>SUM(V398:X400)</f>
        <v>15041.8</v>
      </c>
      <c r="V398" s="1681">
        <f>R398</f>
        <v>0</v>
      </c>
      <c r="W398" s="1681">
        <f>S398</f>
        <v>0</v>
      </c>
      <c r="X398" s="1681">
        <f>T398</f>
        <v>15041.8</v>
      </c>
      <c r="Y398" s="1594">
        <f>SUM(Z398:AB400)</f>
        <v>15041.8</v>
      </c>
      <c r="Z398" s="1594">
        <v>0</v>
      </c>
      <c r="AA398" s="1594">
        <v>0</v>
      </c>
      <c r="AB398" s="1594">
        <f>X398</f>
        <v>15041.8</v>
      </c>
      <c r="AC398" s="1839">
        <f>SUM(AD398:AF400)</f>
        <v>2722</v>
      </c>
      <c r="AD398" s="1612">
        <v>0</v>
      </c>
      <c r="AE398" s="1612">
        <v>0</v>
      </c>
      <c r="AF398" s="1612">
        <v>2722</v>
      </c>
      <c r="AG398" s="1612">
        <v>15041.8</v>
      </c>
      <c r="AH398" s="1612">
        <v>15041.8</v>
      </c>
      <c r="AI398" s="1612">
        <v>15041.8</v>
      </c>
      <c r="AJ398" s="2004">
        <f>829.55+447.214</f>
        <v>1276.7639999999999</v>
      </c>
      <c r="AK398" s="1612">
        <v>2722</v>
      </c>
      <c r="AL398" s="746"/>
      <c r="AM398" s="1989" t="s">
        <v>1037</v>
      </c>
      <c r="AN398" s="2"/>
      <c r="AO398" s="2"/>
      <c r="AP398" s="2"/>
      <c r="AQ398" s="2"/>
      <c r="AR398" s="2"/>
      <c r="AS398" s="2"/>
      <c r="AT398" s="2"/>
    </row>
    <row r="399" spans="1:46" ht="15.75" customHeight="1" outlineLevel="1">
      <c r="A399" s="1828"/>
      <c r="B399" s="1719"/>
      <c r="C399" s="1589"/>
      <c r="D399" s="1577"/>
      <c r="E399" s="1577"/>
      <c r="F399" s="1577"/>
      <c r="G399" s="575" t="s">
        <v>374</v>
      </c>
      <c r="H399" s="575" t="s">
        <v>373</v>
      </c>
      <c r="I399" s="575">
        <v>300</v>
      </c>
      <c r="J399" s="540">
        <v>315</v>
      </c>
      <c r="K399" s="1577"/>
      <c r="L399" s="1577"/>
      <c r="M399" s="1840"/>
      <c r="N399" s="1840"/>
      <c r="O399" s="1840"/>
      <c r="P399" s="1840"/>
      <c r="Q399" s="1613"/>
      <c r="R399" s="1613"/>
      <c r="S399" s="1613"/>
      <c r="T399" s="1613"/>
      <c r="U399" s="1682"/>
      <c r="V399" s="1682"/>
      <c r="W399" s="1682"/>
      <c r="X399" s="1682"/>
      <c r="Y399" s="1595">
        <f t="shared" ref="Y399:Y403" si="292">SUM(Z399:AB399)</f>
        <v>0</v>
      </c>
      <c r="Z399" s="1595"/>
      <c r="AA399" s="1595"/>
      <c r="AB399" s="1595"/>
      <c r="AC399" s="1840">
        <f t="shared" ref="AC399:AC403" si="293">SUM(AD399:AF399)</f>
        <v>0</v>
      </c>
      <c r="AD399" s="1613"/>
      <c r="AE399" s="1613"/>
      <c r="AF399" s="1613"/>
      <c r="AG399" s="1613"/>
      <c r="AH399" s="1613"/>
      <c r="AI399" s="1613"/>
      <c r="AJ399" s="2005"/>
      <c r="AK399" s="1613"/>
      <c r="AL399" s="747"/>
      <c r="AM399" s="1989"/>
      <c r="AN399" s="2"/>
      <c r="AO399" s="2"/>
      <c r="AP399" s="2"/>
      <c r="AQ399" s="2"/>
      <c r="AR399" s="2"/>
      <c r="AS399" s="2"/>
      <c r="AT399" s="2"/>
    </row>
    <row r="400" spans="1:46" ht="43.2" outlineLevel="1">
      <c r="A400" s="1829"/>
      <c r="B400" s="1720"/>
      <c r="C400" s="1590"/>
      <c r="D400" s="1578"/>
      <c r="E400" s="1578"/>
      <c r="F400" s="1578"/>
      <c r="G400" s="575" t="s">
        <v>375</v>
      </c>
      <c r="H400" s="575" t="s">
        <v>376</v>
      </c>
      <c r="I400" s="21">
        <v>6307.2</v>
      </c>
      <c r="J400" s="44">
        <v>6825.6</v>
      </c>
      <c r="K400" s="1578"/>
      <c r="L400" s="1578"/>
      <c r="M400" s="1841"/>
      <c r="N400" s="1841"/>
      <c r="O400" s="1841"/>
      <c r="P400" s="1841"/>
      <c r="Q400" s="1614"/>
      <c r="R400" s="1614"/>
      <c r="S400" s="1614"/>
      <c r="T400" s="1614"/>
      <c r="U400" s="1683"/>
      <c r="V400" s="1683"/>
      <c r="W400" s="1683"/>
      <c r="X400" s="1683"/>
      <c r="Y400" s="1596">
        <f t="shared" si="292"/>
        <v>0</v>
      </c>
      <c r="Z400" s="1596"/>
      <c r="AA400" s="1596"/>
      <c r="AB400" s="1596"/>
      <c r="AC400" s="1841">
        <f t="shared" si="293"/>
        <v>0</v>
      </c>
      <c r="AD400" s="1614"/>
      <c r="AE400" s="1614"/>
      <c r="AF400" s="1614"/>
      <c r="AG400" s="1614"/>
      <c r="AH400" s="1614"/>
      <c r="AI400" s="1614"/>
      <c r="AJ400" s="2006"/>
      <c r="AK400" s="1614"/>
      <c r="AL400" s="748"/>
      <c r="AM400" s="1989"/>
      <c r="AN400" s="2"/>
      <c r="AO400" s="2"/>
      <c r="AP400" s="2"/>
      <c r="AQ400" s="2"/>
      <c r="AR400" s="2"/>
      <c r="AS400" s="2"/>
      <c r="AT400" s="2"/>
    </row>
    <row r="401" spans="1:46" ht="21.6" customHeight="1" outlineLevel="1">
      <c r="A401" s="1827" t="s">
        <v>652</v>
      </c>
      <c r="B401" s="1718" t="s">
        <v>725</v>
      </c>
      <c r="C401" s="1576" t="s">
        <v>724</v>
      </c>
      <c r="D401" s="1576"/>
      <c r="E401" s="1576" t="s">
        <v>73</v>
      </c>
      <c r="F401" s="1576" t="s">
        <v>449</v>
      </c>
      <c r="G401" s="575" t="s">
        <v>372</v>
      </c>
      <c r="H401" s="575" t="s">
        <v>79</v>
      </c>
      <c r="I401" s="575">
        <v>0.14299999999999999</v>
      </c>
      <c r="J401" s="540">
        <v>0.14299999999999999</v>
      </c>
      <c r="K401" s="1576">
        <v>2018</v>
      </c>
      <c r="L401" s="1576">
        <v>2018</v>
      </c>
      <c r="M401" s="1576"/>
      <c r="N401" s="1576"/>
      <c r="O401" s="1576"/>
      <c r="P401" s="1576"/>
      <c r="Q401" s="1612">
        <f>SUM(R401:T403)</f>
        <v>1632.8</v>
      </c>
      <c r="R401" s="1612">
        <v>1632.8</v>
      </c>
      <c r="S401" s="1612">
        <v>0</v>
      </c>
      <c r="T401" s="1612">
        <v>0</v>
      </c>
      <c r="U401" s="1681">
        <f>SUM(V401:X403)</f>
        <v>1632.8</v>
      </c>
      <c r="V401" s="1681">
        <f>R401</f>
        <v>1632.8</v>
      </c>
      <c r="W401" s="1681">
        <f>S401</f>
        <v>0</v>
      </c>
      <c r="X401" s="1681">
        <f>T401</f>
        <v>0</v>
      </c>
      <c r="Y401" s="1594">
        <f>SUM(Z401:AB403)</f>
        <v>1632.8</v>
      </c>
      <c r="Z401" s="1594">
        <f>V401</f>
        <v>1632.8</v>
      </c>
      <c r="AA401" s="1594">
        <f t="shared" ref="AA401:AB401" si="294">W401</f>
        <v>0</v>
      </c>
      <c r="AB401" s="1594">
        <f t="shared" si="294"/>
        <v>0</v>
      </c>
      <c r="AC401" s="1839">
        <f>SUM(AD401:AF403)</f>
        <v>638.29999999999995</v>
      </c>
      <c r="AD401" s="1612">
        <v>638.29999999999995</v>
      </c>
      <c r="AE401" s="1612">
        <v>0</v>
      </c>
      <c r="AF401" s="1736"/>
      <c r="AG401" s="1736"/>
      <c r="AH401" s="1736"/>
      <c r="AI401" s="1736"/>
      <c r="AJ401" s="1736"/>
      <c r="AK401" s="1927"/>
      <c r="AL401" s="833"/>
      <c r="AM401" s="1909"/>
      <c r="AN401" s="2"/>
      <c r="AO401" s="2"/>
      <c r="AP401" s="2"/>
      <c r="AQ401" s="2"/>
      <c r="AR401" s="2"/>
      <c r="AS401" s="2"/>
      <c r="AT401" s="2"/>
    </row>
    <row r="402" spans="1:46" ht="21.6" customHeight="1" outlineLevel="1">
      <c r="A402" s="1828"/>
      <c r="B402" s="1719"/>
      <c r="C402" s="1577"/>
      <c r="D402" s="1577"/>
      <c r="E402" s="1577"/>
      <c r="F402" s="1577"/>
      <c r="G402" s="575" t="s">
        <v>374</v>
      </c>
      <c r="H402" s="575" t="s">
        <v>373</v>
      </c>
      <c r="I402" s="575">
        <v>200</v>
      </c>
      <c r="J402" s="540">
        <v>225</v>
      </c>
      <c r="K402" s="1577"/>
      <c r="L402" s="1577"/>
      <c r="M402" s="1577"/>
      <c r="N402" s="1577"/>
      <c r="O402" s="1577"/>
      <c r="P402" s="1577"/>
      <c r="Q402" s="1613"/>
      <c r="R402" s="1613"/>
      <c r="S402" s="1613"/>
      <c r="T402" s="1613"/>
      <c r="U402" s="1682"/>
      <c r="V402" s="1682"/>
      <c r="W402" s="1682"/>
      <c r="X402" s="1682"/>
      <c r="Y402" s="1595">
        <f t="shared" si="292"/>
        <v>0</v>
      </c>
      <c r="Z402" s="1595"/>
      <c r="AA402" s="1595"/>
      <c r="AB402" s="1595"/>
      <c r="AC402" s="1840">
        <f t="shared" si="293"/>
        <v>0</v>
      </c>
      <c r="AD402" s="1613"/>
      <c r="AE402" s="1613"/>
      <c r="AF402" s="1737"/>
      <c r="AG402" s="1737"/>
      <c r="AH402" s="1737"/>
      <c r="AI402" s="1737"/>
      <c r="AJ402" s="1737"/>
      <c r="AK402" s="1928"/>
      <c r="AL402" s="834"/>
      <c r="AM402" s="2000"/>
      <c r="AN402" s="2"/>
      <c r="AO402" s="2"/>
      <c r="AP402" s="2"/>
      <c r="AQ402" s="2"/>
      <c r="AR402" s="2"/>
      <c r="AS402" s="2"/>
      <c r="AT402" s="2"/>
    </row>
    <row r="403" spans="1:46" ht="42.6" customHeight="1" outlineLevel="1">
      <c r="A403" s="1829"/>
      <c r="B403" s="1720"/>
      <c r="C403" s="1578"/>
      <c r="D403" s="1578"/>
      <c r="E403" s="1578"/>
      <c r="F403" s="1578"/>
      <c r="G403" s="575" t="s">
        <v>375</v>
      </c>
      <c r="H403" s="575" t="s">
        <v>376</v>
      </c>
      <c r="I403" s="575">
        <v>1598.4</v>
      </c>
      <c r="J403" s="540">
        <v>2872.8</v>
      </c>
      <c r="K403" s="1578"/>
      <c r="L403" s="1578"/>
      <c r="M403" s="1578"/>
      <c r="N403" s="1578"/>
      <c r="O403" s="1578"/>
      <c r="P403" s="1578"/>
      <c r="Q403" s="1614"/>
      <c r="R403" s="1614"/>
      <c r="S403" s="1614"/>
      <c r="T403" s="1614"/>
      <c r="U403" s="1683"/>
      <c r="V403" s="1683"/>
      <c r="W403" s="1683"/>
      <c r="X403" s="1683"/>
      <c r="Y403" s="1596">
        <f t="shared" si="292"/>
        <v>0</v>
      </c>
      <c r="Z403" s="1596"/>
      <c r="AA403" s="1596"/>
      <c r="AB403" s="1596"/>
      <c r="AC403" s="1841">
        <f t="shared" si="293"/>
        <v>0</v>
      </c>
      <c r="AD403" s="1614"/>
      <c r="AE403" s="1614"/>
      <c r="AF403" s="1738"/>
      <c r="AG403" s="1738"/>
      <c r="AH403" s="1738"/>
      <c r="AI403" s="1738"/>
      <c r="AJ403" s="1738"/>
      <c r="AK403" s="1929"/>
      <c r="AL403" s="835"/>
      <c r="AM403" s="2001"/>
      <c r="AN403" s="2"/>
      <c r="AO403" s="2"/>
      <c r="AP403" s="2"/>
      <c r="AQ403" s="2"/>
      <c r="AR403" s="2"/>
      <c r="AS403" s="2"/>
      <c r="AT403" s="2"/>
    </row>
    <row r="404" spans="1:46" ht="14.4" outlineLevel="1">
      <c r="A404" s="1827" t="s">
        <v>653</v>
      </c>
      <c r="B404" s="1718" t="s">
        <v>531</v>
      </c>
      <c r="C404" s="1576" t="s">
        <v>724</v>
      </c>
      <c r="D404" s="1576"/>
      <c r="E404" s="1576" t="s">
        <v>73</v>
      </c>
      <c r="F404" s="1576" t="s">
        <v>449</v>
      </c>
      <c r="G404" s="575" t="s">
        <v>372</v>
      </c>
      <c r="H404" s="575" t="s">
        <v>79</v>
      </c>
      <c r="I404" s="575">
        <v>0.106</v>
      </c>
      <c r="J404" s="540">
        <v>0.106</v>
      </c>
      <c r="K404" s="1576">
        <v>2019</v>
      </c>
      <c r="L404" s="1576">
        <v>2019</v>
      </c>
      <c r="M404" s="1839"/>
      <c r="N404" s="1576"/>
      <c r="O404" s="1576"/>
      <c r="P404" s="1576"/>
      <c r="Q404" s="1839">
        <f>SUM(R404:T406)</f>
        <v>1254.0999999999999</v>
      </c>
      <c r="R404" s="1687">
        <v>1254.0999999999999</v>
      </c>
      <c r="S404" s="2010">
        <v>0</v>
      </c>
      <c r="T404" s="2010">
        <v>0</v>
      </c>
      <c r="U404" s="1681">
        <f>SUM(V404:X406)</f>
        <v>1254.0999999999999</v>
      </c>
      <c r="V404" s="1681">
        <f>R404</f>
        <v>1254.0999999999999</v>
      </c>
      <c r="W404" s="1681">
        <f>S404</f>
        <v>0</v>
      </c>
      <c r="X404" s="1681">
        <f>T404</f>
        <v>0</v>
      </c>
      <c r="Y404" s="1594">
        <f>SUM(Z404:AB406)</f>
        <v>1254.0999999999999</v>
      </c>
      <c r="Z404" s="1594">
        <f t="shared" ref="Z404:AB404" si="295">V404</f>
        <v>1254.0999999999999</v>
      </c>
      <c r="AA404" s="1594">
        <f t="shared" si="295"/>
        <v>0</v>
      </c>
      <c r="AB404" s="1594">
        <f t="shared" si="295"/>
        <v>0</v>
      </c>
      <c r="AC404" s="1839">
        <f>SUM(AD404:AF406)</f>
        <v>0</v>
      </c>
      <c r="AD404" s="1736"/>
      <c r="AE404" s="1736"/>
      <c r="AF404" s="1736"/>
      <c r="AG404" s="1736"/>
      <c r="AH404" s="1736"/>
      <c r="AI404" s="1736"/>
      <c r="AJ404" s="1736"/>
      <c r="AK404" s="1927"/>
      <c r="AL404" s="833"/>
      <c r="AM404" s="1909"/>
      <c r="AN404" s="2"/>
      <c r="AO404" s="2"/>
      <c r="AP404" s="2"/>
      <c r="AQ404" s="2"/>
      <c r="AR404" s="2"/>
      <c r="AS404" s="2"/>
      <c r="AT404" s="2"/>
    </row>
    <row r="405" spans="1:46" ht="28.8" outlineLevel="1">
      <c r="A405" s="1828"/>
      <c r="B405" s="1719"/>
      <c r="C405" s="1577"/>
      <c r="D405" s="1577"/>
      <c r="E405" s="1577"/>
      <c r="F405" s="1577"/>
      <c r="G405" s="575" t="s">
        <v>374</v>
      </c>
      <c r="H405" s="575" t="s">
        <v>373</v>
      </c>
      <c r="I405" s="268" t="s">
        <v>726</v>
      </c>
      <c r="J405" s="269" t="s">
        <v>727</v>
      </c>
      <c r="K405" s="1577"/>
      <c r="L405" s="1577"/>
      <c r="M405" s="1840"/>
      <c r="N405" s="1577"/>
      <c r="O405" s="1577"/>
      <c r="P405" s="1577"/>
      <c r="Q405" s="1840"/>
      <c r="R405" s="1688"/>
      <c r="S405" s="2011"/>
      <c r="T405" s="2011"/>
      <c r="U405" s="1682"/>
      <c r="V405" s="1682"/>
      <c r="W405" s="1682"/>
      <c r="X405" s="1682"/>
      <c r="Y405" s="1595">
        <f t="shared" ref="Y405:Y406" si="296">SUM(Z405:AB405)</f>
        <v>0</v>
      </c>
      <c r="Z405" s="1595"/>
      <c r="AA405" s="1595"/>
      <c r="AB405" s="1595"/>
      <c r="AC405" s="1840">
        <f t="shared" ref="AC405:AC406" si="297">SUM(AD405:AF405)</f>
        <v>0</v>
      </c>
      <c r="AD405" s="1737"/>
      <c r="AE405" s="1737"/>
      <c r="AF405" s="1737"/>
      <c r="AG405" s="1737"/>
      <c r="AH405" s="1737"/>
      <c r="AI405" s="1737"/>
      <c r="AJ405" s="1737"/>
      <c r="AK405" s="1928"/>
      <c r="AL405" s="834"/>
      <c r="AM405" s="2000"/>
      <c r="AN405" s="2"/>
      <c r="AO405" s="2"/>
      <c r="AP405" s="2"/>
      <c r="AQ405" s="2"/>
      <c r="AR405" s="2"/>
      <c r="AS405" s="2"/>
      <c r="AT405" s="2"/>
    </row>
    <row r="406" spans="1:46" ht="42.6" customHeight="1" outlineLevel="1">
      <c r="A406" s="1829"/>
      <c r="B406" s="1720"/>
      <c r="C406" s="1578"/>
      <c r="D406" s="1578"/>
      <c r="E406" s="1578"/>
      <c r="F406" s="1578"/>
      <c r="G406" s="575" t="s">
        <v>375</v>
      </c>
      <c r="H406" s="575" t="s">
        <v>376</v>
      </c>
      <c r="I406" s="575">
        <v>1270.4000000000001</v>
      </c>
      <c r="J406" s="540">
        <v>1860.8</v>
      </c>
      <c r="K406" s="1578"/>
      <c r="L406" s="1578"/>
      <c r="M406" s="1841"/>
      <c r="N406" s="1578"/>
      <c r="O406" s="1578"/>
      <c r="P406" s="1578"/>
      <c r="Q406" s="1841"/>
      <c r="R406" s="1689"/>
      <c r="S406" s="2012"/>
      <c r="T406" s="2012"/>
      <c r="U406" s="1683"/>
      <c r="V406" s="1683"/>
      <c r="W406" s="1683"/>
      <c r="X406" s="1683"/>
      <c r="Y406" s="1596">
        <f t="shared" si="296"/>
        <v>0</v>
      </c>
      <c r="Z406" s="1596"/>
      <c r="AA406" s="1596"/>
      <c r="AB406" s="1596"/>
      <c r="AC406" s="1841">
        <f t="shared" si="297"/>
        <v>0</v>
      </c>
      <c r="AD406" s="1738"/>
      <c r="AE406" s="1738"/>
      <c r="AF406" s="1738"/>
      <c r="AG406" s="1738"/>
      <c r="AH406" s="1738"/>
      <c r="AI406" s="1738"/>
      <c r="AJ406" s="1738"/>
      <c r="AK406" s="1929"/>
      <c r="AL406" s="835"/>
      <c r="AM406" s="2001"/>
      <c r="AN406" s="2"/>
      <c r="AO406" s="2"/>
      <c r="AP406" s="2"/>
      <c r="AQ406" s="2"/>
      <c r="AR406" s="2"/>
      <c r="AS406" s="2"/>
      <c r="AT406" s="2"/>
    </row>
    <row r="407" spans="1:46" ht="18" customHeight="1" outlineLevel="1">
      <c r="A407" s="1827" t="s">
        <v>655</v>
      </c>
      <c r="B407" s="1718" t="s">
        <v>728</v>
      </c>
      <c r="C407" s="1576" t="s">
        <v>724</v>
      </c>
      <c r="D407" s="1576"/>
      <c r="E407" s="1576" t="s">
        <v>73</v>
      </c>
      <c r="F407" s="1576" t="s">
        <v>449</v>
      </c>
      <c r="G407" s="575" t="s">
        <v>372</v>
      </c>
      <c r="H407" s="575" t="s">
        <v>79</v>
      </c>
      <c r="I407" s="575">
        <v>4.1000000000000002E-2</v>
      </c>
      <c r="J407" s="540">
        <v>4.1000000000000002E-2</v>
      </c>
      <c r="K407" s="1576">
        <v>2018</v>
      </c>
      <c r="L407" s="1576">
        <v>2018</v>
      </c>
      <c r="M407" s="1576"/>
      <c r="N407" s="1576"/>
      <c r="O407" s="1576"/>
      <c r="P407" s="1576"/>
      <c r="Q407" s="1839">
        <f>SUM(R407:T409)</f>
        <v>439.5</v>
      </c>
      <c r="R407" s="1573">
        <v>439.5</v>
      </c>
      <c r="S407" s="1570">
        <v>0</v>
      </c>
      <c r="T407" s="1570">
        <v>0</v>
      </c>
      <c r="U407" s="1681">
        <f>SUM(V407:X409)</f>
        <v>439.5</v>
      </c>
      <c r="V407" s="1681">
        <f>R407</f>
        <v>439.5</v>
      </c>
      <c r="W407" s="1681">
        <f>S407</f>
        <v>0</v>
      </c>
      <c r="X407" s="1681">
        <f>T407</f>
        <v>0</v>
      </c>
      <c r="Y407" s="1594">
        <f>SUM(Z407:AB409)</f>
        <v>439.5</v>
      </c>
      <c r="Z407" s="1594">
        <f t="shared" ref="Z407:AB407" si="298">V407</f>
        <v>439.5</v>
      </c>
      <c r="AA407" s="1594">
        <f t="shared" si="298"/>
        <v>0</v>
      </c>
      <c r="AB407" s="1594">
        <f t="shared" si="298"/>
        <v>0</v>
      </c>
      <c r="AC407" s="1839">
        <f>SUM(AD407:AF409)</f>
        <v>439.5</v>
      </c>
      <c r="AD407" s="1612">
        <v>439.5</v>
      </c>
      <c r="AE407" s="1612">
        <v>0</v>
      </c>
      <c r="AF407" s="1736"/>
      <c r="AG407" s="1736"/>
      <c r="AH407" s="1736"/>
      <c r="AI407" s="1736"/>
      <c r="AJ407" s="1736"/>
      <c r="AK407" s="1927"/>
      <c r="AL407" s="833"/>
      <c r="AM407" s="1909"/>
      <c r="AN407" s="2"/>
      <c r="AO407" s="2"/>
      <c r="AP407" s="2"/>
      <c r="AQ407" s="2"/>
      <c r="AR407" s="2"/>
      <c r="AS407" s="2"/>
      <c r="AT407" s="2"/>
    </row>
    <row r="408" spans="1:46" ht="18" customHeight="1" outlineLevel="1">
      <c r="A408" s="1828"/>
      <c r="B408" s="1719"/>
      <c r="C408" s="1577"/>
      <c r="D408" s="1577"/>
      <c r="E408" s="1577"/>
      <c r="F408" s="1577"/>
      <c r="G408" s="575" t="s">
        <v>374</v>
      </c>
      <c r="H408" s="575" t="s">
        <v>373</v>
      </c>
      <c r="I408" s="575">
        <v>100</v>
      </c>
      <c r="J408" s="540">
        <v>110</v>
      </c>
      <c r="K408" s="1577"/>
      <c r="L408" s="1577"/>
      <c r="M408" s="1577"/>
      <c r="N408" s="1577"/>
      <c r="O408" s="1577"/>
      <c r="P408" s="1577"/>
      <c r="Q408" s="1840"/>
      <c r="R408" s="1574"/>
      <c r="S408" s="1571"/>
      <c r="T408" s="1571"/>
      <c r="U408" s="1682"/>
      <c r="V408" s="1682"/>
      <c r="W408" s="1682"/>
      <c r="X408" s="1682"/>
      <c r="Y408" s="1595">
        <f t="shared" ref="Y408:Y412" si="299">SUM(Z408:AB408)</f>
        <v>0</v>
      </c>
      <c r="Z408" s="1595"/>
      <c r="AA408" s="1595"/>
      <c r="AB408" s="1595"/>
      <c r="AC408" s="1840">
        <f t="shared" ref="AC408:AC412" si="300">SUM(AD408:AF408)</f>
        <v>0</v>
      </c>
      <c r="AD408" s="1613"/>
      <c r="AE408" s="1613"/>
      <c r="AF408" s="1737"/>
      <c r="AG408" s="1737"/>
      <c r="AH408" s="1737"/>
      <c r="AI408" s="1737"/>
      <c r="AJ408" s="1737"/>
      <c r="AK408" s="1928"/>
      <c r="AL408" s="834"/>
      <c r="AM408" s="2000"/>
      <c r="AN408" s="2"/>
      <c r="AO408" s="2"/>
      <c r="AP408" s="2"/>
      <c r="AQ408" s="2"/>
      <c r="AR408" s="2"/>
      <c r="AS408" s="2"/>
      <c r="AT408" s="2"/>
    </row>
    <row r="409" spans="1:46" ht="43.2" customHeight="1" outlineLevel="1">
      <c r="A409" s="1829"/>
      <c r="B409" s="1720"/>
      <c r="C409" s="1578"/>
      <c r="D409" s="1578"/>
      <c r="E409" s="1578"/>
      <c r="F409" s="1578"/>
      <c r="G409" s="575" t="s">
        <v>375</v>
      </c>
      <c r="H409" s="575" t="s">
        <v>376</v>
      </c>
      <c r="I409" s="575">
        <v>717.12</v>
      </c>
      <c r="J409" s="540">
        <v>725.76</v>
      </c>
      <c r="K409" s="1578"/>
      <c r="L409" s="1578"/>
      <c r="M409" s="1578"/>
      <c r="N409" s="1578"/>
      <c r="O409" s="1578"/>
      <c r="P409" s="1578"/>
      <c r="Q409" s="1841"/>
      <c r="R409" s="1575"/>
      <c r="S409" s="1572"/>
      <c r="T409" s="1572"/>
      <c r="U409" s="1683"/>
      <c r="V409" s="1683"/>
      <c r="W409" s="1683"/>
      <c r="X409" s="1683"/>
      <c r="Y409" s="1596">
        <f t="shared" si="299"/>
        <v>0</v>
      </c>
      <c r="Z409" s="1596"/>
      <c r="AA409" s="1596"/>
      <c r="AB409" s="1596"/>
      <c r="AC409" s="1841">
        <f t="shared" si="300"/>
        <v>0</v>
      </c>
      <c r="AD409" s="1614"/>
      <c r="AE409" s="1614"/>
      <c r="AF409" s="1738"/>
      <c r="AG409" s="1738"/>
      <c r="AH409" s="1738"/>
      <c r="AI409" s="1738"/>
      <c r="AJ409" s="1738"/>
      <c r="AK409" s="1929"/>
      <c r="AL409" s="835"/>
      <c r="AM409" s="2001"/>
      <c r="AN409" s="2"/>
      <c r="AO409" s="2"/>
      <c r="AP409" s="2"/>
      <c r="AQ409" s="2"/>
      <c r="AR409" s="2"/>
      <c r="AS409" s="2"/>
      <c r="AT409" s="2"/>
    </row>
    <row r="410" spans="1:46" s="139" customFormat="1" ht="14.4" outlineLevel="1">
      <c r="A410" s="2017" t="s">
        <v>866</v>
      </c>
      <c r="B410" s="2020" t="s">
        <v>651</v>
      </c>
      <c r="C410" s="1863" t="s">
        <v>865</v>
      </c>
      <c r="D410" s="1863"/>
      <c r="E410" s="2025" t="s">
        <v>73</v>
      </c>
      <c r="F410" s="2025" t="s">
        <v>449</v>
      </c>
      <c r="G410" s="114" t="s">
        <v>372</v>
      </c>
      <c r="H410" s="114" t="s">
        <v>79</v>
      </c>
      <c r="I410" s="114">
        <v>0.3</v>
      </c>
      <c r="J410" s="123">
        <v>0.3</v>
      </c>
      <c r="K410" s="2025">
        <v>2019</v>
      </c>
      <c r="L410" s="2025">
        <v>2020</v>
      </c>
      <c r="M410" s="2007"/>
      <c r="N410" s="2007"/>
      <c r="O410" s="2007"/>
      <c r="P410" s="2007"/>
      <c r="Q410" s="1927"/>
      <c r="R410" s="1927"/>
      <c r="S410" s="1927"/>
      <c r="T410" s="1927"/>
      <c r="U410" s="2032">
        <f>SUM(V410:X412)</f>
        <v>1060</v>
      </c>
      <c r="V410" s="2032">
        <v>0</v>
      </c>
      <c r="W410" s="2032">
        <v>1060</v>
      </c>
      <c r="X410" s="2032">
        <v>0</v>
      </c>
      <c r="Y410" s="2014">
        <f>SUM(Z410:AB412)</f>
        <v>1060</v>
      </c>
      <c r="Z410" s="2014">
        <v>0</v>
      </c>
      <c r="AA410" s="2014">
        <v>1060</v>
      </c>
      <c r="AB410" s="2014">
        <v>0</v>
      </c>
      <c r="AC410" s="2007">
        <f>SUM(AD410:AF412)</f>
        <v>1060</v>
      </c>
      <c r="AD410" s="1736"/>
      <c r="AE410" s="1612">
        <v>1060</v>
      </c>
      <c r="AF410" s="1736"/>
      <c r="AG410" s="1954" t="s">
        <v>33</v>
      </c>
      <c r="AH410" s="1954" t="s">
        <v>33</v>
      </c>
      <c r="AI410" s="1954" t="s">
        <v>33</v>
      </c>
      <c r="AJ410" s="1753"/>
      <c r="AK410" s="1927"/>
      <c r="AL410" s="833"/>
      <c r="AM410" s="2013"/>
      <c r="AN410" s="290"/>
      <c r="AO410" s="290"/>
      <c r="AP410" s="290"/>
      <c r="AQ410" s="290"/>
      <c r="AR410" s="290"/>
      <c r="AS410" s="290"/>
      <c r="AT410" s="290"/>
    </row>
    <row r="411" spans="1:46" s="139" customFormat="1" ht="14.4" outlineLevel="1">
      <c r="A411" s="2018"/>
      <c r="B411" s="2021"/>
      <c r="C411" s="2023"/>
      <c r="D411" s="1864"/>
      <c r="E411" s="2023"/>
      <c r="F411" s="2023"/>
      <c r="G411" s="114" t="s">
        <v>374</v>
      </c>
      <c r="H411" s="114" t="s">
        <v>373</v>
      </c>
      <c r="I411" s="114">
        <v>600</v>
      </c>
      <c r="J411" s="123">
        <v>800</v>
      </c>
      <c r="K411" s="2023"/>
      <c r="L411" s="2023"/>
      <c r="M411" s="2008"/>
      <c r="N411" s="2008"/>
      <c r="O411" s="2008"/>
      <c r="P411" s="2008"/>
      <c r="Q411" s="1928"/>
      <c r="R411" s="1928"/>
      <c r="S411" s="1928"/>
      <c r="T411" s="1928"/>
      <c r="U411" s="2033">
        <f t="shared" ref="U411:U412" si="301">SUM(V411:X411)</f>
        <v>0</v>
      </c>
      <c r="V411" s="2033"/>
      <c r="W411" s="2033"/>
      <c r="X411" s="2033"/>
      <c r="Y411" s="2015">
        <f t="shared" si="299"/>
        <v>0</v>
      </c>
      <c r="Z411" s="2015"/>
      <c r="AA411" s="2015"/>
      <c r="AB411" s="2015"/>
      <c r="AC411" s="2008">
        <f t="shared" si="300"/>
        <v>0</v>
      </c>
      <c r="AD411" s="1737"/>
      <c r="AE411" s="1613"/>
      <c r="AF411" s="1737"/>
      <c r="AG411" s="1955"/>
      <c r="AH411" s="1955"/>
      <c r="AI411" s="1955"/>
      <c r="AJ411" s="1754"/>
      <c r="AK411" s="1928"/>
      <c r="AL411" s="834"/>
      <c r="AM411" s="2013"/>
      <c r="AN411" s="290"/>
      <c r="AO411" s="290"/>
      <c r="AP411" s="290"/>
      <c r="AQ411" s="290"/>
      <c r="AR411" s="290"/>
      <c r="AS411" s="290"/>
      <c r="AT411" s="290"/>
    </row>
    <row r="412" spans="1:46" s="139" customFormat="1" ht="43.2" outlineLevel="1">
      <c r="A412" s="2019"/>
      <c r="B412" s="2022"/>
      <c r="C412" s="2024"/>
      <c r="D412" s="1865"/>
      <c r="E412" s="2024"/>
      <c r="F412" s="2024"/>
      <c r="G412" s="114" t="s">
        <v>375</v>
      </c>
      <c r="H412" s="114" t="s">
        <v>376</v>
      </c>
      <c r="I412" s="291">
        <v>46656</v>
      </c>
      <c r="J412" s="292">
        <v>63936</v>
      </c>
      <c r="K412" s="2024"/>
      <c r="L412" s="2024"/>
      <c r="M412" s="2009"/>
      <c r="N412" s="2009"/>
      <c r="O412" s="2009"/>
      <c r="P412" s="2009"/>
      <c r="Q412" s="1929"/>
      <c r="R412" s="1929"/>
      <c r="S412" s="1929"/>
      <c r="T412" s="1929"/>
      <c r="U412" s="2034">
        <f t="shared" si="301"/>
        <v>0</v>
      </c>
      <c r="V412" s="2034"/>
      <c r="W412" s="2034"/>
      <c r="X412" s="2034"/>
      <c r="Y412" s="2016">
        <f t="shared" si="299"/>
        <v>0</v>
      </c>
      <c r="Z412" s="2016"/>
      <c r="AA412" s="2016"/>
      <c r="AB412" s="2016"/>
      <c r="AC412" s="2009">
        <f t="shared" si="300"/>
        <v>0</v>
      </c>
      <c r="AD412" s="1738"/>
      <c r="AE412" s="1614"/>
      <c r="AF412" s="1738"/>
      <c r="AG412" s="1956"/>
      <c r="AH412" s="1956"/>
      <c r="AI412" s="1956"/>
      <c r="AJ412" s="1755"/>
      <c r="AK412" s="1929"/>
      <c r="AL412" s="835"/>
      <c r="AM412" s="2013"/>
      <c r="AN412" s="290"/>
      <c r="AO412" s="290"/>
      <c r="AP412" s="290"/>
      <c r="AQ412" s="290"/>
      <c r="AR412" s="290"/>
      <c r="AS412" s="290"/>
      <c r="AT412" s="290"/>
    </row>
    <row r="413" spans="1:46" s="139" customFormat="1" ht="14.4" outlineLevel="1">
      <c r="A413" s="2017" t="s">
        <v>898</v>
      </c>
      <c r="B413" s="2020" t="s">
        <v>654</v>
      </c>
      <c r="C413" s="1863" t="s">
        <v>865</v>
      </c>
      <c r="D413" s="1863"/>
      <c r="E413" s="2025" t="s">
        <v>73</v>
      </c>
      <c r="F413" s="2025" t="s">
        <v>449</v>
      </c>
      <c r="G413" s="114" t="s">
        <v>372</v>
      </c>
      <c r="H413" s="114" t="s">
        <v>79</v>
      </c>
      <c r="I413" s="114">
        <v>0.6</v>
      </c>
      <c r="J413" s="123">
        <v>0.6</v>
      </c>
      <c r="K413" s="2025">
        <v>2019</v>
      </c>
      <c r="L413" s="2025">
        <v>2020</v>
      </c>
      <c r="M413" s="2007"/>
      <c r="N413" s="2007"/>
      <c r="O413" s="2007"/>
      <c r="P413" s="2007"/>
      <c r="Q413" s="1927"/>
      <c r="R413" s="1927"/>
      <c r="S413" s="1927"/>
      <c r="T413" s="1927"/>
      <c r="U413" s="2032">
        <f>SUM(V413:X415)</f>
        <v>1492</v>
      </c>
      <c r="V413" s="2032">
        <v>0</v>
      </c>
      <c r="W413" s="2032">
        <v>1492</v>
      </c>
      <c r="X413" s="2032">
        <v>0</v>
      </c>
      <c r="Y413" s="2014">
        <f>SUM(Z413:AB415)</f>
        <v>1492</v>
      </c>
      <c r="Z413" s="2014">
        <v>0</v>
      </c>
      <c r="AA413" s="2014">
        <v>1492</v>
      </c>
      <c r="AB413" s="2014">
        <v>0</v>
      </c>
      <c r="AC413" s="2007">
        <f>SUM(AD413:AF415)</f>
        <v>1492</v>
      </c>
      <c r="AD413" s="1736"/>
      <c r="AE413" s="1612">
        <v>1492</v>
      </c>
      <c r="AF413" s="1736"/>
      <c r="AG413" s="1954" t="s">
        <v>33</v>
      </c>
      <c r="AH413" s="1954" t="s">
        <v>33</v>
      </c>
      <c r="AI413" s="1954" t="s">
        <v>33</v>
      </c>
      <c r="AJ413" s="1753"/>
      <c r="AK413" s="1927"/>
      <c r="AL413" s="833"/>
      <c r="AM413" s="2013"/>
      <c r="AN413" s="290"/>
      <c r="AO413" s="290"/>
      <c r="AP413" s="290"/>
      <c r="AQ413" s="290"/>
      <c r="AR413" s="290"/>
      <c r="AS413" s="290"/>
      <c r="AT413" s="290"/>
    </row>
    <row r="414" spans="1:46" s="139" customFormat="1" ht="14.4" outlineLevel="1">
      <c r="A414" s="2018"/>
      <c r="B414" s="2021"/>
      <c r="C414" s="2023"/>
      <c r="D414" s="1864"/>
      <c r="E414" s="2023"/>
      <c r="F414" s="2023"/>
      <c r="G414" s="114" t="s">
        <v>374</v>
      </c>
      <c r="H414" s="114" t="s">
        <v>373</v>
      </c>
      <c r="I414" s="114">
        <v>400</v>
      </c>
      <c r="J414" s="123">
        <v>400</v>
      </c>
      <c r="K414" s="2023"/>
      <c r="L414" s="2023"/>
      <c r="M414" s="2008"/>
      <c r="N414" s="2008"/>
      <c r="O414" s="2008"/>
      <c r="P414" s="2008"/>
      <c r="Q414" s="1928"/>
      <c r="R414" s="1928"/>
      <c r="S414" s="1928"/>
      <c r="T414" s="1928"/>
      <c r="U414" s="2033">
        <f t="shared" ref="U414:U415" si="302">SUM(V414:X414)</f>
        <v>0</v>
      </c>
      <c r="V414" s="2033"/>
      <c r="W414" s="2033"/>
      <c r="X414" s="2033"/>
      <c r="Y414" s="2015">
        <f t="shared" ref="Y414:Y418" si="303">SUM(Z414:AB414)</f>
        <v>0</v>
      </c>
      <c r="Z414" s="2015"/>
      <c r="AA414" s="2015"/>
      <c r="AB414" s="2015"/>
      <c r="AC414" s="2008">
        <f t="shared" ref="AC414:AC418" si="304">SUM(AD414:AF414)</f>
        <v>0</v>
      </c>
      <c r="AD414" s="1737"/>
      <c r="AE414" s="1613"/>
      <c r="AF414" s="1737"/>
      <c r="AG414" s="1955"/>
      <c r="AH414" s="1955"/>
      <c r="AI414" s="1955"/>
      <c r="AJ414" s="1754"/>
      <c r="AK414" s="1928"/>
      <c r="AL414" s="834"/>
      <c r="AM414" s="2013"/>
      <c r="AN414" s="290"/>
      <c r="AO414" s="290"/>
      <c r="AP414" s="290"/>
      <c r="AQ414" s="290"/>
      <c r="AR414" s="290"/>
      <c r="AS414" s="290"/>
      <c r="AT414" s="290"/>
    </row>
    <row r="415" spans="1:46" s="139" customFormat="1" ht="43.2" outlineLevel="1">
      <c r="A415" s="2019"/>
      <c r="B415" s="2022"/>
      <c r="C415" s="2024"/>
      <c r="D415" s="1865"/>
      <c r="E415" s="2024"/>
      <c r="F415" s="2024"/>
      <c r="G415" s="114" t="s">
        <v>375</v>
      </c>
      <c r="H415" s="114" t="s">
        <v>376</v>
      </c>
      <c r="I415" s="293">
        <v>10368</v>
      </c>
      <c r="J415" s="294">
        <v>10886.4</v>
      </c>
      <c r="K415" s="2024"/>
      <c r="L415" s="2024"/>
      <c r="M415" s="2009"/>
      <c r="N415" s="2009"/>
      <c r="O415" s="2009"/>
      <c r="P415" s="2009"/>
      <c r="Q415" s="1929"/>
      <c r="R415" s="1929"/>
      <c r="S415" s="1929"/>
      <c r="T415" s="1929"/>
      <c r="U415" s="2034">
        <f t="shared" si="302"/>
        <v>0</v>
      </c>
      <c r="V415" s="2034"/>
      <c r="W415" s="2034"/>
      <c r="X415" s="2034"/>
      <c r="Y415" s="2016">
        <f t="shared" si="303"/>
        <v>0</v>
      </c>
      <c r="Z415" s="2016"/>
      <c r="AA415" s="2016"/>
      <c r="AB415" s="2016"/>
      <c r="AC415" s="2009">
        <f t="shared" si="304"/>
        <v>0</v>
      </c>
      <c r="AD415" s="1738"/>
      <c r="AE415" s="1614"/>
      <c r="AF415" s="1738"/>
      <c r="AG415" s="1956"/>
      <c r="AH415" s="1956"/>
      <c r="AI415" s="1956"/>
      <c r="AJ415" s="1755"/>
      <c r="AK415" s="1929"/>
      <c r="AL415" s="835"/>
      <c r="AM415" s="2013"/>
      <c r="AN415" s="290"/>
      <c r="AO415" s="290"/>
      <c r="AP415" s="290"/>
      <c r="AQ415" s="290"/>
      <c r="AR415" s="290"/>
      <c r="AS415" s="290"/>
      <c r="AT415" s="290"/>
    </row>
    <row r="416" spans="1:46" s="296" customFormat="1" ht="14.4" outlineLevel="1">
      <c r="A416" s="2017" t="s">
        <v>660</v>
      </c>
      <c r="B416" s="2044" t="s">
        <v>656</v>
      </c>
      <c r="C416" s="2035" t="s">
        <v>865</v>
      </c>
      <c r="D416" s="2035"/>
      <c r="E416" s="2026" t="s">
        <v>73</v>
      </c>
      <c r="F416" s="2026" t="s">
        <v>449</v>
      </c>
      <c r="G416" s="123" t="s">
        <v>372</v>
      </c>
      <c r="H416" s="123" t="s">
        <v>79</v>
      </c>
      <c r="I416" s="123">
        <v>1.5</v>
      </c>
      <c r="J416" s="123">
        <v>1.5</v>
      </c>
      <c r="K416" s="2026">
        <v>2019</v>
      </c>
      <c r="L416" s="2026">
        <v>2020</v>
      </c>
      <c r="M416" s="2029">
        <f>SUM(N416:P418)</f>
        <v>0</v>
      </c>
      <c r="N416" s="2029"/>
      <c r="O416" s="2029"/>
      <c r="P416" s="2029"/>
      <c r="Q416" s="1951"/>
      <c r="R416" s="1951"/>
      <c r="S416" s="1951"/>
      <c r="T416" s="1951"/>
      <c r="U416" s="2032">
        <f>SUM(V416:X418)</f>
        <v>4246</v>
      </c>
      <c r="V416" s="2032">
        <v>0</v>
      </c>
      <c r="W416" s="2032">
        <v>4246</v>
      </c>
      <c r="X416" s="2032">
        <v>0</v>
      </c>
      <c r="Y416" s="2014">
        <f>SUM(Z416:AB418)</f>
        <v>4246</v>
      </c>
      <c r="Z416" s="2014">
        <v>0</v>
      </c>
      <c r="AA416" s="2014">
        <v>4246</v>
      </c>
      <c r="AB416" s="2014">
        <v>0</v>
      </c>
      <c r="AC416" s="2007">
        <f>SUM(AD416:AF418)</f>
        <v>4246</v>
      </c>
      <c r="AD416" s="2041"/>
      <c r="AE416" s="1693">
        <v>4246</v>
      </c>
      <c r="AF416" s="652"/>
      <c r="AG416" s="1986" t="s">
        <v>33</v>
      </c>
      <c r="AH416" s="1986" t="s">
        <v>33</v>
      </c>
      <c r="AI416" s="1986" t="s">
        <v>33</v>
      </c>
      <c r="AJ416" s="1957">
        <v>350</v>
      </c>
      <c r="AK416" s="1986"/>
      <c r="AL416" s="855"/>
      <c r="AM416" s="1853"/>
      <c r="AN416" s="295"/>
      <c r="AO416" s="295"/>
      <c r="AP416" s="295"/>
      <c r="AQ416" s="295"/>
      <c r="AR416" s="295"/>
      <c r="AS416" s="295"/>
      <c r="AT416" s="295"/>
    </row>
    <row r="417" spans="1:46" s="296" customFormat="1" ht="14.4" outlineLevel="1">
      <c r="A417" s="2018"/>
      <c r="B417" s="2045"/>
      <c r="C417" s="2027"/>
      <c r="D417" s="2036"/>
      <c r="E417" s="2027"/>
      <c r="F417" s="2027"/>
      <c r="G417" s="123" t="s">
        <v>374</v>
      </c>
      <c r="H417" s="123" t="s">
        <v>373</v>
      </c>
      <c r="I417" s="123">
        <v>600</v>
      </c>
      <c r="J417" s="123">
        <v>800</v>
      </c>
      <c r="K417" s="2027"/>
      <c r="L417" s="2027"/>
      <c r="M417" s="2030"/>
      <c r="N417" s="2030"/>
      <c r="O417" s="2030"/>
      <c r="P417" s="2030"/>
      <c r="Q417" s="1952"/>
      <c r="R417" s="1952"/>
      <c r="S417" s="1952"/>
      <c r="T417" s="1952"/>
      <c r="U417" s="2033">
        <f t="shared" ref="U417:U418" si="305">SUM(V417:X417)</f>
        <v>0</v>
      </c>
      <c r="V417" s="2033"/>
      <c r="W417" s="2033"/>
      <c r="X417" s="2033"/>
      <c r="Y417" s="2015">
        <f t="shared" si="303"/>
        <v>0</v>
      </c>
      <c r="Z417" s="2015"/>
      <c r="AA417" s="2015"/>
      <c r="AB417" s="2015"/>
      <c r="AC417" s="2008">
        <f t="shared" si="304"/>
        <v>0</v>
      </c>
      <c r="AD417" s="2042"/>
      <c r="AE417" s="1694"/>
      <c r="AF417" s="653"/>
      <c r="AG417" s="1987"/>
      <c r="AH417" s="1987"/>
      <c r="AI417" s="1987"/>
      <c r="AJ417" s="1958"/>
      <c r="AK417" s="1987"/>
      <c r="AL417" s="856"/>
      <c r="AM417" s="1853"/>
      <c r="AN417" s="295"/>
      <c r="AO417" s="295"/>
      <c r="AP417" s="295"/>
      <c r="AQ417" s="295"/>
      <c r="AR417" s="295"/>
      <c r="AS417" s="295"/>
      <c r="AT417" s="295"/>
    </row>
    <row r="418" spans="1:46" s="296" customFormat="1" ht="43.2" outlineLevel="1">
      <c r="A418" s="2019"/>
      <c r="B418" s="2046"/>
      <c r="C418" s="2028"/>
      <c r="D418" s="2037"/>
      <c r="E418" s="2028"/>
      <c r="F418" s="2028"/>
      <c r="G418" s="123" t="s">
        <v>375</v>
      </c>
      <c r="H418" s="123" t="s">
        <v>376</v>
      </c>
      <c r="I418" s="292">
        <v>46656</v>
      </c>
      <c r="J418" s="292">
        <v>63936</v>
      </c>
      <c r="K418" s="2028"/>
      <c r="L418" s="2028"/>
      <c r="M418" s="2031"/>
      <c r="N418" s="2031"/>
      <c r="O418" s="2031"/>
      <c r="P418" s="2031"/>
      <c r="Q418" s="1953"/>
      <c r="R418" s="1953"/>
      <c r="S418" s="1953"/>
      <c r="T418" s="1953"/>
      <c r="U418" s="2034">
        <f t="shared" si="305"/>
        <v>0</v>
      </c>
      <c r="V418" s="2034"/>
      <c r="W418" s="2034"/>
      <c r="X418" s="2034"/>
      <c r="Y418" s="2016">
        <f t="shared" si="303"/>
        <v>0</v>
      </c>
      <c r="Z418" s="2016"/>
      <c r="AA418" s="2016"/>
      <c r="AB418" s="2016"/>
      <c r="AC418" s="2009">
        <f t="shared" si="304"/>
        <v>0</v>
      </c>
      <c r="AD418" s="2043"/>
      <c r="AE418" s="1695"/>
      <c r="AF418" s="654"/>
      <c r="AG418" s="1988"/>
      <c r="AH418" s="1988"/>
      <c r="AI418" s="1988"/>
      <c r="AJ418" s="1959"/>
      <c r="AK418" s="1988"/>
      <c r="AL418" s="857"/>
      <c r="AM418" s="1853"/>
      <c r="AN418" s="295"/>
      <c r="AO418" s="295"/>
      <c r="AP418" s="295"/>
      <c r="AQ418" s="295"/>
      <c r="AR418" s="295"/>
      <c r="AS418" s="295"/>
      <c r="AT418" s="295"/>
    </row>
    <row r="419" spans="1:46" s="107" customFormat="1" ht="14.4" outlineLevel="1">
      <c r="A419" s="1827" t="s">
        <v>899</v>
      </c>
      <c r="B419" s="1860" t="s">
        <v>702</v>
      </c>
      <c r="C419" s="1866" t="s">
        <v>1059</v>
      </c>
      <c r="D419" s="1866" t="s">
        <v>888</v>
      </c>
      <c r="E419" s="1866" t="s">
        <v>73</v>
      </c>
      <c r="F419" s="1866" t="s">
        <v>449</v>
      </c>
      <c r="G419" s="540" t="s">
        <v>372</v>
      </c>
      <c r="H419" s="540" t="s">
        <v>79</v>
      </c>
      <c r="I419" s="540">
        <v>6.4000000000000001E-2</v>
      </c>
      <c r="J419" s="540">
        <v>6.4000000000000001E-2</v>
      </c>
      <c r="K419" s="1866">
        <v>2020</v>
      </c>
      <c r="L419" s="1866">
        <v>2020</v>
      </c>
      <c r="M419" s="1976"/>
      <c r="N419" s="1976"/>
      <c r="O419" s="1976"/>
      <c r="P419" s="1976"/>
      <c r="Q419" s="2041"/>
      <c r="R419" s="2041"/>
      <c r="S419" s="2041"/>
      <c r="T419" s="2041"/>
      <c r="U419" s="2038"/>
      <c r="V419" s="2038"/>
      <c r="W419" s="2038"/>
      <c r="X419" s="2038"/>
      <c r="Y419" s="1594">
        <f>SUM(Z419:AB421)</f>
        <v>3770.9</v>
      </c>
      <c r="Z419" s="1594">
        <v>0</v>
      </c>
      <c r="AA419" s="1594">
        <v>0</v>
      </c>
      <c r="AB419" s="1594">
        <v>3770.9</v>
      </c>
      <c r="AC419" s="2041">
        <f>SUM(AD419:AF421)</f>
        <v>3770.9</v>
      </c>
      <c r="AD419" s="2041"/>
      <c r="AE419" s="2041"/>
      <c r="AF419" s="2041">
        <v>3770.9</v>
      </c>
      <c r="AG419" s="1693" t="s">
        <v>33</v>
      </c>
      <c r="AH419" s="1693">
        <v>4090</v>
      </c>
      <c r="AI419" s="2041"/>
      <c r="AJ419" s="1807">
        <v>3770.93</v>
      </c>
      <c r="AK419" s="1693">
        <v>3770.9</v>
      </c>
      <c r="AL419" s="752"/>
      <c r="AM419" s="2048"/>
      <c r="AN419" s="2049" t="s">
        <v>661</v>
      </c>
      <c r="AO419" s="2050"/>
      <c r="AP419" s="2047" t="s">
        <v>663</v>
      </c>
      <c r="AQ419" s="83"/>
      <c r="AR419" s="83"/>
      <c r="AS419" s="83"/>
      <c r="AT419" s="83"/>
    </row>
    <row r="420" spans="1:46" s="107" customFormat="1" ht="14.4" outlineLevel="1">
      <c r="A420" s="1828"/>
      <c r="B420" s="1861"/>
      <c r="C420" s="1867"/>
      <c r="D420" s="1867"/>
      <c r="E420" s="1867"/>
      <c r="F420" s="1867"/>
      <c r="G420" s="540" t="s">
        <v>374</v>
      </c>
      <c r="H420" s="540" t="s">
        <v>373</v>
      </c>
      <c r="I420" s="540">
        <v>400</v>
      </c>
      <c r="J420" s="540">
        <v>400</v>
      </c>
      <c r="K420" s="1867"/>
      <c r="L420" s="1867"/>
      <c r="M420" s="1977"/>
      <c r="N420" s="1977"/>
      <c r="O420" s="1977"/>
      <c r="P420" s="1977"/>
      <c r="Q420" s="2042"/>
      <c r="R420" s="2042"/>
      <c r="S420" s="2042"/>
      <c r="T420" s="2042"/>
      <c r="U420" s="2039"/>
      <c r="V420" s="2039"/>
      <c r="W420" s="2039"/>
      <c r="X420" s="2039"/>
      <c r="Y420" s="1595">
        <f t="shared" ref="Y420:Y424" si="306">SUM(Z420:AB420)</f>
        <v>0</v>
      </c>
      <c r="Z420" s="1595"/>
      <c r="AA420" s="1595"/>
      <c r="AB420" s="1595"/>
      <c r="AC420" s="2042">
        <f t="shared" ref="AC420:AC421" si="307">SUM(AD420:AF420)</f>
        <v>0</v>
      </c>
      <c r="AD420" s="2042"/>
      <c r="AE420" s="2042"/>
      <c r="AF420" s="2042"/>
      <c r="AG420" s="1694"/>
      <c r="AH420" s="1694"/>
      <c r="AI420" s="2042"/>
      <c r="AJ420" s="1808"/>
      <c r="AK420" s="1694"/>
      <c r="AL420" s="753"/>
      <c r="AM420" s="2048"/>
      <c r="AN420" s="2049"/>
      <c r="AO420" s="2050"/>
      <c r="AP420" s="2047"/>
      <c r="AQ420" s="83"/>
      <c r="AR420" s="83"/>
      <c r="AS420" s="83"/>
      <c r="AT420" s="83"/>
    </row>
    <row r="421" spans="1:46" s="107" customFormat="1" ht="56.25" customHeight="1" outlineLevel="1">
      <c r="A421" s="1829"/>
      <c r="B421" s="1862"/>
      <c r="C421" s="1868"/>
      <c r="D421" s="1868"/>
      <c r="E421" s="1868"/>
      <c r="F421" s="1868"/>
      <c r="G421" s="540" t="s">
        <v>375</v>
      </c>
      <c r="H421" s="540" t="s">
        <v>376</v>
      </c>
      <c r="I421" s="44">
        <v>10368</v>
      </c>
      <c r="J421" s="44">
        <v>10886.4</v>
      </c>
      <c r="K421" s="1868"/>
      <c r="L421" s="1868"/>
      <c r="M421" s="1978"/>
      <c r="N421" s="1978"/>
      <c r="O421" s="1978"/>
      <c r="P421" s="1978"/>
      <c r="Q421" s="2043"/>
      <c r="R421" s="2043"/>
      <c r="S421" s="2043"/>
      <c r="T421" s="2043"/>
      <c r="U421" s="2040"/>
      <c r="V421" s="2040"/>
      <c r="W421" s="2040"/>
      <c r="X421" s="2040"/>
      <c r="Y421" s="1596">
        <f t="shared" si="306"/>
        <v>0</v>
      </c>
      <c r="Z421" s="1596"/>
      <c r="AA421" s="1596"/>
      <c r="AB421" s="1596"/>
      <c r="AC421" s="2043">
        <f t="shared" si="307"/>
        <v>0</v>
      </c>
      <c r="AD421" s="2043"/>
      <c r="AE421" s="2043"/>
      <c r="AF421" s="2043"/>
      <c r="AG421" s="1695"/>
      <c r="AH421" s="1695"/>
      <c r="AI421" s="2043"/>
      <c r="AJ421" s="1879"/>
      <c r="AK421" s="1695"/>
      <c r="AL421" s="754"/>
      <c r="AM421" s="2048"/>
      <c r="AN421" s="2049"/>
      <c r="AO421" s="2050"/>
      <c r="AP421" s="2047"/>
      <c r="AQ421" s="83"/>
      <c r="AR421" s="83"/>
      <c r="AS421" s="83"/>
      <c r="AT421" s="83"/>
    </row>
    <row r="422" spans="1:46" s="107" customFormat="1" ht="14.4" customHeight="1" outlineLevel="1">
      <c r="A422" s="1857" t="s">
        <v>900</v>
      </c>
      <c r="B422" s="1860" t="s">
        <v>890</v>
      </c>
      <c r="C422" s="1866" t="s">
        <v>1060</v>
      </c>
      <c r="D422" s="1866" t="s">
        <v>888</v>
      </c>
      <c r="E422" s="1866" t="s">
        <v>73</v>
      </c>
      <c r="F422" s="1866" t="s">
        <v>449</v>
      </c>
      <c r="G422" s="540" t="s">
        <v>372</v>
      </c>
      <c r="H422" s="540" t="s">
        <v>79</v>
      </c>
      <c r="I422" s="45">
        <v>0.16</v>
      </c>
      <c r="J422" s="45">
        <v>0.16</v>
      </c>
      <c r="K422" s="1866">
        <v>2020</v>
      </c>
      <c r="L422" s="1866">
        <v>2020</v>
      </c>
      <c r="M422" s="541"/>
      <c r="N422" s="541"/>
      <c r="O422" s="541"/>
      <c r="P422" s="541"/>
      <c r="Q422" s="539"/>
      <c r="R422" s="539"/>
      <c r="S422" s="539"/>
      <c r="T422" s="539"/>
      <c r="U422" s="2038"/>
      <c r="V422" s="2038"/>
      <c r="W422" s="2038"/>
      <c r="X422" s="2038"/>
      <c r="Y422" s="1594">
        <f>SUM(Z422:AB424)</f>
        <v>2965</v>
      </c>
      <c r="Z422" s="1594">
        <v>0</v>
      </c>
      <c r="AA422" s="1594">
        <v>0</v>
      </c>
      <c r="AB422" s="1594">
        <v>2965</v>
      </c>
      <c r="AC422" s="2041">
        <f>SUM(AD422:AF424)</f>
        <v>2965</v>
      </c>
      <c r="AD422" s="539"/>
      <c r="AE422" s="539"/>
      <c r="AF422" s="2041">
        <v>2965</v>
      </c>
      <c r="AG422" s="533"/>
      <c r="AH422" s="533"/>
      <c r="AI422" s="539"/>
      <c r="AJ422" s="2041"/>
      <c r="AK422" s="1693">
        <v>2965</v>
      </c>
      <c r="AL422" s="752"/>
      <c r="AM422" s="1597"/>
      <c r="AN422" s="605"/>
      <c r="AO422" s="606"/>
      <c r="AP422" s="607"/>
      <c r="AQ422" s="83"/>
      <c r="AR422" s="83"/>
      <c r="AS422" s="83"/>
      <c r="AT422" s="83"/>
    </row>
    <row r="423" spans="1:46" s="107" customFormat="1" ht="14.4" outlineLevel="1">
      <c r="A423" s="1858"/>
      <c r="B423" s="1861"/>
      <c r="C423" s="1867"/>
      <c r="D423" s="1867"/>
      <c r="E423" s="1867"/>
      <c r="F423" s="1867"/>
      <c r="G423" s="540" t="s">
        <v>374</v>
      </c>
      <c r="H423" s="540" t="s">
        <v>373</v>
      </c>
      <c r="I423" s="269" t="s">
        <v>456</v>
      </c>
      <c r="J423" s="44">
        <v>0.6875</v>
      </c>
      <c r="K423" s="1867"/>
      <c r="L423" s="1867"/>
      <c r="M423" s="541"/>
      <c r="N423" s="541"/>
      <c r="O423" s="541"/>
      <c r="P423" s="541"/>
      <c r="Q423" s="539"/>
      <c r="R423" s="539"/>
      <c r="S423" s="539"/>
      <c r="T423" s="539"/>
      <c r="U423" s="2039"/>
      <c r="V423" s="2039"/>
      <c r="W423" s="2039"/>
      <c r="X423" s="2039"/>
      <c r="Y423" s="1595">
        <f t="shared" si="306"/>
        <v>0</v>
      </c>
      <c r="Z423" s="1595"/>
      <c r="AA423" s="1595"/>
      <c r="AB423" s="1595"/>
      <c r="AC423" s="2042"/>
      <c r="AD423" s="539"/>
      <c r="AE423" s="539"/>
      <c r="AF423" s="2042"/>
      <c r="AG423" s="533"/>
      <c r="AH423" s="533"/>
      <c r="AI423" s="539"/>
      <c r="AJ423" s="2042"/>
      <c r="AK423" s="1694"/>
      <c r="AL423" s="753"/>
      <c r="AM423" s="1598"/>
      <c r="AN423" s="605"/>
      <c r="AO423" s="606"/>
      <c r="AP423" s="607"/>
      <c r="AQ423" s="83"/>
      <c r="AR423" s="83"/>
      <c r="AS423" s="83"/>
      <c r="AT423" s="83"/>
    </row>
    <row r="424" spans="1:46" s="107" customFormat="1" ht="43.2" outlineLevel="1">
      <c r="A424" s="1859"/>
      <c r="B424" s="1862"/>
      <c r="C424" s="1868"/>
      <c r="D424" s="1868"/>
      <c r="E424" s="1868"/>
      <c r="F424" s="1868"/>
      <c r="G424" s="540" t="s">
        <v>375</v>
      </c>
      <c r="H424" s="540" t="s">
        <v>376</v>
      </c>
      <c r="I424" s="44">
        <v>1110.5</v>
      </c>
      <c r="J424" s="44">
        <v>1209.5999999999999</v>
      </c>
      <c r="K424" s="1868"/>
      <c r="L424" s="1868"/>
      <c r="M424" s="541"/>
      <c r="N424" s="541"/>
      <c r="O424" s="541"/>
      <c r="P424" s="541"/>
      <c r="Q424" s="539"/>
      <c r="R424" s="539"/>
      <c r="S424" s="539"/>
      <c r="T424" s="539"/>
      <c r="U424" s="2040"/>
      <c r="V424" s="2040"/>
      <c r="W424" s="2040"/>
      <c r="X424" s="2040"/>
      <c r="Y424" s="1596">
        <f t="shared" si="306"/>
        <v>0</v>
      </c>
      <c r="Z424" s="1596"/>
      <c r="AA424" s="1596"/>
      <c r="AB424" s="1596"/>
      <c r="AC424" s="2043"/>
      <c r="AD424" s="539"/>
      <c r="AE424" s="539"/>
      <c r="AF424" s="2043"/>
      <c r="AG424" s="533"/>
      <c r="AH424" s="533"/>
      <c r="AI424" s="539"/>
      <c r="AJ424" s="2043"/>
      <c r="AK424" s="1695"/>
      <c r="AL424" s="754"/>
      <c r="AM424" s="1599"/>
      <c r="AN424" s="605"/>
      <c r="AO424" s="606"/>
      <c r="AP424" s="607"/>
      <c r="AQ424" s="83"/>
      <c r="AR424" s="83"/>
      <c r="AS424" s="83"/>
      <c r="AT424" s="83"/>
    </row>
    <row r="425" spans="1:46" s="237" customFormat="1" ht="14.4" customHeight="1" outlineLevel="1">
      <c r="A425" s="1857" t="s">
        <v>901</v>
      </c>
      <c r="B425" s="1860" t="s">
        <v>685</v>
      </c>
      <c r="C425" s="1866" t="s">
        <v>1060</v>
      </c>
      <c r="D425" s="1866" t="s">
        <v>888</v>
      </c>
      <c r="E425" s="1866" t="s">
        <v>73</v>
      </c>
      <c r="F425" s="1866" t="s">
        <v>449</v>
      </c>
      <c r="G425" s="540" t="s">
        <v>372</v>
      </c>
      <c r="H425" s="540" t="s">
        <v>79</v>
      </c>
      <c r="I425" s="45">
        <v>0.127</v>
      </c>
      <c r="J425" s="45">
        <v>0.127</v>
      </c>
      <c r="K425" s="1866">
        <v>2020</v>
      </c>
      <c r="L425" s="1866">
        <v>2020</v>
      </c>
      <c r="M425" s="2057"/>
      <c r="N425" s="2057"/>
      <c r="O425" s="2057"/>
      <c r="P425" s="2057"/>
      <c r="Q425" s="2051"/>
      <c r="R425" s="2051"/>
      <c r="S425" s="2051"/>
      <c r="T425" s="2051"/>
      <c r="U425" s="2038"/>
      <c r="V425" s="2038"/>
      <c r="W425" s="2038"/>
      <c r="X425" s="2038"/>
      <c r="Y425" s="1594">
        <f>SUM(Z425:AB427)</f>
        <v>3000</v>
      </c>
      <c r="Z425" s="1594">
        <v>0</v>
      </c>
      <c r="AA425" s="1594">
        <v>0</v>
      </c>
      <c r="AB425" s="1594">
        <v>3000</v>
      </c>
      <c r="AC425" s="2051">
        <f>SUM(AD425:AF427)</f>
        <v>3000</v>
      </c>
      <c r="AD425" s="2041"/>
      <c r="AE425" s="2041"/>
      <c r="AF425" s="2041">
        <v>3000</v>
      </c>
      <c r="AG425" s="2051"/>
      <c r="AH425" s="2051"/>
      <c r="AI425" s="2051"/>
      <c r="AJ425" s="2054"/>
      <c r="AK425" s="1693">
        <v>3000</v>
      </c>
      <c r="AL425" s="752"/>
      <c r="AM425" s="1989"/>
      <c r="AN425" s="483"/>
      <c r="AO425" s="484"/>
      <c r="AP425" s="485"/>
      <c r="AQ425" s="236"/>
      <c r="AR425" s="236"/>
      <c r="AS425" s="236"/>
      <c r="AT425" s="236"/>
    </row>
    <row r="426" spans="1:46" s="237" customFormat="1" ht="14.4" outlineLevel="1">
      <c r="A426" s="1858"/>
      <c r="B426" s="1861"/>
      <c r="C426" s="1867"/>
      <c r="D426" s="1867"/>
      <c r="E426" s="1867"/>
      <c r="F426" s="1867"/>
      <c r="G426" s="540" t="s">
        <v>374</v>
      </c>
      <c r="H426" s="540" t="s">
        <v>373</v>
      </c>
      <c r="I426" s="49">
        <v>200</v>
      </c>
      <c r="J426" s="49">
        <v>225</v>
      </c>
      <c r="K426" s="1867"/>
      <c r="L426" s="1867"/>
      <c r="M426" s="2058"/>
      <c r="N426" s="2058"/>
      <c r="O426" s="2058"/>
      <c r="P426" s="2058"/>
      <c r="Q426" s="2052"/>
      <c r="R426" s="2052"/>
      <c r="S426" s="2052"/>
      <c r="T426" s="2052"/>
      <c r="U426" s="2039"/>
      <c r="V426" s="2039"/>
      <c r="W426" s="2039"/>
      <c r="X426" s="2039"/>
      <c r="Y426" s="1595">
        <f t="shared" ref="Y426:Y430" si="308">SUM(Z426:AB426)</f>
        <v>0</v>
      </c>
      <c r="Z426" s="1595"/>
      <c r="AA426" s="1595"/>
      <c r="AB426" s="1595"/>
      <c r="AC426" s="2052">
        <f t="shared" ref="AC426:AC430" si="309">SUM(AD426:AF426)</f>
        <v>0</v>
      </c>
      <c r="AD426" s="2042"/>
      <c r="AE426" s="2042"/>
      <c r="AF426" s="2042"/>
      <c r="AG426" s="2052"/>
      <c r="AH426" s="2052"/>
      <c r="AI426" s="2052"/>
      <c r="AJ426" s="2055"/>
      <c r="AK426" s="1694"/>
      <c r="AL426" s="753"/>
      <c r="AM426" s="1989"/>
      <c r="AN426" s="483"/>
      <c r="AO426" s="484"/>
      <c r="AP426" s="485"/>
      <c r="AQ426" s="236"/>
      <c r="AR426" s="236"/>
      <c r="AS426" s="236"/>
      <c r="AT426" s="236"/>
    </row>
    <row r="427" spans="1:46" s="237" customFormat="1" ht="43.2" outlineLevel="1">
      <c r="A427" s="1859"/>
      <c r="B427" s="1862"/>
      <c r="C427" s="1868"/>
      <c r="D427" s="1868"/>
      <c r="E427" s="1868"/>
      <c r="F427" s="1868"/>
      <c r="G427" s="540" t="s">
        <v>375</v>
      </c>
      <c r="H427" s="540" t="s">
        <v>376</v>
      </c>
      <c r="I427" s="44">
        <v>2505.6</v>
      </c>
      <c r="J427" s="49">
        <v>2687</v>
      </c>
      <c r="K427" s="1868"/>
      <c r="L427" s="1868"/>
      <c r="M427" s="2059"/>
      <c r="N427" s="2059"/>
      <c r="O427" s="2059"/>
      <c r="P427" s="2059"/>
      <c r="Q427" s="2053"/>
      <c r="R427" s="2053"/>
      <c r="S427" s="2053"/>
      <c r="T427" s="2053"/>
      <c r="U427" s="2040"/>
      <c r="V427" s="2040"/>
      <c r="W427" s="2040"/>
      <c r="X427" s="2040"/>
      <c r="Y427" s="1596">
        <f t="shared" si="308"/>
        <v>0</v>
      </c>
      <c r="Z427" s="1596"/>
      <c r="AA427" s="1596"/>
      <c r="AB427" s="1596"/>
      <c r="AC427" s="2053">
        <f t="shared" si="309"/>
        <v>0</v>
      </c>
      <c r="AD427" s="2043"/>
      <c r="AE427" s="2043"/>
      <c r="AF427" s="2043"/>
      <c r="AG427" s="2053"/>
      <c r="AH427" s="2053"/>
      <c r="AI427" s="2053"/>
      <c r="AJ427" s="2056"/>
      <c r="AK427" s="1695"/>
      <c r="AL427" s="754"/>
      <c r="AM427" s="1989"/>
      <c r="AN427" s="483"/>
      <c r="AO427" s="484"/>
      <c r="AP427" s="485"/>
      <c r="AQ427" s="236"/>
      <c r="AR427" s="236"/>
      <c r="AS427" s="236"/>
      <c r="AT427" s="236"/>
    </row>
    <row r="428" spans="1:46" s="107" customFormat="1" ht="21.6" customHeight="1" outlineLevel="1">
      <c r="A428" s="1857" t="s">
        <v>902</v>
      </c>
      <c r="B428" s="1860" t="s">
        <v>684</v>
      </c>
      <c r="C428" s="1866" t="s">
        <v>1060</v>
      </c>
      <c r="D428" s="1866" t="s">
        <v>888</v>
      </c>
      <c r="E428" s="1866"/>
      <c r="F428" s="1866"/>
      <c r="G428" s="540" t="s">
        <v>372</v>
      </c>
      <c r="H428" s="540" t="s">
        <v>79</v>
      </c>
      <c r="I428" s="44"/>
      <c r="J428" s="44">
        <v>0.2</v>
      </c>
      <c r="K428" s="1866"/>
      <c r="L428" s="1866">
        <v>2020</v>
      </c>
      <c r="M428" s="1976">
        <f>SUM(N428:P430)</f>
        <v>0</v>
      </c>
      <c r="N428" s="1976"/>
      <c r="O428" s="1976"/>
      <c r="P428" s="1976"/>
      <c r="Q428" s="2041"/>
      <c r="R428" s="2041"/>
      <c r="S428" s="2041"/>
      <c r="T428" s="2041"/>
      <c r="U428" s="2038"/>
      <c r="V428" s="2038"/>
      <c r="W428" s="2038"/>
      <c r="X428" s="2038"/>
      <c r="Y428" s="1594">
        <f>SUM(Z428:AB430)</f>
        <v>4062</v>
      </c>
      <c r="Z428" s="1594">
        <v>0</v>
      </c>
      <c r="AA428" s="1594">
        <v>0</v>
      </c>
      <c r="AB428" s="1594">
        <v>4062</v>
      </c>
      <c r="AC428" s="2041">
        <f>SUM(AD428:AF430)</f>
        <v>4062</v>
      </c>
      <c r="AD428" s="2041"/>
      <c r="AE428" s="2041"/>
      <c r="AF428" s="2041">
        <v>4062</v>
      </c>
      <c r="AG428" s="2041"/>
      <c r="AH428" s="2041"/>
      <c r="AI428" s="2041"/>
      <c r="AJ428" s="1693"/>
      <c r="AK428" s="1693">
        <v>4062</v>
      </c>
      <c r="AL428" s="752"/>
      <c r="AM428" s="2048"/>
      <c r="AN428" s="605"/>
      <c r="AO428" s="606"/>
      <c r="AP428" s="607"/>
      <c r="AQ428" s="83"/>
      <c r="AR428" s="83"/>
      <c r="AS428" s="83"/>
      <c r="AT428" s="83"/>
    </row>
    <row r="429" spans="1:46" s="107" customFormat="1" ht="21.6" customHeight="1" outlineLevel="1">
      <c r="A429" s="1858"/>
      <c r="B429" s="1861"/>
      <c r="C429" s="1867"/>
      <c r="D429" s="1867"/>
      <c r="E429" s="1867"/>
      <c r="F429" s="1867"/>
      <c r="G429" s="540"/>
      <c r="H429" s="540"/>
      <c r="I429" s="44"/>
      <c r="J429" s="44"/>
      <c r="K429" s="1867"/>
      <c r="L429" s="1867"/>
      <c r="M429" s="1977"/>
      <c r="N429" s="1977"/>
      <c r="O429" s="1977"/>
      <c r="P429" s="1977"/>
      <c r="Q429" s="2042"/>
      <c r="R429" s="2042"/>
      <c r="S429" s="2042"/>
      <c r="T429" s="2042"/>
      <c r="U429" s="2039"/>
      <c r="V429" s="2039"/>
      <c r="W429" s="2039"/>
      <c r="X429" s="2039"/>
      <c r="Y429" s="1595">
        <f t="shared" si="308"/>
        <v>0</v>
      </c>
      <c r="Z429" s="1595"/>
      <c r="AA429" s="1595"/>
      <c r="AB429" s="1595"/>
      <c r="AC429" s="2042">
        <f t="shared" si="309"/>
        <v>0</v>
      </c>
      <c r="AD429" s="2042"/>
      <c r="AE429" s="2042"/>
      <c r="AF429" s="2042"/>
      <c r="AG429" s="2042"/>
      <c r="AH429" s="2042"/>
      <c r="AI429" s="2042"/>
      <c r="AJ429" s="1694"/>
      <c r="AK429" s="1694"/>
      <c r="AL429" s="753"/>
      <c r="AM429" s="2048"/>
      <c r="AN429" s="605"/>
      <c r="AO429" s="606"/>
      <c r="AP429" s="607"/>
      <c r="AQ429" s="83"/>
      <c r="AR429" s="83"/>
      <c r="AS429" s="83"/>
      <c r="AT429" s="83"/>
    </row>
    <row r="430" spans="1:46" s="107" customFormat="1" ht="21.6" customHeight="1" outlineLevel="1">
      <c r="A430" s="1859"/>
      <c r="B430" s="1862"/>
      <c r="C430" s="1868"/>
      <c r="D430" s="1868"/>
      <c r="E430" s="1868"/>
      <c r="F430" s="1868"/>
      <c r="G430" s="540"/>
      <c r="H430" s="540"/>
      <c r="I430" s="44"/>
      <c r="J430" s="44"/>
      <c r="K430" s="1868"/>
      <c r="L430" s="1868"/>
      <c r="M430" s="1978"/>
      <c r="N430" s="1978"/>
      <c r="O430" s="1978"/>
      <c r="P430" s="1978"/>
      <c r="Q430" s="2043"/>
      <c r="R430" s="2043"/>
      <c r="S430" s="2043"/>
      <c r="T430" s="2043"/>
      <c r="U430" s="2040"/>
      <c r="V430" s="2040"/>
      <c r="W430" s="2040"/>
      <c r="X430" s="2040"/>
      <c r="Y430" s="1596">
        <f t="shared" si="308"/>
        <v>0</v>
      </c>
      <c r="Z430" s="1596"/>
      <c r="AA430" s="1596"/>
      <c r="AB430" s="1596"/>
      <c r="AC430" s="2043">
        <f t="shared" si="309"/>
        <v>0</v>
      </c>
      <c r="AD430" s="2043"/>
      <c r="AE430" s="2043"/>
      <c r="AF430" s="2043"/>
      <c r="AG430" s="2043"/>
      <c r="AH430" s="2043"/>
      <c r="AI430" s="2043"/>
      <c r="AJ430" s="1695"/>
      <c r="AK430" s="1695"/>
      <c r="AL430" s="754"/>
      <c r="AM430" s="2048"/>
      <c r="AN430" s="605"/>
      <c r="AO430" s="606"/>
      <c r="AP430" s="607"/>
      <c r="AQ430" s="83"/>
      <c r="AR430" s="83"/>
      <c r="AS430" s="83"/>
      <c r="AT430" s="83"/>
    </row>
    <row r="431" spans="1:46" ht="21.75" customHeight="1">
      <c r="A431" s="360" t="s">
        <v>244</v>
      </c>
      <c r="B431" s="1878" t="s">
        <v>39</v>
      </c>
      <c r="C431" s="1878"/>
      <c r="D431" s="1878"/>
      <c r="E431" s="1878"/>
      <c r="F431" s="542"/>
      <c r="G431" s="46"/>
      <c r="H431" s="46"/>
      <c r="I431" s="46"/>
      <c r="J431" s="46"/>
      <c r="K431" s="46"/>
      <c r="L431" s="46"/>
      <c r="M431" s="47">
        <f t="shared" ref="M431:T431" si="310">SUM(M432:M461)</f>
        <v>157462</v>
      </c>
      <c r="N431" s="47">
        <f t="shared" si="310"/>
        <v>7000</v>
      </c>
      <c r="O431" s="47">
        <f t="shared" si="310"/>
        <v>80462</v>
      </c>
      <c r="P431" s="47">
        <f t="shared" si="310"/>
        <v>70000</v>
      </c>
      <c r="Q431" s="47">
        <f t="shared" si="310"/>
        <v>182115.6</v>
      </c>
      <c r="R431" s="47">
        <f t="shared" si="310"/>
        <v>31653.599999999999</v>
      </c>
      <c r="S431" s="47">
        <f t="shared" si="310"/>
        <v>80462</v>
      </c>
      <c r="T431" s="47">
        <f t="shared" si="310"/>
        <v>70000</v>
      </c>
      <c r="U431" s="399">
        <f>SUM(U432:U467)</f>
        <v>195694.6</v>
      </c>
      <c r="V431" s="399">
        <f t="shared" ref="V431:AF431" si="311">SUM(V432:V467)</f>
        <v>31653.599999999999</v>
      </c>
      <c r="W431" s="399">
        <f t="shared" si="311"/>
        <v>94041</v>
      </c>
      <c r="X431" s="399">
        <f t="shared" si="311"/>
        <v>70000</v>
      </c>
      <c r="Y431" s="448">
        <f t="shared" si="311"/>
        <v>140620</v>
      </c>
      <c r="Z431" s="448">
        <f t="shared" si="311"/>
        <v>31653.599999999999</v>
      </c>
      <c r="AA431" s="448">
        <f t="shared" si="311"/>
        <v>94041</v>
      </c>
      <c r="AB431" s="448">
        <f t="shared" si="311"/>
        <v>14925.4</v>
      </c>
      <c r="AC431" s="47">
        <f t="shared" si="311"/>
        <v>123609</v>
      </c>
      <c r="AD431" s="47">
        <f t="shared" si="311"/>
        <v>24986.6</v>
      </c>
      <c r="AE431" s="47">
        <f t="shared" si="311"/>
        <v>13677</v>
      </c>
      <c r="AF431" s="47">
        <f t="shared" si="311"/>
        <v>84945.4</v>
      </c>
      <c r="AG431" s="47">
        <f>AG432+AG435</f>
        <v>70000</v>
      </c>
      <c r="AH431" s="47">
        <f>SUM(AH432:AH461)</f>
        <v>70000</v>
      </c>
      <c r="AI431" s="47">
        <f>SUM(AI432:AI461)</f>
        <v>70000</v>
      </c>
      <c r="AJ431" s="100">
        <f>SUM(AJ432:AJ461)</f>
        <v>67121.184000000008</v>
      </c>
      <c r="AK431" s="100">
        <f>SUM(AK432:AK461)</f>
        <v>74180</v>
      </c>
      <c r="AL431" s="100"/>
      <c r="AM431" s="335"/>
      <c r="AN431" s="2"/>
      <c r="AO431" s="2"/>
      <c r="AP431" s="2"/>
      <c r="AQ431" s="2"/>
      <c r="AR431" s="2"/>
      <c r="AS431" s="2"/>
      <c r="AT431" s="2"/>
    </row>
    <row r="432" spans="1:46" s="84" customFormat="1" ht="21" customHeight="1" outlineLevel="1">
      <c r="A432" s="1857" t="s">
        <v>246</v>
      </c>
      <c r="B432" s="1860" t="s">
        <v>548</v>
      </c>
      <c r="C432" s="1866"/>
      <c r="D432" s="1866"/>
      <c r="E432" s="1866" t="s">
        <v>73</v>
      </c>
      <c r="F432" s="1866" t="s">
        <v>449</v>
      </c>
      <c r="G432" s="44" t="s">
        <v>372</v>
      </c>
      <c r="H432" s="44" t="s">
        <v>79</v>
      </c>
      <c r="I432" s="44">
        <v>1.64</v>
      </c>
      <c r="J432" s="48">
        <v>1.64</v>
      </c>
      <c r="K432" s="1866">
        <v>2018</v>
      </c>
      <c r="L432" s="1866">
        <v>2020</v>
      </c>
      <c r="M432" s="1693">
        <f>SUM(N432:P434)</f>
        <v>85462</v>
      </c>
      <c r="N432" s="1693">
        <v>5000</v>
      </c>
      <c r="O432" s="1693">
        <v>45462</v>
      </c>
      <c r="P432" s="1693">
        <v>35000</v>
      </c>
      <c r="Q432" s="1693">
        <f>SUM(R432:T434)</f>
        <v>85462</v>
      </c>
      <c r="R432" s="1693">
        <v>5000</v>
      </c>
      <c r="S432" s="1693">
        <v>45462</v>
      </c>
      <c r="T432" s="1693">
        <v>35000</v>
      </c>
      <c r="U432" s="1681">
        <f>SUM(V432:X434)</f>
        <v>85462</v>
      </c>
      <c r="V432" s="1681">
        <f>R432</f>
        <v>5000</v>
      </c>
      <c r="W432" s="1681">
        <f>S432</f>
        <v>45462</v>
      </c>
      <c r="X432" s="1681">
        <f>T432</f>
        <v>35000</v>
      </c>
      <c r="Y432" s="1594">
        <f>SUM(Z432:AB434)</f>
        <v>50462</v>
      </c>
      <c r="Z432" s="1594">
        <f>V432</f>
        <v>5000</v>
      </c>
      <c r="AA432" s="1594">
        <f t="shared" ref="AA432" si="312">W432</f>
        <v>45462</v>
      </c>
      <c r="AB432" s="2063">
        <v>0</v>
      </c>
      <c r="AC432" s="1693">
        <f>SUM(AD432:AF434)</f>
        <v>42468</v>
      </c>
      <c r="AD432" s="1693">
        <v>118</v>
      </c>
      <c r="AE432" s="1693">
        <v>98</v>
      </c>
      <c r="AF432" s="1693">
        <v>42252</v>
      </c>
      <c r="AG432" s="1693">
        <v>35000</v>
      </c>
      <c r="AH432" s="1693">
        <v>35000</v>
      </c>
      <c r="AI432" s="1693">
        <v>35000</v>
      </c>
      <c r="AJ432" s="1807">
        <f>39312.58+55</f>
        <v>39367.58</v>
      </c>
      <c r="AK432" s="1932">
        <v>39367.599999999999</v>
      </c>
      <c r="AL432" s="836"/>
      <c r="AM432" s="1903"/>
      <c r="AN432" s="83"/>
      <c r="AO432" s="83"/>
      <c r="AP432" s="83"/>
      <c r="AQ432" s="83"/>
      <c r="AR432" s="83"/>
      <c r="AS432" s="83"/>
      <c r="AT432" s="83"/>
    </row>
    <row r="433" spans="1:46" s="84" customFormat="1" ht="21" customHeight="1" outlineLevel="1">
      <c r="A433" s="1858"/>
      <c r="B433" s="1861"/>
      <c r="C433" s="1867"/>
      <c r="D433" s="1867"/>
      <c r="E433" s="1867"/>
      <c r="F433" s="1867"/>
      <c r="G433" s="44" t="s">
        <v>374</v>
      </c>
      <c r="H433" s="44" t="s">
        <v>373</v>
      </c>
      <c r="I433" s="44">
        <v>1000</v>
      </c>
      <c r="J433" s="44">
        <v>1200</v>
      </c>
      <c r="K433" s="1867"/>
      <c r="L433" s="1867"/>
      <c r="M433" s="1694"/>
      <c r="N433" s="1694"/>
      <c r="O433" s="1694"/>
      <c r="P433" s="1694"/>
      <c r="Q433" s="1694"/>
      <c r="R433" s="1694"/>
      <c r="S433" s="1694"/>
      <c r="T433" s="1694"/>
      <c r="U433" s="1682"/>
      <c r="V433" s="1682"/>
      <c r="W433" s="1682"/>
      <c r="X433" s="1682"/>
      <c r="Y433" s="1595"/>
      <c r="Z433" s="1595"/>
      <c r="AA433" s="1595"/>
      <c r="AB433" s="2064"/>
      <c r="AC433" s="1694"/>
      <c r="AD433" s="1694"/>
      <c r="AE433" s="1694"/>
      <c r="AF433" s="1694"/>
      <c r="AG433" s="1694"/>
      <c r="AH433" s="1694"/>
      <c r="AI433" s="1694"/>
      <c r="AJ433" s="1808"/>
      <c r="AK433" s="2002"/>
      <c r="AL433" s="865"/>
      <c r="AM433" s="1903"/>
      <c r="AN433" s="83"/>
      <c r="AO433" s="83"/>
      <c r="AP433" s="83"/>
      <c r="AQ433" s="83"/>
      <c r="AR433" s="83"/>
      <c r="AS433" s="83"/>
      <c r="AT433" s="83"/>
    </row>
    <row r="434" spans="1:46" s="84" customFormat="1" ht="41.25" customHeight="1" outlineLevel="1">
      <c r="A434" s="1859"/>
      <c r="B434" s="1862"/>
      <c r="C434" s="1868"/>
      <c r="D434" s="1868"/>
      <c r="E434" s="1868"/>
      <c r="F434" s="1868"/>
      <c r="G434" s="44" t="s">
        <v>375</v>
      </c>
      <c r="H434" s="44" t="s">
        <v>376</v>
      </c>
      <c r="I434" s="44">
        <v>73440</v>
      </c>
      <c r="J434" s="44">
        <v>103680</v>
      </c>
      <c r="K434" s="1868"/>
      <c r="L434" s="1868"/>
      <c r="M434" s="1695"/>
      <c r="N434" s="1695"/>
      <c r="O434" s="1695"/>
      <c r="P434" s="1695"/>
      <c r="Q434" s="1695"/>
      <c r="R434" s="1695"/>
      <c r="S434" s="1695"/>
      <c r="T434" s="1695"/>
      <c r="U434" s="1683"/>
      <c r="V434" s="1683"/>
      <c r="W434" s="1683"/>
      <c r="X434" s="1683"/>
      <c r="Y434" s="1596"/>
      <c r="Z434" s="1596"/>
      <c r="AA434" s="1596"/>
      <c r="AB434" s="2065"/>
      <c r="AC434" s="1695"/>
      <c r="AD434" s="1695"/>
      <c r="AE434" s="1695"/>
      <c r="AF434" s="1695"/>
      <c r="AG434" s="1695"/>
      <c r="AH434" s="1695"/>
      <c r="AI434" s="1695"/>
      <c r="AJ434" s="1879"/>
      <c r="AK434" s="2003"/>
      <c r="AL434" s="866"/>
      <c r="AM434" s="1903"/>
      <c r="AN434" s="83"/>
      <c r="AO434" s="83"/>
      <c r="AP434" s="83"/>
      <c r="AQ434" s="83"/>
      <c r="AR434" s="83"/>
      <c r="AS434" s="83"/>
      <c r="AT434" s="83"/>
    </row>
    <row r="435" spans="1:46" s="84" customFormat="1" ht="22.5" customHeight="1" outlineLevel="1">
      <c r="A435" s="2061" t="s">
        <v>247</v>
      </c>
      <c r="B435" s="2062" t="s">
        <v>547</v>
      </c>
      <c r="C435" s="1866"/>
      <c r="D435" s="1866" t="s">
        <v>892</v>
      </c>
      <c r="E435" s="1866" t="s">
        <v>73</v>
      </c>
      <c r="F435" s="1866" t="s">
        <v>449</v>
      </c>
      <c r="G435" s="44" t="s">
        <v>372</v>
      </c>
      <c r="H435" s="44" t="s">
        <v>79</v>
      </c>
      <c r="I435" s="44">
        <v>2.8</v>
      </c>
      <c r="J435" s="44">
        <v>2.8</v>
      </c>
      <c r="K435" s="2060">
        <v>2019</v>
      </c>
      <c r="L435" s="2060">
        <v>2020</v>
      </c>
      <c r="M435" s="1693">
        <f>SUM(N435:P437)</f>
        <v>72000</v>
      </c>
      <c r="N435" s="1693">
        <v>2000</v>
      </c>
      <c r="O435" s="1693">
        <v>35000</v>
      </c>
      <c r="P435" s="1693">
        <v>35000</v>
      </c>
      <c r="Q435" s="1693">
        <f>SUM(R435:T437)</f>
        <v>72000</v>
      </c>
      <c r="R435" s="1693">
        <v>2000</v>
      </c>
      <c r="S435" s="1693">
        <v>35000</v>
      </c>
      <c r="T435" s="1693">
        <v>35000</v>
      </c>
      <c r="U435" s="1681">
        <f>SUM(V435:X437)</f>
        <v>72000</v>
      </c>
      <c r="V435" s="1681">
        <f>R435</f>
        <v>2000</v>
      </c>
      <c r="W435" s="1681">
        <f>S435</f>
        <v>35000</v>
      </c>
      <c r="X435" s="1681">
        <f>T435</f>
        <v>35000</v>
      </c>
      <c r="Y435" s="1594">
        <f t="shared" ref="Y435" si="313">SUM(Z435:AB437)</f>
        <v>37000</v>
      </c>
      <c r="Z435" s="1594">
        <f t="shared" ref="Z435:AA435" si="314">V435</f>
        <v>2000</v>
      </c>
      <c r="AA435" s="1594">
        <f t="shared" si="314"/>
        <v>35000</v>
      </c>
      <c r="AB435" s="2014">
        <v>0</v>
      </c>
      <c r="AC435" s="1693">
        <f t="shared" ref="AC435" si="315">SUM(AD435:AF437)</f>
        <v>215</v>
      </c>
      <c r="AD435" s="1693">
        <v>215</v>
      </c>
      <c r="AE435" s="1693">
        <v>0</v>
      </c>
      <c r="AF435" s="1693">
        <v>0</v>
      </c>
      <c r="AG435" s="1693">
        <v>35000</v>
      </c>
      <c r="AH435" s="2066">
        <v>35000</v>
      </c>
      <c r="AI435" s="2066">
        <v>35000</v>
      </c>
      <c r="AJ435" s="2067">
        <v>0</v>
      </c>
      <c r="AK435" s="1976">
        <v>0</v>
      </c>
      <c r="AL435" s="849"/>
      <c r="AM435" s="2068" t="s">
        <v>696</v>
      </c>
      <c r="AN435" s="83"/>
      <c r="AO435" s="83"/>
      <c r="AP435" s="83"/>
      <c r="AQ435" s="83"/>
      <c r="AR435" s="83"/>
      <c r="AS435" s="83"/>
      <c r="AT435" s="83"/>
    </row>
    <row r="436" spans="1:46" s="84" customFormat="1" ht="30.75" customHeight="1" outlineLevel="1">
      <c r="A436" s="2061"/>
      <c r="B436" s="2062"/>
      <c r="C436" s="1867"/>
      <c r="D436" s="1867"/>
      <c r="E436" s="1867"/>
      <c r="F436" s="1867"/>
      <c r="G436" s="44" t="s">
        <v>374</v>
      </c>
      <c r="H436" s="44" t="s">
        <v>373</v>
      </c>
      <c r="I436" s="44">
        <v>500</v>
      </c>
      <c r="J436" s="44" t="s">
        <v>83</v>
      </c>
      <c r="K436" s="2060"/>
      <c r="L436" s="2060"/>
      <c r="M436" s="1694"/>
      <c r="N436" s="1694"/>
      <c r="O436" s="1694"/>
      <c r="P436" s="1694"/>
      <c r="Q436" s="1694"/>
      <c r="R436" s="1694"/>
      <c r="S436" s="1694"/>
      <c r="T436" s="1694"/>
      <c r="U436" s="1682"/>
      <c r="V436" s="1682"/>
      <c r="W436" s="1682"/>
      <c r="X436" s="1682"/>
      <c r="Y436" s="1595"/>
      <c r="Z436" s="1595"/>
      <c r="AA436" s="1595"/>
      <c r="AB436" s="2015"/>
      <c r="AC436" s="1694"/>
      <c r="AD436" s="1694"/>
      <c r="AE436" s="1694"/>
      <c r="AF436" s="1694"/>
      <c r="AG436" s="1694"/>
      <c r="AH436" s="2066"/>
      <c r="AI436" s="2066"/>
      <c r="AJ436" s="2067"/>
      <c r="AK436" s="1977"/>
      <c r="AL436" s="850"/>
      <c r="AM436" s="2068"/>
      <c r="AN436" s="83"/>
      <c r="AO436" s="83"/>
      <c r="AP436" s="83"/>
      <c r="AQ436" s="83"/>
      <c r="AR436" s="83"/>
      <c r="AS436" s="83"/>
      <c r="AT436" s="83"/>
    </row>
    <row r="437" spans="1:46" s="84" customFormat="1" ht="42" customHeight="1" outlineLevel="1">
      <c r="A437" s="2061"/>
      <c r="B437" s="2062"/>
      <c r="C437" s="1868"/>
      <c r="D437" s="1868"/>
      <c r="E437" s="1868"/>
      <c r="F437" s="1868"/>
      <c r="G437" s="44" t="s">
        <v>375</v>
      </c>
      <c r="H437" s="44" t="s">
        <v>376</v>
      </c>
      <c r="I437" s="44">
        <v>25920</v>
      </c>
      <c r="J437" s="44">
        <v>25920</v>
      </c>
      <c r="K437" s="2060"/>
      <c r="L437" s="2060"/>
      <c r="M437" s="1695"/>
      <c r="N437" s="1695"/>
      <c r="O437" s="1695"/>
      <c r="P437" s="1695"/>
      <c r="Q437" s="1695"/>
      <c r="R437" s="1695"/>
      <c r="S437" s="1695"/>
      <c r="T437" s="1695"/>
      <c r="U437" s="1683"/>
      <c r="V437" s="1683"/>
      <c r="W437" s="1683"/>
      <c r="X437" s="1683"/>
      <c r="Y437" s="1596"/>
      <c r="Z437" s="1596"/>
      <c r="AA437" s="1596"/>
      <c r="AB437" s="2016"/>
      <c r="AC437" s="1695"/>
      <c r="AD437" s="1695"/>
      <c r="AE437" s="1695"/>
      <c r="AF437" s="1695"/>
      <c r="AG437" s="1695"/>
      <c r="AH437" s="2066"/>
      <c r="AI437" s="2066"/>
      <c r="AJ437" s="2067"/>
      <c r="AK437" s="1978"/>
      <c r="AL437" s="851"/>
      <c r="AM437" s="2068"/>
      <c r="AN437" s="83"/>
      <c r="AO437" s="83"/>
      <c r="AP437" s="83"/>
      <c r="AQ437" s="83"/>
      <c r="AR437" s="83"/>
      <c r="AS437" s="83"/>
      <c r="AT437" s="83"/>
    </row>
    <row r="438" spans="1:46" s="84" customFormat="1" ht="21" customHeight="1" outlineLevel="1">
      <c r="A438" s="2061" t="s">
        <v>359</v>
      </c>
      <c r="B438" s="2062" t="s">
        <v>549</v>
      </c>
      <c r="C438" s="1866"/>
      <c r="D438" s="1866" t="s">
        <v>892</v>
      </c>
      <c r="E438" s="2060" t="s">
        <v>73</v>
      </c>
      <c r="F438" s="2060" t="s">
        <v>449</v>
      </c>
      <c r="G438" s="44" t="s">
        <v>372</v>
      </c>
      <c r="H438" s="44" t="s">
        <v>79</v>
      </c>
      <c r="I438" s="45">
        <v>0.22600000000000001</v>
      </c>
      <c r="J438" s="45">
        <v>0.22600000000000001</v>
      </c>
      <c r="K438" s="2060">
        <v>2017</v>
      </c>
      <c r="L438" s="2060">
        <v>2018</v>
      </c>
      <c r="M438" s="1693">
        <f>SUM(N438:P440)</f>
        <v>0</v>
      </c>
      <c r="N438" s="1693">
        <v>0</v>
      </c>
      <c r="O438" s="1693">
        <v>0</v>
      </c>
      <c r="P438" s="1693">
        <v>0</v>
      </c>
      <c r="Q438" s="1693">
        <f>SUM(R438:T440)</f>
        <v>0</v>
      </c>
      <c r="R438" s="1693">
        <v>0</v>
      </c>
      <c r="S438" s="1693">
        <v>0</v>
      </c>
      <c r="T438" s="1693">
        <v>0</v>
      </c>
      <c r="U438" s="1681">
        <f>SUM(V438:X440)</f>
        <v>0</v>
      </c>
      <c r="V438" s="1681">
        <f>R438</f>
        <v>0</v>
      </c>
      <c r="W438" s="1681">
        <f>S438</f>
        <v>0</v>
      </c>
      <c r="X438" s="1681">
        <f>T438</f>
        <v>0</v>
      </c>
      <c r="Y438" s="1594">
        <f t="shared" ref="Y438" si="316">SUM(Z438:AB440)</f>
        <v>0</v>
      </c>
      <c r="Z438" s="1594">
        <f>V438</f>
        <v>0</v>
      </c>
      <c r="AA438" s="1594">
        <f t="shared" ref="AA438:AB438" si="317">W438</f>
        <v>0</v>
      </c>
      <c r="AB438" s="2014">
        <f t="shared" si="317"/>
        <v>0</v>
      </c>
      <c r="AC438" s="1693">
        <f t="shared" ref="AC438" si="318">SUM(AD438:AF440)</f>
        <v>0</v>
      </c>
      <c r="AD438" s="1693"/>
      <c r="AE438" s="1693"/>
      <c r="AF438" s="1693">
        <v>0</v>
      </c>
      <c r="AG438" s="1696"/>
      <c r="AH438" s="1696"/>
      <c r="AI438" s="1696"/>
      <c r="AJ438" s="2069"/>
      <c r="AK438" s="1693">
        <v>0</v>
      </c>
      <c r="AL438" s="752"/>
      <c r="AM438" s="1903"/>
      <c r="AN438" s="83"/>
      <c r="AO438" s="83"/>
      <c r="AP438" s="83"/>
      <c r="AQ438" s="83"/>
      <c r="AR438" s="83"/>
      <c r="AS438" s="83"/>
      <c r="AT438" s="83"/>
    </row>
    <row r="439" spans="1:46" s="84" customFormat="1" ht="19.2" customHeight="1" outlineLevel="1">
      <c r="A439" s="2061"/>
      <c r="B439" s="2062"/>
      <c r="C439" s="1867"/>
      <c r="D439" s="1867"/>
      <c r="E439" s="2060"/>
      <c r="F439" s="2060"/>
      <c r="G439" s="44" t="s">
        <v>374</v>
      </c>
      <c r="H439" s="44" t="s">
        <v>373</v>
      </c>
      <c r="I439" s="44">
        <v>1200</v>
      </c>
      <c r="J439" s="44">
        <v>1500</v>
      </c>
      <c r="K439" s="2060"/>
      <c r="L439" s="2060"/>
      <c r="M439" s="1694"/>
      <c r="N439" s="1694"/>
      <c r="O439" s="1694"/>
      <c r="P439" s="1694"/>
      <c r="Q439" s="1694"/>
      <c r="R439" s="1694"/>
      <c r="S439" s="1694"/>
      <c r="T439" s="1694"/>
      <c r="U439" s="1682"/>
      <c r="V439" s="1682"/>
      <c r="W439" s="1682"/>
      <c r="X439" s="1682"/>
      <c r="Y439" s="1595"/>
      <c r="Z439" s="1595"/>
      <c r="AA439" s="1595"/>
      <c r="AB439" s="2015"/>
      <c r="AC439" s="1694"/>
      <c r="AD439" s="1694"/>
      <c r="AE439" s="1694"/>
      <c r="AF439" s="1694"/>
      <c r="AG439" s="1697"/>
      <c r="AH439" s="1697"/>
      <c r="AI439" s="1697"/>
      <c r="AJ439" s="2070"/>
      <c r="AK439" s="1694"/>
      <c r="AL439" s="753"/>
      <c r="AM439" s="1903"/>
      <c r="AN439" s="83"/>
      <c r="AO439" s="83"/>
      <c r="AP439" s="83"/>
      <c r="AQ439" s="83"/>
      <c r="AR439" s="83"/>
      <c r="AS439" s="83"/>
      <c r="AT439" s="83"/>
    </row>
    <row r="440" spans="1:46" s="84" customFormat="1" ht="43.95" customHeight="1" outlineLevel="1">
      <c r="A440" s="2061"/>
      <c r="B440" s="2062"/>
      <c r="C440" s="1868"/>
      <c r="D440" s="1868"/>
      <c r="E440" s="2060"/>
      <c r="F440" s="2060"/>
      <c r="G440" s="44" t="s">
        <v>375</v>
      </c>
      <c r="H440" s="44" t="s">
        <v>376</v>
      </c>
      <c r="I440" s="44">
        <v>192240</v>
      </c>
      <c r="J440" s="44">
        <v>311000</v>
      </c>
      <c r="K440" s="2060"/>
      <c r="L440" s="2060"/>
      <c r="M440" s="1695"/>
      <c r="N440" s="1695"/>
      <c r="O440" s="1695"/>
      <c r="P440" s="1695"/>
      <c r="Q440" s="1695"/>
      <c r="R440" s="1695"/>
      <c r="S440" s="1695"/>
      <c r="T440" s="1695"/>
      <c r="U440" s="1683"/>
      <c r="V440" s="1683"/>
      <c r="W440" s="1683"/>
      <c r="X440" s="1683"/>
      <c r="Y440" s="1596"/>
      <c r="Z440" s="1596"/>
      <c r="AA440" s="1596"/>
      <c r="AB440" s="2016"/>
      <c r="AC440" s="1695"/>
      <c r="AD440" s="1695"/>
      <c r="AE440" s="1695"/>
      <c r="AF440" s="1695"/>
      <c r="AG440" s="1698"/>
      <c r="AH440" s="1698"/>
      <c r="AI440" s="1698"/>
      <c r="AJ440" s="2071"/>
      <c r="AK440" s="1695"/>
      <c r="AL440" s="754"/>
      <c r="AM440" s="1903"/>
      <c r="AN440" s="83"/>
      <c r="AO440" s="83"/>
      <c r="AP440" s="83"/>
      <c r="AQ440" s="83"/>
      <c r="AR440" s="83"/>
      <c r="AS440" s="83"/>
      <c r="AT440" s="83"/>
    </row>
    <row r="441" spans="1:46" s="84" customFormat="1" ht="24" customHeight="1" outlineLevel="1">
      <c r="A441" s="2061" t="s">
        <v>643</v>
      </c>
      <c r="B441" s="2062" t="s">
        <v>729</v>
      </c>
      <c r="C441" s="1867" t="s">
        <v>730</v>
      </c>
      <c r="D441" s="1866"/>
      <c r="E441" s="2060" t="s">
        <v>73</v>
      </c>
      <c r="F441" s="2060" t="s">
        <v>449</v>
      </c>
      <c r="G441" s="44" t="s">
        <v>372</v>
      </c>
      <c r="H441" s="44" t="s">
        <v>79</v>
      </c>
      <c r="I441" s="539"/>
      <c r="J441" s="270">
        <v>1.5760000000000001</v>
      </c>
      <c r="K441" s="1866"/>
      <c r="L441" s="1866"/>
      <c r="M441" s="1866"/>
      <c r="N441" s="1866"/>
      <c r="O441" s="1866"/>
      <c r="P441" s="1866"/>
      <c r="Q441" s="1976">
        <f>SUM(R441:T443)</f>
        <v>24653.599999999999</v>
      </c>
      <c r="R441" s="1976">
        <v>24653.599999999999</v>
      </c>
      <c r="S441" s="1976">
        <v>0</v>
      </c>
      <c r="T441" s="1976">
        <v>0</v>
      </c>
      <c r="U441" s="1681">
        <f>SUM(V441:X443)</f>
        <v>24653.599999999999</v>
      </c>
      <c r="V441" s="1681">
        <f>R441</f>
        <v>24653.599999999999</v>
      </c>
      <c r="W441" s="1681">
        <f>S441</f>
        <v>0</v>
      </c>
      <c r="X441" s="1681">
        <f>T441</f>
        <v>0</v>
      </c>
      <c r="Y441" s="1594">
        <f>SUM(Z441:AB443)</f>
        <v>24653.599999999999</v>
      </c>
      <c r="Z441" s="1594">
        <f>V441</f>
        <v>24653.599999999999</v>
      </c>
      <c r="AA441" s="1594">
        <f t="shared" ref="AA441:AB441" si="319">W441</f>
        <v>0</v>
      </c>
      <c r="AB441" s="1594">
        <f t="shared" si="319"/>
        <v>0</v>
      </c>
      <c r="AC441" s="1693">
        <f>SUM(AD441:AF443)</f>
        <v>24653.599999999999</v>
      </c>
      <c r="AD441" s="1693">
        <v>24653.599999999999</v>
      </c>
      <c r="AE441" s="1693">
        <v>0</v>
      </c>
      <c r="AF441" s="653"/>
      <c r="AG441" s="601"/>
      <c r="AH441" s="601"/>
      <c r="AI441" s="222"/>
      <c r="AJ441" s="602"/>
      <c r="AK441" s="591"/>
      <c r="AL441" s="868"/>
      <c r="AM441" s="1820"/>
      <c r="AN441" s="83"/>
      <c r="AO441" s="83"/>
      <c r="AP441" s="83"/>
      <c r="AQ441" s="83"/>
      <c r="AR441" s="83"/>
      <c r="AS441" s="83"/>
      <c r="AT441" s="83"/>
    </row>
    <row r="442" spans="1:46" s="84" customFormat="1" ht="24" customHeight="1" outlineLevel="1">
      <c r="A442" s="2061"/>
      <c r="B442" s="2062"/>
      <c r="C442" s="1867"/>
      <c r="D442" s="1867"/>
      <c r="E442" s="2060"/>
      <c r="F442" s="2060"/>
      <c r="G442" s="44" t="s">
        <v>374</v>
      </c>
      <c r="H442" s="44" t="s">
        <v>373</v>
      </c>
      <c r="I442" s="538"/>
      <c r="J442" s="183">
        <v>400</v>
      </c>
      <c r="K442" s="1867"/>
      <c r="L442" s="1867"/>
      <c r="M442" s="1867"/>
      <c r="N442" s="1867"/>
      <c r="O442" s="1867"/>
      <c r="P442" s="1867"/>
      <c r="Q442" s="1977"/>
      <c r="R442" s="1977"/>
      <c r="S442" s="1977"/>
      <c r="T442" s="1977"/>
      <c r="U442" s="1682"/>
      <c r="V442" s="1682"/>
      <c r="W442" s="1682"/>
      <c r="X442" s="1682"/>
      <c r="Y442" s="1595"/>
      <c r="Z442" s="1595"/>
      <c r="AA442" s="1595"/>
      <c r="AB442" s="1595"/>
      <c r="AC442" s="1694"/>
      <c r="AD442" s="1694"/>
      <c r="AE442" s="1694"/>
      <c r="AF442" s="653"/>
      <c r="AG442" s="601"/>
      <c r="AH442" s="601"/>
      <c r="AI442" s="222"/>
      <c r="AJ442" s="602"/>
      <c r="AK442" s="591"/>
      <c r="AL442" s="868"/>
      <c r="AM442" s="1821"/>
      <c r="AN442" s="83"/>
      <c r="AO442" s="83"/>
      <c r="AP442" s="83"/>
      <c r="AQ442" s="83"/>
      <c r="AR442" s="83"/>
      <c r="AS442" s="83"/>
      <c r="AT442" s="83"/>
    </row>
    <row r="443" spans="1:46" s="84" customFormat="1" ht="53.4" customHeight="1" outlineLevel="1">
      <c r="A443" s="2061"/>
      <c r="B443" s="2062"/>
      <c r="C443" s="1868"/>
      <c r="D443" s="1868"/>
      <c r="E443" s="2060"/>
      <c r="F443" s="2060"/>
      <c r="G443" s="44" t="s">
        <v>375</v>
      </c>
      <c r="H443" s="44" t="s">
        <v>376</v>
      </c>
      <c r="I443" s="538"/>
      <c r="J443" s="538">
        <v>1860.8</v>
      </c>
      <c r="K443" s="1868"/>
      <c r="L443" s="1868"/>
      <c r="M443" s="1868"/>
      <c r="N443" s="1868"/>
      <c r="O443" s="1868"/>
      <c r="P443" s="1868"/>
      <c r="Q443" s="1978"/>
      <c r="R443" s="1978"/>
      <c r="S443" s="1978"/>
      <c r="T443" s="1978"/>
      <c r="U443" s="1683"/>
      <c r="V443" s="1683"/>
      <c r="W443" s="1683"/>
      <c r="X443" s="1683"/>
      <c r="Y443" s="1596"/>
      <c r="Z443" s="1596"/>
      <c r="AA443" s="1596"/>
      <c r="AB443" s="1596"/>
      <c r="AC443" s="1695"/>
      <c r="AD443" s="1695"/>
      <c r="AE443" s="1695"/>
      <c r="AF443" s="653"/>
      <c r="AG443" s="601"/>
      <c r="AH443" s="601"/>
      <c r="AI443" s="222"/>
      <c r="AJ443" s="602"/>
      <c r="AK443" s="591"/>
      <c r="AL443" s="868"/>
      <c r="AM443" s="1822"/>
      <c r="AN443" s="83"/>
      <c r="AO443" s="83"/>
      <c r="AP443" s="83"/>
      <c r="AQ443" s="83"/>
      <c r="AR443" s="83"/>
      <c r="AS443" s="83"/>
      <c r="AT443" s="83"/>
    </row>
    <row r="444" spans="1:46" s="296" customFormat="1" ht="39.75" customHeight="1" outlineLevel="1">
      <c r="A444" s="2076" t="s">
        <v>644</v>
      </c>
      <c r="B444" s="2046" t="s">
        <v>640</v>
      </c>
      <c r="C444" s="2035" t="s">
        <v>865</v>
      </c>
      <c r="D444" s="2035"/>
      <c r="E444" s="2026" t="s">
        <v>73</v>
      </c>
      <c r="F444" s="2026" t="s">
        <v>449</v>
      </c>
      <c r="G444" s="294" t="s">
        <v>372</v>
      </c>
      <c r="H444" s="294" t="s">
        <v>79</v>
      </c>
      <c r="I444" s="298">
        <v>0.245</v>
      </c>
      <c r="J444" s="298">
        <v>0.245</v>
      </c>
      <c r="K444" s="2026">
        <v>2019</v>
      </c>
      <c r="L444" s="2026">
        <v>2020</v>
      </c>
      <c r="M444" s="1986"/>
      <c r="N444" s="1986"/>
      <c r="O444" s="1986"/>
      <c r="P444" s="1986"/>
      <c r="Q444" s="1986"/>
      <c r="R444" s="1986"/>
      <c r="S444" s="1986"/>
      <c r="T444" s="1986"/>
      <c r="U444" s="2032">
        <f>SUM(V444:X446)</f>
        <v>1629</v>
      </c>
      <c r="V444" s="2032">
        <f t="shared" ref="V444" si="320">R444</f>
        <v>0</v>
      </c>
      <c r="W444" s="2032">
        <v>1629</v>
      </c>
      <c r="X444" s="2032">
        <f t="shared" ref="X444" si="321">T444</f>
        <v>0</v>
      </c>
      <c r="Y444" s="1594">
        <f>SUM(Z444:AB446)</f>
        <v>1629</v>
      </c>
      <c r="Z444" s="1594">
        <f t="shared" ref="Z444" si="322">V444</f>
        <v>0</v>
      </c>
      <c r="AA444" s="2014">
        <v>1629</v>
      </c>
      <c r="AB444" s="1594">
        <f t="shared" ref="AB444" si="323">X444</f>
        <v>0</v>
      </c>
      <c r="AC444" s="1986">
        <f>SUM(AD444:AF446)</f>
        <v>29397</v>
      </c>
      <c r="AD444" s="1986">
        <v>0</v>
      </c>
      <c r="AE444" s="1986">
        <v>1629</v>
      </c>
      <c r="AF444" s="1693">
        <v>27768</v>
      </c>
      <c r="AG444" s="2079"/>
      <c r="AH444" s="2082"/>
      <c r="AI444" s="2085"/>
      <c r="AJ444" s="2088">
        <f>22177.088+5576.516</f>
        <v>27753.603999999999</v>
      </c>
      <c r="AK444" s="2091">
        <v>27754</v>
      </c>
      <c r="AL444" s="1002"/>
      <c r="AM444" s="2078" t="s">
        <v>895</v>
      </c>
      <c r="AN444" s="295"/>
      <c r="AO444" s="295"/>
      <c r="AP444" s="295"/>
      <c r="AQ444" s="295"/>
      <c r="AR444" s="295"/>
      <c r="AS444" s="295"/>
      <c r="AT444" s="295"/>
    </row>
    <row r="445" spans="1:46" s="296" customFormat="1" ht="39.75" customHeight="1" outlineLevel="1">
      <c r="A445" s="2076"/>
      <c r="B445" s="2077"/>
      <c r="C445" s="2027"/>
      <c r="D445" s="2036"/>
      <c r="E445" s="2027"/>
      <c r="F445" s="2027"/>
      <c r="G445" s="294" t="s">
        <v>374</v>
      </c>
      <c r="H445" s="294" t="s">
        <v>373</v>
      </c>
      <c r="I445" s="294">
        <v>1000</v>
      </c>
      <c r="J445" s="294">
        <v>1200</v>
      </c>
      <c r="K445" s="2027"/>
      <c r="L445" s="2027"/>
      <c r="M445" s="1987"/>
      <c r="N445" s="1987"/>
      <c r="O445" s="1987"/>
      <c r="P445" s="1987"/>
      <c r="Q445" s="1987"/>
      <c r="R445" s="1987"/>
      <c r="S445" s="1987"/>
      <c r="T445" s="1987"/>
      <c r="U445" s="2033"/>
      <c r="V445" s="2033"/>
      <c r="W445" s="2033"/>
      <c r="X445" s="2033"/>
      <c r="Y445" s="1595"/>
      <c r="Z445" s="1595"/>
      <c r="AA445" s="2015"/>
      <c r="AB445" s="1595"/>
      <c r="AC445" s="1987"/>
      <c r="AD445" s="1987"/>
      <c r="AE445" s="1987"/>
      <c r="AF445" s="1694"/>
      <c r="AG445" s="2080"/>
      <c r="AH445" s="2083"/>
      <c r="AI445" s="2086"/>
      <c r="AJ445" s="2089"/>
      <c r="AK445" s="2092"/>
      <c r="AL445" s="882"/>
      <c r="AM445" s="1853"/>
      <c r="AN445" s="295"/>
      <c r="AO445" s="295"/>
      <c r="AP445" s="295"/>
      <c r="AQ445" s="295"/>
      <c r="AR445" s="295"/>
      <c r="AS445" s="295"/>
      <c r="AT445" s="295"/>
    </row>
    <row r="446" spans="1:46" s="296" customFormat="1" ht="39.75" customHeight="1" outlineLevel="1">
      <c r="A446" s="2076"/>
      <c r="B446" s="2077"/>
      <c r="C446" s="2028"/>
      <c r="D446" s="2037"/>
      <c r="E446" s="2028"/>
      <c r="F446" s="2028"/>
      <c r="G446" s="294" t="s">
        <v>375</v>
      </c>
      <c r="H446" s="294" t="s">
        <v>376</v>
      </c>
      <c r="I446" s="294">
        <v>192240</v>
      </c>
      <c r="J446" s="294">
        <v>311000</v>
      </c>
      <c r="K446" s="2028"/>
      <c r="L446" s="2028"/>
      <c r="M446" s="1988"/>
      <c r="N446" s="1988"/>
      <c r="O446" s="1988"/>
      <c r="P446" s="1988"/>
      <c r="Q446" s="1988"/>
      <c r="R446" s="1988"/>
      <c r="S446" s="1988"/>
      <c r="T446" s="1988"/>
      <c r="U446" s="2034"/>
      <c r="V446" s="2034"/>
      <c r="W446" s="2034"/>
      <c r="X446" s="2034"/>
      <c r="Y446" s="1596"/>
      <c r="Z446" s="1596"/>
      <c r="AA446" s="2016"/>
      <c r="AB446" s="1596"/>
      <c r="AC446" s="1988"/>
      <c r="AD446" s="1988"/>
      <c r="AE446" s="1988"/>
      <c r="AF446" s="1695"/>
      <c r="AG446" s="2081"/>
      <c r="AH446" s="2084"/>
      <c r="AI446" s="2087"/>
      <c r="AJ446" s="2090"/>
      <c r="AK446" s="2093"/>
      <c r="AL446" s="883"/>
      <c r="AM446" s="1853"/>
      <c r="AN446" s="295"/>
      <c r="AO446" s="295"/>
      <c r="AP446" s="295"/>
      <c r="AQ446" s="295"/>
      <c r="AR446" s="295"/>
      <c r="AS446" s="295"/>
      <c r="AT446" s="295"/>
    </row>
    <row r="447" spans="1:46" s="296" customFormat="1" ht="39.75" customHeight="1" outlineLevel="1">
      <c r="A447" s="2076" t="s">
        <v>645</v>
      </c>
      <c r="B447" s="2077" t="s">
        <v>641</v>
      </c>
      <c r="C447" s="2035" t="s">
        <v>865</v>
      </c>
      <c r="D447" s="597"/>
      <c r="E447" s="2026" t="s">
        <v>73</v>
      </c>
      <c r="F447" s="2026" t="s">
        <v>449</v>
      </c>
      <c r="G447" s="294" t="s">
        <v>372</v>
      </c>
      <c r="H447" s="294" t="s">
        <v>79</v>
      </c>
      <c r="I447" s="298">
        <v>0.3</v>
      </c>
      <c r="J447" s="298">
        <v>0.3</v>
      </c>
      <c r="K447" s="2026">
        <v>2019</v>
      </c>
      <c r="L447" s="2026">
        <v>2020</v>
      </c>
      <c r="M447" s="1986"/>
      <c r="N447" s="1986"/>
      <c r="O447" s="1986"/>
      <c r="P447" s="1986"/>
      <c r="Q447" s="1986"/>
      <c r="R447" s="1986"/>
      <c r="S447" s="1986"/>
      <c r="T447" s="1986"/>
      <c r="U447" s="2032">
        <f>SUM(V447:X449)</f>
        <v>2257</v>
      </c>
      <c r="V447" s="2032">
        <f t="shared" ref="V447" si="324">R447</f>
        <v>0</v>
      </c>
      <c r="W447" s="2032">
        <v>2257</v>
      </c>
      <c r="X447" s="2032">
        <f t="shared" ref="X447" si="325">T447</f>
        <v>0</v>
      </c>
      <c r="Y447" s="1594">
        <f>SUM(Z447:AB449)</f>
        <v>2257</v>
      </c>
      <c r="Z447" s="1594">
        <f t="shared" ref="Z447" si="326">V447</f>
        <v>0</v>
      </c>
      <c r="AA447" s="2014">
        <v>2257</v>
      </c>
      <c r="AB447" s="1594">
        <f t="shared" ref="AB447" si="327">X447</f>
        <v>0</v>
      </c>
      <c r="AC447" s="1986">
        <f>SUM(AD447:AF449)</f>
        <v>2257</v>
      </c>
      <c r="AD447" s="1986">
        <v>0</v>
      </c>
      <c r="AE447" s="1986">
        <v>2257</v>
      </c>
      <c r="AF447" s="1693">
        <v>0</v>
      </c>
      <c r="AG447" s="2079"/>
      <c r="AH447" s="2082"/>
      <c r="AI447" s="594"/>
      <c r="AJ447" s="2088"/>
      <c r="AK447" s="2094">
        <v>0</v>
      </c>
      <c r="AL447" s="884"/>
      <c r="AM447" s="1853"/>
      <c r="AN447" s="295"/>
      <c r="AO447" s="295"/>
      <c r="AP447" s="295"/>
      <c r="AQ447" s="295"/>
      <c r="AR447" s="295"/>
      <c r="AS447" s="295"/>
      <c r="AT447" s="295"/>
    </row>
    <row r="448" spans="1:46" s="296" customFormat="1" ht="39.75" customHeight="1" outlineLevel="1">
      <c r="A448" s="2076"/>
      <c r="B448" s="2077"/>
      <c r="C448" s="2027"/>
      <c r="D448" s="591"/>
      <c r="E448" s="2027"/>
      <c r="F448" s="2027"/>
      <c r="G448" s="294" t="s">
        <v>374</v>
      </c>
      <c r="H448" s="294" t="s">
        <v>373</v>
      </c>
      <c r="I448" s="294">
        <v>300</v>
      </c>
      <c r="J448" s="294">
        <v>300</v>
      </c>
      <c r="K448" s="2027"/>
      <c r="L448" s="2027"/>
      <c r="M448" s="1987"/>
      <c r="N448" s="1987"/>
      <c r="O448" s="1987"/>
      <c r="P448" s="1987"/>
      <c r="Q448" s="1987"/>
      <c r="R448" s="1987"/>
      <c r="S448" s="1987"/>
      <c r="T448" s="1987"/>
      <c r="U448" s="2033"/>
      <c r="V448" s="2033"/>
      <c r="W448" s="2033"/>
      <c r="X448" s="2033"/>
      <c r="Y448" s="1595"/>
      <c r="Z448" s="1595"/>
      <c r="AA448" s="2015"/>
      <c r="AB448" s="1595"/>
      <c r="AC448" s="1987"/>
      <c r="AD448" s="1987"/>
      <c r="AE448" s="1987"/>
      <c r="AF448" s="1694"/>
      <c r="AG448" s="2080"/>
      <c r="AH448" s="2083"/>
      <c r="AI448" s="595"/>
      <c r="AJ448" s="2089"/>
      <c r="AK448" s="2027"/>
      <c r="AL448" s="868"/>
      <c r="AM448" s="1853"/>
      <c r="AN448" s="295"/>
      <c r="AO448" s="295"/>
      <c r="AP448" s="295"/>
      <c r="AQ448" s="295"/>
      <c r="AR448" s="295"/>
      <c r="AS448" s="295"/>
      <c r="AT448" s="295"/>
    </row>
    <row r="449" spans="1:46" s="296" customFormat="1" ht="39.75" customHeight="1" outlineLevel="1">
      <c r="A449" s="2076"/>
      <c r="B449" s="2077"/>
      <c r="C449" s="2028"/>
      <c r="D449" s="593"/>
      <c r="E449" s="2028"/>
      <c r="F449" s="2028"/>
      <c r="G449" s="294" t="s">
        <v>375</v>
      </c>
      <c r="H449" s="294" t="s">
        <v>376</v>
      </c>
      <c r="I449" s="294">
        <v>4147.2</v>
      </c>
      <c r="J449" s="294">
        <v>4147.2</v>
      </c>
      <c r="K449" s="2028"/>
      <c r="L449" s="2028"/>
      <c r="M449" s="1988"/>
      <c r="N449" s="1988"/>
      <c r="O449" s="1988"/>
      <c r="P449" s="1988"/>
      <c r="Q449" s="1988"/>
      <c r="R449" s="1988"/>
      <c r="S449" s="1988"/>
      <c r="T449" s="1988"/>
      <c r="U449" s="2034"/>
      <c r="V449" s="2034"/>
      <c r="W449" s="2034"/>
      <c r="X449" s="2034"/>
      <c r="Y449" s="1596"/>
      <c r="Z449" s="1596"/>
      <c r="AA449" s="2016"/>
      <c r="AB449" s="1596"/>
      <c r="AC449" s="1988"/>
      <c r="AD449" s="1988"/>
      <c r="AE449" s="1988"/>
      <c r="AF449" s="1695"/>
      <c r="AG449" s="2081"/>
      <c r="AH449" s="2084"/>
      <c r="AI449" s="596"/>
      <c r="AJ449" s="2090"/>
      <c r="AK449" s="2028"/>
      <c r="AL449" s="869"/>
      <c r="AM449" s="1853"/>
      <c r="AN449" s="295"/>
      <c r="AO449" s="295"/>
      <c r="AP449" s="295"/>
      <c r="AQ449" s="295"/>
      <c r="AR449" s="295"/>
      <c r="AS449" s="295"/>
      <c r="AT449" s="295"/>
    </row>
    <row r="450" spans="1:46" s="296" customFormat="1" ht="39.75" customHeight="1" outlineLevel="1">
      <c r="A450" s="2076" t="s">
        <v>649</v>
      </c>
      <c r="B450" s="2077" t="s">
        <v>642</v>
      </c>
      <c r="C450" s="2035" t="s">
        <v>865</v>
      </c>
      <c r="D450" s="597"/>
      <c r="E450" s="2026" t="s">
        <v>73</v>
      </c>
      <c r="F450" s="2026" t="s">
        <v>449</v>
      </c>
      <c r="G450" s="294" t="s">
        <v>372</v>
      </c>
      <c r="H450" s="294" t="s">
        <v>79</v>
      </c>
      <c r="I450" s="298">
        <v>0.5</v>
      </c>
      <c r="J450" s="298">
        <v>0.5</v>
      </c>
      <c r="K450" s="2026">
        <v>2019</v>
      </c>
      <c r="L450" s="2026">
        <v>2020</v>
      </c>
      <c r="M450" s="1986">
        <f>SUM(N450:P452)</f>
        <v>0</v>
      </c>
      <c r="N450" s="1986"/>
      <c r="O450" s="1986"/>
      <c r="P450" s="1986"/>
      <c r="Q450" s="1986"/>
      <c r="R450" s="1986"/>
      <c r="S450" s="1986"/>
      <c r="T450" s="1986"/>
      <c r="U450" s="2032">
        <f>SUM(V450:X452)</f>
        <v>1806</v>
      </c>
      <c r="V450" s="2032">
        <f t="shared" ref="V450" si="328">R450</f>
        <v>0</v>
      </c>
      <c r="W450" s="2032">
        <v>1806</v>
      </c>
      <c r="X450" s="2032">
        <v>0</v>
      </c>
      <c r="Y450" s="1594">
        <f>SUM(Z450:AB452)</f>
        <v>8864.4</v>
      </c>
      <c r="Z450" s="1594">
        <f t="shared" ref="Z450" si="329">V450</f>
        <v>0</v>
      </c>
      <c r="AA450" s="2014">
        <v>1806</v>
      </c>
      <c r="AB450" s="2063">
        <v>7058.4</v>
      </c>
      <c r="AC450" s="1986">
        <f>SUM(AD450:AF452)</f>
        <v>8864.4</v>
      </c>
      <c r="AD450" s="1986">
        <v>0</v>
      </c>
      <c r="AE450" s="1986">
        <v>1806</v>
      </c>
      <c r="AF450" s="1693">
        <v>7058.4</v>
      </c>
      <c r="AG450" s="2079"/>
      <c r="AH450" s="2082"/>
      <c r="AI450" s="2085"/>
      <c r="AJ450" s="2088"/>
      <c r="AK450" s="2094">
        <v>7058.4</v>
      </c>
      <c r="AL450" s="884"/>
      <c r="AM450" s="1853" t="s">
        <v>678</v>
      </c>
      <c r="AN450" s="295"/>
      <c r="AO450" s="295"/>
      <c r="AP450" s="295"/>
      <c r="AQ450" s="295"/>
      <c r="AR450" s="295"/>
      <c r="AS450" s="295"/>
      <c r="AT450" s="295"/>
    </row>
    <row r="451" spans="1:46" s="296" customFormat="1" ht="39.75" customHeight="1" outlineLevel="1">
      <c r="A451" s="2076"/>
      <c r="B451" s="2077"/>
      <c r="C451" s="2027"/>
      <c r="D451" s="591"/>
      <c r="E451" s="2027"/>
      <c r="F451" s="2027"/>
      <c r="G451" s="294" t="s">
        <v>374</v>
      </c>
      <c r="H451" s="294" t="s">
        <v>373</v>
      </c>
      <c r="I451" s="294">
        <v>1400</v>
      </c>
      <c r="J451" s="294">
        <v>1600</v>
      </c>
      <c r="K451" s="2027"/>
      <c r="L451" s="2027"/>
      <c r="M451" s="1987"/>
      <c r="N451" s="1987"/>
      <c r="O451" s="1987"/>
      <c r="P451" s="1987"/>
      <c r="Q451" s="1987"/>
      <c r="R451" s="1987"/>
      <c r="S451" s="1987"/>
      <c r="T451" s="1987"/>
      <c r="U451" s="2033"/>
      <c r="V451" s="2033"/>
      <c r="W451" s="2033"/>
      <c r="X451" s="2033"/>
      <c r="Y451" s="1595"/>
      <c r="Z451" s="1595"/>
      <c r="AA451" s="2015"/>
      <c r="AB451" s="2064"/>
      <c r="AC451" s="1987"/>
      <c r="AD451" s="1987"/>
      <c r="AE451" s="1987"/>
      <c r="AF451" s="1694"/>
      <c r="AG451" s="2080"/>
      <c r="AH451" s="2083"/>
      <c r="AI451" s="2086"/>
      <c r="AJ451" s="2089"/>
      <c r="AK451" s="2027"/>
      <c r="AL451" s="868"/>
      <c r="AM451" s="1853"/>
      <c r="AN451" s="295"/>
      <c r="AO451" s="295"/>
      <c r="AP451" s="295"/>
      <c r="AQ451" s="295"/>
      <c r="AR451" s="295"/>
      <c r="AS451" s="295"/>
      <c r="AT451" s="295"/>
    </row>
    <row r="452" spans="1:46" s="296" customFormat="1" ht="39.75" customHeight="1" outlineLevel="1">
      <c r="A452" s="2076"/>
      <c r="B452" s="2077"/>
      <c r="C452" s="2028"/>
      <c r="D452" s="593"/>
      <c r="E452" s="2028"/>
      <c r="F452" s="2028"/>
      <c r="G452" s="294" t="s">
        <v>375</v>
      </c>
      <c r="H452" s="294" t="s">
        <v>376</v>
      </c>
      <c r="I452" s="294">
        <v>325147.2</v>
      </c>
      <c r="J452" s="294">
        <v>400147.20000000001</v>
      </c>
      <c r="K452" s="2028"/>
      <c r="L452" s="2028"/>
      <c r="M452" s="1988"/>
      <c r="N452" s="1988"/>
      <c r="O452" s="1988"/>
      <c r="P452" s="1988"/>
      <c r="Q452" s="1988"/>
      <c r="R452" s="1988"/>
      <c r="S452" s="1988"/>
      <c r="T452" s="1988"/>
      <c r="U452" s="2034"/>
      <c r="V452" s="2034"/>
      <c r="W452" s="2034"/>
      <c r="X452" s="2034"/>
      <c r="Y452" s="1596"/>
      <c r="Z452" s="1596"/>
      <c r="AA452" s="2016"/>
      <c r="AB452" s="2065"/>
      <c r="AC452" s="1988"/>
      <c r="AD452" s="1988"/>
      <c r="AE452" s="1988"/>
      <c r="AF452" s="1695"/>
      <c r="AG452" s="2081"/>
      <c r="AH452" s="2084"/>
      <c r="AI452" s="2087"/>
      <c r="AJ452" s="2090"/>
      <c r="AK452" s="2028"/>
      <c r="AL452" s="869"/>
      <c r="AM452" s="1853"/>
      <c r="AN452" s="295"/>
      <c r="AO452" s="295"/>
      <c r="AP452" s="295"/>
      <c r="AQ452" s="295"/>
      <c r="AR452" s="295"/>
      <c r="AS452" s="295"/>
      <c r="AT452" s="295"/>
    </row>
    <row r="453" spans="1:46" s="296" customFormat="1" ht="39.75" customHeight="1" outlineLevel="1">
      <c r="A453" s="2076" t="s">
        <v>658</v>
      </c>
      <c r="B453" s="2077" t="s">
        <v>650</v>
      </c>
      <c r="C453" s="2035" t="s">
        <v>865</v>
      </c>
      <c r="D453" s="597"/>
      <c r="E453" s="2026" t="s">
        <v>73</v>
      </c>
      <c r="F453" s="2026" t="s">
        <v>449</v>
      </c>
      <c r="G453" s="294" t="s">
        <v>372</v>
      </c>
      <c r="H453" s="294" t="s">
        <v>79</v>
      </c>
      <c r="I453" s="298">
        <v>2.8</v>
      </c>
      <c r="J453" s="298">
        <v>2.8</v>
      </c>
      <c r="K453" s="2026">
        <v>2019</v>
      </c>
      <c r="L453" s="2026">
        <v>2020</v>
      </c>
      <c r="M453" s="1986">
        <f>SUM(N453:P455)</f>
        <v>0</v>
      </c>
      <c r="N453" s="1986"/>
      <c r="O453" s="1986"/>
      <c r="P453" s="1986"/>
      <c r="Q453" s="1986"/>
      <c r="R453" s="1986"/>
      <c r="S453" s="1986"/>
      <c r="T453" s="1986"/>
      <c r="U453" s="2032">
        <f>SUM(V453:X455)</f>
        <v>3290</v>
      </c>
      <c r="V453" s="2032">
        <f>R453</f>
        <v>0</v>
      </c>
      <c r="W453" s="2032">
        <v>3290</v>
      </c>
      <c r="X453" s="2032">
        <f t="shared" ref="X453" si="330">T453</f>
        <v>0</v>
      </c>
      <c r="Y453" s="1594">
        <f>SUM(Z453:AB455)</f>
        <v>3290</v>
      </c>
      <c r="Z453" s="1594">
        <f>V453</f>
        <v>0</v>
      </c>
      <c r="AA453" s="2014">
        <v>3290</v>
      </c>
      <c r="AB453" s="1594">
        <f t="shared" ref="AB453" si="331">X453</f>
        <v>0</v>
      </c>
      <c r="AC453" s="1986">
        <f>SUM(AD453:AF455)</f>
        <v>3290</v>
      </c>
      <c r="AD453" s="1986">
        <v>0</v>
      </c>
      <c r="AE453" s="1986">
        <v>3290</v>
      </c>
      <c r="AF453" s="2041"/>
      <c r="AG453" s="598"/>
      <c r="AH453" s="2082"/>
      <c r="AI453" s="594"/>
      <c r="AJ453" s="2088"/>
      <c r="AK453" s="2094"/>
      <c r="AL453" s="884"/>
      <c r="AM453" s="1853"/>
      <c r="AN453" s="295"/>
      <c r="AO453" s="295"/>
      <c r="AP453" s="295"/>
      <c r="AQ453" s="295"/>
      <c r="AR453" s="295"/>
      <c r="AS453" s="295"/>
      <c r="AT453" s="295"/>
    </row>
    <row r="454" spans="1:46" s="296" customFormat="1" ht="39.75" customHeight="1" outlineLevel="1">
      <c r="A454" s="2076"/>
      <c r="B454" s="2077"/>
      <c r="C454" s="2027"/>
      <c r="D454" s="591"/>
      <c r="E454" s="2027"/>
      <c r="F454" s="2027"/>
      <c r="G454" s="294" t="s">
        <v>374</v>
      </c>
      <c r="H454" s="294" t="s">
        <v>373</v>
      </c>
      <c r="I454" s="294">
        <v>800</v>
      </c>
      <c r="J454" s="294">
        <v>800</v>
      </c>
      <c r="K454" s="2027"/>
      <c r="L454" s="2027"/>
      <c r="M454" s="1987"/>
      <c r="N454" s="1987"/>
      <c r="O454" s="1987"/>
      <c r="P454" s="1987"/>
      <c r="Q454" s="1987"/>
      <c r="R454" s="1987"/>
      <c r="S454" s="1987"/>
      <c r="T454" s="1987"/>
      <c r="U454" s="2033"/>
      <c r="V454" s="2033"/>
      <c r="W454" s="2033"/>
      <c r="X454" s="2033"/>
      <c r="Y454" s="1595"/>
      <c r="Z454" s="1595"/>
      <c r="AA454" s="2015"/>
      <c r="AB454" s="1595"/>
      <c r="AC454" s="1987"/>
      <c r="AD454" s="1987"/>
      <c r="AE454" s="1987"/>
      <c r="AF454" s="2042"/>
      <c r="AG454" s="591"/>
      <c r="AH454" s="2083"/>
      <c r="AI454" s="595"/>
      <c r="AJ454" s="2089"/>
      <c r="AK454" s="2027"/>
      <c r="AL454" s="868"/>
      <c r="AM454" s="1853"/>
      <c r="AN454" s="295"/>
      <c r="AO454" s="295"/>
      <c r="AP454" s="295"/>
      <c r="AQ454" s="295"/>
      <c r="AR454" s="295"/>
      <c r="AS454" s="295"/>
      <c r="AT454" s="295"/>
    </row>
    <row r="455" spans="1:46" s="296" customFormat="1" ht="39.75" customHeight="1" outlineLevel="1">
      <c r="A455" s="2076"/>
      <c r="B455" s="2077"/>
      <c r="C455" s="2028"/>
      <c r="D455" s="593"/>
      <c r="E455" s="2028"/>
      <c r="F455" s="2028"/>
      <c r="G455" s="294" t="s">
        <v>375</v>
      </c>
      <c r="H455" s="294" t="s">
        <v>376</v>
      </c>
      <c r="I455" s="292">
        <v>46656</v>
      </c>
      <c r="J455" s="292">
        <v>63936</v>
      </c>
      <c r="K455" s="2028"/>
      <c r="L455" s="2028"/>
      <c r="M455" s="1988"/>
      <c r="N455" s="1988"/>
      <c r="O455" s="1988"/>
      <c r="P455" s="1988"/>
      <c r="Q455" s="1988"/>
      <c r="R455" s="1988"/>
      <c r="S455" s="1988"/>
      <c r="T455" s="1988"/>
      <c r="U455" s="2034"/>
      <c r="V455" s="2034"/>
      <c r="W455" s="2034"/>
      <c r="X455" s="2034"/>
      <c r="Y455" s="1596"/>
      <c r="Z455" s="1596"/>
      <c r="AA455" s="2016"/>
      <c r="AB455" s="1596"/>
      <c r="AC455" s="1988"/>
      <c r="AD455" s="1988"/>
      <c r="AE455" s="1988"/>
      <c r="AF455" s="2043"/>
      <c r="AG455" s="593"/>
      <c r="AH455" s="2084"/>
      <c r="AI455" s="596"/>
      <c r="AJ455" s="2090"/>
      <c r="AK455" s="2028"/>
      <c r="AL455" s="869"/>
      <c r="AM455" s="1853"/>
      <c r="AN455" s="295"/>
      <c r="AO455" s="295"/>
      <c r="AP455" s="295"/>
      <c r="AQ455" s="295"/>
      <c r="AR455" s="295"/>
      <c r="AS455" s="295"/>
      <c r="AT455" s="295"/>
    </row>
    <row r="456" spans="1:46" s="296" customFormat="1" ht="39.75" customHeight="1" outlineLevel="1">
      <c r="A456" s="2076" t="s">
        <v>658</v>
      </c>
      <c r="B456" s="2077" t="s">
        <v>646</v>
      </c>
      <c r="C456" s="2035" t="s">
        <v>865</v>
      </c>
      <c r="D456" s="597"/>
      <c r="E456" s="2026" t="s">
        <v>73</v>
      </c>
      <c r="F456" s="2026" t="s">
        <v>449</v>
      </c>
      <c r="G456" s="294" t="s">
        <v>372</v>
      </c>
      <c r="H456" s="294" t="s">
        <v>79</v>
      </c>
      <c r="I456" s="298">
        <v>1.5</v>
      </c>
      <c r="J456" s="298">
        <v>1.5</v>
      </c>
      <c r="K456" s="2026">
        <v>2019</v>
      </c>
      <c r="L456" s="2026">
        <v>2019</v>
      </c>
      <c r="M456" s="1986">
        <f>SUM(N456:P458)</f>
        <v>0</v>
      </c>
      <c r="N456" s="1986"/>
      <c r="O456" s="1986"/>
      <c r="P456" s="1986"/>
      <c r="Q456" s="1986"/>
      <c r="R456" s="1986"/>
      <c r="S456" s="1986"/>
      <c r="T456" s="1986"/>
      <c r="U456" s="2032">
        <f>SUM(V456:X458)</f>
        <v>2759</v>
      </c>
      <c r="V456" s="2032">
        <f t="shared" ref="V456" si="332">R456</f>
        <v>0</v>
      </c>
      <c r="W456" s="2032">
        <v>2759</v>
      </c>
      <c r="X456" s="2032">
        <f t="shared" ref="X456" si="333">T456</f>
        <v>0</v>
      </c>
      <c r="Y456" s="1594">
        <f>SUM(Z456:AB458)</f>
        <v>2759</v>
      </c>
      <c r="Z456" s="1594">
        <f t="shared" ref="Z456" si="334">V456</f>
        <v>0</v>
      </c>
      <c r="AA456" s="2014">
        <v>2759</v>
      </c>
      <c r="AB456" s="1594">
        <f t="shared" ref="AB456" si="335">X456</f>
        <v>0</v>
      </c>
      <c r="AC456" s="1986">
        <f>SUM(AD456:AF458)</f>
        <v>2759</v>
      </c>
      <c r="AD456" s="1986">
        <v>0</v>
      </c>
      <c r="AE456" s="1986">
        <v>2759</v>
      </c>
      <c r="AF456" s="2041"/>
      <c r="AG456" s="2079"/>
      <c r="AH456" s="2082"/>
      <c r="AI456" s="594"/>
      <c r="AJ456" s="2088"/>
      <c r="AK456" s="2094"/>
      <c r="AL456" s="884"/>
      <c r="AM456" s="1853"/>
      <c r="AN456" s="295"/>
      <c r="AO456" s="295"/>
      <c r="AP456" s="295"/>
      <c r="AQ456" s="295"/>
      <c r="AR456" s="295"/>
      <c r="AS456" s="295"/>
      <c r="AT456" s="295"/>
    </row>
    <row r="457" spans="1:46" s="296" customFormat="1" ht="39.75" customHeight="1" outlineLevel="1">
      <c r="A457" s="2076"/>
      <c r="B457" s="2077"/>
      <c r="C457" s="2027"/>
      <c r="D457" s="591"/>
      <c r="E457" s="2027"/>
      <c r="F457" s="2027"/>
      <c r="G457" s="294" t="s">
        <v>374</v>
      </c>
      <c r="H457" s="294" t="s">
        <v>373</v>
      </c>
      <c r="I457" s="294">
        <v>400</v>
      </c>
      <c r="J457" s="294">
        <v>400</v>
      </c>
      <c r="K457" s="2027"/>
      <c r="L457" s="2027"/>
      <c r="M457" s="1987"/>
      <c r="N457" s="1987"/>
      <c r="O457" s="1987"/>
      <c r="P457" s="1987"/>
      <c r="Q457" s="1987"/>
      <c r="R457" s="1987"/>
      <c r="S457" s="1987"/>
      <c r="T457" s="1987"/>
      <c r="U457" s="2033"/>
      <c r="V457" s="2033"/>
      <c r="W457" s="2033"/>
      <c r="X457" s="2033"/>
      <c r="Y457" s="1595"/>
      <c r="Z457" s="1595"/>
      <c r="AA457" s="2015"/>
      <c r="AB457" s="1595"/>
      <c r="AC457" s="1987"/>
      <c r="AD457" s="1987"/>
      <c r="AE457" s="1987"/>
      <c r="AF457" s="2042"/>
      <c r="AG457" s="2080"/>
      <c r="AH457" s="2083"/>
      <c r="AI457" s="595"/>
      <c r="AJ457" s="2089"/>
      <c r="AK457" s="2027"/>
      <c r="AL457" s="868"/>
      <c r="AM457" s="1853"/>
      <c r="AN457" s="295"/>
      <c r="AO457" s="295"/>
      <c r="AP457" s="295"/>
      <c r="AQ457" s="295"/>
      <c r="AR457" s="295"/>
      <c r="AS457" s="295"/>
      <c r="AT457" s="295"/>
    </row>
    <row r="458" spans="1:46" s="296" customFormat="1" ht="39.75" customHeight="1" outlineLevel="1">
      <c r="A458" s="2076"/>
      <c r="B458" s="2077"/>
      <c r="C458" s="2028"/>
      <c r="D458" s="593"/>
      <c r="E458" s="2028"/>
      <c r="F458" s="2028"/>
      <c r="G458" s="294" t="s">
        <v>375</v>
      </c>
      <c r="H458" s="294" t="s">
        <v>376</v>
      </c>
      <c r="I458" s="294">
        <v>10368</v>
      </c>
      <c r="J458" s="294">
        <v>10886.4</v>
      </c>
      <c r="K458" s="2028"/>
      <c r="L458" s="2028"/>
      <c r="M458" s="1988"/>
      <c r="N458" s="1988"/>
      <c r="O458" s="1988"/>
      <c r="P458" s="1988"/>
      <c r="Q458" s="1988"/>
      <c r="R458" s="1988"/>
      <c r="S458" s="1988"/>
      <c r="T458" s="1988"/>
      <c r="U458" s="2034"/>
      <c r="V458" s="2034"/>
      <c r="W458" s="2034"/>
      <c r="X458" s="2034"/>
      <c r="Y458" s="1596"/>
      <c r="Z458" s="1596"/>
      <c r="AA458" s="2016"/>
      <c r="AB458" s="1596"/>
      <c r="AC458" s="1988"/>
      <c r="AD458" s="1988"/>
      <c r="AE458" s="1988"/>
      <c r="AF458" s="2043"/>
      <c r="AG458" s="2081"/>
      <c r="AH458" s="2084"/>
      <c r="AI458" s="596"/>
      <c r="AJ458" s="2090"/>
      <c r="AK458" s="2028"/>
      <c r="AL458" s="869"/>
      <c r="AM458" s="1853"/>
      <c r="AN458" s="295"/>
      <c r="AO458" s="295"/>
      <c r="AP458" s="295"/>
      <c r="AQ458" s="295"/>
      <c r="AR458" s="295"/>
      <c r="AS458" s="295"/>
      <c r="AT458" s="295"/>
    </row>
    <row r="459" spans="1:46" s="296" customFormat="1" ht="39.75" customHeight="1" outlineLevel="1">
      <c r="A459" s="2096" t="s">
        <v>659</v>
      </c>
      <c r="B459" s="2046" t="s">
        <v>647</v>
      </c>
      <c r="C459" s="2036" t="s">
        <v>865</v>
      </c>
      <c r="D459" s="592"/>
      <c r="E459" s="2027" t="s">
        <v>73</v>
      </c>
      <c r="F459" s="2027" t="s">
        <v>449</v>
      </c>
      <c r="G459" s="582" t="s">
        <v>372</v>
      </c>
      <c r="H459" s="582" t="s">
        <v>79</v>
      </c>
      <c r="I459" s="299">
        <v>0.7</v>
      </c>
      <c r="J459" s="299">
        <v>0.7</v>
      </c>
      <c r="K459" s="2027">
        <v>2019</v>
      </c>
      <c r="L459" s="2027">
        <v>2019</v>
      </c>
      <c r="M459" s="1987">
        <f>SUM(N459:P461)</f>
        <v>0</v>
      </c>
      <c r="N459" s="1987"/>
      <c r="O459" s="1987"/>
      <c r="P459" s="1987"/>
      <c r="Q459" s="1987"/>
      <c r="R459" s="1987"/>
      <c r="S459" s="1987"/>
      <c r="T459" s="1987"/>
      <c r="U459" s="2033">
        <f>SUM(V459:X461)</f>
        <v>1838</v>
      </c>
      <c r="V459" s="2033">
        <f>R459</f>
        <v>0</v>
      </c>
      <c r="W459" s="2033">
        <v>1838</v>
      </c>
      <c r="X459" s="2033">
        <f t="shared" ref="X459" si="336">T459</f>
        <v>0</v>
      </c>
      <c r="Y459" s="1594">
        <f>SUM(Z459:AB461)</f>
        <v>1838</v>
      </c>
      <c r="Z459" s="1594">
        <f>V459</f>
        <v>0</v>
      </c>
      <c r="AA459" s="2014">
        <v>1838</v>
      </c>
      <c r="AB459" s="1594">
        <f t="shared" ref="AB459" si="337">X459</f>
        <v>0</v>
      </c>
      <c r="AC459" s="1987">
        <f>SUM(AD459:AF461)</f>
        <v>1838</v>
      </c>
      <c r="AD459" s="1987">
        <v>0</v>
      </c>
      <c r="AE459" s="1987">
        <v>1838</v>
      </c>
      <c r="AF459" s="2041"/>
      <c r="AG459" s="2080"/>
      <c r="AH459" s="2083"/>
      <c r="AI459" s="589"/>
      <c r="AJ459" s="2083"/>
      <c r="AK459" s="2095"/>
      <c r="AL459" s="885"/>
      <c r="AM459" s="1853"/>
      <c r="AN459" s="295"/>
      <c r="AO459" s="295"/>
      <c r="AP459" s="295"/>
      <c r="AQ459" s="295"/>
      <c r="AR459" s="295"/>
      <c r="AS459" s="295"/>
      <c r="AT459" s="295"/>
    </row>
    <row r="460" spans="1:46" s="296" customFormat="1" ht="39.75" customHeight="1" outlineLevel="1">
      <c r="A460" s="2076"/>
      <c r="B460" s="2077"/>
      <c r="C460" s="2027"/>
      <c r="D460" s="591"/>
      <c r="E460" s="2027"/>
      <c r="F460" s="2027"/>
      <c r="G460" s="294" t="s">
        <v>374</v>
      </c>
      <c r="H460" s="294" t="s">
        <v>373</v>
      </c>
      <c r="I460" s="294">
        <v>300</v>
      </c>
      <c r="J460" s="294">
        <v>300</v>
      </c>
      <c r="K460" s="2027"/>
      <c r="L460" s="2027"/>
      <c r="M460" s="1987"/>
      <c r="N460" s="1987"/>
      <c r="O460" s="1987"/>
      <c r="P460" s="1987"/>
      <c r="Q460" s="1987"/>
      <c r="R460" s="1987"/>
      <c r="S460" s="1987"/>
      <c r="T460" s="1987"/>
      <c r="U460" s="2033"/>
      <c r="V460" s="2033"/>
      <c r="W460" s="2033"/>
      <c r="X460" s="2033"/>
      <c r="Y460" s="1595"/>
      <c r="Z460" s="1595"/>
      <c r="AA460" s="2015"/>
      <c r="AB460" s="1595"/>
      <c r="AC460" s="1987"/>
      <c r="AD460" s="1987"/>
      <c r="AE460" s="1987"/>
      <c r="AF460" s="2042"/>
      <c r="AG460" s="2080"/>
      <c r="AH460" s="2083"/>
      <c r="AI460" s="589"/>
      <c r="AJ460" s="2083"/>
      <c r="AK460" s="2027"/>
      <c r="AL460" s="868"/>
      <c r="AM460" s="1853"/>
      <c r="AN460" s="295"/>
      <c r="AO460" s="295"/>
      <c r="AP460" s="295"/>
      <c r="AQ460" s="295"/>
      <c r="AR460" s="295"/>
      <c r="AS460" s="295"/>
      <c r="AT460" s="295"/>
    </row>
    <row r="461" spans="1:46" s="296" customFormat="1" ht="43.8" outlineLevel="1" thickBot="1">
      <c r="A461" s="2097"/>
      <c r="B461" s="2044"/>
      <c r="C461" s="2028"/>
      <c r="D461" s="591"/>
      <c r="E461" s="2027"/>
      <c r="F461" s="2027"/>
      <c r="G461" s="581" t="s">
        <v>375</v>
      </c>
      <c r="H461" s="581" t="s">
        <v>376</v>
      </c>
      <c r="I461" s="581">
        <v>6307.2</v>
      </c>
      <c r="J461" s="581">
        <v>6825.6</v>
      </c>
      <c r="K461" s="2027"/>
      <c r="L461" s="2027"/>
      <c r="M461" s="1988"/>
      <c r="N461" s="1988"/>
      <c r="O461" s="1988"/>
      <c r="P461" s="1988"/>
      <c r="Q461" s="1988"/>
      <c r="R461" s="1988"/>
      <c r="S461" s="1988"/>
      <c r="T461" s="1988"/>
      <c r="U461" s="2034"/>
      <c r="V461" s="2034"/>
      <c r="W461" s="2034"/>
      <c r="X461" s="2034"/>
      <c r="Y461" s="1596"/>
      <c r="Z461" s="1596"/>
      <c r="AA461" s="2016"/>
      <c r="AB461" s="1596"/>
      <c r="AC461" s="1988"/>
      <c r="AD461" s="1988"/>
      <c r="AE461" s="1988"/>
      <c r="AF461" s="2043"/>
      <c r="AG461" s="2080"/>
      <c r="AH461" s="2083"/>
      <c r="AI461" s="589"/>
      <c r="AJ461" s="2083"/>
      <c r="AK461" s="2027"/>
      <c r="AL461" s="868"/>
      <c r="AM461" s="1853"/>
      <c r="AN461" s="295"/>
      <c r="AO461" s="295"/>
      <c r="AP461" s="295"/>
      <c r="AQ461" s="295"/>
      <c r="AR461" s="295"/>
      <c r="AS461" s="295"/>
      <c r="AT461" s="295"/>
    </row>
    <row r="462" spans="1:46" s="275" customFormat="1" ht="14.4" outlineLevel="1">
      <c r="A462" s="2072" t="s">
        <v>1035</v>
      </c>
      <c r="B462" s="1730" t="s">
        <v>893</v>
      </c>
      <c r="C462" s="1588" t="s">
        <v>1060</v>
      </c>
      <c r="D462" s="1588" t="s">
        <v>888</v>
      </c>
      <c r="E462" s="2075" t="s">
        <v>73</v>
      </c>
      <c r="F462" s="2075" t="s">
        <v>449</v>
      </c>
      <c r="G462" s="273" t="s">
        <v>372</v>
      </c>
      <c r="H462" s="273" t="s">
        <v>79</v>
      </c>
      <c r="I462" s="1790"/>
      <c r="J462" s="1790"/>
      <c r="K462" s="1812">
        <v>2020</v>
      </c>
      <c r="L462" s="1812">
        <v>2020</v>
      </c>
      <c r="M462" s="1790"/>
      <c r="N462" s="1790"/>
      <c r="O462" s="1790"/>
      <c r="P462" s="1790"/>
      <c r="Q462" s="1790"/>
      <c r="R462" s="1790"/>
      <c r="S462" s="1790"/>
      <c r="T462" s="1790"/>
      <c r="U462" s="1790"/>
      <c r="V462" s="1790"/>
      <c r="W462" s="1790"/>
      <c r="X462" s="1790"/>
      <c r="Y462" s="1606">
        <f>SUM(Z462:AB464)</f>
        <v>3715</v>
      </c>
      <c r="Z462" s="1790"/>
      <c r="AA462" s="1790"/>
      <c r="AB462" s="1606">
        <v>3715</v>
      </c>
      <c r="AC462" s="1606">
        <f>SUM(AD462:AF464)</f>
        <v>3715</v>
      </c>
      <c r="AD462" s="1790"/>
      <c r="AE462" s="1790"/>
      <c r="AF462" s="1607">
        <v>3715</v>
      </c>
      <c r="AG462" s="1790"/>
      <c r="AH462" s="1790"/>
      <c r="AI462" s="1790"/>
      <c r="AJ462" s="1790"/>
      <c r="AK462" s="1606">
        <v>3715</v>
      </c>
      <c r="AL462" s="722"/>
      <c r="AM462" s="1557" t="s">
        <v>895</v>
      </c>
      <c r="AN462" s="77"/>
      <c r="AO462" s="77"/>
      <c r="AP462" s="77"/>
      <c r="AQ462" s="77"/>
      <c r="AR462" s="77"/>
      <c r="AS462" s="77"/>
      <c r="AT462" s="77"/>
    </row>
    <row r="463" spans="1:46" s="275" customFormat="1" ht="14.4" outlineLevel="1">
      <c r="A463" s="2073"/>
      <c r="B463" s="1731"/>
      <c r="C463" s="1589"/>
      <c r="D463" s="1589"/>
      <c r="E463" s="2075"/>
      <c r="F463" s="2075"/>
      <c r="G463" s="273" t="s">
        <v>374</v>
      </c>
      <c r="H463" s="273" t="s">
        <v>373</v>
      </c>
      <c r="I463" s="1791"/>
      <c r="J463" s="1791"/>
      <c r="K463" s="1813"/>
      <c r="L463" s="1813"/>
      <c r="M463" s="1791"/>
      <c r="N463" s="1791"/>
      <c r="O463" s="1791"/>
      <c r="P463" s="1791"/>
      <c r="Q463" s="1791"/>
      <c r="R463" s="1791"/>
      <c r="S463" s="1791"/>
      <c r="T463" s="1791"/>
      <c r="U463" s="1791"/>
      <c r="V463" s="1791"/>
      <c r="W463" s="1791"/>
      <c r="X463" s="1791"/>
      <c r="Y463" s="1607"/>
      <c r="Z463" s="1791"/>
      <c r="AA463" s="1791"/>
      <c r="AB463" s="1607"/>
      <c r="AC463" s="1607"/>
      <c r="AD463" s="1791"/>
      <c r="AE463" s="1791"/>
      <c r="AF463" s="1607"/>
      <c r="AG463" s="1791"/>
      <c r="AH463" s="1791"/>
      <c r="AI463" s="1791"/>
      <c r="AJ463" s="1791"/>
      <c r="AK463" s="1607"/>
      <c r="AL463" s="723"/>
      <c r="AM463" s="1557"/>
      <c r="AN463" s="77"/>
      <c r="AO463" s="77"/>
      <c r="AP463" s="77"/>
      <c r="AQ463" s="77"/>
      <c r="AR463" s="77"/>
      <c r="AS463" s="77"/>
      <c r="AT463" s="77"/>
    </row>
    <row r="464" spans="1:46" s="275" customFormat="1" ht="43.2" outlineLevel="1">
      <c r="A464" s="2074"/>
      <c r="B464" s="1732"/>
      <c r="C464" s="1590"/>
      <c r="D464" s="1590"/>
      <c r="E464" s="2075"/>
      <c r="F464" s="2075"/>
      <c r="G464" s="273" t="s">
        <v>375</v>
      </c>
      <c r="H464" s="273" t="s">
        <v>376</v>
      </c>
      <c r="I464" s="1791"/>
      <c r="J464" s="1791"/>
      <c r="K464" s="1813"/>
      <c r="L464" s="1813"/>
      <c r="M464" s="1791"/>
      <c r="N464" s="1791"/>
      <c r="O464" s="1791"/>
      <c r="P464" s="1791"/>
      <c r="Q464" s="1791"/>
      <c r="R464" s="1791"/>
      <c r="S464" s="1791"/>
      <c r="T464" s="1791"/>
      <c r="U464" s="1791"/>
      <c r="V464" s="1791"/>
      <c r="W464" s="1791"/>
      <c r="X464" s="1791"/>
      <c r="Y464" s="1608"/>
      <c r="Z464" s="1792"/>
      <c r="AA464" s="1792"/>
      <c r="AB464" s="1608"/>
      <c r="AC464" s="1607"/>
      <c r="AD464" s="1791"/>
      <c r="AE464" s="1791"/>
      <c r="AF464" s="1608"/>
      <c r="AG464" s="1791"/>
      <c r="AH464" s="1791"/>
      <c r="AI464" s="1791"/>
      <c r="AJ464" s="1791"/>
      <c r="AK464" s="1607"/>
      <c r="AL464" s="723"/>
      <c r="AM464" s="1557"/>
      <c r="AN464" s="77"/>
      <c r="AO464" s="77"/>
      <c r="AP464" s="77"/>
      <c r="AQ464" s="77"/>
      <c r="AR464" s="77"/>
      <c r="AS464" s="77"/>
      <c r="AT464" s="77"/>
    </row>
    <row r="465" spans="1:46" s="275" customFormat="1" ht="14.4" outlineLevel="1">
      <c r="A465" s="2072" t="s">
        <v>1036</v>
      </c>
      <c r="B465" s="1730" t="s">
        <v>894</v>
      </c>
      <c r="C465" s="1588" t="s">
        <v>1060</v>
      </c>
      <c r="D465" s="1589" t="s">
        <v>888</v>
      </c>
      <c r="E465" s="2075" t="s">
        <v>73</v>
      </c>
      <c r="F465" s="2075" t="s">
        <v>449</v>
      </c>
      <c r="G465" s="273" t="s">
        <v>372</v>
      </c>
      <c r="H465" s="273" t="s">
        <v>79</v>
      </c>
      <c r="I465" s="1790"/>
      <c r="J465" s="1790"/>
      <c r="K465" s="1812">
        <v>2020</v>
      </c>
      <c r="L465" s="1812">
        <v>2020</v>
      </c>
      <c r="M465" s="1790"/>
      <c r="N465" s="1790"/>
      <c r="O465" s="1790"/>
      <c r="P465" s="1790"/>
      <c r="Q465" s="1790"/>
      <c r="R465" s="1790"/>
      <c r="S465" s="1790"/>
      <c r="T465" s="1790"/>
      <c r="U465" s="1790"/>
      <c r="V465" s="1790"/>
      <c r="W465" s="1790"/>
      <c r="X465" s="1790"/>
      <c r="Y465" s="1606">
        <f t="shared" ref="Y465" si="338">SUM(Z465:AB467)</f>
        <v>4152</v>
      </c>
      <c r="Z465" s="1790"/>
      <c r="AA465" s="1790"/>
      <c r="AB465" s="1606">
        <v>4152</v>
      </c>
      <c r="AC465" s="1606">
        <f t="shared" ref="AC465" si="339">SUM(AD465:AF467)</f>
        <v>4152</v>
      </c>
      <c r="AD465" s="1790"/>
      <c r="AE465" s="1790"/>
      <c r="AF465" s="1606">
        <v>4152</v>
      </c>
      <c r="AG465" s="1790"/>
      <c r="AH465" s="1790"/>
      <c r="AI465" s="1790"/>
      <c r="AJ465" s="1790"/>
      <c r="AK465" s="1606">
        <v>4152</v>
      </c>
      <c r="AL465" s="722"/>
      <c r="AM465" s="1557" t="s">
        <v>895</v>
      </c>
      <c r="AN465" s="77"/>
      <c r="AO465" s="77"/>
      <c r="AP465" s="77"/>
      <c r="AQ465" s="77"/>
      <c r="AR465" s="77"/>
      <c r="AS465" s="77"/>
      <c r="AT465" s="77"/>
    </row>
    <row r="466" spans="1:46" s="275" customFormat="1" ht="14.4" outlineLevel="1">
      <c r="A466" s="2073"/>
      <c r="B466" s="1731"/>
      <c r="C466" s="1589"/>
      <c r="D466" s="1589"/>
      <c r="E466" s="2075"/>
      <c r="F466" s="2075"/>
      <c r="G466" s="273" t="s">
        <v>374</v>
      </c>
      <c r="H466" s="273" t="s">
        <v>373</v>
      </c>
      <c r="I466" s="1791"/>
      <c r="J466" s="1791"/>
      <c r="K466" s="1813"/>
      <c r="L466" s="1813"/>
      <c r="M466" s="1791"/>
      <c r="N466" s="1791"/>
      <c r="O466" s="1791"/>
      <c r="P466" s="1791"/>
      <c r="Q466" s="1791"/>
      <c r="R466" s="1791"/>
      <c r="S466" s="1791"/>
      <c r="T466" s="1791"/>
      <c r="U466" s="1791"/>
      <c r="V466" s="1791"/>
      <c r="W466" s="1791"/>
      <c r="X466" s="1791"/>
      <c r="Y466" s="1607"/>
      <c r="Z466" s="1791"/>
      <c r="AA466" s="1791"/>
      <c r="AB466" s="1607"/>
      <c r="AC466" s="1607"/>
      <c r="AD466" s="1791"/>
      <c r="AE466" s="1791"/>
      <c r="AF466" s="1607"/>
      <c r="AG466" s="1791"/>
      <c r="AH466" s="1791"/>
      <c r="AI466" s="1791"/>
      <c r="AJ466" s="1791"/>
      <c r="AK466" s="1607"/>
      <c r="AL466" s="723"/>
      <c r="AM466" s="1557"/>
      <c r="AN466" s="77"/>
      <c r="AO466" s="77"/>
      <c r="AP466" s="77"/>
      <c r="AQ466" s="77"/>
      <c r="AR466" s="77"/>
      <c r="AS466" s="77"/>
      <c r="AT466" s="77"/>
    </row>
    <row r="467" spans="1:46" s="275" customFormat="1" ht="43.8" outlineLevel="1" thickBot="1">
      <c r="A467" s="2074"/>
      <c r="B467" s="1732"/>
      <c r="C467" s="1590"/>
      <c r="D467" s="1589"/>
      <c r="E467" s="2075"/>
      <c r="F467" s="2075"/>
      <c r="G467" s="273" t="s">
        <v>375</v>
      </c>
      <c r="H467" s="273" t="s">
        <v>376</v>
      </c>
      <c r="I467" s="1792"/>
      <c r="J467" s="1792"/>
      <c r="K467" s="1813"/>
      <c r="L467" s="1813"/>
      <c r="M467" s="1791"/>
      <c r="N467" s="1791"/>
      <c r="O467" s="1791"/>
      <c r="P467" s="1791"/>
      <c r="Q467" s="1791"/>
      <c r="R467" s="1791"/>
      <c r="S467" s="1791"/>
      <c r="T467" s="1791"/>
      <c r="U467" s="1791"/>
      <c r="V467" s="1791"/>
      <c r="W467" s="1791"/>
      <c r="X467" s="1791"/>
      <c r="Y467" s="1608"/>
      <c r="Z467" s="1792"/>
      <c r="AA467" s="1792"/>
      <c r="AB467" s="1608"/>
      <c r="AC467" s="1607"/>
      <c r="AD467" s="1791"/>
      <c r="AE467" s="1791"/>
      <c r="AF467" s="1608"/>
      <c r="AG467" s="1792"/>
      <c r="AH467" s="1792"/>
      <c r="AI467" s="1792"/>
      <c r="AJ467" s="1792"/>
      <c r="AK467" s="1608"/>
      <c r="AL467" s="724"/>
      <c r="AM467" s="1557"/>
      <c r="AN467" s="77"/>
      <c r="AO467" s="77"/>
      <c r="AP467" s="77"/>
      <c r="AQ467" s="77"/>
      <c r="AR467" s="77"/>
      <c r="AS467" s="77"/>
      <c r="AT467" s="77"/>
    </row>
    <row r="468" spans="1:46" ht="6.75" customHeight="1" thickBot="1">
      <c r="A468" s="192"/>
      <c r="B468" s="376"/>
      <c r="C468" s="193"/>
      <c r="D468" s="193"/>
      <c r="E468" s="168"/>
      <c r="F468" s="168"/>
      <c r="G468" s="169"/>
      <c r="H468" s="169"/>
      <c r="I468" s="169"/>
      <c r="J468" s="169"/>
      <c r="K468" s="169"/>
      <c r="L468" s="169"/>
      <c r="M468" s="169"/>
      <c r="N468" s="169"/>
      <c r="O468" s="169"/>
      <c r="P468" s="169"/>
      <c r="Q468" s="169"/>
      <c r="R468" s="169"/>
      <c r="S468" s="169"/>
      <c r="T468" s="169"/>
      <c r="U468" s="405"/>
      <c r="V468" s="405"/>
      <c r="W468" s="405"/>
      <c r="X468" s="405"/>
      <c r="Y468" s="457"/>
      <c r="Z468" s="457"/>
      <c r="AA468" s="457"/>
      <c r="AB468" s="457"/>
      <c r="AC468" s="169"/>
      <c r="AD468" s="169"/>
      <c r="AE468" s="169"/>
      <c r="AF468" s="169"/>
      <c r="AG468" s="169"/>
      <c r="AH468" s="171"/>
      <c r="AI468" s="171"/>
      <c r="AJ468" s="171"/>
      <c r="AK468" s="172"/>
      <c r="AL468" s="844"/>
      <c r="AM468" s="562"/>
      <c r="AN468" s="2"/>
      <c r="AO468" s="2"/>
      <c r="AP468" s="2"/>
      <c r="AQ468" s="2"/>
      <c r="AR468" s="2"/>
      <c r="AS468" s="2"/>
      <c r="AT468" s="2"/>
    </row>
    <row r="469" spans="1:46" ht="36" customHeight="1">
      <c r="A469" s="358" t="s">
        <v>248</v>
      </c>
      <c r="B469" s="1675" t="s">
        <v>84</v>
      </c>
      <c r="C469" s="1676"/>
      <c r="D469" s="1676"/>
      <c r="E469" s="1676"/>
      <c r="F469" s="1676"/>
      <c r="G469" s="1676"/>
      <c r="H469" s="1676"/>
      <c r="I469" s="1676"/>
      <c r="J469" s="1676"/>
      <c r="K469" s="1676"/>
      <c r="L469" s="1677"/>
      <c r="M469" s="235">
        <f t="shared" ref="M469:AB469" si="340">M470+M485</f>
        <v>339166</v>
      </c>
      <c r="N469" s="235">
        <f t="shared" si="340"/>
        <v>72100</v>
      </c>
      <c r="O469" s="235">
        <f t="shared" si="340"/>
        <v>228816</v>
      </c>
      <c r="P469" s="235">
        <f t="shared" si="340"/>
        <v>38250</v>
      </c>
      <c r="Q469" s="235">
        <f t="shared" si="340"/>
        <v>318983</v>
      </c>
      <c r="R469" s="235">
        <f t="shared" si="340"/>
        <v>73059.27</v>
      </c>
      <c r="S469" s="235">
        <f t="shared" si="340"/>
        <v>207673.73</v>
      </c>
      <c r="T469" s="235">
        <f t="shared" si="340"/>
        <v>38250</v>
      </c>
      <c r="U469" s="417">
        <f t="shared" si="340"/>
        <v>331143.02999999997</v>
      </c>
      <c r="V469" s="417">
        <f t="shared" si="340"/>
        <v>72271.8</v>
      </c>
      <c r="W469" s="417">
        <f t="shared" si="340"/>
        <v>214056.23</v>
      </c>
      <c r="X469" s="417">
        <f t="shared" si="340"/>
        <v>44815</v>
      </c>
      <c r="Y469" s="468">
        <f t="shared" si="340"/>
        <v>350938.02999999997</v>
      </c>
      <c r="Z469" s="468">
        <f t="shared" si="340"/>
        <v>72271.8</v>
      </c>
      <c r="AA469" s="468">
        <f t="shared" si="340"/>
        <v>214056.23</v>
      </c>
      <c r="AB469" s="468">
        <f t="shared" si="340"/>
        <v>64610</v>
      </c>
      <c r="AC469" s="235">
        <f t="shared" ref="AC469" si="341">AC470+AC485</f>
        <v>239898.68</v>
      </c>
      <c r="AD469" s="235">
        <f>AD470+AD485</f>
        <v>119744.18000000001</v>
      </c>
      <c r="AE469" s="235">
        <f>AE470+AE485</f>
        <v>56057.5</v>
      </c>
      <c r="AF469" s="235">
        <f>SUM(AF470+AF485)</f>
        <v>64097</v>
      </c>
      <c r="AG469" s="63">
        <f>AG470+AG485</f>
        <v>38250</v>
      </c>
      <c r="AH469" s="63">
        <f>SUM(AH470+AH485)</f>
        <v>49833</v>
      </c>
      <c r="AI469" s="63">
        <f>SUM(AI470+AI485)</f>
        <v>38250</v>
      </c>
      <c r="AJ469" s="63">
        <f>SUM(AJ470+AJ485)</f>
        <v>29792.347999999998</v>
      </c>
      <c r="AK469" s="105">
        <f>SUM(AK470+AK485)</f>
        <v>64897</v>
      </c>
      <c r="AL469" s="105"/>
      <c r="AM469" s="562"/>
      <c r="AN469" s="2"/>
      <c r="AO469" s="2"/>
      <c r="AP469" s="2"/>
      <c r="AQ469" s="2"/>
      <c r="AR469" s="2"/>
      <c r="AS469" s="2"/>
      <c r="AT469" s="2"/>
    </row>
    <row r="470" spans="1:46" ht="22.5" customHeight="1">
      <c r="A470" s="344" t="s">
        <v>249</v>
      </c>
      <c r="B470" s="1655" t="s">
        <v>36</v>
      </c>
      <c r="C470" s="1656"/>
      <c r="D470" s="1656"/>
      <c r="E470" s="1656"/>
      <c r="F470" s="556"/>
      <c r="G470" s="16"/>
      <c r="H470" s="16"/>
      <c r="I470" s="16"/>
      <c r="J470" s="16"/>
      <c r="K470" s="16"/>
      <c r="L470" s="16"/>
      <c r="M470" s="17">
        <f t="shared" ref="M470:AI470" si="342">SUM(M471:M479)</f>
        <v>25000</v>
      </c>
      <c r="N470" s="17">
        <f t="shared" si="342"/>
        <v>6500</v>
      </c>
      <c r="O470" s="17">
        <f t="shared" si="342"/>
        <v>900</v>
      </c>
      <c r="P470" s="17">
        <f t="shared" si="342"/>
        <v>17600</v>
      </c>
      <c r="Q470" s="17">
        <f t="shared" si="342"/>
        <v>25959.269999999997</v>
      </c>
      <c r="R470" s="17">
        <f t="shared" si="342"/>
        <v>7459.27</v>
      </c>
      <c r="S470" s="17">
        <f t="shared" si="342"/>
        <v>900</v>
      </c>
      <c r="T470" s="17">
        <f t="shared" si="342"/>
        <v>17600</v>
      </c>
      <c r="U470" s="399">
        <f t="shared" si="342"/>
        <v>37851.299999999996</v>
      </c>
      <c r="V470" s="399">
        <f t="shared" ref="V470:AE470" si="343">SUM(V471:V479)</f>
        <v>6671.7999999999993</v>
      </c>
      <c r="W470" s="399">
        <f t="shared" si="343"/>
        <v>7014.5</v>
      </c>
      <c r="X470" s="399">
        <f t="shared" si="343"/>
        <v>24165</v>
      </c>
      <c r="Y470" s="448">
        <f t="shared" ref="Y470:AC470" si="344">SUM(Y471:Y484)</f>
        <v>46860.3</v>
      </c>
      <c r="Z470" s="448">
        <f t="shared" si="344"/>
        <v>6671.7999999999993</v>
      </c>
      <c r="AA470" s="448">
        <f t="shared" si="344"/>
        <v>7014.5</v>
      </c>
      <c r="AB470" s="448">
        <f>SUM(AB471:AB484)</f>
        <v>33174</v>
      </c>
      <c r="AC470" s="17">
        <f t="shared" si="344"/>
        <v>47717.58</v>
      </c>
      <c r="AD470" s="17">
        <f t="shared" si="343"/>
        <v>6859.08</v>
      </c>
      <c r="AE470" s="17">
        <f t="shared" si="343"/>
        <v>8484.5</v>
      </c>
      <c r="AF470" s="17">
        <f>SUM(AF471:AF484)</f>
        <v>32374</v>
      </c>
      <c r="AG470" s="17">
        <f t="shared" si="342"/>
        <v>17600</v>
      </c>
      <c r="AH470" s="17">
        <f t="shared" si="342"/>
        <v>24165</v>
      </c>
      <c r="AI470" s="17">
        <f t="shared" si="342"/>
        <v>17600</v>
      </c>
      <c r="AJ470" s="17">
        <f t="shared" ref="AJ470" si="345">SUM(AJ471:AJ484)</f>
        <v>19097.03</v>
      </c>
      <c r="AK470" s="17">
        <f>SUM(AK471:AK484)</f>
        <v>33174</v>
      </c>
      <c r="AL470" s="17"/>
      <c r="AM470" s="213"/>
      <c r="AN470" s="2"/>
      <c r="AO470" s="9"/>
      <c r="AP470" s="9"/>
      <c r="AQ470" s="9"/>
      <c r="AR470" s="2"/>
      <c r="AS470" s="2"/>
      <c r="AT470" s="2"/>
    </row>
    <row r="471" spans="1:46" ht="19.5" customHeight="1" outlineLevel="1">
      <c r="A471" s="1827" t="s">
        <v>250</v>
      </c>
      <c r="B471" s="1718" t="s">
        <v>13</v>
      </c>
      <c r="C471" s="1576" t="s">
        <v>773</v>
      </c>
      <c r="D471" s="545"/>
      <c r="E471" s="1576" t="s">
        <v>73</v>
      </c>
      <c r="F471" s="1576" t="s">
        <v>449</v>
      </c>
      <c r="G471" s="575" t="s">
        <v>377</v>
      </c>
      <c r="H471" s="575" t="s">
        <v>80</v>
      </c>
      <c r="I471" s="575">
        <v>1</v>
      </c>
      <c r="J471" s="575">
        <v>1</v>
      </c>
      <c r="K471" s="1576">
        <v>2018</v>
      </c>
      <c r="L471" s="1576">
        <v>2018</v>
      </c>
      <c r="M471" s="1612">
        <f>SUM(N471:P472)</f>
        <v>4000</v>
      </c>
      <c r="N471" s="1612">
        <v>4000</v>
      </c>
      <c r="O471" s="1612">
        <v>0</v>
      </c>
      <c r="P471" s="1612">
        <v>0</v>
      </c>
      <c r="Q471" s="1612">
        <f>SUM(R471:T472)</f>
        <v>2749.6</v>
      </c>
      <c r="R471" s="1612">
        <v>2749.6</v>
      </c>
      <c r="S471" s="1612">
        <v>0</v>
      </c>
      <c r="T471" s="1612">
        <v>0</v>
      </c>
      <c r="U471" s="1681">
        <f>SUM(V471:X472)</f>
        <v>2749.6</v>
      </c>
      <c r="V471" s="1681">
        <f>R471</f>
        <v>2749.6</v>
      </c>
      <c r="W471" s="1681">
        <f>S471</f>
        <v>0</v>
      </c>
      <c r="X471" s="1681">
        <f>T471</f>
        <v>0</v>
      </c>
      <c r="Y471" s="1594">
        <f>SUM(Z471:AB472)</f>
        <v>2749.6</v>
      </c>
      <c r="Z471" s="1594">
        <f>V471</f>
        <v>2749.6</v>
      </c>
      <c r="AA471" s="1594">
        <f t="shared" ref="AA471:AB471" si="346">W471</f>
        <v>0</v>
      </c>
      <c r="AB471" s="1594">
        <f t="shared" si="346"/>
        <v>0</v>
      </c>
      <c r="AC471" s="1612">
        <f>SUM(AD471:AF472)</f>
        <v>4219.71</v>
      </c>
      <c r="AD471" s="1612">
        <v>2749.71</v>
      </c>
      <c r="AE471" s="1612">
        <v>1470</v>
      </c>
      <c r="AF471" s="1736"/>
      <c r="AG471" s="1576"/>
      <c r="AH471" s="1573"/>
      <c r="AI471" s="1573"/>
      <c r="AJ471" s="2082"/>
      <c r="AK471" s="2082"/>
      <c r="AL471" s="880"/>
      <c r="AM471" s="1556"/>
      <c r="AN471" s="2"/>
      <c r="AO471" s="2"/>
      <c r="AP471" s="2"/>
      <c r="AQ471" s="2"/>
      <c r="AR471" s="2"/>
      <c r="AS471" s="2"/>
      <c r="AT471" s="2"/>
    </row>
    <row r="472" spans="1:46" ht="51.6" customHeight="1" outlineLevel="1">
      <c r="A472" s="1829"/>
      <c r="B472" s="1720"/>
      <c r="C472" s="1578"/>
      <c r="D472" s="546"/>
      <c r="E472" s="1578"/>
      <c r="F472" s="1578"/>
      <c r="G472" s="575" t="s">
        <v>420</v>
      </c>
      <c r="H472" s="575" t="s">
        <v>422</v>
      </c>
      <c r="I472" s="26">
        <v>1260</v>
      </c>
      <c r="J472" s="26">
        <v>1260</v>
      </c>
      <c r="K472" s="1578"/>
      <c r="L472" s="1578"/>
      <c r="M472" s="1614"/>
      <c r="N472" s="1614"/>
      <c r="O472" s="1614"/>
      <c r="P472" s="1614"/>
      <c r="Q472" s="1614"/>
      <c r="R472" s="1614"/>
      <c r="S472" s="1614"/>
      <c r="T472" s="1614"/>
      <c r="U472" s="1683"/>
      <c r="V472" s="1683"/>
      <c r="W472" s="1683"/>
      <c r="X472" s="1683"/>
      <c r="Y472" s="1596"/>
      <c r="Z472" s="1596"/>
      <c r="AA472" s="1596"/>
      <c r="AB472" s="1596"/>
      <c r="AC472" s="1614"/>
      <c r="AD472" s="1614"/>
      <c r="AE472" s="1614"/>
      <c r="AF472" s="1738"/>
      <c r="AG472" s="1578"/>
      <c r="AH472" s="1575"/>
      <c r="AI472" s="1575"/>
      <c r="AJ472" s="2083"/>
      <c r="AK472" s="2083"/>
      <c r="AL472" s="881"/>
      <c r="AM472" s="1556"/>
      <c r="AN472" s="2"/>
      <c r="AO472" s="2"/>
      <c r="AP472" s="2"/>
      <c r="AQ472" s="2"/>
      <c r="AR472" s="2"/>
      <c r="AS472" s="2"/>
      <c r="AT472" s="2"/>
    </row>
    <row r="473" spans="1:46" ht="126" customHeight="1" outlineLevel="1">
      <c r="A473" s="555" t="s">
        <v>251</v>
      </c>
      <c r="B473" s="615" t="s">
        <v>85</v>
      </c>
      <c r="C473" s="575" t="s">
        <v>792</v>
      </c>
      <c r="D473" s="575"/>
      <c r="E473" s="575" t="s">
        <v>73</v>
      </c>
      <c r="F473" s="575" t="s">
        <v>449</v>
      </c>
      <c r="G473" s="575" t="s">
        <v>377</v>
      </c>
      <c r="H473" s="575" t="s">
        <v>80</v>
      </c>
      <c r="I473" s="575">
        <v>1</v>
      </c>
      <c r="J473" s="575">
        <v>1</v>
      </c>
      <c r="K473" s="575">
        <v>2018</v>
      </c>
      <c r="L473" s="540">
        <v>2019</v>
      </c>
      <c r="M473" s="603">
        <f>SUM(N473:P473)</f>
        <v>2500</v>
      </c>
      <c r="N473" s="603">
        <v>2500</v>
      </c>
      <c r="O473" s="603">
        <v>0</v>
      </c>
      <c r="P473" s="603">
        <v>0</v>
      </c>
      <c r="Q473" s="603">
        <f>SUM(R473:T473)</f>
        <v>817.57</v>
      </c>
      <c r="R473" s="603">
        <v>817.57</v>
      </c>
      <c r="S473" s="603">
        <v>0</v>
      </c>
      <c r="T473" s="603">
        <v>0</v>
      </c>
      <c r="U473" s="413">
        <f t="shared" ref="U473:U479" si="347">SUM(V473:X473)</f>
        <v>817.6</v>
      </c>
      <c r="V473" s="413">
        <v>30.1</v>
      </c>
      <c r="W473" s="413">
        <v>787.5</v>
      </c>
      <c r="X473" s="413">
        <v>0</v>
      </c>
      <c r="Y473" s="464">
        <f t="shared" ref="Y473:Y480" si="348">SUM(Z473:AB473)</f>
        <v>817.6</v>
      </c>
      <c r="Z473" s="464">
        <f>V473</f>
        <v>30.1</v>
      </c>
      <c r="AA473" s="464">
        <f t="shared" ref="AA473:AB473" si="349">W473</f>
        <v>787.5</v>
      </c>
      <c r="AB473" s="464">
        <f t="shared" si="349"/>
        <v>0</v>
      </c>
      <c r="AC473" s="603">
        <f t="shared" ref="AC473:AC480" si="350">SUM(AD473:AF473)</f>
        <v>818.01</v>
      </c>
      <c r="AD473" s="603">
        <v>30.51</v>
      </c>
      <c r="AE473" s="603">
        <v>787.5</v>
      </c>
      <c r="AF473" s="674"/>
      <c r="AG473" s="540"/>
      <c r="AH473" s="89"/>
      <c r="AI473" s="89"/>
      <c r="AJ473" s="116"/>
      <c r="AK473" s="117"/>
      <c r="AL473" s="117"/>
      <c r="AM473" s="562"/>
      <c r="AN473" s="2098"/>
      <c r="AO473" s="2099"/>
      <c r="AP473" s="2"/>
      <c r="AQ473" s="2"/>
      <c r="AR473" s="2"/>
      <c r="AS473" s="2"/>
      <c r="AT473" s="2"/>
    </row>
    <row r="474" spans="1:46" ht="45.75" customHeight="1" outlineLevel="1">
      <c r="A474" s="361" t="s">
        <v>252</v>
      </c>
      <c r="B474" s="616" t="s">
        <v>591</v>
      </c>
      <c r="C474" s="575" t="s">
        <v>790</v>
      </c>
      <c r="D474" s="575"/>
      <c r="E474" s="575" t="s">
        <v>73</v>
      </c>
      <c r="F474" s="575" t="s">
        <v>449</v>
      </c>
      <c r="G474" s="575" t="s">
        <v>377</v>
      </c>
      <c r="H474" s="575" t="s">
        <v>80</v>
      </c>
      <c r="I474" s="575">
        <v>1</v>
      </c>
      <c r="J474" s="575">
        <v>1</v>
      </c>
      <c r="K474" s="575">
        <v>2019</v>
      </c>
      <c r="L474" s="575">
        <v>2019</v>
      </c>
      <c r="M474" s="603">
        <f>SUM(N474:P474)</f>
        <v>900</v>
      </c>
      <c r="N474" s="624">
        <v>0</v>
      </c>
      <c r="O474" s="624">
        <v>900</v>
      </c>
      <c r="P474" s="624">
        <v>0</v>
      </c>
      <c r="Q474" s="624">
        <f>SUM(R474:T474)</f>
        <v>900</v>
      </c>
      <c r="R474" s="624">
        <v>0</v>
      </c>
      <c r="S474" s="624">
        <v>900</v>
      </c>
      <c r="T474" s="624">
        <v>0</v>
      </c>
      <c r="U474" s="413">
        <f t="shared" si="347"/>
        <v>0</v>
      </c>
      <c r="V474" s="413">
        <v>0</v>
      </c>
      <c r="W474" s="413">
        <v>0</v>
      </c>
      <c r="X474" s="413">
        <v>0</v>
      </c>
      <c r="Y474" s="464">
        <f t="shared" si="348"/>
        <v>0</v>
      </c>
      <c r="Z474" s="464">
        <v>0</v>
      </c>
      <c r="AA474" s="464">
        <v>0</v>
      </c>
      <c r="AB474" s="464">
        <v>0</v>
      </c>
      <c r="AC474" s="603">
        <f t="shared" si="350"/>
        <v>0</v>
      </c>
      <c r="AD474" s="624">
        <v>0</v>
      </c>
      <c r="AE474" s="624">
        <v>0</v>
      </c>
      <c r="AF474" s="675"/>
      <c r="AG474" s="575"/>
      <c r="AH474" s="89"/>
      <c r="AI474" s="89"/>
      <c r="AJ474" s="118"/>
      <c r="AK474" s="115"/>
      <c r="AL474" s="115"/>
      <c r="AM474" s="586"/>
      <c r="AN474" s="2"/>
      <c r="AO474" s="2"/>
      <c r="AP474" s="2"/>
      <c r="AQ474" s="2"/>
      <c r="AR474" s="2"/>
      <c r="AS474" s="2"/>
      <c r="AT474" s="2"/>
    </row>
    <row r="475" spans="1:46" s="262" customFormat="1" ht="83.4" customHeight="1" outlineLevel="1">
      <c r="A475" s="362" t="s">
        <v>252</v>
      </c>
      <c r="B475" s="324" t="s">
        <v>611</v>
      </c>
      <c r="C475" s="575" t="s">
        <v>791</v>
      </c>
      <c r="D475" s="575"/>
      <c r="E475" s="79" t="s">
        <v>73</v>
      </c>
      <c r="F475" s="79" t="s">
        <v>449</v>
      </c>
      <c r="G475" s="79" t="s">
        <v>377</v>
      </c>
      <c r="H475" s="79" t="s">
        <v>80</v>
      </c>
      <c r="I475" s="79">
        <v>1</v>
      </c>
      <c r="J475" s="79">
        <v>1</v>
      </c>
      <c r="K475" s="79">
        <v>2019</v>
      </c>
      <c r="L475" s="79">
        <v>2020</v>
      </c>
      <c r="M475" s="239"/>
      <c r="N475" s="239"/>
      <c r="O475" s="239"/>
      <c r="P475" s="239"/>
      <c r="Q475" s="239"/>
      <c r="R475" s="239"/>
      <c r="S475" s="239"/>
      <c r="T475" s="239"/>
      <c r="U475" s="413">
        <f t="shared" si="347"/>
        <v>12792</v>
      </c>
      <c r="V475" s="413">
        <v>0</v>
      </c>
      <c r="W475" s="413">
        <v>6227</v>
      </c>
      <c r="X475" s="413">
        <v>6565</v>
      </c>
      <c r="Y475" s="464">
        <f t="shared" si="348"/>
        <v>12792</v>
      </c>
      <c r="Z475" s="464">
        <f>V475</f>
        <v>0</v>
      </c>
      <c r="AA475" s="464">
        <f t="shared" ref="AA475:AB475" si="351">W475</f>
        <v>6227</v>
      </c>
      <c r="AB475" s="464">
        <f t="shared" si="351"/>
        <v>6565</v>
      </c>
      <c r="AC475" s="603">
        <f t="shared" si="350"/>
        <v>12792</v>
      </c>
      <c r="AD475" s="82"/>
      <c r="AE475" s="82">
        <v>6227</v>
      </c>
      <c r="AF475" s="82">
        <v>6565</v>
      </c>
      <c r="AG475" s="258"/>
      <c r="AH475" s="82">
        <v>6565</v>
      </c>
      <c r="AI475" s="82"/>
      <c r="AJ475" s="325">
        <v>6662.59</v>
      </c>
      <c r="AK475" s="255">
        <v>6565</v>
      </c>
      <c r="AL475" s="255"/>
      <c r="AM475" s="337"/>
      <c r="AN475" s="261"/>
      <c r="AO475" s="261"/>
      <c r="AP475" s="261"/>
      <c r="AQ475" s="261"/>
      <c r="AR475" s="261"/>
      <c r="AS475" s="261"/>
      <c r="AT475" s="261"/>
    </row>
    <row r="476" spans="1:46" ht="43.2" outlineLevel="1">
      <c r="A476" s="361" t="s">
        <v>253</v>
      </c>
      <c r="B476" s="616" t="s">
        <v>592</v>
      </c>
      <c r="C476" s="615" t="s">
        <v>924</v>
      </c>
      <c r="D476" s="615"/>
      <c r="E476" s="575" t="s">
        <v>73</v>
      </c>
      <c r="F476" s="575" t="s">
        <v>449</v>
      </c>
      <c r="G476" s="575" t="s">
        <v>377</v>
      </c>
      <c r="H476" s="575" t="s">
        <v>80</v>
      </c>
      <c r="I476" s="575">
        <v>2</v>
      </c>
      <c r="J476" s="575">
        <v>2</v>
      </c>
      <c r="K476" s="575">
        <v>2020</v>
      </c>
      <c r="L476" s="575">
        <v>2020</v>
      </c>
      <c r="M476" s="603">
        <f>SUM(N476:P476)</f>
        <v>2600</v>
      </c>
      <c r="N476" s="624">
        <v>0</v>
      </c>
      <c r="O476" s="624">
        <v>0</v>
      </c>
      <c r="P476" s="624">
        <v>2600</v>
      </c>
      <c r="Q476" s="624">
        <f>SUM(R476:T476)</f>
        <v>2600</v>
      </c>
      <c r="R476" s="624">
        <v>0</v>
      </c>
      <c r="S476" s="624">
        <v>0</v>
      </c>
      <c r="T476" s="624">
        <v>2600</v>
      </c>
      <c r="U476" s="413">
        <f t="shared" si="347"/>
        <v>2600</v>
      </c>
      <c r="V476" s="413">
        <f t="shared" ref="V476:X479" si="352">R476</f>
        <v>0</v>
      </c>
      <c r="W476" s="413">
        <f t="shared" si="352"/>
        <v>0</v>
      </c>
      <c r="X476" s="413">
        <f t="shared" si="352"/>
        <v>2600</v>
      </c>
      <c r="Y476" s="464">
        <f t="shared" si="348"/>
        <v>0</v>
      </c>
      <c r="Z476" s="464">
        <v>0</v>
      </c>
      <c r="AA476" s="464">
        <v>0</v>
      </c>
      <c r="AB476" s="464">
        <v>0</v>
      </c>
      <c r="AC476" s="603">
        <f t="shared" si="350"/>
        <v>0</v>
      </c>
      <c r="AD476" s="624">
        <v>0</v>
      </c>
      <c r="AE476" s="624">
        <v>0</v>
      </c>
      <c r="AF476" s="675">
        <v>0</v>
      </c>
      <c r="AG476" s="138">
        <v>2600</v>
      </c>
      <c r="AH476" s="89">
        <v>2600</v>
      </c>
      <c r="AI476" s="101">
        <v>2600</v>
      </c>
      <c r="AJ476" s="108">
        <v>0</v>
      </c>
      <c r="AK476" s="624">
        <v>0</v>
      </c>
      <c r="AL476" s="831"/>
      <c r="AM476" s="562"/>
      <c r="AN476" s="2"/>
      <c r="AO476" s="2"/>
      <c r="AP476" s="2"/>
      <c r="AQ476" s="2"/>
      <c r="AR476" s="2"/>
      <c r="AS476" s="2"/>
      <c r="AT476" s="2"/>
    </row>
    <row r="477" spans="1:46" ht="47.4" customHeight="1" outlineLevel="1">
      <c r="A477" s="361" t="s">
        <v>254</v>
      </c>
      <c r="B477" s="616" t="s">
        <v>86</v>
      </c>
      <c r="C477" s="615" t="s">
        <v>925</v>
      </c>
      <c r="D477" s="615"/>
      <c r="E477" s="575" t="s">
        <v>73</v>
      </c>
      <c r="F477" s="575" t="s">
        <v>449</v>
      </c>
      <c r="G477" s="575" t="s">
        <v>377</v>
      </c>
      <c r="H477" s="575" t="s">
        <v>80</v>
      </c>
      <c r="I477" s="575">
        <v>1</v>
      </c>
      <c r="J477" s="575">
        <v>1</v>
      </c>
      <c r="K477" s="575">
        <v>2020</v>
      </c>
      <c r="L477" s="575">
        <v>2020</v>
      </c>
      <c r="M477" s="603">
        <f>SUM(N477:P477)</f>
        <v>2000</v>
      </c>
      <c r="N477" s="624">
        <v>0</v>
      </c>
      <c r="O477" s="624">
        <v>0</v>
      </c>
      <c r="P477" s="624">
        <v>2000</v>
      </c>
      <c r="Q477" s="624">
        <f>SUM(R477:T477)</f>
        <v>2000</v>
      </c>
      <c r="R477" s="624">
        <v>0</v>
      </c>
      <c r="S477" s="624">
        <v>0</v>
      </c>
      <c r="T477" s="624">
        <v>2000</v>
      </c>
      <c r="U477" s="413">
        <f t="shared" si="347"/>
        <v>2000</v>
      </c>
      <c r="V477" s="413">
        <f t="shared" si="352"/>
        <v>0</v>
      </c>
      <c r="W477" s="413">
        <f t="shared" si="352"/>
        <v>0</v>
      </c>
      <c r="X477" s="413">
        <f t="shared" si="352"/>
        <v>2000</v>
      </c>
      <c r="Y477" s="464">
        <f t="shared" si="348"/>
        <v>0</v>
      </c>
      <c r="Z477" s="464">
        <v>0</v>
      </c>
      <c r="AA477" s="464">
        <v>0</v>
      </c>
      <c r="AB477" s="464">
        <v>0</v>
      </c>
      <c r="AC477" s="603">
        <f t="shared" si="350"/>
        <v>0</v>
      </c>
      <c r="AD477" s="624">
        <v>0</v>
      </c>
      <c r="AE477" s="624">
        <v>0</v>
      </c>
      <c r="AF477" s="675">
        <v>0</v>
      </c>
      <c r="AG477" s="575">
        <v>2000</v>
      </c>
      <c r="AH477" s="89">
        <v>2000</v>
      </c>
      <c r="AI477" s="101">
        <v>2000</v>
      </c>
      <c r="AJ477" s="108">
        <v>0</v>
      </c>
      <c r="AK477" s="624">
        <v>0</v>
      </c>
      <c r="AL477" s="108"/>
      <c r="AM477" s="691"/>
      <c r="AN477" s="2"/>
      <c r="AO477" s="2"/>
      <c r="AP477" s="2"/>
      <c r="AQ477" s="2"/>
      <c r="AR477" s="2"/>
      <c r="AS477" s="2"/>
      <c r="AT477" s="2"/>
    </row>
    <row r="478" spans="1:46" ht="43.2" outlineLevel="1">
      <c r="A478" s="555" t="s">
        <v>255</v>
      </c>
      <c r="B478" s="615" t="s">
        <v>87</v>
      </c>
      <c r="C478" s="693" t="s">
        <v>1061</v>
      </c>
      <c r="D478" s="615"/>
      <c r="E478" s="575" t="s">
        <v>73</v>
      </c>
      <c r="F478" s="575" t="s">
        <v>449</v>
      </c>
      <c r="G478" s="575" t="s">
        <v>377</v>
      </c>
      <c r="H478" s="575" t="s">
        <v>80</v>
      </c>
      <c r="I478" s="575">
        <v>1</v>
      </c>
      <c r="J478" s="575">
        <v>1</v>
      </c>
      <c r="K478" s="575">
        <v>2018</v>
      </c>
      <c r="L478" s="575">
        <v>2020</v>
      </c>
      <c r="M478" s="603">
        <f>SUM(N478:P478)</f>
        <v>13000</v>
      </c>
      <c r="N478" s="624">
        <v>0</v>
      </c>
      <c r="O478" s="624">
        <v>0</v>
      </c>
      <c r="P478" s="624">
        <v>13000</v>
      </c>
      <c r="Q478" s="624">
        <f>SUM(R478:T478)</f>
        <v>13000</v>
      </c>
      <c r="R478" s="624">
        <v>0</v>
      </c>
      <c r="S478" s="624">
        <v>0</v>
      </c>
      <c r="T478" s="624">
        <v>13000</v>
      </c>
      <c r="U478" s="413">
        <f t="shared" si="347"/>
        <v>13000</v>
      </c>
      <c r="V478" s="413">
        <f t="shared" si="352"/>
        <v>0</v>
      </c>
      <c r="W478" s="413">
        <f t="shared" si="352"/>
        <v>0</v>
      </c>
      <c r="X478" s="413">
        <f t="shared" si="352"/>
        <v>13000</v>
      </c>
      <c r="Y478" s="464">
        <f t="shared" si="348"/>
        <v>13314</v>
      </c>
      <c r="Z478" s="464">
        <v>0</v>
      </c>
      <c r="AA478" s="464">
        <v>0</v>
      </c>
      <c r="AB478" s="464">
        <v>13314</v>
      </c>
      <c r="AC478" s="603">
        <f t="shared" si="350"/>
        <v>12514</v>
      </c>
      <c r="AD478" s="624">
        <v>0</v>
      </c>
      <c r="AE478" s="624">
        <v>0</v>
      </c>
      <c r="AF478" s="675">
        <f>13314-800</f>
        <v>12514</v>
      </c>
      <c r="AG478" s="575">
        <v>13000</v>
      </c>
      <c r="AH478" s="89">
        <v>13000</v>
      </c>
      <c r="AI478" s="101">
        <v>13000</v>
      </c>
      <c r="AJ478" s="108">
        <f>11816.21+350+268.23</f>
        <v>12434.439999999999</v>
      </c>
      <c r="AK478" s="624">
        <v>13314</v>
      </c>
      <c r="AL478" s="831"/>
      <c r="AM478" s="562"/>
      <c r="AN478" s="2"/>
      <c r="AO478" s="2"/>
      <c r="AP478" s="2"/>
      <c r="AQ478" s="2"/>
      <c r="AR478" s="2"/>
      <c r="AS478" s="2"/>
      <c r="AT478" s="2"/>
    </row>
    <row r="479" spans="1:46" ht="63" customHeight="1" outlineLevel="1">
      <c r="A479" s="555" t="s">
        <v>731</v>
      </c>
      <c r="B479" s="615" t="s">
        <v>732</v>
      </c>
      <c r="C479" s="575" t="s">
        <v>774</v>
      </c>
      <c r="D479" s="575"/>
      <c r="E479" s="575" t="s">
        <v>73</v>
      </c>
      <c r="F479" s="575" t="s">
        <v>449</v>
      </c>
      <c r="G479" s="575" t="s">
        <v>377</v>
      </c>
      <c r="H479" s="575" t="s">
        <v>80</v>
      </c>
      <c r="I479" s="575">
        <v>0</v>
      </c>
      <c r="J479" s="575">
        <v>2</v>
      </c>
      <c r="K479" s="575">
        <v>2018</v>
      </c>
      <c r="L479" s="575">
        <v>2018</v>
      </c>
      <c r="M479" s="603"/>
      <c r="N479" s="624"/>
      <c r="O479" s="624"/>
      <c r="P479" s="624"/>
      <c r="Q479" s="624">
        <f>SUM(R479:T479)</f>
        <v>3892.1</v>
      </c>
      <c r="R479" s="624">
        <v>3892.1</v>
      </c>
      <c r="S479" s="624">
        <v>0</v>
      </c>
      <c r="T479" s="624">
        <v>0</v>
      </c>
      <c r="U479" s="413">
        <f t="shared" si="347"/>
        <v>3892.1</v>
      </c>
      <c r="V479" s="413">
        <f t="shared" si="352"/>
        <v>3892.1</v>
      </c>
      <c r="W479" s="413">
        <f t="shared" si="352"/>
        <v>0</v>
      </c>
      <c r="X479" s="413">
        <f t="shared" si="352"/>
        <v>0</v>
      </c>
      <c r="Y479" s="464">
        <f t="shared" si="348"/>
        <v>3892.1</v>
      </c>
      <c r="Z479" s="464">
        <f>V479</f>
        <v>3892.1</v>
      </c>
      <c r="AA479" s="464">
        <f t="shared" ref="AA479:AB479" si="353">W479</f>
        <v>0</v>
      </c>
      <c r="AB479" s="464">
        <f t="shared" si="353"/>
        <v>0</v>
      </c>
      <c r="AC479" s="603">
        <f t="shared" si="350"/>
        <v>4078.86</v>
      </c>
      <c r="AD479" s="624">
        <v>4078.86</v>
      </c>
      <c r="AE479" s="624">
        <v>0</v>
      </c>
      <c r="AF479" s="675"/>
      <c r="AG479" s="575"/>
      <c r="AH479" s="89"/>
      <c r="AI479" s="101"/>
      <c r="AJ479" s="108"/>
      <c r="AK479" s="134"/>
      <c r="AL479" s="134"/>
      <c r="AM479" s="562"/>
      <c r="AN479" s="2"/>
      <c r="AO479" s="2"/>
      <c r="AP479" s="2"/>
      <c r="AQ479" s="2"/>
      <c r="AR479" s="2"/>
      <c r="AS479" s="2"/>
      <c r="AT479" s="2"/>
    </row>
    <row r="480" spans="1:46" ht="43.2" outlineLevel="1">
      <c r="A480" s="555" t="s">
        <v>926</v>
      </c>
      <c r="B480" s="615" t="s">
        <v>930</v>
      </c>
      <c r="C480" s="488" t="s">
        <v>1062</v>
      </c>
      <c r="D480" s="488"/>
      <c r="E480" s="575" t="s">
        <v>73</v>
      </c>
      <c r="F480" s="575" t="s">
        <v>449</v>
      </c>
      <c r="G480" s="575" t="s">
        <v>934</v>
      </c>
      <c r="H480" s="575" t="s">
        <v>80</v>
      </c>
      <c r="I480" s="575">
        <v>1</v>
      </c>
      <c r="J480" s="575">
        <v>1</v>
      </c>
      <c r="K480" s="575">
        <v>2020</v>
      </c>
      <c r="L480" s="575">
        <v>2020</v>
      </c>
      <c r="M480" s="603"/>
      <c r="N480" s="624"/>
      <c r="O480" s="624"/>
      <c r="P480" s="624"/>
      <c r="Q480" s="624"/>
      <c r="R480" s="624"/>
      <c r="S480" s="624"/>
      <c r="T480" s="624"/>
      <c r="U480" s="413"/>
      <c r="V480" s="413"/>
      <c r="W480" s="413"/>
      <c r="X480" s="413"/>
      <c r="Y480" s="464">
        <f t="shared" si="348"/>
        <v>1033</v>
      </c>
      <c r="Z480" s="475">
        <v>0</v>
      </c>
      <c r="AA480" s="464">
        <v>0</v>
      </c>
      <c r="AB480" s="472">
        <v>1033</v>
      </c>
      <c r="AC480" s="489">
        <f t="shared" si="350"/>
        <v>1033</v>
      </c>
      <c r="AD480" s="624"/>
      <c r="AE480" s="624"/>
      <c r="AF480" s="675">
        <v>1033</v>
      </c>
      <c r="AG480" s="575"/>
      <c r="AH480" s="89"/>
      <c r="AI480" s="101"/>
      <c r="AJ480" s="108"/>
      <c r="AK480" s="108">
        <v>1033</v>
      </c>
      <c r="AL480" s="108"/>
      <c r="AM480" s="562"/>
      <c r="AN480" s="2"/>
      <c r="AO480" s="2"/>
      <c r="AP480" s="2"/>
      <c r="AQ480" s="2"/>
      <c r="AR480" s="2"/>
      <c r="AS480" s="2"/>
      <c r="AT480" s="2"/>
    </row>
    <row r="481" spans="1:46" ht="57.6" outlineLevel="1">
      <c r="A481" s="555" t="s">
        <v>927</v>
      </c>
      <c r="B481" s="615" t="s">
        <v>931</v>
      </c>
      <c r="C481" s="488" t="s">
        <v>1062</v>
      </c>
      <c r="D481" s="488"/>
      <c r="E481" s="575" t="s">
        <v>73</v>
      </c>
      <c r="F481" s="575" t="s">
        <v>449</v>
      </c>
      <c r="G481" s="575" t="s">
        <v>934</v>
      </c>
      <c r="H481" s="575" t="s">
        <v>935</v>
      </c>
      <c r="I481" s="575">
        <v>1</v>
      </c>
      <c r="J481" s="575">
        <v>1</v>
      </c>
      <c r="K481" s="575">
        <v>2020</v>
      </c>
      <c r="L481" s="575">
        <v>2020</v>
      </c>
      <c r="M481" s="603"/>
      <c r="N481" s="624"/>
      <c r="O481" s="624"/>
      <c r="P481" s="624"/>
      <c r="Q481" s="624"/>
      <c r="R481" s="624"/>
      <c r="S481" s="624"/>
      <c r="T481" s="624"/>
      <c r="U481" s="413"/>
      <c r="V481" s="413"/>
      <c r="W481" s="413"/>
      <c r="X481" s="413"/>
      <c r="Y481" s="464">
        <f>Z481+AA481+AB481</f>
        <v>4453</v>
      </c>
      <c r="Z481" s="475">
        <v>0</v>
      </c>
      <c r="AA481" s="464">
        <v>0</v>
      </c>
      <c r="AB481" s="472">
        <v>4453</v>
      </c>
      <c r="AC481" s="489">
        <f>AD481+AE481+AF481</f>
        <v>4453</v>
      </c>
      <c r="AD481" s="624"/>
      <c r="AE481" s="624"/>
      <c r="AF481" s="675">
        <v>4453</v>
      </c>
      <c r="AG481" s="575"/>
      <c r="AH481" s="89"/>
      <c r="AI481" s="101"/>
      <c r="AJ481" s="108"/>
      <c r="AK481" s="108">
        <v>4453</v>
      </c>
      <c r="AL481" s="108"/>
      <c r="AM481" s="562"/>
      <c r="AN481" s="2"/>
      <c r="AO481" s="2"/>
      <c r="AP481" s="2"/>
      <c r="AQ481" s="2"/>
      <c r="AR481" s="2"/>
      <c r="AS481" s="2"/>
      <c r="AT481" s="2"/>
    </row>
    <row r="482" spans="1:46" ht="43.2" outlineLevel="1">
      <c r="A482" s="555" t="s">
        <v>928</v>
      </c>
      <c r="B482" s="615" t="s">
        <v>932</v>
      </c>
      <c r="C482" s="488" t="s">
        <v>1062</v>
      </c>
      <c r="D482" s="488"/>
      <c r="E482" s="575" t="s">
        <v>73</v>
      </c>
      <c r="F482" s="575" t="s">
        <v>449</v>
      </c>
      <c r="G482" s="575" t="s">
        <v>934</v>
      </c>
      <c r="H482" s="575" t="s">
        <v>80</v>
      </c>
      <c r="I482" s="575">
        <v>1</v>
      </c>
      <c r="J482" s="575">
        <v>1</v>
      </c>
      <c r="K482" s="575">
        <v>2020</v>
      </c>
      <c r="L482" s="575">
        <v>2020</v>
      </c>
      <c r="M482" s="603"/>
      <c r="N482" s="624"/>
      <c r="O482" s="624"/>
      <c r="P482" s="624"/>
      <c r="Q482" s="624"/>
      <c r="R482" s="624"/>
      <c r="S482" s="624"/>
      <c r="T482" s="624"/>
      <c r="U482" s="413"/>
      <c r="V482" s="413"/>
      <c r="W482" s="413"/>
      <c r="X482" s="413"/>
      <c r="Y482" s="464">
        <f>SUM(Z482:AB482)</f>
        <v>3264</v>
      </c>
      <c r="Z482" s="475">
        <v>0</v>
      </c>
      <c r="AA482" s="464">
        <v>0</v>
      </c>
      <c r="AB482" s="472">
        <v>3264</v>
      </c>
      <c r="AC482" s="489">
        <f>SUM(AD482:AF482)</f>
        <v>3264</v>
      </c>
      <c r="AD482" s="624"/>
      <c r="AE482" s="624"/>
      <c r="AF482" s="675">
        <v>3264</v>
      </c>
      <c r="AG482" s="575"/>
      <c r="AH482" s="89"/>
      <c r="AI482" s="101"/>
      <c r="AJ482" s="108"/>
      <c r="AK482" s="108">
        <v>3264</v>
      </c>
      <c r="AL482" s="108"/>
      <c r="AM482" s="562"/>
      <c r="AN482" s="2"/>
      <c r="AO482" s="2"/>
      <c r="AP482" s="2"/>
      <c r="AQ482" s="2"/>
      <c r="AR482" s="2"/>
      <c r="AS482" s="2"/>
      <c r="AT482" s="2"/>
    </row>
    <row r="483" spans="1:46" ht="43.2" outlineLevel="1">
      <c r="A483" s="555" t="s">
        <v>929</v>
      </c>
      <c r="B483" s="615" t="s">
        <v>933</v>
      </c>
      <c r="C483" s="488" t="s">
        <v>1063</v>
      </c>
      <c r="D483" s="488"/>
      <c r="E483" s="575" t="s">
        <v>73</v>
      </c>
      <c r="F483" s="575" t="s">
        <v>449</v>
      </c>
      <c r="G483" s="575" t="s">
        <v>934</v>
      </c>
      <c r="H483" s="575" t="s">
        <v>80</v>
      </c>
      <c r="I483" s="575">
        <v>1</v>
      </c>
      <c r="J483" s="575">
        <v>1</v>
      </c>
      <c r="K483" s="575">
        <v>2020</v>
      </c>
      <c r="L483" s="575">
        <v>2020</v>
      </c>
      <c r="M483" s="603"/>
      <c r="N483" s="624"/>
      <c r="O483" s="624"/>
      <c r="P483" s="624"/>
      <c r="Q483" s="624"/>
      <c r="R483" s="624"/>
      <c r="S483" s="624"/>
      <c r="T483" s="624"/>
      <c r="U483" s="413"/>
      <c r="V483" s="413"/>
      <c r="W483" s="413"/>
      <c r="X483" s="413"/>
      <c r="Y483" s="464">
        <f>SUM(Z483:AB483)</f>
        <v>1723</v>
      </c>
      <c r="Z483" s="475">
        <v>0</v>
      </c>
      <c r="AA483" s="464">
        <v>0</v>
      </c>
      <c r="AB483" s="472">
        <v>1723</v>
      </c>
      <c r="AC483" s="489">
        <f>SUM(AD483:AF483)</f>
        <v>1723</v>
      </c>
      <c r="AD483" s="624"/>
      <c r="AE483" s="624"/>
      <c r="AF483" s="675">
        <v>1723</v>
      </c>
      <c r="AG483" s="575"/>
      <c r="AH483" s="89"/>
      <c r="AI483" s="101"/>
      <c r="AJ483" s="108"/>
      <c r="AK483" s="108">
        <v>1723</v>
      </c>
      <c r="AL483" s="108"/>
      <c r="AM483" s="562"/>
      <c r="AN483" s="2"/>
      <c r="AO483" s="2"/>
      <c r="AP483" s="2"/>
      <c r="AQ483" s="2"/>
      <c r="AR483" s="2"/>
      <c r="AS483" s="2"/>
      <c r="AT483" s="2"/>
    </row>
    <row r="484" spans="1:46" ht="43.2" outlineLevel="1">
      <c r="A484" s="660" t="s">
        <v>1041</v>
      </c>
      <c r="B484" s="683" t="s">
        <v>1042</v>
      </c>
      <c r="C484" s="488" t="s">
        <v>1063</v>
      </c>
      <c r="D484" s="488"/>
      <c r="E484" s="488"/>
      <c r="F484" s="488"/>
      <c r="G484" s="666"/>
      <c r="H484" s="666"/>
      <c r="I484" s="666"/>
      <c r="J484" s="666"/>
      <c r="K484" s="666"/>
      <c r="L484" s="666"/>
      <c r="M484" s="674"/>
      <c r="N484" s="675"/>
      <c r="O484" s="675"/>
      <c r="P484" s="675"/>
      <c r="Q484" s="675"/>
      <c r="R484" s="675"/>
      <c r="S484" s="675"/>
      <c r="T484" s="675"/>
      <c r="U484" s="413"/>
      <c r="V484" s="413"/>
      <c r="W484" s="413"/>
      <c r="X484" s="413"/>
      <c r="Y484" s="464">
        <f>SUM(Z484:AB484)</f>
        <v>2822</v>
      </c>
      <c r="Z484" s="475">
        <v>0</v>
      </c>
      <c r="AA484" s="464">
        <v>0</v>
      </c>
      <c r="AB484" s="472">
        <v>2822</v>
      </c>
      <c r="AC484" s="489">
        <f>SUM(AD484:AF484)</f>
        <v>2822</v>
      </c>
      <c r="AD484" s="675"/>
      <c r="AE484" s="675"/>
      <c r="AF484" s="675">
        <v>2822</v>
      </c>
      <c r="AG484" s="666"/>
      <c r="AH484" s="89"/>
      <c r="AI484" s="101"/>
      <c r="AJ484" s="108"/>
      <c r="AK484" s="108">
        <v>2822</v>
      </c>
      <c r="AL484" s="108"/>
      <c r="AM484" s="661"/>
      <c r="AN484" s="2"/>
      <c r="AO484" s="2"/>
      <c r="AP484" s="2"/>
      <c r="AQ484" s="2"/>
      <c r="AR484" s="2"/>
      <c r="AS484" s="2"/>
      <c r="AT484" s="2"/>
    </row>
    <row r="485" spans="1:46" ht="21.75" customHeight="1">
      <c r="A485" s="363" t="s">
        <v>256</v>
      </c>
      <c r="B485" s="2100" t="s">
        <v>39</v>
      </c>
      <c r="C485" s="2101"/>
      <c r="D485" s="2101"/>
      <c r="E485" s="2101"/>
      <c r="F485" s="557"/>
      <c r="G485" s="46"/>
      <c r="H485" s="46"/>
      <c r="I485" s="46"/>
      <c r="J485" s="46"/>
      <c r="K485" s="46"/>
      <c r="L485" s="46"/>
      <c r="M485" s="47">
        <f>SUM(M486:M512)</f>
        <v>314166</v>
      </c>
      <c r="N485" s="47">
        <f t="shared" ref="N485:AJ485" si="354">SUM(N486:N512)</f>
        <v>65600</v>
      </c>
      <c r="O485" s="47">
        <f t="shared" si="354"/>
        <v>227916</v>
      </c>
      <c r="P485" s="47">
        <f t="shared" si="354"/>
        <v>20650</v>
      </c>
      <c r="Q485" s="47">
        <f>SUM(Q486:Q512)</f>
        <v>293023.73</v>
      </c>
      <c r="R485" s="47">
        <f>SUM(R486:R512)</f>
        <v>65600</v>
      </c>
      <c r="S485" s="47">
        <f>SUM(S486:S512)</f>
        <v>206773.73</v>
      </c>
      <c r="T485" s="47">
        <f>SUM(T486:T512)</f>
        <v>20650</v>
      </c>
      <c r="U485" s="399">
        <f t="shared" si="354"/>
        <v>293291.73</v>
      </c>
      <c r="V485" s="399">
        <f t="shared" si="354"/>
        <v>65600</v>
      </c>
      <c r="W485" s="399">
        <f t="shared" si="354"/>
        <v>207041.73</v>
      </c>
      <c r="X485" s="399">
        <f t="shared" si="354"/>
        <v>20650</v>
      </c>
      <c r="Y485" s="448">
        <f>SUM(Y486:Y514)</f>
        <v>304077.73</v>
      </c>
      <c r="Z485" s="448">
        <f t="shared" ref="Z485:AB485" si="355">SUM(Z486:Z514)</f>
        <v>65600</v>
      </c>
      <c r="AA485" s="448">
        <f t="shared" si="355"/>
        <v>207041.73</v>
      </c>
      <c r="AB485" s="448">
        <f t="shared" si="355"/>
        <v>31436</v>
      </c>
      <c r="AC485" s="47">
        <f>SUM(AC486:AC514)</f>
        <v>192181.1</v>
      </c>
      <c r="AD485" s="47">
        <f t="shared" si="354"/>
        <v>112885.1</v>
      </c>
      <c r="AE485" s="47">
        <f t="shared" si="354"/>
        <v>47573</v>
      </c>
      <c r="AF485" s="47">
        <f>SUM(AF486:AF514)</f>
        <v>31723</v>
      </c>
      <c r="AG485" s="47">
        <f t="shared" si="354"/>
        <v>20650</v>
      </c>
      <c r="AH485" s="47">
        <f t="shared" si="354"/>
        <v>25668</v>
      </c>
      <c r="AI485" s="47">
        <f t="shared" si="354"/>
        <v>20650</v>
      </c>
      <c r="AJ485" s="47">
        <f t="shared" si="354"/>
        <v>10695.317999999999</v>
      </c>
      <c r="AK485" s="47">
        <f>SUM(AK486:AK514)</f>
        <v>31723</v>
      </c>
      <c r="AL485" s="47"/>
      <c r="AM485" s="335"/>
      <c r="AN485" s="83"/>
      <c r="AO485" s="9"/>
      <c r="AP485" s="9"/>
      <c r="AQ485" s="9"/>
      <c r="AR485" s="9"/>
      <c r="AS485" s="2"/>
      <c r="AT485" s="2"/>
    </row>
    <row r="486" spans="1:46" ht="15" customHeight="1" outlineLevel="1">
      <c r="A486" s="1930" t="s">
        <v>257</v>
      </c>
      <c r="B486" s="1931" t="s">
        <v>703</v>
      </c>
      <c r="C486" s="1576" t="s">
        <v>936</v>
      </c>
      <c r="D486" s="545"/>
      <c r="E486" s="1576" t="s">
        <v>73</v>
      </c>
      <c r="F486" s="1576" t="s">
        <v>449</v>
      </c>
      <c r="G486" s="575" t="s">
        <v>377</v>
      </c>
      <c r="H486" s="575" t="s">
        <v>80</v>
      </c>
      <c r="I486" s="26">
        <v>1</v>
      </c>
      <c r="J486" s="26">
        <v>1</v>
      </c>
      <c r="K486" s="1576">
        <v>2018</v>
      </c>
      <c r="L486" s="1576">
        <v>2018</v>
      </c>
      <c r="M486" s="1612">
        <f>SUM(N486:P488)</f>
        <v>1650</v>
      </c>
      <c r="N486" s="1612">
        <v>0</v>
      </c>
      <c r="O486" s="1612">
        <v>0</v>
      </c>
      <c r="P486" s="1612">
        <v>1650</v>
      </c>
      <c r="Q486" s="1612">
        <f>SUM(R486:T488)</f>
        <v>1650</v>
      </c>
      <c r="R486" s="1612">
        <v>0</v>
      </c>
      <c r="S486" s="1612">
        <v>0</v>
      </c>
      <c r="T486" s="1612">
        <v>1650</v>
      </c>
      <c r="U486" s="1681">
        <f>SUM(V486:X488)</f>
        <v>1650</v>
      </c>
      <c r="V486" s="1681">
        <f>R486</f>
        <v>0</v>
      </c>
      <c r="W486" s="1681">
        <f>S486</f>
        <v>0</v>
      </c>
      <c r="X486" s="1681">
        <f>T486</f>
        <v>1650</v>
      </c>
      <c r="Y486" s="1594">
        <f>SUM(Z486:AB488)</f>
        <v>0</v>
      </c>
      <c r="Z486" s="1594">
        <v>0</v>
      </c>
      <c r="AA486" s="1594">
        <v>0</v>
      </c>
      <c r="AB486" s="1594">
        <v>0</v>
      </c>
      <c r="AC486" s="1612">
        <f>SUM(AD486:AF488)</f>
        <v>0</v>
      </c>
      <c r="AD486" s="1612">
        <v>0</v>
      </c>
      <c r="AE486" s="1612">
        <v>0</v>
      </c>
      <c r="AF486" s="1612">
        <v>0</v>
      </c>
      <c r="AG486" s="1612">
        <v>1650</v>
      </c>
      <c r="AH486" s="1612">
        <v>1650</v>
      </c>
      <c r="AI486" s="1612">
        <v>1650</v>
      </c>
      <c r="AJ486" s="1753"/>
      <c r="AK486" s="1612">
        <v>0</v>
      </c>
      <c r="AL486" s="746"/>
      <c r="AM486" s="1556"/>
      <c r="AN486" s="2"/>
      <c r="AO486" s="2"/>
      <c r="AP486" s="2"/>
      <c r="AQ486" s="2"/>
      <c r="AR486" s="2"/>
      <c r="AS486" s="2"/>
      <c r="AT486" s="2"/>
    </row>
    <row r="487" spans="1:46" ht="45.75" customHeight="1" outlineLevel="1">
      <c r="A487" s="1991"/>
      <c r="B487" s="1998"/>
      <c r="C487" s="1577"/>
      <c r="D487" s="572"/>
      <c r="E487" s="1577"/>
      <c r="F487" s="1577"/>
      <c r="G487" s="575" t="s">
        <v>375</v>
      </c>
      <c r="H487" s="575" t="s">
        <v>376</v>
      </c>
      <c r="I487" s="26">
        <v>300</v>
      </c>
      <c r="J487" s="26">
        <v>300</v>
      </c>
      <c r="K487" s="1577"/>
      <c r="L487" s="1577"/>
      <c r="M487" s="1613"/>
      <c r="N487" s="1613"/>
      <c r="O487" s="1613"/>
      <c r="P487" s="1613"/>
      <c r="Q487" s="1613"/>
      <c r="R487" s="1613"/>
      <c r="S487" s="1613"/>
      <c r="T487" s="1613"/>
      <c r="U487" s="1682"/>
      <c r="V487" s="1682"/>
      <c r="W487" s="1682"/>
      <c r="X487" s="1682"/>
      <c r="Y487" s="1595"/>
      <c r="Z487" s="1595"/>
      <c r="AA487" s="1595"/>
      <c r="AB487" s="1595"/>
      <c r="AC487" s="1613"/>
      <c r="AD487" s="1613"/>
      <c r="AE487" s="1613"/>
      <c r="AF487" s="1613"/>
      <c r="AG487" s="1613"/>
      <c r="AH487" s="1613"/>
      <c r="AI487" s="1613"/>
      <c r="AJ487" s="1754"/>
      <c r="AK487" s="1613"/>
      <c r="AL487" s="747"/>
      <c r="AM487" s="1556"/>
      <c r="AN487" s="2"/>
      <c r="AO487" s="2"/>
      <c r="AP487" s="2"/>
      <c r="AQ487" s="2"/>
      <c r="AR487" s="2"/>
      <c r="AS487" s="2"/>
      <c r="AT487" s="2"/>
    </row>
    <row r="488" spans="1:46" ht="38.25" customHeight="1" outlineLevel="1">
      <c r="A488" s="1992"/>
      <c r="B488" s="1999"/>
      <c r="C488" s="1578"/>
      <c r="D488" s="546"/>
      <c r="E488" s="1578"/>
      <c r="F488" s="1578"/>
      <c r="G488" s="575" t="s">
        <v>420</v>
      </c>
      <c r="H488" s="575" t="s">
        <v>422</v>
      </c>
      <c r="I488" s="21">
        <v>5.7</v>
      </c>
      <c r="J488" s="21">
        <v>5.7</v>
      </c>
      <c r="K488" s="1578"/>
      <c r="L488" s="1578"/>
      <c r="M488" s="1614"/>
      <c r="N488" s="1614"/>
      <c r="O488" s="1614"/>
      <c r="P488" s="1614"/>
      <c r="Q488" s="1614"/>
      <c r="R488" s="1614"/>
      <c r="S488" s="1614"/>
      <c r="T488" s="1614"/>
      <c r="U488" s="1683"/>
      <c r="V488" s="1683"/>
      <c r="W488" s="1683"/>
      <c r="X488" s="1683"/>
      <c r="Y488" s="1596"/>
      <c r="Z488" s="1596"/>
      <c r="AA488" s="1596"/>
      <c r="AB488" s="1596"/>
      <c r="AC488" s="1614"/>
      <c r="AD488" s="1614"/>
      <c r="AE488" s="1614"/>
      <c r="AF488" s="1614"/>
      <c r="AG488" s="1614"/>
      <c r="AH488" s="1614"/>
      <c r="AI488" s="1614"/>
      <c r="AJ488" s="1755"/>
      <c r="AK488" s="1614"/>
      <c r="AL488" s="748"/>
      <c r="AM488" s="1556"/>
      <c r="AN488" s="2"/>
      <c r="AO488" s="2"/>
      <c r="AP488" s="2"/>
      <c r="AQ488" s="2"/>
      <c r="AR488" s="2"/>
      <c r="AS488" s="2"/>
      <c r="AT488" s="2"/>
    </row>
    <row r="489" spans="1:46" ht="17.25" customHeight="1" outlineLevel="1">
      <c r="A489" s="1930" t="s">
        <v>258</v>
      </c>
      <c r="B489" s="1931" t="s">
        <v>95</v>
      </c>
      <c r="C489" s="1576" t="s">
        <v>936</v>
      </c>
      <c r="D489" s="545"/>
      <c r="E489" s="1576" t="s">
        <v>73</v>
      </c>
      <c r="F489" s="1576" t="s">
        <v>449</v>
      </c>
      <c r="G489" s="575" t="s">
        <v>377</v>
      </c>
      <c r="H489" s="575" t="s">
        <v>80</v>
      </c>
      <c r="I489" s="26">
        <v>1</v>
      </c>
      <c r="J489" s="26">
        <v>1</v>
      </c>
      <c r="K489" s="1576">
        <v>2018</v>
      </c>
      <c r="L489" s="1576">
        <v>2018</v>
      </c>
      <c r="M489" s="1612">
        <f>SUM(N489:P491)</f>
        <v>1500</v>
      </c>
      <c r="N489" s="1612">
        <v>0</v>
      </c>
      <c r="O489" s="1612">
        <v>0</v>
      </c>
      <c r="P489" s="1612">
        <v>1500</v>
      </c>
      <c r="Q489" s="1612">
        <f>SUM(R489:T491)</f>
        <v>1500</v>
      </c>
      <c r="R489" s="1612">
        <v>0</v>
      </c>
      <c r="S489" s="1612">
        <v>0</v>
      </c>
      <c r="T489" s="1612">
        <v>1500</v>
      </c>
      <c r="U489" s="1681">
        <f>SUM(V489:X491)</f>
        <v>1500</v>
      </c>
      <c r="V489" s="1681">
        <f>R489</f>
        <v>0</v>
      </c>
      <c r="W489" s="1681">
        <f>S489</f>
        <v>0</v>
      </c>
      <c r="X489" s="1681">
        <f>T489</f>
        <v>1500</v>
      </c>
      <c r="Y489" s="1594">
        <f>SUM(Z489:AB491)</f>
        <v>0</v>
      </c>
      <c r="Z489" s="1594">
        <v>0</v>
      </c>
      <c r="AA489" s="1594">
        <v>0</v>
      </c>
      <c r="AB489" s="1594">
        <v>0</v>
      </c>
      <c r="AC489" s="1612">
        <f>SUM(AD489:AF491)</f>
        <v>0</v>
      </c>
      <c r="AD489" s="1612">
        <v>0</v>
      </c>
      <c r="AE489" s="1612">
        <v>0</v>
      </c>
      <c r="AF489" s="1612"/>
      <c r="AG489" s="1558">
        <v>1500</v>
      </c>
      <c r="AH489" s="1558">
        <v>1500</v>
      </c>
      <c r="AI489" s="1558">
        <v>1500</v>
      </c>
      <c r="AJ489" s="1753"/>
      <c r="AK489" s="2102"/>
      <c r="AL489" s="887"/>
      <c r="AM489" s="1556"/>
      <c r="AN489" s="2"/>
      <c r="AO489" s="2"/>
      <c r="AP489" s="2"/>
      <c r="AQ489" s="2"/>
      <c r="AR489" s="2"/>
      <c r="AS489" s="2"/>
      <c r="AT489" s="2"/>
    </row>
    <row r="490" spans="1:46" ht="43.2" outlineLevel="1">
      <c r="A490" s="1991"/>
      <c r="B490" s="1998"/>
      <c r="C490" s="1577"/>
      <c r="D490" s="572"/>
      <c r="E490" s="1577"/>
      <c r="F490" s="1577"/>
      <c r="G490" s="575" t="s">
        <v>375</v>
      </c>
      <c r="H490" s="575" t="s">
        <v>376</v>
      </c>
      <c r="I490" s="26">
        <v>300</v>
      </c>
      <c r="J490" s="26">
        <v>300</v>
      </c>
      <c r="K490" s="1577"/>
      <c r="L490" s="1577"/>
      <c r="M490" s="1613"/>
      <c r="N490" s="1613"/>
      <c r="O490" s="1613"/>
      <c r="P490" s="1613"/>
      <c r="Q490" s="1613"/>
      <c r="R490" s="1613"/>
      <c r="S490" s="1613"/>
      <c r="T490" s="1613"/>
      <c r="U490" s="1682"/>
      <c r="V490" s="1682"/>
      <c r="W490" s="1682"/>
      <c r="X490" s="1682"/>
      <c r="Y490" s="1595"/>
      <c r="Z490" s="1595"/>
      <c r="AA490" s="1595"/>
      <c r="AB490" s="1595"/>
      <c r="AC490" s="1613"/>
      <c r="AD490" s="1613"/>
      <c r="AE490" s="1613"/>
      <c r="AF490" s="1613"/>
      <c r="AG490" s="1559"/>
      <c r="AH490" s="1559"/>
      <c r="AI490" s="1559"/>
      <c r="AJ490" s="1754"/>
      <c r="AK490" s="2103"/>
      <c r="AL490" s="888"/>
      <c r="AM490" s="1556"/>
      <c r="AN490" s="2"/>
      <c r="AO490" s="2"/>
      <c r="AP490" s="2"/>
      <c r="AQ490" s="2"/>
      <c r="AR490" s="2"/>
      <c r="AS490" s="2"/>
      <c r="AT490" s="2"/>
    </row>
    <row r="491" spans="1:46" ht="28.5" customHeight="1" outlineLevel="1">
      <c r="A491" s="1992"/>
      <c r="B491" s="1999"/>
      <c r="C491" s="1578"/>
      <c r="D491" s="546"/>
      <c r="E491" s="1578"/>
      <c r="F491" s="1578"/>
      <c r="G491" s="575" t="s">
        <v>420</v>
      </c>
      <c r="H491" s="575" t="s">
        <v>422</v>
      </c>
      <c r="I491" s="21">
        <v>8.1999999999999993</v>
      </c>
      <c r="J491" s="21">
        <v>8.1999999999999993</v>
      </c>
      <c r="K491" s="1578"/>
      <c r="L491" s="1578"/>
      <c r="M491" s="1614"/>
      <c r="N491" s="1614"/>
      <c r="O491" s="1614"/>
      <c r="P491" s="1614"/>
      <c r="Q491" s="1614"/>
      <c r="R491" s="1614"/>
      <c r="S491" s="1614"/>
      <c r="T491" s="1614"/>
      <c r="U491" s="1683"/>
      <c r="V491" s="1683"/>
      <c r="W491" s="1683"/>
      <c r="X491" s="1683"/>
      <c r="Y491" s="1596"/>
      <c r="Z491" s="1596"/>
      <c r="AA491" s="1596"/>
      <c r="AB491" s="1596"/>
      <c r="AC491" s="1614"/>
      <c r="AD491" s="1614"/>
      <c r="AE491" s="1614"/>
      <c r="AF491" s="1614"/>
      <c r="AG491" s="1560"/>
      <c r="AH491" s="1560"/>
      <c r="AI491" s="1560"/>
      <c r="AJ491" s="1755"/>
      <c r="AK491" s="2104"/>
      <c r="AL491" s="889"/>
      <c r="AM491" s="1556"/>
      <c r="AN491" s="2"/>
      <c r="AO491" s="2"/>
      <c r="AP491" s="2"/>
      <c r="AQ491" s="2"/>
      <c r="AR491" s="2"/>
      <c r="AS491" s="2"/>
      <c r="AT491" s="2"/>
    </row>
    <row r="492" spans="1:46" ht="16.5" customHeight="1" outlineLevel="1">
      <c r="A492" s="1827" t="s">
        <v>259</v>
      </c>
      <c r="B492" s="1718" t="s">
        <v>25</v>
      </c>
      <c r="C492" s="1576" t="s">
        <v>775</v>
      </c>
      <c r="D492" s="545"/>
      <c r="E492" s="1576" t="s">
        <v>73</v>
      </c>
      <c r="F492" s="1576" t="s">
        <v>449</v>
      </c>
      <c r="G492" s="575" t="s">
        <v>377</v>
      </c>
      <c r="H492" s="575" t="s">
        <v>80</v>
      </c>
      <c r="I492" s="575">
        <v>1</v>
      </c>
      <c r="J492" s="26">
        <v>1</v>
      </c>
      <c r="K492" s="1576">
        <v>2018</v>
      </c>
      <c r="L492" s="1576">
        <v>2018</v>
      </c>
      <c r="M492" s="1612">
        <f>SUM(N492:P493)</f>
        <v>30000</v>
      </c>
      <c r="N492" s="1612">
        <v>0</v>
      </c>
      <c r="O492" s="1612">
        <v>30000</v>
      </c>
      <c r="P492" s="1612">
        <v>0</v>
      </c>
      <c r="Q492" s="1612">
        <f>SUM(R492:T493)</f>
        <v>8857.73</v>
      </c>
      <c r="R492" s="1612">
        <v>0</v>
      </c>
      <c r="S492" s="1612">
        <v>8857.73</v>
      </c>
      <c r="T492" s="1612">
        <v>0</v>
      </c>
      <c r="U492" s="1681">
        <f>SUM(V492:X493)</f>
        <v>8857.73</v>
      </c>
      <c r="V492" s="1681">
        <f>R492</f>
        <v>0</v>
      </c>
      <c r="W492" s="1681">
        <f>S492</f>
        <v>8857.73</v>
      </c>
      <c r="X492" s="1681">
        <f>T492</f>
        <v>0</v>
      </c>
      <c r="Y492" s="1594">
        <f>SUM(Z492:AB493)</f>
        <v>8857.73</v>
      </c>
      <c r="Z492" s="1594">
        <f>V492</f>
        <v>0</v>
      </c>
      <c r="AA492" s="1594">
        <f>W492</f>
        <v>8857.73</v>
      </c>
      <c r="AB492" s="1594">
        <f>X492</f>
        <v>0</v>
      </c>
      <c r="AC492" s="1612">
        <f>SUM(AD492:AF493)</f>
        <v>537</v>
      </c>
      <c r="AD492" s="1612">
        <v>0</v>
      </c>
      <c r="AE492" s="1612">
        <v>250</v>
      </c>
      <c r="AF492" s="1612">
        <v>287</v>
      </c>
      <c r="AG492" s="1612"/>
      <c r="AH492" s="1954"/>
      <c r="AI492" s="1954"/>
      <c r="AJ492" s="1916">
        <v>287.2</v>
      </c>
      <c r="AK492" s="1945">
        <v>287</v>
      </c>
      <c r="AL492" s="837"/>
      <c r="AM492" s="1556"/>
      <c r="AN492" s="2"/>
      <c r="AO492" s="2"/>
      <c r="AP492" s="2"/>
      <c r="AQ492" s="2"/>
      <c r="AR492" s="2"/>
      <c r="AS492" s="2"/>
      <c r="AT492" s="2"/>
    </row>
    <row r="493" spans="1:46" ht="56.4" customHeight="1" outlineLevel="1">
      <c r="A493" s="1829"/>
      <c r="B493" s="1720"/>
      <c r="C493" s="1578"/>
      <c r="D493" s="546"/>
      <c r="E493" s="1578"/>
      <c r="F493" s="1578"/>
      <c r="G493" s="575" t="s">
        <v>420</v>
      </c>
      <c r="H493" s="575" t="s">
        <v>422</v>
      </c>
      <c r="I493" s="21">
        <v>5060.2</v>
      </c>
      <c r="J493" s="21">
        <v>5060.2</v>
      </c>
      <c r="K493" s="1578"/>
      <c r="L493" s="1578"/>
      <c r="M493" s="1614"/>
      <c r="N493" s="1614"/>
      <c r="O493" s="1614"/>
      <c r="P493" s="1614"/>
      <c r="Q493" s="1614"/>
      <c r="R493" s="1614"/>
      <c r="S493" s="1614"/>
      <c r="T493" s="1614"/>
      <c r="U493" s="1683"/>
      <c r="V493" s="1683"/>
      <c r="W493" s="1683"/>
      <c r="X493" s="1683"/>
      <c r="Y493" s="1596"/>
      <c r="Z493" s="1596"/>
      <c r="AA493" s="1596"/>
      <c r="AB493" s="1596"/>
      <c r="AC493" s="1614"/>
      <c r="AD493" s="1614"/>
      <c r="AE493" s="1614"/>
      <c r="AF493" s="1614"/>
      <c r="AG493" s="1614"/>
      <c r="AH493" s="1956"/>
      <c r="AI493" s="1956"/>
      <c r="AJ493" s="1944"/>
      <c r="AK493" s="1947"/>
      <c r="AL493" s="839"/>
      <c r="AM493" s="1556"/>
      <c r="AN493" s="2"/>
      <c r="AO493" s="2"/>
      <c r="AP493" s="2"/>
      <c r="AQ493" s="2"/>
      <c r="AR493" s="2"/>
      <c r="AS493" s="2"/>
      <c r="AT493" s="2"/>
    </row>
    <row r="494" spans="1:46" ht="20.25" customHeight="1" outlineLevel="1">
      <c r="A494" s="1930" t="s">
        <v>260</v>
      </c>
      <c r="B494" s="1931" t="s">
        <v>89</v>
      </c>
      <c r="C494" s="1576" t="s">
        <v>793</v>
      </c>
      <c r="D494" s="545"/>
      <c r="E494" s="1576" t="s">
        <v>73</v>
      </c>
      <c r="F494" s="1576" t="s">
        <v>449</v>
      </c>
      <c r="G494" s="575" t="s">
        <v>377</v>
      </c>
      <c r="H494" s="575" t="s">
        <v>80</v>
      </c>
      <c r="I494" s="575">
        <v>1</v>
      </c>
      <c r="J494" s="26">
        <v>1</v>
      </c>
      <c r="K494" s="1576">
        <v>2019</v>
      </c>
      <c r="L494" s="1576">
        <v>2019</v>
      </c>
      <c r="M494" s="1612">
        <f>SUM(N494:P495)</f>
        <v>2500</v>
      </c>
      <c r="N494" s="1612">
        <v>0</v>
      </c>
      <c r="O494" s="1612">
        <v>2500</v>
      </c>
      <c r="P494" s="1612">
        <v>0</v>
      </c>
      <c r="Q494" s="1612">
        <f>SUM(R494:T495)</f>
        <v>2500</v>
      </c>
      <c r="R494" s="1612">
        <v>0</v>
      </c>
      <c r="S494" s="1612">
        <v>2500</v>
      </c>
      <c r="T494" s="1612">
        <v>0</v>
      </c>
      <c r="U494" s="1681">
        <f>SUM(V494:X495)</f>
        <v>0</v>
      </c>
      <c r="V494" s="1681">
        <v>0</v>
      </c>
      <c r="W494" s="1681">
        <v>0</v>
      </c>
      <c r="X494" s="1681">
        <v>0</v>
      </c>
      <c r="Y494" s="1594">
        <f>SUM(Z494:AB495)</f>
        <v>0</v>
      </c>
      <c r="Z494" s="1594">
        <f>V494</f>
        <v>0</v>
      </c>
      <c r="AA494" s="1594">
        <f>W494</f>
        <v>0</v>
      </c>
      <c r="AB494" s="1594">
        <f>X494</f>
        <v>0</v>
      </c>
      <c r="AC494" s="1612">
        <f>SUM(AD494:AF495)</f>
        <v>0</v>
      </c>
      <c r="AD494" s="1612">
        <v>0</v>
      </c>
      <c r="AE494" s="1612">
        <v>0</v>
      </c>
      <c r="AF494" s="1736"/>
      <c r="AG494" s="1612"/>
      <c r="AH494" s="1954"/>
      <c r="AI494" s="1927"/>
      <c r="AJ494" s="1759"/>
      <c r="AK494" s="2105"/>
      <c r="AL494" s="890"/>
      <c r="AM494" s="1903"/>
      <c r="AN494" s="2"/>
      <c r="AO494" s="2"/>
      <c r="AP494" s="2"/>
      <c r="AQ494" s="2"/>
      <c r="AR494" s="2"/>
      <c r="AS494" s="2"/>
      <c r="AT494" s="2"/>
    </row>
    <row r="495" spans="1:46" ht="28.8" outlineLevel="1">
      <c r="A495" s="1992"/>
      <c r="B495" s="1720"/>
      <c r="C495" s="1578"/>
      <c r="D495" s="546"/>
      <c r="E495" s="1578"/>
      <c r="F495" s="1578"/>
      <c r="G495" s="575" t="s">
        <v>420</v>
      </c>
      <c r="H495" s="575" t="s">
        <v>422</v>
      </c>
      <c r="I495" s="575">
        <v>627</v>
      </c>
      <c r="J495" s="26">
        <v>627</v>
      </c>
      <c r="K495" s="1578"/>
      <c r="L495" s="1578"/>
      <c r="M495" s="1614"/>
      <c r="N495" s="1614"/>
      <c r="O495" s="1614"/>
      <c r="P495" s="1614"/>
      <c r="Q495" s="1614"/>
      <c r="R495" s="1614"/>
      <c r="S495" s="1614"/>
      <c r="T495" s="1614"/>
      <c r="U495" s="1683"/>
      <c r="V495" s="1683"/>
      <c r="W495" s="1683"/>
      <c r="X495" s="1683"/>
      <c r="Y495" s="1596"/>
      <c r="Z495" s="1596"/>
      <c r="AA495" s="1596"/>
      <c r="AB495" s="1596"/>
      <c r="AC495" s="1614"/>
      <c r="AD495" s="1614"/>
      <c r="AE495" s="1614"/>
      <c r="AF495" s="1738"/>
      <c r="AG495" s="1614"/>
      <c r="AH495" s="1956"/>
      <c r="AI495" s="1929"/>
      <c r="AJ495" s="1761"/>
      <c r="AK495" s="2106"/>
      <c r="AL495" s="891"/>
      <c r="AM495" s="1903"/>
      <c r="AN495" s="2"/>
      <c r="AO495" s="2"/>
      <c r="AP495" s="2"/>
      <c r="AQ495" s="2"/>
      <c r="AR495" s="2"/>
      <c r="AS495" s="2"/>
      <c r="AT495" s="2"/>
    </row>
    <row r="496" spans="1:46" s="275" customFormat="1" ht="57.6" outlineLevel="1">
      <c r="A496" s="362" t="s">
        <v>612</v>
      </c>
      <c r="B496" s="324" t="s">
        <v>613</v>
      </c>
      <c r="C496" s="79" t="s">
        <v>791</v>
      </c>
      <c r="D496" s="79"/>
      <c r="E496" s="79" t="s">
        <v>73</v>
      </c>
      <c r="F496" s="79" t="s">
        <v>449</v>
      </c>
      <c r="G496" s="79" t="s">
        <v>377</v>
      </c>
      <c r="H496" s="79" t="s">
        <v>80</v>
      </c>
      <c r="I496" s="263">
        <v>1</v>
      </c>
      <c r="J496" s="263">
        <v>1</v>
      </c>
      <c r="K496" s="79">
        <v>2019</v>
      </c>
      <c r="L496" s="79">
        <v>2019</v>
      </c>
      <c r="M496" s="82"/>
      <c r="N496" s="273"/>
      <c r="O496" s="273"/>
      <c r="P496" s="273"/>
      <c r="Q496" s="273"/>
      <c r="R496" s="273"/>
      <c r="S496" s="273"/>
      <c r="T496" s="273"/>
      <c r="U496" s="413">
        <f>SUM(V496:X496)</f>
        <v>5018</v>
      </c>
      <c r="V496" s="413">
        <v>0</v>
      </c>
      <c r="W496" s="413">
        <v>5018</v>
      </c>
      <c r="X496" s="413">
        <v>0</v>
      </c>
      <c r="Y496" s="464">
        <f>SUM(Z496:AB496)</f>
        <v>5018</v>
      </c>
      <c r="Z496" s="464">
        <f>V496</f>
        <v>0</v>
      </c>
      <c r="AA496" s="464">
        <f t="shared" ref="AA496:AB497" si="356">W496</f>
        <v>5018</v>
      </c>
      <c r="AB496" s="464">
        <f t="shared" si="356"/>
        <v>0</v>
      </c>
      <c r="AC496" s="82">
        <f>SUM(AD496:AF496)</f>
        <v>5018</v>
      </c>
      <c r="AD496" s="82">
        <v>0</v>
      </c>
      <c r="AE496" s="82">
        <v>5018</v>
      </c>
      <c r="AF496" s="82"/>
      <c r="AG496" s="82"/>
      <c r="AH496" s="620">
        <v>5018</v>
      </c>
      <c r="AI496" s="623"/>
      <c r="AJ496" s="283"/>
      <c r="AK496" s="384"/>
      <c r="AL496" s="384"/>
      <c r="AM496" s="619"/>
      <c r="AN496" s="77"/>
      <c r="AO496" s="77"/>
      <c r="AP496" s="77"/>
      <c r="AQ496" s="77"/>
      <c r="AR496" s="77"/>
      <c r="AS496" s="77"/>
      <c r="AT496" s="77"/>
    </row>
    <row r="497" spans="1:46" ht="15.75" customHeight="1" outlineLevel="1">
      <c r="A497" s="1930" t="s">
        <v>261</v>
      </c>
      <c r="B497" s="1931" t="s">
        <v>90</v>
      </c>
      <c r="C497" s="1576" t="s">
        <v>794</v>
      </c>
      <c r="D497" s="545"/>
      <c r="E497" s="1576" t="s">
        <v>73</v>
      </c>
      <c r="F497" s="1576" t="s">
        <v>449</v>
      </c>
      <c r="G497" s="575" t="s">
        <v>377</v>
      </c>
      <c r="H497" s="575" t="s">
        <v>80</v>
      </c>
      <c r="I497" s="575">
        <v>1</v>
      </c>
      <c r="J497" s="26">
        <v>1</v>
      </c>
      <c r="K497" s="1576">
        <v>2019</v>
      </c>
      <c r="L497" s="1576">
        <v>2019</v>
      </c>
      <c r="M497" s="1612">
        <f>SUM(N497:P498)</f>
        <v>1600</v>
      </c>
      <c r="N497" s="1612">
        <v>0</v>
      </c>
      <c r="O497" s="1612">
        <v>1600</v>
      </c>
      <c r="P497" s="1612">
        <v>0</v>
      </c>
      <c r="Q497" s="1612">
        <f>SUM(R497:T498)</f>
        <v>1600</v>
      </c>
      <c r="R497" s="1612">
        <v>0</v>
      </c>
      <c r="S497" s="1612">
        <v>1600</v>
      </c>
      <c r="T497" s="1612">
        <v>0</v>
      </c>
      <c r="U497" s="1681">
        <f>SUM(V497:X498)</f>
        <v>0</v>
      </c>
      <c r="V497" s="1681">
        <v>0</v>
      </c>
      <c r="W497" s="1681">
        <v>0</v>
      </c>
      <c r="X497" s="1681">
        <v>0</v>
      </c>
      <c r="Y497" s="1594">
        <f>SUM(Z497:AB498)</f>
        <v>0</v>
      </c>
      <c r="Z497" s="1594">
        <f>V497</f>
        <v>0</v>
      </c>
      <c r="AA497" s="1594">
        <f t="shared" si="356"/>
        <v>0</v>
      </c>
      <c r="AB497" s="1594">
        <f t="shared" si="356"/>
        <v>0</v>
      </c>
      <c r="AC497" s="1612">
        <f>SUM(AD497:AF498)</f>
        <v>0</v>
      </c>
      <c r="AD497" s="1612">
        <v>0</v>
      </c>
      <c r="AE497" s="1612">
        <v>0</v>
      </c>
      <c r="AF497" s="1736"/>
      <c r="AG497" s="2107"/>
      <c r="AH497" s="1954"/>
      <c r="AI497" s="1927"/>
      <c r="AJ497" s="1759" t="s">
        <v>604</v>
      </c>
      <c r="AK497" s="2105"/>
      <c r="AL497" s="890"/>
      <c r="AM497" s="1903"/>
      <c r="AN497" s="2"/>
      <c r="AO497" s="2"/>
      <c r="AP497" s="2"/>
      <c r="AQ497" s="2"/>
      <c r="AR497" s="2"/>
      <c r="AS497" s="2"/>
      <c r="AT497" s="2"/>
    </row>
    <row r="498" spans="1:46" ht="39.75" customHeight="1" outlineLevel="1">
      <c r="A498" s="1992"/>
      <c r="B498" s="1999"/>
      <c r="C498" s="1578"/>
      <c r="D498" s="546"/>
      <c r="E498" s="1578"/>
      <c r="F498" s="1578"/>
      <c r="G498" s="575" t="s">
        <v>420</v>
      </c>
      <c r="H498" s="575" t="s">
        <v>422</v>
      </c>
      <c r="I498" s="575">
        <v>627</v>
      </c>
      <c r="J498" s="26">
        <v>627</v>
      </c>
      <c r="K498" s="1578"/>
      <c r="L498" s="1578"/>
      <c r="M498" s="1614"/>
      <c r="N498" s="1614"/>
      <c r="O498" s="1614"/>
      <c r="P498" s="1614"/>
      <c r="Q498" s="1614"/>
      <c r="R498" s="1614"/>
      <c r="S498" s="1614"/>
      <c r="T498" s="1614"/>
      <c r="U498" s="1683"/>
      <c r="V498" s="1683"/>
      <c r="W498" s="1683"/>
      <c r="X498" s="1683"/>
      <c r="Y498" s="1596"/>
      <c r="Z498" s="1596"/>
      <c r="AA498" s="1596"/>
      <c r="AB498" s="1596"/>
      <c r="AC498" s="1614"/>
      <c r="AD498" s="1614"/>
      <c r="AE498" s="1614"/>
      <c r="AF498" s="1738"/>
      <c r="AG498" s="2108"/>
      <c r="AH498" s="1956"/>
      <c r="AI498" s="1929"/>
      <c r="AJ498" s="1761"/>
      <c r="AK498" s="2106"/>
      <c r="AL498" s="891"/>
      <c r="AM498" s="1903"/>
      <c r="AN498" s="2"/>
      <c r="AO498" s="2"/>
      <c r="AP498" s="2"/>
      <c r="AQ498" s="2"/>
      <c r="AR498" s="2"/>
      <c r="AS498" s="2"/>
      <c r="AT498" s="2"/>
    </row>
    <row r="499" spans="1:46" s="144" customFormat="1" ht="16.5" customHeight="1" outlineLevel="1">
      <c r="A499" s="1824" t="s">
        <v>262</v>
      </c>
      <c r="B499" s="1730" t="s">
        <v>91</v>
      </c>
      <c r="C499" s="1576" t="s">
        <v>1064</v>
      </c>
      <c r="D499" s="545"/>
      <c r="E499" s="1588" t="s">
        <v>73</v>
      </c>
      <c r="F499" s="1588" t="s">
        <v>449</v>
      </c>
      <c r="G499" s="79" t="s">
        <v>377</v>
      </c>
      <c r="H499" s="79" t="s">
        <v>80</v>
      </c>
      <c r="I499" s="79">
        <v>1</v>
      </c>
      <c r="J499" s="263">
        <v>1</v>
      </c>
      <c r="K499" s="1588">
        <v>2020</v>
      </c>
      <c r="L499" s="1588">
        <v>2020</v>
      </c>
      <c r="M499" s="1612">
        <f>SUM(N499:P500)</f>
        <v>1850</v>
      </c>
      <c r="N499" s="1612">
        <v>0</v>
      </c>
      <c r="O499" s="1612">
        <v>0</v>
      </c>
      <c r="P499" s="1612">
        <v>1850</v>
      </c>
      <c r="Q499" s="1612">
        <f>SUM(R499:T500)</f>
        <v>1850</v>
      </c>
      <c r="R499" s="1612">
        <v>0</v>
      </c>
      <c r="S499" s="1612">
        <v>0</v>
      </c>
      <c r="T499" s="1612">
        <v>1850</v>
      </c>
      <c r="U499" s="1681">
        <f>SUM(V499:X500)</f>
        <v>1850</v>
      </c>
      <c r="V499" s="1681">
        <f>R499</f>
        <v>0</v>
      </c>
      <c r="W499" s="1681">
        <f>S499</f>
        <v>0</v>
      </c>
      <c r="X499" s="1681">
        <f>T499</f>
        <v>1850</v>
      </c>
      <c r="Y499" s="1594">
        <f>SUM(Z499:AB500)</f>
        <v>3837</v>
      </c>
      <c r="Z499" s="1594">
        <v>0</v>
      </c>
      <c r="AA499" s="1594">
        <v>0</v>
      </c>
      <c r="AB499" s="1594">
        <v>3837</v>
      </c>
      <c r="AC499" s="1612">
        <f>SUM(AD499:AF500)</f>
        <v>3837</v>
      </c>
      <c r="AD499" s="1612">
        <v>0</v>
      </c>
      <c r="AE499" s="1612">
        <v>0</v>
      </c>
      <c r="AF499" s="1612">
        <v>3837</v>
      </c>
      <c r="AG499" s="2110">
        <v>1850</v>
      </c>
      <c r="AH499" s="1606">
        <v>1850</v>
      </c>
      <c r="AI499" s="1606">
        <v>1850</v>
      </c>
      <c r="AJ499" s="1777">
        <v>3515.84</v>
      </c>
      <c r="AK499" s="1606">
        <v>3837</v>
      </c>
      <c r="AL499" s="722"/>
      <c r="AM499" s="2109" t="s">
        <v>697</v>
      </c>
      <c r="AN499" s="143"/>
      <c r="AO499" s="143"/>
      <c r="AP499" s="143"/>
      <c r="AQ499" s="143"/>
      <c r="AR499" s="143"/>
      <c r="AS499" s="143"/>
      <c r="AT499" s="143"/>
    </row>
    <row r="500" spans="1:46" s="144" customFormat="1" ht="26.25" customHeight="1" outlineLevel="1">
      <c r="A500" s="1826"/>
      <c r="B500" s="1732"/>
      <c r="C500" s="1578"/>
      <c r="D500" s="546"/>
      <c r="E500" s="1590"/>
      <c r="F500" s="1590"/>
      <c r="G500" s="79" t="s">
        <v>420</v>
      </c>
      <c r="H500" s="79" t="s">
        <v>422</v>
      </c>
      <c r="I500" s="79">
        <v>117.7</v>
      </c>
      <c r="J500" s="273">
        <v>117.7</v>
      </c>
      <c r="K500" s="1590"/>
      <c r="L500" s="1590"/>
      <c r="M500" s="1614"/>
      <c r="N500" s="1614"/>
      <c r="O500" s="1614"/>
      <c r="P500" s="1614"/>
      <c r="Q500" s="1614"/>
      <c r="R500" s="1614"/>
      <c r="S500" s="1614"/>
      <c r="T500" s="1614"/>
      <c r="U500" s="1683"/>
      <c r="V500" s="1683"/>
      <c r="W500" s="1683"/>
      <c r="X500" s="1683"/>
      <c r="Y500" s="1596"/>
      <c r="Z500" s="1596"/>
      <c r="AA500" s="1596"/>
      <c r="AB500" s="1596"/>
      <c r="AC500" s="1614"/>
      <c r="AD500" s="1614"/>
      <c r="AE500" s="1614"/>
      <c r="AF500" s="1614"/>
      <c r="AG500" s="2111"/>
      <c r="AH500" s="1608"/>
      <c r="AI500" s="1608"/>
      <c r="AJ500" s="1779"/>
      <c r="AK500" s="1608"/>
      <c r="AL500" s="724"/>
      <c r="AM500" s="2109"/>
      <c r="AN500" s="143"/>
      <c r="AO500" s="143"/>
      <c r="AP500" s="143"/>
      <c r="AQ500" s="143"/>
      <c r="AR500" s="143"/>
      <c r="AS500" s="143"/>
      <c r="AT500" s="143"/>
    </row>
    <row r="501" spans="1:46" s="144" customFormat="1" ht="17.25" customHeight="1" outlineLevel="1">
      <c r="A501" s="1824" t="s">
        <v>263</v>
      </c>
      <c r="B501" s="1730" t="s">
        <v>92</v>
      </c>
      <c r="C501" s="1576" t="s">
        <v>1064</v>
      </c>
      <c r="D501" s="545"/>
      <c r="E501" s="1588" t="s">
        <v>73</v>
      </c>
      <c r="F501" s="1588" t="s">
        <v>449</v>
      </c>
      <c r="G501" s="79" t="s">
        <v>377</v>
      </c>
      <c r="H501" s="79" t="s">
        <v>80</v>
      </c>
      <c r="I501" s="79">
        <v>1</v>
      </c>
      <c r="J501" s="263">
        <v>1</v>
      </c>
      <c r="K501" s="1588">
        <v>2020</v>
      </c>
      <c r="L501" s="1588">
        <v>2020</v>
      </c>
      <c r="M501" s="1612">
        <f>SUM(N501:P502)</f>
        <v>2100</v>
      </c>
      <c r="N501" s="1612">
        <v>0</v>
      </c>
      <c r="O501" s="1612">
        <v>0</v>
      </c>
      <c r="P501" s="1612">
        <v>2100</v>
      </c>
      <c r="Q501" s="1612">
        <f>SUM(R501:T502)</f>
        <v>2100</v>
      </c>
      <c r="R501" s="1612">
        <v>0</v>
      </c>
      <c r="S501" s="1612">
        <v>0</v>
      </c>
      <c r="T501" s="1612">
        <v>2100</v>
      </c>
      <c r="U501" s="1681">
        <f>SUM(V501:X502)</f>
        <v>2100</v>
      </c>
      <c r="V501" s="1681">
        <f>R501</f>
        <v>0</v>
      </c>
      <c r="W501" s="1681">
        <f>S501</f>
        <v>0</v>
      </c>
      <c r="X501" s="1681">
        <f>T501</f>
        <v>2100</v>
      </c>
      <c r="Y501" s="1594">
        <f>SUM(Z501:AB502)</f>
        <v>2647</v>
      </c>
      <c r="Z501" s="1594">
        <v>0</v>
      </c>
      <c r="AA501" s="1594">
        <v>0</v>
      </c>
      <c r="AB501" s="1594">
        <v>2647</v>
      </c>
      <c r="AC501" s="1612">
        <f>SUM(AD501:AF502)</f>
        <v>2647</v>
      </c>
      <c r="AD501" s="1612">
        <v>0</v>
      </c>
      <c r="AE501" s="1612">
        <v>0</v>
      </c>
      <c r="AF501" s="1612">
        <v>2647</v>
      </c>
      <c r="AG501" s="2110">
        <v>2100</v>
      </c>
      <c r="AH501" s="1606">
        <v>2100</v>
      </c>
      <c r="AI501" s="1606">
        <v>2100</v>
      </c>
      <c r="AJ501" s="1777">
        <v>2710.88</v>
      </c>
      <c r="AK501" s="1606">
        <v>2647</v>
      </c>
      <c r="AL501" s="722"/>
      <c r="AM501" s="2109" t="s">
        <v>698</v>
      </c>
      <c r="AN501" s="143"/>
      <c r="AO501" s="143"/>
      <c r="AP501" s="143"/>
      <c r="AQ501" s="143"/>
      <c r="AR501" s="143"/>
      <c r="AS501" s="143"/>
      <c r="AT501" s="143"/>
    </row>
    <row r="502" spans="1:46" s="144" customFormat="1" ht="29.25" customHeight="1" outlineLevel="1">
      <c r="A502" s="1826"/>
      <c r="B502" s="1732"/>
      <c r="C502" s="1578"/>
      <c r="D502" s="546"/>
      <c r="E502" s="1590"/>
      <c r="F502" s="1590"/>
      <c r="G502" s="79" t="s">
        <v>420</v>
      </c>
      <c r="H502" s="79" t="s">
        <v>422</v>
      </c>
      <c r="I502" s="79">
        <v>146.69999999999999</v>
      </c>
      <c r="J502" s="273">
        <v>146.69999999999999</v>
      </c>
      <c r="K502" s="1590"/>
      <c r="L502" s="1590"/>
      <c r="M502" s="1614"/>
      <c r="N502" s="1614"/>
      <c r="O502" s="1614"/>
      <c r="P502" s="1614"/>
      <c r="Q502" s="1614"/>
      <c r="R502" s="1614"/>
      <c r="S502" s="1614"/>
      <c r="T502" s="1614"/>
      <c r="U502" s="1683"/>
      <c r="V502" s="1683"/>
      <c r="W502" s="1683"/>
      <c r="X502" s="1683"/>
      <c r="Y502" s="1596"/>
      <c r="Z502" s="1596"/>
      <c r="AA502" s="1596"/>
      <c r="AB502" s="1596"/>
      <c r="AC502" s="1614"/>
      <c r="AD502" s="1614"/>
      <c r="AE502" s="1614"/>
      <c r="AF502" s="1614"/>
      <c r="AG502" s="2111"/>
      <c r="AH502" s="1608"/>
      <c r="AI502" s="1608"/>
      <c r="AJ502" s="1779"/>
      <c r="AK502" s="1608"/>
      <c r="AL502" s="724"/>
      <c r="AM502" s="2109"/>
      <c r="AN502" s="143"/>
      <c r="AO502" s="143"/>
      <c r="AP502" s="143"/>
      <c r="AQ502" s="143"/>
      <c r="AR502" s="143"/>
      <c r="AS502" s="143"/>
      <c r="AT502" s="143"/>
    </row>
    <row r="503" spans="1:46" s="144" customFormat="1" ht="18.75" customHeight="1" outlineLevel="1">
      <c r="A503" s="1824" t="s">
        <v>264</v>
      </c>
      <c r="B503" s="1730" t="s">
        <v>94</v>
      </c>
      <c r="C503" s="1576" t="s">
        <v>1064</v>
      </c>
      <c r="D503" s="545"/>
      <c r="E503" s="1588" t="s">
        <v>73</v>
      </c>
      <c r="F503" s="1588" t="s">
        <v>449</v>
      </c>
      <c r="G503" s="79" t="s">
        <v>377</v>
      </c>
      <c r="H503" s="79" t="s">
        <v>80</v>
      </c>
      <c r="I503" s="79">
        <v>1</v>
      </c>
      <c r="J503" s="263">
        <v>1</v>
      </c>
      <c r="K503" s="1588">
        <v>2020</v>
      </c>
      <c r="L503" s="1588">
        <v>2020</v>
      </c>
      <c r="M503" s="1612">
        <f>SUM(N503:P504)</f>
        <v>2100</v>
      </c>
      <c r="N503" s="1612">
        <v>0</v>
      </c>
      <c r="O503" s="1612">
        <v>0</v>
      </c>
      <c r="P503" s="1612">
        <v>2100</v>
      </c>
      <c r="Q503" s="1612">
        <f>SUM(R503:T504)</f>
        <v>2100</v>
      </c>
      <c r="R503" s="1612">
        <v>0</v>
      </c>
      <c r="S503" s="1612">
        <v>0</v>
      </c>
      <c r="T503" s="1612">
        <v>2100</v>
      </c>
      <c r="U503" s="1681">
        <f>SUM(V503:X504)</f>
        <v>2100</v>
      </c>
      <c r="V503" s="1681">
        <f>R503</f>
        <v>0</v>
      </c>
      <c r="W503" s="1681">
        <f>S503</f>
        <v>0</v>
      </c>
      <c r="X503" s="1681">
        <f>T503</f>
        <v>2100</v>
      </c>
      <c r="Y503" s="1594">
        <f>SUM(Z503:AB504)</f>
        <v>4720</v>
      </c>
      <c r="Z503" s="1594">
        <v>0</v>
      </c>
      <c r="AA503" s="1594">
        <v>0</v>
      </c>
      <c r="AB503" s="1594">
        <v>4720</v>
      </c>
      <c r="AC503" s="1612">
        <f>SUM(AD503:AF504)</f>
        <v>4720</v>
      </c>
      <c r="AD503" s="1612">
        <v>0</v>
      </c>
      <c r="AE503" s="1612">
        <v>0</v>
      </c>
      <c r="AF503" s="1612">
        <v>4720</v>
      </c>
      <c r="AG503" s="2110">
        <v>2100</v>
      </c>
      <c r="AH503" s="1606">
        <v>2100</v>
      </c>
      <c r="AI503" s="1606">
        <v>2100</v>
      </c>
      <c r="AJ503" s="1777">
        <v>4181.3980000000001</v>
      </c>
      <c r="AK503" s="1606">
        <v>4720</v>
      </c>
      <c r="AL503" s="722"/>
      <c r="AM503" s="2109" t="s">
        <v>699</v>
      </c>
      <c r="AN503" s="143"/>
      <c r="AO503" s="143"/>
      <c r="AP503" s="143"/>
      <c r="AQ503" s="143"/>
      <c r="AR503" s="143"/>
      <c r="AS503" s="143"/>
      <c r="AT503" s="143"/>
    </row>
    <row r="504" spans="1:46" s="144" customFormat="1" ht="28.5" customHeight="1" outlineLevel="1">
      <c r="A504" s="1826"/>
      <c r="B504" s="1732"/>
      <c r="C504" s="1578"/>
      <c r="D504" s="546"/>
      <c r="E504" s="1590"/>
      <c r="F504" s="1590"/>
      <c r="G504" s="79" t="s">
        <v>420</v>
      </c>
      <c r="H504" s="79" t="s">
        <v>422</v>
      </c>
      <c r="I504" s="79">
        <v>218.9</v>
      </c>
      <c r="J504" s="273">
        <v>218.9</v>
      </c>
      <c r="K504" s="1590"/>
      <c r="L504" s="1590"/>
      <c r="M504" s="1614"/>
      <c r="N504" s="1614"/>
      <c r="O504" s="1614"/>
      <c r="P504" s="1614"/>
      <c r="Q504" s="1614"/>
      <c r="R504" s="1614"/>
      <c r="S504" s="1614"/>
      <c r="T504" s="1614"/>
      <c r="U504" s="1683"/>
      <c r="V504" s="1683"/>
      <c r="W504" s="1683"/>
      <c r="X504" s="1683"/>
      <c r="Y504" s="1596"/>
      <c r="Z504" s="1596"/>
      <c r="AA504" s="1596"/>
      <c r="AB504" s="1596"/>
      <c r="AC504" s="1614"/>
      <c r="AD504" s="1614"/>
      <c r="AE504" s="1614"/>
      <c r="AF504" s="1614"/>
      <c r="AG504" s="2111"/>
      <c r="AH504" s="1608"/>
      <c r="AI504" s="1608"/>
      <c r="AJ504" s="1779"/>
      <c r="AK504" s="1608"/>
      <c r="AL504" s="724"/>
      <c r="AM504" s="2109"/>
      <c r="AN504" s="143"/>
      <c r="AO504" s="143"/>
      <c r="AP504" s="143"/>
      <c r="AQ504" s="143"/>
      <c r="AR504" s="143"/>
      <c r="AS504" s="143"/>
      <c r="AT504" s="143"/>
    </row>
    <row r="505" spans="1:46" ht="15.75" customHeight="1" outlineLevel="1">
      <c r="A505" s="1930" t="s">
        <v>265</v>
      </c>
      <c r="B505" s="1931" t="s">
        <v>93</v>
      </c>
      <c r="C505" s="1576" t="s">
        <v>925</v>
      </c>
      <c r="D505" s="545"/>
      <c r="E505" s="1576" t="s">
        <v>73</v>
      </c>
      <c r="F505" s="1576" t="s">
        <v>449</v>
      </c>
      <c r="G505" s="575" t="s">
        <v>377</v>
      </c>
      <c r="H505" s="575" t="s">
        <v>80</v>
      </c>
      <c r="I505" s="575">
        <v>1</v>
      </c>
      <c r="J505" s="26">
        <v>1</v>
      </c>
      <c r="K505" s="1576">
        <v>2020</v>
      </c>
      <c r="L505" s="1576">
        <v>2020</v>
      </c>
      <c r="M505" s="1612">
        <f>SUM(N505:P506)</f>
        <v>2450</v>
      </c>
      <c r="N505" s="1612">
        <v>0</v>
      </c>
      <c r="O505" s="1612">
        <v>0</v>
      </c>
      <c r="P505" s="1612">
        <v>2450</v>
      </c>
      <c r="Q505" s="1612">
        <f>SUM(R505:T506)</f>
        <v>2450</v>
      </c>
      <c r="R505" s="1612">
        <v>0</v>
      </c>
      <c r="S505" s="1612">
        <v>0</v>
      </c>
      <c r="T505" s="1612">
        <v>2450</v>
      </c>
      <c r="U505" s="1681">
        <f>SUM(V505:X506)</f>
        <v>2450</v>
      </c>
      <c r="V505" s="1681">
        <f>R505</f>
        <v>0</v>
      </c>
      <c r="W505" s="1681">
        <f>S505</f>
        <v>0</v>
      </c>
      <c r="X505" s="1681">
        <f>T505</f>
        <v>2450</v>
      </c>
      <c r="Y505" s="1594">
        <f>SUM(Z505:AB506)</f>
        <v>0</v>
      </c>
      <c r="Z505" s="1594">
        <v>0</v>
      </c>
      <c r="AA505" s="1594">
        <v>0</v>
      </c>
      <c r="AB505" s="1594">
        <v>0</v>
      </c>
      <c r="AC505" s="1612">
        <f>SUM(AD505:AF506)</f>
        <v>0</v>
      </c>
      <c r="AD505" s="1612">
        <v>0</v>
      </c>
      <c r="AE505" s="1612">
        <v>0</v>
      </c>
      <c r="AF505" s="1612">
        <v>0</v>
      </c>
      <c r="AG505" s="2107">
        <v>2450</v>
      </c>
      <c r="AH505" s="1612">
        <v>2450</v>
      </c>
      <c r="AI505" s="1612">
        <v>2450</v>
      </c>
      <c r="AJ505" s="1995">
        <v>0</v>
      </c>
      <c r="AK505" s="1839">
        <v>0</v>
      </c>
      <c r="AL505" s="861"/>
      <c r="AM505" s="1990" t="s">
        <v>1076</v>
      </c>
      <c r="AN505" s="2"/>
      <c r="AO505" s="2"/>
      <c r="AP505" s="2"/>
      <c r="AQ505" s="2"/>
      <c r="AR505" s="2"/>
      <c r="AS505" s="2"/>
      <c r="AT505" s="2"/>
    </row>
    <row r="506" spans="1:46" ht="43.2" customHeight="1" outlineLevel="1">
      <c r="A506" s="1992"/>
      <c r="B506" s="1999"/>
      <c r="C506" s="1578"/>
      <c r="D506" s="546"/>
      <c r="E506" s="1578"/>
      <c r="F506" s="1578"/>
      <c r="G506" s="575" t="s">
        <v>420</v>
      </c>
      <c r="H506" s="575" t="s">
        <v>422</v>
      </c>
      <c r="I506" s="575">
        <v>627</v>
      </c>
      <c r="J506" s="26">
        <v>627</v>
      </c>
      <c r="K506" s="1578"/>
      <c r="L506" s="1578"/>
      <c r="M506" s="1614"/>
      <c r="N506" s="1614"/>
      <c r="O506" s="1614"/>
      <c r="P506" s="1614"/>
      <c r="Q506" s="1614"/>
      <c r="R506" s="1614"/>
      <c r="S506" s="1614"/>
      <c r="T506" s="1614"/>
      <c r="U506" s="1683"/>
      <c r="V506" s="1683"/>
      <c r="W506" s="1683"/>
      <c r="X506" s="1683"/>
      <c r="Y506" s="1596"/>
      <c r="Z506" s="1596"/>
      <c r="AA506" s="1596"/>
      <c r="AB506" s="1596"/>
      <c r="AC506" s="1614"/>
      <c r="AD506" s="1614"/>
      <c r="AE506" s="1614"/>
      <c r="AF506" s="1614"/>
      <c r="AG506" s="2108"/>
      <c r="AH506" s="1614"/>
      <c r="AI506" s="1614"/>
      <c r="AJ506" s="1997"/>
      <c r="AK506" s="1841"/>
      <c r="AL506" s="863"/>
      <c r="AM506" s="1990"/>
      <c r="AN506" s="2"/>
      <c r="AO506" s="2"/>
      <c r="AP506" s="2"/>
      <c r="AQ506" s="2"/>
      <c r="AR506" s="2"/>
      <c r="AS506" s="2"/>
      <c r="AT506" s="2"/>
    </row>
    <row r="507" spans="1:46" ht="46.5" customHeight="1" outlineLevel="1">
      <c r="A507" s="555" t="s">
        <v>867</v>
      </c>
      <c r="B507" s="616" t="s">
        <v>96</v>
      </c>
      <c r="C507" s="575" t="s">
        <v>793</v>
      </c>
      <c r="D507" s="575"/>
      <c r="E507" s="575" t="s">
        <v>73</v>
      </c>
      <c r="F507" s="575" t="s">
        <v>449</v>
      </c>
      <c r="G507" s="575" t="s">
        <v>377</v>
      </c>
      <c r="H507" s="575" t="s">
        <v>80</v>
      </c>
      <c r="I507" s="26">
        <v>1</v>
      </c>
      <c r="J507" s="26">
        <v>1</v>
      </c>
      <c r="K507" s="575">
        <v>2019</v>
      </c>
      <c r="L507" s="575">
        <v>2019</v>
      </c>
      <c r="M507" s="624">
        <f>SUM(N507:P507)</f>
        <v>650</v>
      </c>
      <c r="N507" s="624">
        <v>0</v>
      </c>
      <c r="O507" s="624">
        <v>650</v>
      </c>
      <c r="P507" s="624">
        <v>0</v>
      </c>
      <c r="Q507" s="624">
        <f>SUM(R507:T507)</f>
        <v>650</v>
      </c>
      <c r="R507" s="624">
        <v>0</v>
      </c>
      <c r="S507" s="624">
        <v>650</v>
      </c>
      <c r="T507" s="624">
        <v>0</v>
      </c>
      <c r="U507" s="413">
        <f>SUM(V507:X507)</f>
        <v>0</v>
      </c>
      <c r="V507" s="413">
        <v>0</v>
      </c>
      <c r="W507" s="413">
        <v>0</v>
      </c>
      <c r="X507" s="413">
        <v>0</v>
      </c>
      <c r="Y507" s="464">
        <f>SUM(Z507:AB507)</f>
        <v>0</v>
      </c>
      <c r="Z507" s="464">
        <v>0</v>
      </c>
      <c r="AA507" s="464">
        <v>0</v>
      </c>
      <c r="AB507" s="464">
        <v>0</v>
      </c>
      <c r="AC507" s="624">
        <f>SUM(AD507:AF507)</f>
        <v>0</v>
      </c>
      <c r="AD507" s="624">
        <v>0</v>
      </c>
      <c r="AE507" s="624">
        <v>0</v>
      </c>
      <c r="AF507" s="675"/>
      <c r="AG507" s="624"/>
      <c r="AH507" s="132"/>
      <c r="AI507" s="134"/>
      <c r="AJ507" s="134"/>
      <c r="AK507" s="132"/>
      <c r="AL507" s="132"/>
      <c r="AM507" s="586"/>
      <c r="AN507" s="2"/>
      <c r="AO507" s="2"/>
      <c r="AP507" s="2"/>
      <c r="AQ507" s="2"/>
      <c r="AR507" s="2"/>
      <c r="AS507" s="2"/>
      <c r="AT507" s="2"/>
    </row>
    <row r="508" spans="1:46" ht="27.75" customHeight="1" outlineLevel="1">
      <c r="A508" s="361" t="s">
        <v>266</v>
      </c>
      <c r="B508" s="616" t="s">
        <v>440</v>
      </c>
      <c r="C508" s="610" t="s">
        <v>925</v>
      </c>
      <c r="D508" s="612"/>
      <c r="E508" s="575" t="s">
        <v>73</v>
      </c>
      <c r="F508" s="575" t="s">
        <v>449</v>
      </c>
      <c r="G508" s="575" t="s">
        <v>377</v>
      </c>
      <c r="H508" s="575" t="s">
        <v>80</v>
      </c>
      <c r="I508" s="26">
        <v>1</v>
      </c>
      <c r="J508" s="26">
        <v>1</v>
      </c>
      <c r="K508" s="575">
        <v>2020</v>
      </c>
      <c r="L508" s="575">
        <v>2020</v>
      </c>
      <c r="M508" s="624">
        <f>SUM(N508:P508)</f>
        <v>1950</v>
      </c>
      <c r="N508" s="624">
        <v>0</v>
      </c>
      <c r="O508" s="624">
        <v>0</v>
      </c>
      <c r="P508" s="624">
        <v>1950</v>
      </c>
      <c r="Q508" s="624">
        <f>SUM(R508:T508)</f>
        <v>1950</v>
      </c>
      <c r="R508" s="624">
        <v>0</v>
      </c>
      <c r="S508" s="624">
        <v>0</v>
      </c>
      <c r="T508" s="624">
        <v>1950</v>
      </c>
      <c r="U508" s="413">
        <f>SUM(V508:X508)</f>
        <v>1950</v>
      </c>
      <c r="V508" s="413">
        <f t="shared" ref="V508:X511" si="357">R508</f>
        <v>0</v>
      </c>
      <c r="W508" s="413">
        <f t="shared" si="357"/>
        <v>0</v>
      </c>
      <c r="X508" s="413">
        <f t="shared" si="357"/>
        <v>1950</v>
      </c>
      <c r="Y508" s="464">
        <f>SUM(Z508:AB508)</f>
        <v>0</v>
      </c>
      <c r="Z508" s="464">
        <v>0</v>
      </c>
      <c r="AA508" s="464">
        <v>0</v>
      </c>
      <c r="AB508" s="464">
        <v>0</v>
      </c>
      <c r="AC508" s="624">
        <f>SUM(AD508:AF508)</f>
        <v>0</v>
      </c>
      <c r="AD508" s="624">
        <v>0</v>
      </c>
      <c r="AE508" s="624">
        <v>0</v>
      </c>
      <c r="AF508" s="675"/>
      <c r="AG508" s="624">
        <v>1950</v>
      </c>
      <c r="AH508" s="624">
        <v>1950</v>
      </c>
      <c r="AI508" s="108">
        <v>1950</v>
      </c>
      <c r="AJ508" s="134"/>
      <c r="AK508" s="437"/>
      <c r="AL508" s="437"/>
      <c r="AM508" s="562"/>
      <c r="AN508" s="2"/>
      <c r="AO508" s="2"/>
      <c r="AP508" s="2"/>
      <c r="AQ508" s="2"/>
      <c r="AR508" s="2"/>
      <c r="AS508" s="2"/>
      <c r="AT508" s="2"/>
    </row>
    <row r="509" spans="1:46" ht="43.2" outlineLevel="1">
      <c r="A509" s="361" t="s">
        <v>267</v>
      </c>
      <c r="B509" s="616" t="s">
        <v>97</v>
      </c>
      <c r="C509" s="610" t="s">
        <v>925</v>
      </c>
      <c r="D509" s="615"/>
      <c r="E509" s="575" t="s">
        <v>73</v>
      </c>
      <c r="F509" s="575" t="s">
        <v>449</v>
      </c>
      <c r="G509" s="575" t="s">
        <v>377</v>
      </c>
      <c r="H509" s="575" t="s">
        <v>80</v>
      </c>
      <c r="I509" s="26">
        <v>1</v>
      </c>
      <c r="J509" s="26">
        <v>1</v>
      </c>
      <c r="K509" s="575">
        <v>2020</v>
      </c>
      <c r="L509" s="575">
        <v>2020</v>
      </c>
      <c r="M509" s="624">
        <f>SUM(N509:P509)</f>
        <v>1850</v>
      </c>
      <c r="N509" s="624">
        <v>0</v>
      </c>
      <c r="O509" s="624">
        <v>0</v>
      </c>
      <c r="P509" s="624">
        <v>1850</v>
      </c>
      <c r="Q509" s="624">
        <f>SUM(R509:T509)</f>
        <v>1850</v>
      </c>
      <c r="R509" s="624">
        <v>0</v>
      </c>
      <c r="S509" s="624">
        <v>0</v>
      </c>
      <c r="T509" s="624">
        <v>1850</v>
      </c>
      <c r="U509" s="413">
        <f>SUM(V509:X509)</f>
        <v>1850</v>
      </c>
      <c r="V509" s="413">
        <f t="shared" si="357"/>
        <v>0</v>
      </c>
      <c r="W509" s="413">
        <f t="shared" si="357"/>
        <v>0</v>
      </c>
      <c r="X509" s="413">
        <f t="shared" si="357"/>
        <v>1850</v>
      </c>
      <c r="Y509" s="464">
        <f>SUM(Z509:AB509)</f>
        <v>0</v>
      </c>
      <c r="Z509" s="464">
        <v>0</v>
      </c>
      <c r="AA509" s="464">
        <v>0</v>
      </c>
      <c r="AB509" s="464">
        <v>0</v>
      </c>
      <c r="AC509" s="624">
        <f>SUM(AD509:AF509)</f>
        <v>0</v>
      </c>
      <c r="AD509" s="624">
        <v>0</v>
      </c>
      <c r="AE509" s="624">
        <v>0</v>
      </c>
      <c r="AF509" s="675">
        <v>0</v>
      </c>
      <c r="AG509" s="56">
        <v>1850</v>
      </c>
      <c r="AH509" s="624">
        <v>1850</v>
      </c>
      <c r="AI509" s="108">
        <v>1850</v>
      </c>
      <c r="AJ509" s="134"/>
      <c r="AK509" s="624">
        <v>0</v>
      </c>
      <c r="AL509" s="831"/>
      <c r="AM509" s="562"/>
      <c r="AN509" s="2"/>
      <c r="AO509" s="2"/>
      <c r="AP509" s="2"/>
      <c r="AQ509" s="2"/>
      <c r="AR509" s="2"/>
      <c r="AS509" s="2"/>
      <c r="AT509" s="2"/>
    </row>
    <row r="510" spans="1:46" ht="28.5" customHeight="1" outlineLevel="1">
      <c r="A510" s="361" t="s">
        <v>268</v>
      </c>
      <c r="B510" s="616" t="s">
        <v>364</v>
      </c>
      <c r="C510" s="610" t="s">
        <v>925</v>
      </c>
      <c r="D510" s="615"/>
      <c r="E510" s="575" t="s">
        <v>73</v>
      </c>
      <c r="F510" s="575" t="s">
        <v>449</v>
      </c>
      <c r="G510" s="575" t="s">
        <v>377</v>
      </c>
      <c r="H510" s="575" t="s">
        <v>80</v>
      </c>
      <c r="I510" s="26">
        <v>1</v>
      </c>
      <c r="J510" s="26">
        <v>1</v>
      </c>
      <c r="K510" s="575">
        <v>2020</v>
      </c>
      <c r="L510" s="575">
        <v>2020</v>
      </c>
      <c r="M510" s="624">
        <f>SUM(N510:P510)</f>
        <v>5200</v>
      </c>
      <c r="N510" s="624">
        <v>0</v>
      </c>
      <c r="O510" s="624">
        <v>0</v>
      </c>
      <c r="P510" s="624">
        <v>5200</v>
      </c>
      <c r="Q510" s="624">
        <f>SUM(R510:T510)</f>
        <v>5200</v>
      </c>
      <c r="R510" s="624">
        <v>0</v>
      </c>
      <c r="S510" s="624">
        <v>0</v>
      </c>
      <c r="T510" s="624">
        <v>5200</v>
      </c>
      <c r="U510" s="413">
        <f>SUM(V510:X510)</f>
        <v>5200</v>
      </c>
      <c r="V510" s="413">
        <f t="shared" si="357"/>
        <v>0</v>
      </c>
      <c r="W510" s="413">
        <f t="shared" si="357"/>
        <v>0</v>
      </c>
      <c r="X510" s="413">
        <f t="shared" si="357"/>
        <v>5200</v>
      </c>
      <c r="Y510" s="464">
        <f>SUM(Z510:AB510)</f>
        <v>0</v>
      </c>
      <c r="Z510" s="464">
        <v>0</v>
      </c>
      <c r="AA510" s="464">
        <v>0</v>
      </c>
      <c r="AB510" s="464">
        <v>0</v>
      </c>
      <c r="AC510" s="624">
        <f>SUM(AD510:AF510)</f>
        <v>0</v>
      </c>
      <c r="AD510" s="624">
        <v>0</v>
      </c>
      <c r="AE510" s="624">
        <v>0</v>
      </c>
      <c r="AF510" s="675">
        <v>0</v>
      </c>
      <c r="AG510" s="56">
        <v>5200</v>
      </c>
      <c r="AH510" s="56">
        <v>5200</v>
      </c>
      <c r="AI510" s="102">
        <v>5200</v>
      </c>
      <c r="AJ510" s="134"/>
      <c r="AK510" s="624">
        <v>0</v>
      </c>
      <c r="AL510" s="831"/>
      <c r="AM510" s="562"/>
      <c r="AN510" s="2"/>
      <c r="AO510" s="2"/>
      <c r="AP510" s="2"/>
      <c r="AQ510" s="2"/>
      <c r="AR510" s="2"/>
      <c r="AS510" s="2"/>
      <c r="AT510" s="2"/>
    </row>
    <row r="511" spans="1:46" ht="28.5" customHeight="1" outlineLevel="1">
      <c r="A511" s="1905" t="s">
        <v>269</v>
      </c>
      <c r="B511" s="1718" t="s">
        <v>577</v>
      </c>
      <c r="C511" s="1576"/>
      <c r="D511" s="545"/>
      <c r="E511" s="1911" t="s">
        <v>578</v>
      </c>
      <c r="F511" s="1911" t="s">
        <v>443</v>
      </c>
      <c r="G511" s="575" t="s">
        <v>377</v>
      </c>
      <c r="H511" s="575" t="s">
        <v>80</v>
      </c>
      <c r="I511" s="26">
        <v>1</v>
      </c>
      <c r="J511" s="26">
        <v>1</v>
      </c>
      <c r="K511" s="1576">
        <v>2018</v>
      </c>
      <c r="L511" s="1576">
        <v>2020</v>
      </c>
      <c r="M511" s="1612">
        <f>SUM(N511:P512)</f>
        <v>258766</v>
      </c>
      <c r="N511" s="1612">
        <v>65600</v>
      </c>
      <c r="O511" s="1612">
        <v>193166</v>
      </c>
      <c r="P511" s="1612">
        <v>0</v>
      </c>
      <c r="Q511" s="1612">
        <f>SUM(R511:T512)</f>
        <v>258766</v>
      </c>
      <c r="R511" s="1612">
        <v>65600</v>
      </c>
      <c r="S511" s="1612">
        <v>193166</v>
      </c>
      <c r="T511" s="1612">
        <v>0</v>
      </c>
      <c r="U511" s="1681">
        <f>SUM(V511:X512)</f>
        <v>258766</v>
      </c>
      <c r="V511" s="1681">
        <f t="shared" si="357"/>
        <v>65600</v>
      </c>
      <c r="W511" s="1681">
        <f t="shared" si="357"/>
        <v>193166</v>
      </c>
      <c r="X511" s="1681">
        <f t="shared" si="357"/>
        <v>0</v>
      </c>
      <c r="Y511" s="1594">
        <f>SUM(Z511:AB512)</f>
        <v>258766</v>
      </c>
      <c r="Z511" s="1594">
        <f t="shared" ref="Z511" si="358">V511</f>
        <v>65600</v>
      </c>
      <c r="AA511" s="1594">
        <f>W511</f>
        <v>193166</v>
      </c>
      <c r="AB511" s="1594">
        <f>X511</f>
        <v>0</v>
      </c>
      <c r="AC511" s="1612">
        <f>SUM(AD511:AF512)</f>
        <v>155190.1</v>
      </c>
      <c r="AD511" s="1736">
        <v>112885.1</v>
      </c>
      <c r="AE511" s="1612">
        <v>42305</v>
      </c>
      <c r="AF511" s="1736"/>
      <c r="AG511" s="2114"/>
      <c r="AH511" s="1954"/>
      <c r="AI511" s="1954"/>
      <c r="AJ511" s="1753"/>
      <c r="AK511" s="1954"/>
      <c r="AL511" s="843"/>
      <c r="AM511" s="1556"/>
      <c r="AN511" s="2"/>
      <c r="AO511" s="2"/>
      <c r="AP511" s="2"/>
      <c r="AQ511" s="2"/>
      <c r="AR511" s="2"/>
      <c r="AS511" s="2"/>
      <c r="AT511" s="2"/>
    </row>
    <row r="512" spans="1:46" ht="45.75" customHeight="1" outlineLevel="1">
      <c r="A512" s="1827"/>
      <c r="B512" s="1719"/>
      <c r="C512" s="1577"/>
      <c r="D512" s="572"/>
      <c r="E512" s="1576"/>
      <c r="F512" s="1576"/>
      <c r="G512" s="545" t="s">
        <v>420</v>
      </c>
      <c r="H512" s="545" t="s">
        <v>422</v>
      </c>
      <c r="I512" s="545">
        <v>4031.8</v>
      </c>
      <c r="J512" s="571">
        <v>4031.8</v>
      </c>
      <c r="K512" s="1577"/>
      <c r="L512" s="1577"/>
      <c r="M512" s="1613"/>
      <c r="N512" s="1613"/>
      <c r="O512" s="1613"/>
      <c r="P512" s="1613"/>
      <c r="Q512" s="1613"/>
      <c r="R512" s="1613"/>
      <c r="S512" s="1613"/>
      <c r="T512" s="1613"/>
      <c r="U512" s="1682"/>
      <c r="V512" s="1682"/>
      <c r="W512" s="1682"/>
      <c r="X512" s="1682"/>
      <c r="Y512" s="1596"/>
      <c r="Z512" s="1596"/>
      <c r="AA512" s="1596"/>
      <c r="AB512" s="1596"/>
      <c r="AC512" s="1613"/>
      <c r="AD512" s="1737"/>
      <c r="AE512" s="1613"/>
      <c r="AF512" s="1738"/>
      <c r="AG512" s="2115"/>
      <c r="AH512" s="1955"/>
      <c r="AI512" s="1955"/>
      <c r="AJ512" s="1754"/>
      <c r="AK512" s="1955"/>
      <c r="AL512" s="844"/>
      <c r="AM512" s="1909"/>
      <c r="AN512" s="2"/>
      <c r="AO512" s="2"/>
      <c r="AP512" s="2"/>
      <c r="AQ512" s="2"/>
      <c r="AR512" s="2"/>
      <c r="AS512" s="2"/>
      <c r="AT512" s="2"/>
    </row>
    <row r="513" spans="1:46" ht="45.75" customHeight="1" outlineLevel="1">
      <c r="A513" s="555" t="s">
        <v>937</v>
      </c>
      <c r="B513" s="615" t="s">
        <v>939</v>
      </c>
      <c r="C513" s="575" t="s">
        <v>917</v>
      </c>
      <c r="D513" s="575"/>
      <c r="E513" s="575" t="s">
        <v>73</v>
      </c>
      <c r="F513" s="575" t="s">
        <v>449</v>
      </c>
      <c r="G513" s="575" t="s">
        <v>934</v>
      </c>
      <c r="H513" s="575" t="s">
        <v>80</v>
      </c>
      <c r="I513" s="575">
        <v>1</v>
      </c>
      <c r="J513" s="575">
        <v>1</v>
      </c>
      <c r="K513" s="575">
        <v>2020</v>
      </c>
      <c r="L513" s="575">
        <v>2020</v>
      </c>
      <c r="M513" s="624"/>
      <c r="N513" s="624"/>
      <c r="O513" s="624"/>
      <c r="P513" s="624"/>
      <c r="Q513" s="624"/>
      <c r="R513" s="624"/>
      <c r="S513" s="624"/>
      <c r="T513" s="624"/>
      <c r="U513" s="413"/>
      <c r="V513" s="413"/>
      <c r="W513" s="413"/>
      <c r="X513" s="413"/>
      <c r="Y513" s="464">
        <f>SUM(Z513:AB513)</f>
        <v>16263</v>
      </c>
      <c r="Z513" s="475">
        <v>0</v>
      </c>
      <c r="AA513" s="464">
        <v>0</v>
      </c>
      <c r="AB513" s="499">
        <v>16263</v>
      </c>
      <c r="AC513" s="624">
        <f>SUM(AD513:AF513)</f>
        <v>16263</v>
      </c>
      <c r="AD513" s="21"/>
      <c r="AE513" s="624"/>
      <c r="AF513" s="675">
        <v>16263</v>
      </c>
      <c r="AG513" s="498"/>
      <c r="AH513" s="132"/>
      <c r="AI513" s="132"/>
      <c r="AJ513" s="132"/>
      <c r="AK513" s="624">
        <v>16263</v>
      </c>
      <c r="AL513" s="831"/>
      <c r="AM513" s="562"/>
      <c r="AN513" s="2"/>
      <c r="AO513" s="2"/>
      <c r="AP513" s="2"/>
      <c r="AQ513" s="2"/>
      <c r="AR513" s="2"/>
      <c r="AS513" s="2"/>
      <c r="AT513" s="2"/>
    </row>
    <row r="514" spans="1:46" ht="45.75" customHeight="1" outlineLevel="1">
      <c r="A514" s="555" t="s">
        <v>938</v>
      </c>
      <c r="B514" s="615" t="s">
        <v>940</v>
      </c>
      <c r="C514" s="575" t="s">
        <v>917</v>
      </c>
      <c r="D514" s="575"/>
      <c r="E514" s="575" t="s">
        <v>73</v>
      </c>
      <c r="F514" s="575" t="s">
        <v>449</v>
      </c>
      <c r="G514" s="575" t="s">
        <v>934</v>
      </c>
      <c r="H514" s="575" t="s">
        <v>935</v>
      </c>
      <c r="I514" s="575">
        <v>1</v>
      </c>
      <c r="J514" s="575">
        <v>1</v>
      </c>
      <c r="K514" s="575">
        <v>2020</v>
      </c>
      <c r="L514" s="575">
        <v>2020</v>
      </c>
      <c r="M514" s="624"/>
      <c r="N514" s="624"/>
      <c r="O514" s="624"/>
      <c r="P514" s="624"/>
      <c r="Q514" s="624"/>
      <c r="R514" s="624"/>
      <c r="S514" s="624"/>
      <c r="T514" s="624"/>
      <c r="U514" s="413"/>
      <c r="V514" s="413"/>
      <c r="W514" s="413"/>
      <c r="X514" s="413"/>
      <c r="Y514" s="464">
        <f>Z514+AA514+AB514</f>
        <v>3969</v>
      </c>
      <c r="Z514" s="475">
        <v>0</v>
      </c>
      <c r="AA514" s="464">
        <v>0</v>
      </c>
      <c r="AB514" s="499">
        <v>3969</v>
      </c>
      <c r="AC514" s="624">
        <f>AD514+AE514+AF514</f>
        <v>3969</v>
      </c>
      <c r="AD514" s="21"/>
      <c r="AE514" s="624"/>
      <c r="AF514" s="675">
        <v>3969</v>
      </c>
      <c r="AG514" s="498"/>
      <c r="AH514" s="132"/>
      <c r="AI514" s="132"/>
      <c r="AJ514" s="132"/>
      <c r="AK514" s="624">
        <v>3969</v>
      </c>
      <c r="AL514" s="831"/>
      <c r="AM514" s="562"/>
      <c r="AN514" s="2"/>
      <c r="AO514" s="2"/>
      <c r="AP514" s="2"/>
      <c r="AQ514" s="2"/>
      <c r="AR514" s="2"/>
      <c r="AS514" s="2"/>
      <c r="AT514" s="2"/>
    </row>
    <row r="515" spans="1:46" ht="14.25" customHeight="1" thickBot="1">
      <c r="A515" s="490"/>
      <c r="B515" s="491"/>
      <c r="C515" s="492"/>
      <c r="D515" s="492"/>
      <c r="E515" s="493"/>
      <c r="F515" s="493"/>
      <c r="G515" s="494"/>
      <c r="H515" s="494"/>
      <c r="I515" s="494"/>
      <c r="J515" s="494"/>
      <c r="K515" s="494"/>
      <c r="L515" s="494"/>
      <c r="M515" s="494"/>
      <c r="N515" s="494"/>
      <c r="O515" s="494"/>
      <c r="P515" s="494"/>
      <c r="Q515" s="494"/>
      <c r="R515" s="494"/>
      <c r="S515" s="494"/>
      <c r="T515" s="494"/>
      <c r="U515" s="414"/>
      <c r="V515" s="414"/>
      <c r="W515" s="414"/>
      <c r="X515" s="414"/>
      <c r="Y515" s="465"/>
      <c r="Z515" s="465"/>
      <c r="AA515" s="465"/>
      <c r="AB515" s="465"/>
      <c r="AC515" s="494"/>
      <c r="AD515" s="494"/>
      <c r="AE515" s="494"/>
      <c r="AF515" s="494"/>
      <c r="AG515" s="494"/>
      <c r="AH515" s="495"/>
      <c r="AI515" s="495"/>
      <c r="AJ515" s="495"/>
      <c r="AK515" s="496"/>
      <c r="AL515" s="1000"/>
      <c r="AM515" s="497"/>
      <c r="AN515" s="2"/>
      <c r="AO515" s="2"/>
      <c r="AP515" s="2"/>
      <c r="AQ515" s="2"/>
      <c r="AR515" s="2"/>
      <c r="AS515" s="2"/>
      <c r="AT515" s="2"/>
    </row>
    <row r="516" spans="1:46" ht="60.6" customHeight="1" thickBot="1">
      <c r="A516" s="62" t="s">
        <v>77</v>
      </c>
      <c r="B516" s="1672" t="s">
        <v>100</v>
      </c>
      <c r="C516" s="1673"/>
      <c r="D516" s="1673"/>
      <c r="E516" s="1673"/>
      <c r="F516" s="1673"/>
      <c r="G516" s="1673"/>
      <c r="H516" s="1673"/>
      <c r="I516" s="1673"/>
      <c r="J516" s="1673"/>
      <c r="K516" s="1673"/>
      <c r="L516" s="1674"/>
      <c r="M516" s="226">
        <f t="shared" ref="M516:AE516" si="359">SUM(M518+M637+M683)</f>
        <v>262691</v>
      </c>
      <c r="N516" s="226">
        <f t="shared" si="359"/>
        <v>79845</v>
      </c>
      <c r="O516" s="226">
        <f t="shared" si="359"/>
        <v>79553</v>
      </c>
      <c r="P516" s="226">
        <f t="shared" si="359"/>
        <v>103293</v>
      </c>
      <c r="Q516" s="226">
        <f t="shared" si="359"/>
        <v>306390.201</v>
      </c>
      <c r="R516" s="226">
        <f t="shared" si="359"/>
        <v>79537.259999999995</v>
      </c>
      <c r="S516" s="226">
        <f t="shared" si="359"/>
        <v>113866.43100000001</v>
      </c>
      <c r="T516" s="226">
        <f t="shared" si="359"/>
        <v>112986.51000000001</v>
      </c>
      <c r="U516" s="408">
        <f t="shared" si="359"/>
        <v>341516.55000000005</v>
      </c>
      <c r="V516" s="408">
        <f t="shared" si="359"/>
        <v>71934.06</v>
      </c>
      <c r="W516" s="408">
        <f t="shared" si="359"/>
        <v>115741.87999999998</v>
      </c>
      <c r="X516" s="408">
        <f t="shared" si="359"/>
        <v>153840.60999999999</v>
      </c>
      <c r="Y516" s="460">
        <f t="shared" si="359"/>
        <v>324503.10816</v>
      </c>
      <c r="Z516" s="460">
        <f t="shared" si="359"/>
        <v>71934.06</v>
      </c>
      <c r="AA516" s="460">
        <f t="shared" si="359"/>
        <v>115741.87999999998</v>
      </c>
      <c r="AB516" s="460">
        <f t="shared" si="359"/>
        <v>136827.16816</v>
      </c>
      <c r="AC516" s="226">
        <f t="shared" ref="AC516" si="360">SUM(AC518+AC637+AC683)</f>
        <v>298992.40000000002</v>
      </c>
      <c r="AD516" s="226">
        <f t="shared" si="359"/>
        <v>75157.39</v>
      </c>
      <c r="AE516" s="226">
        <f t="shared" si="359"/>
        <v>107982.91000000002</v>
      </c>
      <c r="AF516" s="226">
        <f t="shared" ref="AF516:AK516" si="361">SUM(AF518+AF637+AF683)</f>
        <v>115852.1</v>
      </c>
      <c r="AG516" s="87">
        <f t="shared" si="361"/>
        <v>103293</v>
      </c>
      <c r="AH516" s="87">
        <f t="shared" si="361"/>
        <v>86253</v>
      </c>
      <c r="AI516" s="87">
        <f t="shared" si="361"/>
        <v>113293</v>
      </c>
      <c r="AJ516" s="104">
        <f t="shared" si="361"/>
        <v>46637.393456666665</v>
      </c>
      <c r="AK516" s="104">
        <f t="shared" si="361"/>
        <v>115709.1</v>
      </c>
      <c r="AL516" s="1001"/>
      <c r="AM516" s="586"/>
      <c r="AN516" s="83"/>
      <c r="AO516" s="83"/>
      <c r="AP516" s="2"/>
      <c r="AQ516" s="2"/>
      <c r="AR516" s="2"/>
      <c r="AS516" s="2"/>
      <c r="AT516" s="2"/>
    </row>
    <row r="517" spans="1:46" ht="9" customHeight="1" thickBot="1">
      <c r="A517" s="62"/>
      <c r="B517" s="547"/>
      <c r="C517" s="548"/>
      <c r="D517" s="548"/>
      <c r="E517" s="548"/>
      <c r="F517" s="548"/>
      <c r="G517" s="548"/>
      <c r="H517" s="548"/>
      <c r="I517" s="548"/>
      <c r="J517" s="548"/>
      <c r="K517" s="548"/>
      <c r="L517" s="548"/>
      <c r="M517" s="165"/>
      <c r="N517" s="165"/>
      <c r="O517" s="165"/>
      <c r="P517" s="165"/>
      <c r="Q517" s="240"/>
      <c r="R517" s="240"/>
      <c r="S517" s="240"/>
      <c r="T517" s="240"/>
      <c r="U517" s="420"/>
      <c r="V517" s="420"/>
      <c r="W517" s="420"/>
      <c r="X517" s="420"/>
      <c r="Y517" s="471"/>
      <c r="Z517" s="471"/>
      <c r="AA517" s="471"/>
      <c r="AB517" s="471"/>
      <c r="AC517" s="240"/>
      <c r="AD517" s="240"/>
      <c r="AE517" s="240"/>
      <c r="AF517" s="240"/>
      <c r="AG517" s="88"/>
      <c r="AH517" s="88"/>
      <c r="AI517" s="88"/>
      <c r="AJ517" s="88"/>
      <c r="AK517" s="217"/>
      <c r="AL517" s="753"/>
      <c r="AM517" s="586"/>
      <c r="AN517" s="83"/>
      <c r="AO517" s="83"/>
      <c r="AP517" s="2"/>
      <c r="AQ517" s="2"/>
      <c r="AR517" s="2"/>
      <c r="AS517" s="2"/>
      <c r="AT517" s="2"/>
    </row>
    <row r="518" spans="1:46" ht="22.5" customHeight="1">
      <c r="A518" s="358" t="s">
        <v>270</v>
      </c>
      <c r="B518" s="1675" t="s">
        <v>101</v>
      </c>
      <c r="C518" s="1676"/>
      <c r="D518" s="1676"/>
      <c r="E518" s="1676"/>
      <c r="F518" s="1676"/>
      <c r="G518" s="1676"/>
      <c r="H518" s="1676"/>
      <c r="I518" s="1676"/>
      <c r="J518" s="1676"/>
      <c r="K518" s="1676"/>
      <c r="L518" s="1677"/>
      <c r="M518" s="235">
        <f t="shared" ref="M518:AB518" si="362">SUM(M519+M562)</f>
        <v>142521</v>
      </c>
      <c r="N518" s="235">
        <f t="shared" si="362"/>
        <v>47240</v>
      </c>
      <c r="O518" s="235">
        <f t="shared" si="362"/>
        <v>42903</v>
      </c>
      <c r="P518" s="235">
        <f t="shared" si="362"/>
        <v>52378</v>
      </c>
      <c r="Q518" s="235">
        <f t="shared" si="362"/>
        <v>156022.80099999998</v>
      </c>
      <c r="R518" s="235">
        <f t="shared" si="362"/>
        <v>50954.86</v>
      </c>
      <c r="S518" s="235">
        <f t="shared" si="362"/>
        <v>64996.431000000004</v>
      </c>
      <c r="T518" s="235">
        <f t="shared" si="362"/>
        <v>40071.51</v>
      </c>
      <c r="U518" s="417">
        <f t="shared" si="362"/>
        <v>171776.76</v>
      </c>
      <c r="V518" s="417">
        <f t="shared" si="362"/>
        <v>42702.86</v>
      </c>
      <c r="W518" s="417">
        <f t="shared" si="362"/>
        <v>68678.499999999985</v>
      </c>
      <c r="X518" s="417">
        <f t="shared" si="362"/>
        <v>60395.4</v>
      </c>
      <c r="Y518" s="468">
        <f t="shared" si="362"/>
        <v>203002.31816</v>
      </c>
      <c r="Z518" s="468">
        <f t="shared" si="362"/>
        <v>42702.86</v>
      </c>
      <c r="AA518" s="468">
        <f t="shared" si="362"/>
        <v>68678.499999999985</v>
      </c>
      <c r="AB518" s="468">
        <f t="shared" si="362"/>
        <v>91620.958159999995</v>
      </c>
      <c r="AC518" s="235">
        <f t="shared" ref="AC518" si="363">SUM(AC519+AC562)</f>
        <v>186241.4</v>
      </c>
      <c r="AD518" s="235">
        <f t="shared" ref="AD518:AK518" si="364">SUM(AD519+AD562)</f>
        <v>40867.699999999997</v>
      </c>
      <c r="AE518" s="235">
        <f t="shared" si="364"/>
        <v>69656.600000000006</v>
      </c>
      <c r="AF518" s="235">
        <f t="shared" si="364"/>
        <v>75717.100000000006</v>
      </c>
      <c r="AG518" s="191">
        <f t="shared" si="364"/>
        <v>52378</v>
      </c>
      <c r="AH518" s="191">
        <f t="shared" si="364"/>
        <v>43388</v>
      </c>
      <c r="AI518" s="191">
        <f t="shared" si="364"/>
        <v>40378</v>
      </c>
      <c r="AJ518" s="208">
        <f t="shared" si="364"/>
        <v>22700.741456666667</v>
      </c>
      <c r="AK518" s="208">
        <f t="shared" si="364"/>
        <v>75574.100000000006</v>
      </c>
      <c r="AL518" s="208"/>
      <c r="AM518" s="586"/>
      <c r="AN518" s="83"/>
      <c r="AO518" s="83"/>
      <c r="AP518" s="2"/>
      <c r="AQ518" s="2"/>
      <c r="AR518" s="2"/>
      <c r="AS518" s="2"/>
      <c r="AT518" s="2"/>
    </row>
    <row r="519" spans="1:46" s="78" customFormat="1" ht="28.5" customHeight="1">
      <c r="A519" s="344" t="s">
        <v>271</v>
      </c>
      <c r="B519" s="1900" t="s">
        <v>102</v>
      </c>
      <c r="C519" s="1900"/>
      <c r="D519" s="1900"/>
      <c r="E519" s="1900"/>
      <c r="F519" s="549"/>
      <c r="G519" s="16"/>
      <c r="H519" s="16"/>
      <c r="I519" s="16"/>
      <c r="J519" s="16"/>
      <c r="K519" s="16"/>
      <c r="L519" s="16"/>
      <c r="M519" s="17">
        <f>SUM(M520:M546)</f>
        <v>54930</v>
      </c>
      <c r="N519" s="17">
        <f>SUM(N520:N546)</f>
        <v>14860</v>
      </c>
      <c r="O519" s="17">
        <f>SUM(O520:O546)</f>
        <v>16460</v>
      </c>
      <c r="P519" s="17">
        <f>SUM(P520:P546)</f>
        <v>23610</v>
      </c>
      <c r="Q519" s="17">
        <f>SUM(Q520:Q550)</f>
        <v>60404.979999999996</v>
      </c>
      <c r="R519" s="17">
        <f>SUM(R520:R550)</f>
        <v>21491.37</v>
      </c>
      <c r="S519" s="17">
        <f>SUM(S520:S550)</f>
        <v>15610.1</v>
      </c>
      <c r="T519" s="17">
        <f>SUM(T520:T555)</f>
        <v>23303.510000000002</v>
      </c>
      <c r="U519" s="399">
        <f>SUM(U520:U555)</f>
        <v>65056.26999999999</v>
      </c>
      <c r="V519" s="399">
        <f>SUM(V520:V555)</f>
        <v>19991.37</v>
      </c>
      <c r="W519" s="399">
        <f>SUM(W520:W555)</f>
        <v>11995.4</v>
      </c>
      <c r="X519" s="399">
        <f>SUM(X520:X555)</f>
        <v>33069.5</v>
      </c>
      <c r="Y519" s="448">
        <f t="shared" ref="Y519:AC519" si="365">SUM(Y520:Y561)</f>
        <v>60165.528159999987</v>
      </c>
      <c r="Z519" s="448">
        <f t="shared" si="365"/>
        <v>19991.37</v>
      </c>
      <c r="AA519" s="448">
        <f t="shared" si="365"/>
        <v>11995.4</v>
      </c>
      <c r="AB519" s="448">
        <f>SUM(AB520:AB561)</f>
        <v>28178.758160000001</v>
      </c>
      <c r="AC519" s="17">
        <f t="shared" si="365"/>
        <v>47230.9</v>
      </c>
      <c r="AD519" s="17">
        <f>SUM(AD520:AD555)</f>
        <v>16591.599999999999</v>
      </c>
      <c r="AE519" s="17">
        <f>SUM(AE520:AE555)</f>
        <v>8278.4</v>
      </c>
      <c r="AF519" s="17">
        <f>SUM(AF520:AF561)</f>
        <v>22360.9</v>
      </c>
      <c r="AG519" s="17">
        <f>SUM(AG520:AG546)</f>
        <v>23610</v>
      </c>
      <c r="AH519" s="17">
        <f>SUM(AH520:AH546)</f>
        <v>23610</v>
      </c>
      <c r="AI519" s="17">
        <f>SUM(AI520:AI546)</f>
        <v>23610</v>
      </c>
      <c r="AJ519" s="95">
        <f>SUM(AJ520:AJ559)</f>
        <v>6077.1992866666669</v>
      </c>
      <c r="AK519" s="95">
        <f>SUM(AK520:AK561)</f>
        <v>22217.9</v>
      </c>
      <c r="AL519" s="95"/>
      <c r="AM519" s="213"/>
      <c r="AN519" s="77"/>
      <c r="AO519" s="77"/>
      <c r="AP519" s="77"/>
      <c r="AQ519" s="77"/>
      <c r="AR519" s="77"/>
      <c r="AS519" s="77"/>
      <c r="AT519" s="77"/>
    </row>
    <row r="520" spans="1:46" ht="62.4" customHeight="1" outlineLevel="1">
      <c r="A520" s="555" t="s">
        <v>279</v>
      </c>
      <c r="B520" s="600" t="s">
        <v>29</v>
      </c>
      <c r="C520" s="263" t="s">
        <v>806</v>
      </c>
      <c r="D520" s="263"/>
      <c r="E520" s="575" t="s">
        <v>73</v>
      </c>
      <c r="F520" s="3" t="s">
        <v>450</v>
      </c>
      <c r="G520" s="575" t="s">
        <v>377</v>
      </c>
      <c r="H520" s="575" t="s">
        <v>80</v>
      </c>
      <c r="I520" s="89" t="s">
        <v>33</v>
      </c>
      <c r="J520" s="575">
        <v>1</v>
      </c>
      <c r="K520" s="575">
        <v>2019</v>
      </c>
      <c r="L520" s="575">
        <v>2019</v>
      </c>
      <c r="M520" s="242">
        <f>SUM(N520:P520)</f>
        <v>500</v>
      </c>
      <c r="N520" s="242">
        <v>0</v>
      </c>
      <c r="O520" s="242">
        <v>500</v>
      </c>
      <c r="P520" s="242">
        <v>0</v>
      </c>
      <c r="Q520" s="624">
        <f>SUM(R520:T520)</f>
        <v>500</v>
      </c>
      <c r="R520" s="624">
        <v>0</v>
      </c>
      <c r="S520" s="624">
        <v>500</v>
      </c>
      <c r="T520" s="624">
        <v>0</v>
      </c>
      <c r="U520" s="412">
        <f t="shared" ref="U520:U555" si="366">SUM(V520:X520)</f>
        <v>408.1</v>
      </c>
      <c r="V520" s="412">
        <v>0</v>
      </c>
      <c r="W520" s="412">
        <v>408.1</v>
      </c>
      <c r="X520" s="412">
        <v>0</v>
      </c>
      <c r="Y520" s="472">
        <f t="shared" ref="Y520:Y536" si="367">SUM(Z520:AB520)</f>
        <v>408.1</v>
      </c>
      <c r="Z520" s="472">
        <f>V520</f>
        <v>0</v>
      </c>
      <c r="AA520" s="472">
        <f t="shared" ref="AA520:AB520" si="368">W520</f>
        <v>408.1</v>
      </c>
      <c r="AB520" s="472">
        <f t="shared" si="368"/>
        <v>0</v>
      </c>
      <c r="AC520" s="124">
        <f t="shared" ref="AC520:AC536" si="369">SUM(AD520:AF520)</f>
        <v>408.1</v>
      </c>
      <c r="AD520" s="124">
        <v>0</v>
      </c>
      <c r="AE520" s="124">
        <v>408.1</v>
      </c>
      <c r="AF520" s="124"/>
      <c r="AG520" s="624"/>
      <c r="AH520" s="132"/>
      <c r="AI520" s="134"/>
      <c r="AJ520" s="203"/>
      <c r="AK520" s="133"/>
      <c r="AL520" s="133"/>
      <c r="AM520" s="562"/>
      <c r="AN520" s="2"/>
      <c r="AO520" s="2"/>
      <c r="AP520" s="2"/>
      <c r="AQ520" s="2"/>
      <c r="AR520" s="2"/>
      <c r="AS520" s="2"/>
      <c r="AT520" s="2"/>
    </row>
    <row r="521" spans="1:46" ht="52.2" customHeight="1" outlineLevel="1">
      <c r="A521" s="361" t="s">
        <v>280</v>
      </c>
      <c r="B521" s="267" t="s">
        <v>121</v>
      </c>
      <c r="C521" s="49" t="s">
        <v>936</v>
      </c>
      <c r="D521" s="64"/>
      <c r="E521" s="575" t="s">
        <v>73</v>
      </c>
      <c r="F521" s="3" t="s">
        <v>450</v>
      </c>
      <c r="G521" s="575" t="s">
        <v>377</v>
      </c>
      <c r="H521" s="575" t="s">
        <v>80</v>
      </c>
      <c r="I521" s="89" t="s">
        <v>33</v>
      </c>
      <c r="J521" s="575">
        <v>1</v>
      </c>
      <c r="K521" s="575">
        <v>2020</v>
      </c>
      <c r="L521" s="575">
        <v>2020</v>
      </c>
      <c r="M521" s="624">
        <f t="shared" ref="M521:M592" si="370">SUM(N521:P521)</f>
        <v>1000</v>
      </c>
      <c r="N521" s="624">
        <v>0</v>
      </c>
      <c r="O521" s="624">
        <v>0</v>
      </c>
      <c r="P521" s="624">
        <v>1000</v>
      </c>
      <c r="Q521" s="624">
        <f>SUM(R521:T521)</f>
        <v>1000</v>
      </c>
      <c r="R521" s="624">
        <v>0</v>
      </c>
      <c r="S521" s="624">
        <v>0</v>
      </c>
      <c r="T521" s="624">
        <v>1000</v>
      </c>
      <c r="U521" s="412">
        <f t="shared" si="366"/>
        <v>1000</v>
      </c>
      <c r="V521" s="413">
        <f>R521</f>
        <v>0</v>
      </c>
      <c r="W521" s="413">
        <f>S521</f>
        <v>0</v>
      </c>
      <c r="X521" s="413">
        <f>T521</f>
        <v>1000</v>
      </c>
      <c r="Y521" s="464">
        <f t="shared" si="367"/>
        <v>0</v>
      </c>
      <c r="Z521" s="464">
        <v>0</v>
      </c>
      <c r="AA521" s="464">
        <v>0</v>
      </c>
      <c r="AB521" s="464">
        <v>0</v>
      </c>
      <c r="AC521" s="124">
        <f t="shared" si="369"/>
        <v>0</v>
      </c>
      <c r="AD521" s="124">
        <v>0</v>
      </c>
      <c r="AE521" s="124">
        <v>0</v>
      </c>
      <c r="AF521" s="124">
        <v>0</v>
      </c>
      <c r="AG521" s="624">
        <v>1000</v>
      </c>
      <c r="AH521" s="624">
        <v>1000</v>
      </c>
      <c r="AI521" s="108">
        <v>1000</v>
      </c>
      <c r="AJ521" s="108">
        <v>0</v>
      </c>
      <c r="AK521" s="624">
        <v>0</v>
      </c>
      <c r="AL521" s="108"/>
      <c r="AM521" s="691" t="s">
        <v>695</v>
      </c>
      <c r="AN521" s="2"/>
      <c r="AO521" s="2"/>
      <c r="AP521" s="2"/>
      <c r="AQ521" s="2"/>
      <c r="AR521" s="2"/>
      <c r="AS521" s="2"/>
      <c r="AT521" s="2"/>
    </row>
    <row r="522" spans="1:46" ht="72" outlineLevel="1">
      <c r="A522" s="555" t="s">
        <v>281</v>
      </c>
      <c r="B522" s="65" t="s">
        <v>117</v>
      </c>
      <c r="C522" s="263" t="s">
        <v>776</v>
      </c>
      <c r="D522" s="263"/>
      <c r="E522" s="575" t="s">
        <v>73</v>
      </c>
      <c r="F522" s="3" t="s">
        <v>450</v>
      </c>
      <c r="G522" s="575" t="s">
        <v>377</v>
      </c>
      <c r="H522" s="575" t="s">
        <v>80</v>
      </c>
      <c r="I522" s="89" t="s">
        <v>33</v>
      </c>
      <c r="J522" s="575">
        <v>3</v>
      </c>
      <c r="K522" s="575">
        <v>2018</v>
      </c>
      <c r="L522" s="575">
        <v>2018</v>
      </c>
      <c r="M522" s="624">
        <f t="shared" si="370"/>
        <v>700</v>
      </c>
      <c r="N522" s="624">
        <v>700</v>
      </c>
      <c r="O522" s="624">
        <v>0</v>
      </c>
      <c r="P522" s="624">
        <v>0</v>
      </c>
      <c r="Q522" s="624">
        <f>SUM(R522:T522)</f>
        <v>404.7</v>
      </c>
      <c r="R522" s="624">
        <v>404.7</v>
      </c>
      <c r="S522" s="624">
        <v>0</v>
      </c>
      <c r="T522" s="624">
        <v>0</v>
      </c>
      <c r="U522" s="412">
        <f t="shared" si="366"/>
        <v>404.7</v>
      </c>
      <c r="V522" s="413">
        <f t="shared" ref="V522:X528" si="371">R522</f>
        <v>404.7</v>
      </c>
      <c r="W522" s="413">
        <f t="shared" si="371"/>
        <v>0</v>
      </c>
      <c r="X522" s="413">
        <f t="shared" si="371"/>
        <v>0</v>
      </c>
      <c r="Y522" s="464">
        <f t="shared" si="367"/>
        <v>404.7</v>
      </c>
      <c r="Z522" s="464">
        <f>V522</f>
        <v>404.7</v>
      </c>
      <c r="AA522" s="464">
        <f t="shared" ref="AA522:AB528" si="372">W522</f>
        <v>0</v>
      </c>
      <c r="AB522" s="464">
        <f t="shared" si="372"/>
        <v>0</v>
      </c>
      <c r="AC522" s="124">
        <f t="shared" si="369"/>
        <v>404.7</v>
      </c>
      <c r="AD522" s="124">
        <v>404.7</v>
      </c>
      <c r="AE522" s="124">
        <v>0</v>
      </c>
      <c r="AF522" s="124"/>
      <c r="AG522" s="624"/>
      <c r="AH522" s="132"/>
      <c r="AI522" s="134"/>
      <c r="AJ522" s="134"/>
      <c r="AK522" s="132"/>
      <c r="AL522" s="132"/>
      <c r="AM522" s="562"/>
      <c r="AN522" s="2"/>
      <c r="AO522" s="2"/>
      <c r="AP522" s="2"/>
      <c r="AQ522" s="2"/>
      <c r="AR522" s="2"/>
      <c r="AS522" s="2"/>
      <c r="AT522" s="2"/>
    </row>
    <row r="523" spans="1:46" ht="43.2" outlineLevel="1">
      <c r="A523" s="555" t="s">
        <v>282</v>
      </c>
      <c r="B523" s="600" t="s">
        <v>124</v>
      </c>
      <c r="C523" s="695" t="s">
        <v>957</v>
      </c>
      <c r="D523" s="600"/>
      <c r="E523" s="575" t="s">
        <v>73</v>
      </c>
      <c r="F523" s="3" t="s">
        <v>450</v>
      </c>
      <c r="G523" s="575" t="s">
        <v>377</v>
      </c>
      <c r="H523" s="575" t="s">
        <v>80</v>
      </c>
      <c r="I523" s="89" t="s">
        <v>33</v>
      </c>
      <c r="J523" s="575">
        <v>7</v>
      </c>
      <c r="K523" s="575">
        <v>2020</v>
      </c>
      <c r="L523" s="575">
        <v>2020</v>
      </c>
      <c r="M523" s="624">
        <f t="shared" si="370"/>
        <v>2800</v>
      </c>
      <c r="N523" s="624">
        <v>0</v>
      </c>
      <c r="O523" s="624">
        <v>0</v>
      </c>
      <c r="P523" s="624">
        <v>2800</v>
      </c>
      <c r="Q523" s="242">
        <f>SUM(R523:T523)</f>
        <v>2800</v>
      </c>
      <c r="R523" s="242">
        <v>0</v>
      </c>
      <c r="S523" s="242">
        <v>0</v>
      </c>
      <c r="T523" s="242">
        <v>2800</v>
      </c>
      <c r="U523" s="413">
        <f t="shared" si="366"/>
        <v>2800</v>
      </c>
      <c r="V523" s="413">
        <f t="shared" si="371"/>
        <v>0</v>
      </c>
      <c r="W523" s="413">
        <f t="shared" si="371"/>
        <v>0</v>
      </c>
      <c r="X523" s="413">
        <f t="shared" si="371"/>
        <v>2800</v>
      </c>
      <c r="Y523" s="464">
        <f t="shared" si="367"/>
        <v>1596</v>
      </c>
      <c r="Z523" s="464">
        <f>V523</f>
        <v>0</v>
      </c>
      <c r="AA523" s="464">
        <f t="shared" si="372"/>
        <v>0</v>
      </c>
      <c r="AB523" s="464">
        <v>1596</v>
      </c>
      <c r="AC523" s="124">
        <f t="shared" si="369"/>
        <v>1596</v>
      </c>
      <c r="AD523" s="124">
        <v>0</v>
      </c>
      <c r="AE523" s="124">
        <v>0</v>
      </c>
      <c r="AF523" s="124">
        <v>1596</v>
      </c>
      <c r="AG523" s="624">
        <v>2800</v>
      </c>
      <c r="AH523" s="624">
        <v>2800</v>
      </c>
      <c r="AI523" s="108">
        <v>2800</v>
      </c>
      <c r="AJ523" s="108">
        <v>0</v>
      </c>
      <c r="AK523" s="624">
        <v>1596</v>
      </c>
      <c r="AL523" s="831"/>
      <c r="AM523" s="562"/>
      <c r="AN523" s="2"/>
      <c r="AO523" s="2"/>
      <c r="AP523" s="2"/>
      <c r="AQ523" s="2"/>
      <c r="AR523" s="2"/>
      <c r="AS523" s="2"/>
      <c r="AT523" s="2"/>
    </row>
    <row r="524" spans="1:46" ht="73.95" customHeight="1" outlineLevel="1">
      <c r="A524" s="555" t="s">
        <v>283</v>
      </c>
      <c r="B524" s="65" t="s">
        <v>116</v>
      </c>
      <c r="C524" s="263" t="s">
        <v>777</v>
      </c>
      <c r="D524" s="263"/>
      <c r="E524" s="575" t="s">
        <v>73</v>
      </c>
      <c r="F524" s="3" t="s">
        <v>450</v>
      </c>
      <c r="G524" s="575" t="s">
        <v>377</v>
      </c>
      <c r="H524" s="575" t="s">
        <v>80</v>
      </c>
      <c r="I524" s="89" t="s">
        <v>33</v>
      </c>
      <c r="J524" s="575">
        <v>2</v>
      </c>
      <c r="K524" s="575">
        <v>2018</v>
      </c>
      <c r="L524" s="575">
        <v>2018</v>
      </c>
      <c r="M524" s="624">
        <f t="shared" si="370"/>
        <v>800</v>
      </c>
      <c r="N524" s="624">
        <v>800</v>
      </c>
      <c r="O524" s="624">
        <v>0</v>
      </c>
      <c r="P524" s="624">
        <v>0</v>
      </c>
      <c r="Q524" s="242">
        <f t="shared" ref="Q524:Q546" si="373">SUM(R524:T524)</f>
        <v>496.36</v>
      </c>
      <c r="R524" s="242">
        <v>496.36</v>
      </c>
      <c r="S524" s="242">
        <v>0</v>
      </c>
      <c r="T524" s="242">
        <v>0</v>
      </c>
      <c r="U524" s="413">
        <f t="shared" si="366"/>
        <v>496.36</v>
      </c>
      <c r="V524" s="413">
        <f t="shared" si="371"/>
        <v>496.36</v>
      </c>
      <c r="W524" s="413">
        <f t="shared" si="371"/>
        <v>0</v>
      </c>
      <c r="X524" s="413">
        <f t="shared" si="371"/>
        <v>0</v>
      </c>
      <c r="Y524" s="464">
        <f t="shared" si="367"/>
        <v>496.36</v>
      </c>
      <c r="Z524" s="464">
        <f t="shared" ref="Z524:Z526" si="374">V524</f>
        <v>496.36</v>
      </c>
      <c r="AA524" s="464">
        <f t="shared" si="372"/>
        <v>0</v>
      </c>
      <c r="AB524" s="464">
        <f t="shared" si="372"/>
        <v>0</v>
      </c>
      <c r="AC524" s="124">
        <f t="shared" si="369"/>
        <v>496.4</v>
      </c>
      <c r="AD524" s="124">
        <v>496.4</v>
      </c>
      <c r="AE524" s="124">
        <v>0</v>
      </c>
      <c r="AF524" s="124"/>
      <c r="AG524" s="624"/>
      <c r="AH524" s="132"/>
      <c r="AI524" s="134"/>
      <c r="AJ524" s="134"/>
      <c r="AK524" s="132"/>
      <c r="AL524" s="132"/>
      <c r="AM524" s="562"/>
      <c r="AN524" s="2"/>
      <c r="AO524" s="2"/>
      <c r="AP524" s="2"/>
      <c r="AQ524" s="2"/>
      <c r="AR524" s="2"/>
      <c r="AS524" s="2"/>
      <c r="AT524" s="2"/>
    </row>
    <row r="525" spans="1:46" ht="44.25" customHeight="1" outlineLevel="1">
      <c r="A525" s="555" t="s">
        <v>284</v>
      </c>
      <c r="B525" s="600" t="s">
        <v>123</v>
      </c>
      <c r="C525" s="600"/>
      <c r="D525" s="600"/>
      <c r="E525" s="575" t="s">
        <v>73</v>
      </c>
      <c r="F525" s="3" t="s">
        <v>450</v>
      </c>
      <c r="G525" s="575" t="s">
        <v>377</v>
      </c>
      <c r="H525" s="575" t="s">
        <v>80</v>
      </c>
      <c r="I525" s="89" t="s">
        <v>33</v>
      </c>
      <c r="J525" s="575">
        <v>4</v>
      </c>
      <c r="K525" s="575">
        <v>2020</v>
      </c>
      <c r="L525" s="575">
        <v>2020</v>
      </c>
      <c r="M525" s="624">
        <f t="shared" si="370"/>
        <v>1950</v>
      </c>
      <c r="N525" s="624">
        <v>0</v>
      </c>
      <c r="O525" s="624">
        <v>0</v>
      </c>
      <c r="P525" s="624">
        <v>1950</v>
      </c>
      <c r="Q525" s="624">
        <f t="shared" si="373"/>
        <v>1950</v>
      </c>
      <c r="R525" s="624">
        <v>0</v>
      </c>
      <c r="S525" s="624">
        <v>0</v>
      </c>
      <c r="T525" s="624">
        <v>1950</v>
      </c>
      <c r="U525" s="413">
        <f t="shared" si="366"/>
        <v>1950</v>
      </c>
      <c r="V525" s="413">
        <f t="shared" si="371"/>
        <v>0</v>
      </c>
      <c r="W525" s="413">
        <f t="shared" si="371"/>
        <v>0</v>
      </c>
      <c r="X525" s="413">
        <f t="shared" si="371"/>
        <v>1950</v>
      </c>
      <c r="Y525" s="464">
        <f t="shared" si="367"/>
        <v>1950</v>
      </c>
      <c r="Z525" s="464">
        <f t="shared" si="374"/>
        <v>0</v>
      </c>
      <c r="AA525" s="464">
        <f t="shared" si="372"/>
        <v>0</v>
      </c>
      <c r="AB525" s="464">
        <f t="shared" si="372"/>
        <v>1950</v>
      </c>
      <c r="AC525" s="124">
        <f t="shared" si="369"/>
        <v>0</v>
      </c>
      <c r="AD525" s="124">
        <v>0</v>
      </c>
      <c r="AE525" s="124">
        <v>0</v>
      </c>
      <c r="AF525" s="124">
        <v>0</v>
      </c>
      <c r="AG525" s="624">
        <v>1950</v>
      </c>
      <c r="AH525" s="624">
        <v>1950</v>
      </c>
      <c r="AI525" s="108">
        <v>1950</v>
      </c>
      <c r="AJ525" s="108">
        <v>0</v>
      </c>
      <c r="AK525" s="624">
        <v>0</v>
      </c>
      <c r="AL525" s="831"/>
      <c r="AM525" s="685" t="s">
        <v>1038</v>
      </c>
      <c r="AN525" s="2"/>
      <c r="AO525" s="2"/>
      <c r="AP525" s="2"/>
      <c r="AQ525" s="2"/>
      <c r="AR525" s="2"/>
      <c r="AS525" s="2"/>
      <c r="AT525" s="2"/>
    </row>
    <row r="526" spans="1:46" ht="72" outlineLevel="1">
      <c r="A526" s="555" t="s">
        <v>285</v>
      </c>
      <c r="B526" s="600" t="s">
        <v>119</v>
      </c>
      <c r="C526" s="263" t="s">
        <v>778</v>
      </c>
      <c r="D526" s="263"/>
      <c r="E526" s="575" t="s">
        <v>73</v>
      </c>
      <c r="F526" s="3" t="s">
        <v>450</v>
      </c>
      <c r="G526" s="575" t="s">
        <v>377</v>
      </c>
      <c r="H526" s="575" t="s">
        <v>80</v>
      </c>
      <c r="I526" s="89" t="s">
        <v>33</v>
      </c>
      <c r="J526" s="575">
        <v>1</v>
      </c>
      <c r="K526" s="575">
        <v>2019</v>
      </c>
      <c r="L526" s="575">
        <v>2019</v>
      </c>
      <c r="M526" s="624">
        <f t="shared" si="370"/>
        <v>1600</v>
      </c>
      <c r="N526" s="624">
        <v>1600</v>
      </c>
      <c r="O526" s="624">
        <v>0</v>
      </c>
      <c r="P526" s="624">
        <v>0</v>
      </c>
      <c r="Q526" s="242">
        <f t="shared" si="373"/>
        <v>1144.0899999999999</v>
      </c>
      <c r="R526" s="624">
        <v>1144.0899999999999</v>
      </c>
      <c r="S526" s="624">
        <v>0</v>
      </c>
      <c r="T526" s="624">
        <v>0</v>
      </c>
      <c r="U526" s="413">
        <f t="shared" si="366"/>
        <v>1144.0899999999999</v>
      </c>
      <c r="V526" s="413">
        <f t="shared" si="371"/>
        <v>1144.0899999999999</v>
      </c>
      <c r="W526" s="413">
        <f t="shared" si="371"/>
        <v>0</v>
      </c>
      <c r="X526" s="413">
        <f t="shared" si="371"/>
        <v>0</v>
      </c>
      <c r="Y526" s="464">
        <f t="shared" si="367"/>
        <v>1144.0899999999999</v>
      </c>
      <c r="Z526" s="464">
        <f t="shared" si="374"/>
        <v>1144.0899999999999</v>
      </c>
      <c r="AA526" s="464">
        <f t="shared" si="372"/>
        <v>0</v>
      </c>
      <c r="AB526" s="464">
        <f t="shared" si="372"/>
        <v>0</v>
      </c>
      <c r="AC526" s="124">
        <f t="shared" si="369"/>
        <v>1144.0999999999999</v>
      </c>
      <c r="AD526" s="124">
        <v>1144.0999999999999</v>
      </c>
      <c r="AE526" s="124">
        <v>0</v>
      </c>
      <c r="AF526" s="124"/>
      <c r="AG526" s="624"/>
      <c r="AH526" s="132"/>
      <c r="AI526" s="134"/>
      <c r="AJ526" s="134"/>
      <c r="AK526" s="132"/>
      <c r="AL526" s="132"/>
      <c r="AM526" s="562"/>
      <c r="AN526" s="2"/>
      <c r="AO526" s="2"/>
      <c r="AP526" s="2"/>
      <c r="AQ526" s="2"/>
      <c r="AR526" s="2"/>
      <c r="AS526" s="2"/>
      <c r="AT526" s="2"/>
    </row>
    <row r="527" spans="1:46" ht="36" outlineLevel="1">
      <c r="A527" s="555" t="s">
        <v>286</v>
      </c>
      <c r="B527" s="600" t="s">
        <v>122</v>
      </c>
      <c r="C527" s="600"/>
      <c r="D527" s="600"/>
      <c r="E527" s="575" t="s">
        <v>73</v>
      </c>
      <c r="F527" s="3" t="s">
        <v>450</v>
      </c>
      <c r="G527" s="575" t="s">
        <v>377</v>
      </c>
      <c r="H527" s="575" t="s">
        <v>80</v>
      </c>
      <c r="I527" s="89" t="s">
        <v>33</v>
      </c>
      <c r="J527" s="575">
        <v>1</v>
      </c>
      <c r="K527" s="575">
        <v>2020</v>
      </c>
      <c r="L527" s="575">
        <v>2020</v>
      </c>
      <c r="M527" s="624">
        <f t="shared" si="370"/>
        <v>1600</v>
      </c>
      <c r="N527" s="624">
        <v>0</v>
      </c>
      <c r="O527" s="624">
        <v>0</v>
      </c>
      <c r="P527" s="624">
        <v>1600</v>
      </c>
      <c r="Q527" s="624">
        <f t="shared" si="373"/>
        <v>1600</v>
      </c>
      <c r="R527" s="624">
        <v>0</v>
      </c>
      <c r="S527" s="624">
        <v>0</v>
      </c>
      <c r="T527" s="624">
        <v>1600</v>
      </c>
      <c r="U527" s="413">
        <f t="shared" si="366"/>
        <v>1600</v>
      </c>
      <c r="V527" s="413">
        <f t="shared" si="371"/>
        <v>0</v>
      </c>
      <c r="W527" s="413">
        <f t="shared" si="371"/>
        <v>0</v>
      </c>
      <c r="X527" s="413">
        <f t="shared" si="371"/>
        <v>1600</v>
      </c>
      <c r="Y527" s="464">
        <f t="shared" si="367"/>
        <v>1326</v>
      </c>
      <c r="Z527" s="464">
        <f>V527</f>
        <v>0</v>
      </c>
      <c r="AA527" s="464">
        <f t="shared" si="372"/>
        <v>0</v>
      </c>
      <c r="AB527" s="464">
        <v>1326</v>
      </c>
      <c r="AC527" s="124">
        <f t="shared" si="369"/>
        <v>1326</v>
      </c>
      <c r="AD527" s="124">
        <v>0</v>
      </c>
      <c r="AE527" s="124">
        <v>0</v>
      </c>
      <c r="AF527" s="124">
        <v>1326</v>
      </c>
      <c r="AG527" s="624">
        <v>1600</v>
      </c>
      <c r="AH527" s="624">
        <v>1600</v>
      </c>
      <c r="AI527" s="108">
        <v>1600</v>
      </c>
      <c r="AJ527" s="108">
        <f>1578.887/1.2</f>
        <v>1315.7391666666667</v>
      </c>
      <c r="AK527" s="624">
        <v>1326</v>
      </c>
      <c r="AL527" s="831"/>
      <c r="AM527" s="562"/>
      <c r="AN527" s="2"/>
      <c r="AO527" s="2"/>
      <c r="AP527" s="2"/>
      <c r="AQ527" s="2"/>
      <c r="AR527" s="2"/>
      <c r="AS527" s="2"/>
      <c r="AT527" s="2"/>
    </row>
    <row r="528" spans="1:46" ht="35.25" customHeight="1" outlineLevel="1">
      <c r="A528" s="555" t="s">
        <v>287</v>
      </c>
      <c r="B528" s="600" t="s">
        <v>120</v>
      </c>
      <c r="C528" s="600"/>
      <c r="D528" s="600"/>
      <c r="E528" s="575" t="s">
        <v>73</v>
      </c>
      <c r="F528" s="3" t="s">
        <v>450</v>
      </c>
      <c r="G528" s="575" t="s">
        <v>377</v>
      </c>
      <c r="H528" s="575" t="s">
        <v>80</v>
      </c>
      <c r="I528" s="89" t="s">
        <v>33</v>
      </c>
      <c r="J528" s="575">
        <v>1</v>
      </c>
      <c r="K528" s="575">
        <v>2019</v>
      </c>
      <c r="L528" s="575">
        <v>2019</v>
      </c>
      <c r="M528" s="624">
        <f t="shared" si="370"/>
        <v>1100</v>
      </c>
      <c r="N528" s="624">
        <v>1100</v>
      </c>
      <c r="O528" s="624">
        <v>0</v>
      </c>
      <c r="P528" s="624">
        <v>0</v>
      </c>
      <c r="Q528" s="624">
        <f t="shared" si="373"/>
        <v>1100</v>
      </c>
      <c r="R528" s="624">
        <v>1100</v>
      </c>
      <c r="S528" s="624">
        <v>0</v>
      </c>
      <c r="T528" s="624">
        <v>0</v>
      </c>
      <c r="U528" s="413">
        <f t="shared" si="366"/>
        <v>1100</v>
      </c>
      <c r="V528" s="413">
        <f t="shared" si="371"/>
        <v>1100</v>
      </c>
      <c r="W528" s="413">
        <f>S528</f>
        <v>0</v>
      </c>
      <c r="X528" s="413">
        <f>T528</f>
        <v>0</v>
      </c>
      <c r="Y528" s="464">
        <f t="shared" si="367"/>
        <v>1100</v>
      </c>
      <c r="Z528" s="464">
        <f>V528</f>
        <v>1100</v>
      </c>
      <c r="AA528" s="464">
        <f t="shared" si="372"/>
        <v>0</v>
      </c>
      <c r="AB528" s="464">
        <f t="shared" si="372"/>
        <v>0</v>
      </c>
      <c r="AC528" s="124">
        <f t="shared" si="369"/>
        <v>547.4</v>
      </c>
      <c r="AD528" s="124">
        <v>0</v>
      </c>
      <c r="AE528" s="124">
        <v>0</v>
      </c>
      <c r="AF528" s="124">
        <v>547.4</v>
      </c>
      <c r="AG528" s="624"/>
      <c r="AH528" s="132"/>
      <c r="AI528" s="134"/>
      <c r="AJ528" s="108">
        <v>547.39643999999998</v>
      </c>
      <c r="AK528" s="624">
        <v>547.4</v>
      </c>
      <c r="AL528" s="831"/>
      <c r="AM528" s="562"/>
      <c r="AN528" s="2"/>
      <c r="AO528" s="2"/>
      <c r="AP528" s="2"/>
      <c r="AQ528" s="2"/>
      <c r="AR528" s="2"/>
      <c r="AS528" s="2"/>
      <c r="AT528" s="2"/>
    </row>
    <row r="529" spans="1:46" ht="100.8" outlineLevel="1">
      <c r="A529" s="555" t="s">
        <v>288</v>
      </c>
      <c r="B529" s="64" t="s">
        <v>24</v>
      </c>
      <c r="C529" s="263" t="s">
        <v>950</v>
      </c>
      <c r="D529" s="263"/>
      <c r="E529" s="575" t="s">
        <v>73</v>
      </c>
      <c r="F529" s="3" t="s">
        <v>450</v>
      </c>
      <c r="G529" s="575" t="s">
        <v>377</v>
      </c>
      <c r="H529" s="575" t="s">
        <v>80</v>
      </c>
      <c r="I529" s="89" t="s">
        <v>33</v>
      </c>
      <c r="J529" s="575">
        <v>5</v>
      </c>
      <c r="K529" s="575">
        <v>2019</v>
      </c>
      <c r="L529" s="575">
        <v>2019</v>
      </c>
      <c r="M529" s="624">
        <f t="shared" si="370"/>
        <v>5000</v>
      </c>
      <c r="N529" s="624">
        <v>0</v>
      </c>
      <c r="O529" s="624">
        <v>5000</v>
      </c>
      <c r="P529" s="624">
        <v>0</v>
      </c>
      <c r="Q529" s="624">
        <f t="shared" si="373"/>
        <v>5000</v>
      </c>
      <c r="R529" s="624">
        <v>0</v>
      </c>
      <c r="S529" s="624">
        <v>5000</v>
      </c>
      <c r="T529" s="624">
        <v>0</v>
      </c>
      <c r="U529" s="421">
        <f t="shared" si="366"/>
        <v>5000</v>
      </c>
      <c r="V529" s="421">
        <v>0</v>
      </c>
      <c r="W529" s="421">
        <v>0</v>
      </c>
      <c r="X529" s="421">
        <v>5000</v>
      </c>
      <c r="Y529" s="473">
        <f t="shared" si="367"/>
        <v>8312</v>
      </c>
      <c r="Z529" s="473">
        <v>0</v>
      </c>
      <c r="AA529" s="473">
        <v>0</v>
      </c>
      <c r="AB529" s="473">
        <v>8312</v>
      </c>
      <c r="AC529" s="124">
        <f t="shared" si="369"/>
        <v>8312</v>
      </c>
      <c r="AD529" s="124">
        <v>0</v>
      </c>
      <c r="AE529" s="124">
        <v>0</v>
      </c>
      <c r="AF529" s="124">
        <v>8312</v>
      </c>
      <c r="AG529" s="624"/>
      <c r="AH529" s="132"/>
      <c r="AI529" s="134"/>
      <c r="AJ529" s="108"/>
      <c r="AK529" s="624">
        <v>8312</v>
      </c>
      <c r="AL529" s="831"/>
      <c r="AM529" s="562"/>
      <c r="AN529" s="2"/>
      <c r="AO529" s="2"/>
      <c r="AP529" s="2"/>
      <c r="AQ529" s="2"/>
      <c r="AR529" s="2"/>
      <c r="AS529" s="2"/>
      <c r="AT529" s="2"/>
    </row>
    <row r="530" spans="1:46" ht="36" outlineLevel="1">
      <c r="A530" s="555" t="s">
        <v>289</v>
      </c>
      <c r="B530" s="600" t="s">
        <v>28</v>
      </c>
      <c r="C530" s="540" t="s">
        <v>1065</v>
      </c>
      <c r="D530" s="600"/>
      <c r="E530" s="575" t="s">
        <v>73</v>
      </c>
      <c r="F530" s="3" t="s">
        <v>450</v>
      </c>
      <c r="G530" s="575" t="s">
        <v>377</v>
      </c>
      <c r="H530" s="575" t="s">
        <v>80</v>
      </c>
      <c r="I530" s="89" t="s">
        <v>33</v>
      </c>
      <c r="J530" s="575">
        <v>5</v>
      </c>
      <c r="K530" s="575">
        <v>2020</v>
      </c>
      <c r="L530" s="575">
        <v>2020</v>
      </c>
      <c r="M530" s="624">
        <f t="shared" si="370"/>
        <v>8000</v>
      </c>
      <c r="N530" s="624">
        <v>0</v>
      </c>
      <c r="O530" s="624">
        <v>0</v>
      </c>
      <c r="P530" s="624">
        <v>8000</v>
      </c>
      <c r="Q530" s="624">
        <f t="shared" si="373"/>
        <v>8000</v>
      </c>
      <c r="R530" s="624">
        <v>0</v>
      </c>
      <c r="S530" s="624">
        <v>0</v>
      </c>
      <c r="T530" s="624">
        <v>8000</v>
      </c>
      <c r="U530" s="412">
        <f t="shared" si="366"/>
        <v>8000</v>
      </c>
      <c r="V530" s="413">
        <f t="shared" ref="V530:X533" si="375">R530</f>
        <v>0</v>
      </c>
      <c r="W530" s="413">
        <f t="shared" si="375"/>
        <v>0</v>
      </c>
      <c r="X530" s="413">
        <f t="shared" si="375"/>
        <v>8000</v>
      </c>
      <c r="Y530" s="473">
        <f t="shared" si="367"/>
        <v>2650.9</v>
      </c>
      <c r="Z530" s="473">
        <v>0</v>
      </c>
      <c r="AA530" s="473">
        <v>0</v>
      </c>
      <c r="AB530" s="464">
        <v>2650.9</v>
      </c>
      <c r="AC530" s="124">
        <f t="shared" si="369"/>
        <v>2651</v>
      </c>
      <c r="AD530" s="124">
        <v>0</v>
      </c>
      <c r="AE530" s="124">
        <v>0</v>
      </c>
      <c r="AF530" s="124">
        <v>2651</v>
      </c>
      <c r="AG530" s="624">
        <v>8000</v>
      </c>
      <c r="AH530" s="624">
        <v>8000</v>
      </c>
      <c r="AI530" s="108">
        <v>8000</v>
      </c>
      <c r="AJ530" s="108"/>
      <c r="AK530" s="624">
        <v>2651</v>
      </c>
      <c r="AL530" s="831"/>
      <c r="AM530" s="562"/>
      <c r="AN530" s="2"/>
      <c r="AO530" s="2"/>
      <c r="AP530" s="2"/>
      <c r="AQ530" s="2"/>
      <c r="AR530" s="2"/>
      <c r="AS530" s="2"/>
      <c r="AT530" s="2"/>
    </row>
    <row r="531" spans="1:46" ht="57.6" outlineLevel="1">
      <c r="A531" s="361" t="s">
        <v>290</v>
      </c>
      <c r="B531" s="288" t="s">
        <v>118</v>
      </c>
      <c r="C531" s="263" t="s">
        <v>712</v>
      </c>
      <c r="D531" s="263"/>
      <c r="E531" s="575" t="s">
        <v>73</v>
      </c>
      <c r="F531" s="3" t="s">
        <v>450</v>
      </c>
      <c r="G531" s="575" t="s">
        <v>377</v>
      </c>
      <c r="H531" s="575" t="s">
        <v>80</v>
      </c>
      <c r="I531" s="89" t="s">
        <v>33</v>
      </c>
      <c r="J531" s="575">
        <v>2</v>
      </c>
      <c r="K531" s="575">
        <v>2018</v>
      </c>
      <c r="L531" s="575">
        <v>2018</v>
      </c>
      <c r="M531" s="624">
        <f t="shared" si="370"/>
        <v>760</v>
      </c>
      <c r="N531" s="624">
        <v>760</v>
      </c>
      <c r="O531" s="624">
        <v>0</v>
      </c>
      <c r="P531" s="624">
        <v>0</v>
      </c>
      <c r="Q531" s="242">
        <f t="shared" si="373"/>
        <v>0</v>
      </c>
      <c r="R531" s="624">
        <v>0</v>
      </c>
      <c r="S531" s="624">
        <v>0</v>
      </c>
      <c r="T531" s="624">
        <v>0</v>
      </c>
      <c r="U531" s="412">
        <f t="shared" si="366"/>
        <v>0</v>
      </c>
      <c r="V531" s="413">
        <f t="shared" si="375"/>
        <v>0</v>
      </c>
      <c r="W531" s="413">
        <f t="shared" si="375"/>
        <v>0</v>
      </c>
      <c r="X531" s="413">
        <f t="shared" si="375"/>
        <v>0</v>
      </c>
      <c r="Y531" s="464">
        <f t="shared" si="367"/>
        <v>0</v>
      </c>
      <c r="Z531" s="464">
        <f>V531</f>
        <v>0</v>
      </c>
      <c r="AA531" s="464">
        <f t="shared" ref="AA531:AB542" si="376">W531</f>
        <v>0</v>
      </c>
      <c r="AB531" s="464">
        <f t="shared" si="376"/>
        <v>0</v>
      </c>
      <c r="AC531" s="124">
        <f t="shared" si="369"/>
        <v>0</v>
      </c>
      <c r="AD531" s="124">
        <v>0</v>
      </c>
      <c r="AE531" s="124">
        <v>0</v>
      </c>
      <c r="AF531" s="124"/>
      <c r="AG531" s="624"/>
      <c r="AH531" s="624"/>
      <c r="AI531" s="108"/>
      <c r="AJ531" s="108"/>
      <c r="AK531" s="132"/>
      <c r="AL531" s="132"/>
      <c r="AM531" s="562"/>
      <c r="AN531" s="2"/>
      <c r="AO531" s="2"/>
      <c r="AP531" s="2"/>
      <c r="AQ531" s="2"/>
      <c r="AR531" s="2"/>
      <c r="AS531" s="2"/>
      <c r="AT531" s="2"/>
    </row>
    <row r="532" spans="1:46" ht="72" outlineLevel="1">
      <c r="A532" s="555" t="s">
        <v>291</v>
      </c>
      <c r="B532" s="65" t="s">
        <v>115</v>
      </c>
      <c r="C532" s="263" t="s">
        <v>779</v>
      </c>
      <c r="D532" s="263"/>
      <c r="E532" s="575" t="s">
        <v>73</v>
      </c>
      <c r="F532" s="3" t="s">
        <v>450</v>
      </c>
      <c r="G532" s="575" t="s">
        <v>377</v>
      </c>
      <c r="H532" s="575" t="s">
        <v>80</v>
      </c>
      <c r="I532" s="89" t="s">
        <v>33</v>
      </c>
      <c r="J532" s="575">
        <v>6</v>
      </c>
      <c r="K532" s="575">
        <v>2018</v>
      </c>
      <c r="L532" s="575">
        <v>2019</v>
      </c>
      <c r="M532" s="624">
        <f t="shared" si="370"/>
        <v>2400</v>
      </c>
      <c r="N532" s="624">
        <v>1200</v>
      </c>
      <c r="O532" s="624">
        <v>1200</v>
      </c>
      <c r="P532" s="624">
        <v>0</v>
      </c>
      <c r="Q532" s="624">
        <f t="shared" si="373"/>
        <v>1266</v>
      </c>
      <c r="R532" s="624">
        <v>1266</v>
      </c>
      <c r="S532" s="624">
        <v>0</v>
      </c>
      <c r="T532" s="624">
        <v>0</v>
      </c>
      <c r="U532" s="413">
        <f t="shared" si="366"/>
        <v>1266</v>
      </c>
      <c r="V532" s="413">
        <f t="shared" si="375"/>
        <v>1266</v>
      </c>
      <c r="W532" s="413">
        <f t="shared" si="375"/>
        <v>0</v>
      </c>
      <c r="X532" s="413">
        <f t="shared" si="375"/>
        <v>0</v>
      </c>
      <c r="Y532" s="464">
        <f t="shared" si="367"/>
        <v>1266</v>
      </c>
      <c r="Z532" s="464">
        <f t="shared" ref="Z532:Z542" si="377">V532</f>
        <v>1266</v>
      </c>
      <c r="AA532" s="464">
        <f t="shared" si="376"/>
        <v>0</v>
      </c>
      <c r="AB532" s="464">
        <f t="shared" si="376"/>
        <v>0</v>
      </c>
      <c r="AC532" s="124">
        <f t="shared" si="369"/>
        <v>1266.2</v>
      </c>
      <c r="AD532" s="124">
        <v>1266.2</v>
      </c>
      <c r="AE532" s="124">
        <v>0</v>
      </c>
      <c r="AF532" s="124"/>
      <c r="AG532" s="624"/>
      <c r="AH532" s="624"/>
      <c r="AI532" s="108"/>
      <c r="AJ532" s="108"/>
      <c r="AK532" s="132"/>
      <c r="AL532" s="132"/>
      <c r="AM532" s="562"/>
      <c r="AN532" s="2"/>
      <c r="AO532" s="2"/>
      <c r="AP532" s="2"/>
      <c r="AQ532" s="2"/>
      <c r="AR532" s="2"/>
      <c r="AS532" s="2"/>
      <c r="AT532" s="2"/>
    </row>
    <row r="533" spans="1:46" ht="72" outlineLevel="1">
      <c r="A533" s="555" t="s">
        <v>292</v>
      </c>
      <c r="B533" s="324" t="s">
        <v>114</v>
      </c>
      <c r="C533" s="263" t="s">
        <v>780</v>
      </c>
      <c r="D533" s="263"/>
      <c r="E533" s="575" t="s">
        <v>73</v>
      </c>
      <c r="F533" s="3" t="s">
        <v>450</v>
      </c>
      <c r="G533" s="575" t="s">
        <v>377</v>
      </c>
      <c r="H533" s="575" t="s">
        <v>80</v>
      </c>
      <c r="I533" s="89" t="s">
        <v>33</v>
      </c>
      <c r="J533" s="575">
        <v>1</v>
      </c>
      <c r="K533" s="575">
        <v>2018</v>
      </c>
      <c r="L533" s="575">
        <v>2018</v>
      </c>
      <c r="M533" s="242">
        <f t="shared" si="370"/>
        <v>1400</v>
      </c>
      <c r="N533" s="242">
        <v>1400</v>
      </c>
      <c r="O533" s="242">
        <v>0</v>
      </c>
      <c r="P533" s="242">
        <v>0</v>
      </c>
      <c r="Q533" s="624">
        <f t="shared" si="373"/>
        <v>347.72</v>
      </c>
      <c r="R533" s="624">
        <v>347.72</v>
      </c>
      <c r="S533" s="624">
        <v>0</v>
      </c>
      <c r="T533" s="624">
        <v>0</v>
      </c>
      <c r="U533" s="413">
        <f t="shared" si="366"/>
        <v>347.72</v>
      </c>
      <c r="V533" s="413">
        <f t="shared" si="375"/>
        <v>347.72</v>
      </c>
      <c r="W533" s="413">
        <f t="shared" si="375"/>
        <v>0</v>
      </c>
      <c r="X533" s="413">
        <f t="shared" si="375"/>
        <v>0</v>
      </c>
      <c r="Y533" s="464">
        <f t="shared" si="367"/>
        <v>347.72</v>
      </c>
      <c r="Z533" s="464">
        <f t="shared" si="377"/>
        <v>347.72</v>
      </c>
      <c r="AA533" s="464">
        <f t="shared" si="376"/>
        <v>0</v>
      </c>
      <c r="AB533" s="464">
        <f t="shared" si="376"/>
        <v>0</v>
      </c>
      <c r="AC533" s="124">
        <f t="shared" si="369"/>
        <v>347.7</v>
      </c>
      <c r="AD533" s="89">
        <v>347.7</v>
      </c>
      <c r="AE533" s="124">
        <v>0</v>
      </c>
      <c r="AF533" s="124"/>
      <c r="AG533" s="624"/>
      <c r="AH533" s="624"/>
      <c r="AI533" s="108"/>
      <c r="AJ533" s="108"/>
      <c r="AK533" s="132"/>
      <c r="AL533" s="132"/>
      <c r="AM533" s="562"/>
      <c r="AN533" s="2"/>
      <c r="AO533" s="2"/>
      <c r="AP533" s="2"/>
      <c r="AQ533" s="2"/>
      <c r="AR533" s="2"/>
      <c r="AS533" s="2"/>
      <c r="AT533" s="2"/>
    </row>
    <row r="534" spans="1:46" s="78" customFormat="1" ht="162" customHeight="1" outlineLevel="1">
      <c r="A534" s="362" t="s">
        <v>293</v>
      </c>
      <c r="B534" s="324" t="s">
        <v>363</v>
      </c>
      <c r="C534" s="263" t="s">
        <v>807</v>
      </c>
      <c r="D534" s="263"/>
      <c r="E534" s="79" t="s">
        <v>73</v>
      </c>
      <c r="F534" s="80" t="s">
        <v>450</v>
      </c>
      <c r="G534" s="79" t="s">
        <v>377</v>
      </c>
      <c r="H534" s="79" t="s">
        <v>80</v>
      </c>
      <c r="I534" s="81" t="s">
        <v>33</v>
      </c>
      <c r="J534" s="79">
        <v>28</v>
      </c>
      <c r="K534" s="79">
        <v>2018</v>
      </c>
      <c r="L534" s="79">
        <v>2020</v>
      </c>
      <c r="M534" s="624">
        <f t="shared" si="370"/>
        <v>10500</v>
      </c>
      <c r="N534" s="82">
        <v>3500</v>
      </c>
      <c r="O534" s="82">
        <v>3500</v>
      </c>
      <c r="P534" s="82">
        <v>3500</v>
      </c>
      <c r="Q534" s="624">
        <f t="shared" si="373"/>
        <v>8046.6100000000006</v>
      </c>
      <c r="R534" s="603">
        <v>1003</v>
      </c>
      <c r="S534" s="603">
        <v>3850.1</v>
      </c>
      <c r="T534" s="603">
        <f>8046.61-S534-R534</f>
        <v>3193.51</v>
      </c>
      <c r="U534" s="413">
        <f t="shared" si="366"/>
        <v>8353.1</v>
      </c>
      <c r="V534" s="413">
        <v>1003</v>
      </c>
      <c r="W534" s="413">
        <v>3850.1</v>
      </c>
      <c r="X534" s="413">
        <v>3500</v>
      </c>
      <c r="Y534" s="464">
        <f t="shared" si="367"/>
        <v>6029.1</v>
      </c>
      <c r="Z534" s="464">
        <f t="shared" si="377"/>
        <v>1003</v>
      </c>
      <c r="AA534" s="464">
        <f t="shared" si="376"/>
        <v>3850.1</v>
      </c>
      <c r="AB534" s="464">
        <v>1176</v>
      </c>
      <c r="AC534" s="124">
        <f t="shared" si="369"/>
        <v>6029.1</v>
      </c>
      <c r="AD534" s="255">
        <v>1003</v>
      </c>
      <c r="AE534" s="255">
        <v>3850</v>
      </c>
      <c r="AF534" s="255">
        <v>1176.0999999999999</v>
      </c>
      <c r="AG534" s="82">
        <v>3500</v>
      </c>
      <c r="AH534" s="82">
        <v>3500</v>
      </c>
      <c r="AI534" s="148">
        <v>3500</v>
      </c>
      <c r="AJ534" s="625">
        <f>118+1058.109</f>
        <v>1176.1089999999999</v>
      </c>
      <c r="AK534" s="603">
        <v>1176.0999999999999</v>
      </c>
      <c r="AL534" s="876"/>
      <c r="AM534" s="619"/>
      <c r="AN534" s="77"/>
      <c r="AO534" s="77"/>
      <c r="AP534" s="77"/>
      <c r="AQ534" s="77"/>
      <c r="AR534" s="77"/>
      <c r="AS534" s="77"/>
      <c r="AT534" s="77"/>
    </row>
    <row r="535" spans="1:46" ht="86.4" customHeight="1" outlineLevel="1">
      <c r="A535" s="555" t="s">
        <v>294</v>
      </c>
      <c r="B535" s="65" t="s">
        <v>106</v>
      </c>
      <c r="C535" s="263" t="s">
        <v>808</v>
      </c>
      <c r="D535" s="263"/>
      <c r="E535" s="575" t="s">
        <v>73</v>
      </c>
      <c r="F535" s="3" t="s">
        <v>450</v>
      </c>
      <c r="G535" s="575" t="s">
        <v>377</v>
      </c>
      <c r="H535" s="575" t="s">
        <v>80</v>
      </c>
      <c r="I535" s="89" t="s">
        <v>33</v>
      </c>
      <c r="J535" s="575">
        <v>1</v>
      </c>
      <c r="K535" s="575">
        <v>2018</v>
      </c>
      <c r="L535" s="575">
        <v>2019</v>
      </c>
      <c r="M535" s="624">
        <f t="shared" si="370"/>
        <v>1500</v>
      </c>
      <c r="N535" s="624">
        <v>1500</v>
      </c>
      <c r="O535" s="624">
        <v>0</v>
      </c>
      <c r="P535" s="624">
        <v>0</v>
      </c>
      <c r="Q535" s="624">
        <f t="shared" si="373"/>
        <v>1500</v>
      </c>
      <c r="R535" s="624">
        <v>1500</v>
      </c>
      <c r="S535" s="624">
        <v>0</v>
      </c>
      <c r="T535" s="624">
        <v>0</v>
      </c>
      <c r="U535" s="422">
        <f t="shared" si="366"/>
        <v>1691.3</v>
      </c>
      <c r="V535" s="422">
        <v>0</v>
      </c>
      <c r="W535" s="422">
        <v>1691.3</v>
      </c>
      <c r="X535" s="422">
        <v>0</v>
      </c>
      <c r="Y535" s="464">
        <f t="shared" si="367"/>
        <v>1691.3</v>
      </c>
      <c r="Z535" s="464">
        <f t="shared" si="377"/>
        <v>0</v>
      </c>
      <c r="AA535" s="464">
        <f t="shared" si="376"/>
        <v>1691.3</v>
      </c>
      <c r="AB535" s="464">
        <f t="shared" si="376"/>
        <v>0</v>
      </c>
      <c r="AC535" s="124">
        <f t="shared" si="369"/>
        <v>1691.3</v>
      </c>
      <c r="AD535" s="124">
        <v>0</v>
      </c>
      <c r="AE535" s="124">
        <v>1691.3</v>
      </c>
      <c r="AF535" s="124"/>
      <c r="AG535" s="624"/>
      <c r="AH535" s="132"/>
      <c r="AI535" s="134"/>
      <c r="AJ535" s="203"/>
      <c r="AK535" s="133"/>
      <c r="AL535" s="133"/>
      <c r="AM535" s="562"/>
      <c r="AN535" s="2"/>
      <c r="AO535" s="2"/>
      <c r="AP535" s="2"/>
      <c r="AQ535" s="2"/>
      <c r="AR535" s="2"/>
      <c r="AS535" s="2"/>
      <c r="AT535" s="2"/>
    </row>
    <row r="536" spans="1:46" ht="57.6" outlineLevel="1">
      <c r="A536" s="555" t="s">
        <v>295</v>
      </c>
      <c r="B536" s="600" t="s">
        <v>593</v>
      </c>
      <c r="C536" s="263" t="s">
        <v>809</v>
      </c>
      <c r="D536" s="263"/>
      <c r="E536" s="575" t="s">
        <v>73</v>
      </c>
      <c r="F536" s="3" t="s">
        <v>450</v>
      </c>
      <c r="G536" s="575" t="s">
        <v>377</v>
      </c>
      <c r="H536" s="575" t="s">
        <v>80</v>
      </c>
      <c r="I536" s="89" t="s">
        <v>33</v>
      </c>
      <c r="J536" s="575">
        <v>1</v>
      </c>
      <c r="K536" s="575">
        <v>2019</v>
      </c>
      <c r="L536" s="575">
        <v>2019</v>
      </c>
      <c r="M536" s="624">
        <f t="shared" si="370"/>
        <v>600</v>
      </c>
      <c r="N536" s="624">
        <v>0</v>
      </c>
      <c r="O536" s="624">
        <v>600</v>
      </c>
      <c r="P536" s="624">
        <v>0</v>
      </c>
      <c r="Q536" s="624">
        <f t="shared" si="373"/>
        <v>600</v>
      </c>
      <c r="R536" s="624">
        <v>0</v>
      </c>
      <c r="S536" s="624">
        <v>600</v>
      </c>
      <c r="T536" s="624">
        <v>0</v>
      </c>
      <c r="U536" s="422">
        <f t="shared" si="366"/>
        <v>401.9</v>
      </c>
      <c r="V536" s="412">
        <v>0</v>
      </c>
      <c r="W536" s="412">
        <v>401.9</v>
      </c>
      <c r="X536" s="412">
        <v>0</v>
      </c>
      <c r="Y536" s="464">
        <f t="shared" si="367"/>
        <v>401.9</v>
      </c>
      <c r="Z536" s="464">
        <f t="shared" si="377"/>
        <v>0</v>
      </c>
      <c r="AA536" s="464">
        <f t="shared" si="376"/>
        <v>401.9</v>
      </c>
      <c r="AB536" s="464">
        <f t="shared" si="376"/>
        <v>0</v>
      </c>
      <c r="AC536" s="124">
        <f t="shared" si="369"/>
        <v>401.9</v>
      </c>
      <c r="AD536" s="124">
        <v>0</v>
      </c>
      <c r="AE536" s="124">
        <v>401.9</v>
      </c>
      <c r="AF536" s="124"/>
      <c r="AG536" s="624"/>
      <c r="AH536" s="132"/>
      <c r="AI536" s="134"/>
      <c r="AJ536" s="203"/>
      <c r="AK536" s="133"/>
      <c r="AL536" s="133"/>
      <c r="AM536" s="562"/>
      <c r="AN536" s="2"/>
      <c r="AO536" s="2"/>
      <c r="AP536" s="2"/>
      <c r="AQ536" s="2"/>
      <c r="AR536" s="2"/>
      <c r="AS536" s="2"/>
      <c r="AT536" s="2"/>
    </row>
    <row r="537" spans="1:46" ht="96.6" customHeight="1" outlineLevel="1">
      <c r="A537" s="555" t="s">
        <v>296</v>
      </c>
      <c r="B537" s="600" t="s">
        <v>112</v>
      </c>
      <c r="C537" s="263" t="s">
        <v>810</v>
      </c>
      <c r="D537" s="263"/>
      <c r="E537" s="575" t="s">
        <v>73</v>
      </c>
      <c r="F537" s="3" t="s">
        <v>450</v>
      </c>
      <c r="G537" s="575" t="s">
        <v>377</v>
      </c>
      <c r="H537" s="575" t="s">
        <v>80</v>
      </c>
      <c r="I537" s="89" t="s">
        <v>33</v>
      </c>
      <c r="J537" s="575">
        <v>1</v>
      </c>
      <c r="K537" s="575">
        <v>2019</v>
      </c>
      <c r="L537" s="575">
        <v>2020</v>
      </c>
      <c r="M537" s="624">
        <f t="shared" si="370"/>
        <v>120</v>
      </c>
      <c r="N537" s="624">
        <v>0</v>
      </c>
      <c r="O537" s="624">
        <v>120</v>
      </c>
      <c r="P537" s="624">
        <v>0</v>
      </c>
      <c r="Q537" s="624">
        <f t="shared" si="373"/>
        <v>120</v>
      </c>
      <c r="R537" s="624">
        <v>0</v>
      </c>
      <c r="S537" s="624">
        <v>120</v>
      </c>
      <c r="T537" s="624">
        <v>0</v>
      </c>
      <c r="U537" s="412">
        <f t="shared" si="366"/>
        <v>86</v>
      </c>
      <c r="V537" s="412">
        <v>0</v>
      </c>
      <c r="W537" s="412">
        <v>0</v>
      </c>
      <c r="X537" s="412">
        <v>86</v>
      </c>
      <c r="Y537" s="464">
        <f t="shared" ref="Y537" si="378">SUM(Z537:AB537)</f>
        <v>86</v>
      </c>
      <c r="Z537" s="464">
        <f t="shared" si="377"/>
        <v>0</v>
      </c>
      <c r="AA537" s="464">
        <f t="shared" si="376"/>
        <v>0</v>
      </c>
      <c r="AB537" s="464">
        <f t="shared" si="376"/>
        <v>86</v>
      </c>
      <c r="AC537" s="124">
        <f t="shared" ref="AC537" si="379">SUM(AD537:AF537)</f>
        <v>73</v>
      </c>
      <c r="AD537" s="124">
        <v>0</v>
      </c>
      <c r="AE537" s="124">
        <v>0</v>
      </c>
      <c r="AF537" s="124">
        <v>73</v>
      </c>
      <c r="AG537" s="624"/>
      <c r="AH537" s="132"/>
      <c r="AI537" s="134"/>
      <c r="AJ537" s="625">
        <v>73.331670000000003</v>
      </c>
      <c r="AK537" s="603">
        <v>73</v>
      </c>
      <c r="AL537" s="876"/>
      <c r="AM537" s="562"/>
      <c r="AN537" s="2"/>
      <c r="AO537" s="2"/>
      <c r="AP537" s="2"/>
      <c r="AQ537" s="2"/>
      <c r="AR537" s="2"/>
      <c r="AS537" s="2"/>
      <c r="AT537" s="2"/>
    </row>
    <row r="538" spans="1:46" s="144" customFormat="1" ht="85.95" customHeight="1" outlineLevel="1">
      <c r="A538" s="362" t="s">
        <v>297</v>
      </c>
      <c r="B538" s="324" t="s">
        <v>111</v>
      </c>
      <c r="C538" s="263" t="s">
        <v>811</v>
      </c>
      <c r="D538" s="263"/>
      <c r="E538" s="79" t="s">
        <v>73</v>
      </c>
      <c r="F538" s="80" t="s">
        <v>450</v>
      </c>
      <c r="G538" s="79" t="s">
        <v>377</v>
      </c>
      <c r="H538" s="79" t="s">
        <v>80</v>
      </c>
      <c r="I538" s="81" t="s">
        <v>33</v>
      </c>
      <c r="J538" s="79">
        <v>1</v>
      </c>
      <c r="K538" s="79">
        <v>2019</v>
      </c>
      <c r="L538" s="79">
        <v>2020</v>
      </c>
      <c r="M538" s="82">
        <f t="shared" si="370"/>
        <v>2000</v>
      </c>
      <c r="N538" s="82">
        <v>0</v>
      </c>
      <c r="O538" s="82">
        <v>2000</v>
      </c>
      <c r="P538" s="82">
        <v>0</v>
      </c>
      <c r="Q538" s="82">
        <f t="shared" si="373"/>
        <v>2000</v>
      </c>
      <c r="R538" s="82">
        <v>0</v>
      </c>
      <c r="S538" s="82">
        <v>2000</v>
      </c>
      <c r="T538" s="82">
        <v>0</v>
      </c>
      <c r="U538" s="412">
        <f t="shared" si="366"/>
        <v>833.5</v>
      </c>
      <c r="V538" s="412">
        <v>0</v>
      </c>
      <c r="W538" s="412">
        <v>0</v>
      </c>
      <c r="X538" s="412">
        <v>833.5</v>
      </c>
      <c r="Y538" s="464">
        <f t="shared" ref="Y538:Y545" si="380">SUM(Z538:AB538)</f>
        <v>833.5</v>
      </c>
      <c r="Z538" s="464">
        <f t="shared" si="377"/>
        <v>0</v>
      </c>
      <c r="AA538" s="464">
        <f t="shared" si="376"/>
        <v>0</v>
      </c>
      <c r="AB538" s="464">
        <f t="shared" si="376"/>
        <v>833.5</v>
      </c>
      <c r="AC538" s="255">
        <f t="shared" ref="AC538:AC553" si="381">SUM(AD538:AF538)</f>
        <v>833</v>
      </c>
      <c r="AD538" s="255">
        <v>0</v>
      </c>
      <c r="AE538" s="255">
        <v>0</v>
      </c>
      <c r="AF538" s="255">
        <v>833</v>
      </c>
      <c r="AG538" s="142"/>
      <c r="AH538" s="145"/>
      <c r="AI538" s="147"/>
      <c r="AJ538" s="146">
        <f>833.47939*2</f>
        <v>1666.9587799999999</v>
      </c>
      <c r="AK538" s="142">
        <v>833</v>
      </c>
      <c r="AL538" s="142"/>
      <c r="AM538" s="584" t="s">
        <v>691</v>
      </c>
      <c r="AN538" s="143"/>
      <c r="AO538" s="143"/>
      <c r="AP538" s="143"/>
      <c r="AQ538" s="143"/>
      <c r="AR538" s="143"/>
      <c r="AS538" s="143"/>
      <c r="AT538" s="143"/>
    </row>
    <row r="539" spans="1:46" ht="38.25" customHeight="1" outlineLevel="1">
      <c r="A539" s="555" t="s">
        <v>298</v>
      </c>
      <c r="B539" s="65" t="s">
        <v>107</v>
      </c>
      <c r="C539" s="65"/>
      <c r="D539" s="65"/>
      <c r="E539" s="575" t="s">
        <v>73</v>
      </c>
      <c r="F539" s="3" t="s">
        <v>450</v>
      </c>
      <c r="G539" s="575" t="s">
        <v>377</v>
      </c>
      <c r="H539" s="575" t="s">
        <v>80</v>
      </c>
      <c r="I539" s="89" t="s">
        <v>33</v>
      </c>
      <c r="J539" s="575">
        <v>2</v>
      </c>
      <c r="K539" s="575">
        <v>2018</v>
      </c>
      <c r="L539" s="575">
        <v>2018</v>
      </c>
      <c r="M539" s="624">
        <f t="shared" si="370"/>
        <v>800</v>
      </c>
      <c r="N539" s="624">
        <v>800</v>
      </c>
      <c r="O539" s="624">
        <v>0</v>
      </c>
      <c r="P539" s="624">
        <v>0</v>
      </c>
      <c r="Q539" s="624">
        <f t="shared" si="373"/>
        <v>800</v>
      </c>
      <c r="R539" s="624">
        <v>800</v>
      </c>
      <c r="S539" s="624">
        <v>0</v>
      </c>
      <c r="T539" s="624">
        <v>0</v>
      </c>
      <c r="U539" s="412">
        <f t="shared" si="366"/>
        <v>800</v>
      </c>
      <c r="V539" s="413">
        <f>R539</f>
        <v>800</v>
      </c>
      <c r="W539" s="413">
        <f>S539</f>
        <v>0</v>
      </c>
      <c r="X539" s="413">
        <f>T539</f>
        <v>0</v>
      </c>
      <c r="Y539" s="464">
        <f t="shared" si="380"/>
        <v>800</v>
      </c>
      <c r="Z539" s="464">
        <f t="shared" si="377"/>
        <v>800</v>
      </c>
      <c r="AA539" s="464">
        <f t="shared" si="376"/>
        <v>0</v>
      </c>
      <c r="AB539" s="464">
        <f t="shared" si="376"/>
        <v>0</v>
      </c>
      <c r="AC539" s="124">
        <f t="shared" si="381"/>
        <v>544</v>
      </c>
      <c r="AD539" s="124">
        <v>0</v>
      </c>
      <c r="AE539" s="124">
        <v>544</v>
      </c>
      <c r="AF539" s="124"/>
      <c r="AG539" s="624"/>
      <c r="AH539" s="132"/>
      <c r="AI539" s="134"/>
      <c r="AJ539" s="203"/>
      <c r="AK539" s="133"/>
      <c r="AL539" s="133"/>
      <c r="AM539" s="562"/>
      <c r="AN539" s="2"/>
      <c r="AO539" s="2"/>
      <c r="AP539" s="2"/>
      <c r="AQ539" s="2"/>
      <c r="AR539" s="2"/>
      <c r="AS539" s="2"/>
      <c r="AT539" s="2"/>
    </row>
    <row r="540" spans="1:46" ht="72" outlineLevel="1">
      <c r="A540" s="361" t="s">
        <v>299</v>
      </c>
      <c r="B540" s="530" t="s">
        <v>110</v>
      </c>
      <c r="C540" s="540" t="s">
        <v>812</v>
      </c>
      <c r="D540" s="540"/>
      <c r="E540" s="575" t="s">
        <v>73</v>
      </c>
      <c r="F540" s="3" t="s">
        <v>450</v>
      </c>
      <c r="G540" s="575" t="s">
        <v>377</v>
      </c>
      <c r="H540" s="575" t="s">
        <v>80</v>
      </c>
      <c r="I540" s="89" t="s">
        <v>33</v>
      </c>
      <c r="J540" s="575">
        <v>4</v>
      </c>
      <c r="K540" s="575">
        <v>2019</v>
      </c>
      <c r="L540" s="575">
        <v>2020</v>
      </c>
      <c r="M540" s="624">
        <f t="shared" si="370"/>
        <v>4000</v>
      </c>
      <c r="N540" s="624">
        <v>0</v>
      </c>
      <c r="O540" s="624">
        <v>2000</v>
      </c>
      <c r="P540" s="624">
        <v>2000</v>
      </c>
      <c r="Q540" s="624">
        <f t="shared" si="373"/>
        <v>4000</v>
      </c>
      <c r="R540" s="624">
        <v>0</v>
      </c>
      <c r="S540" s="624">
        <v>2000</v>
      </c>
      <c r="T540" s="624">
        <v>2000</v>
      </c>
      <c r="U540" s="412">
        <f t="shared" si="366"/>
        <v>4000</v>
      </c>
      <c r="V540" s="412">
        <v>0</v>
      </c>
      <c r="W540" s="412">
        <v>0</v>
      </c>
      <c r="X540" s="412">
        <v>4000</v>
      </c>
      <c r="Y540" s="464">
        <f t="shared" si="380"/>
        <v>0</v>
      </c>
      <c r="Z540" s="464">
        <f t="shared" si="377"/>
        <v>0</v>
      </c>
      <c r="AA540" s="464">
        <f t="shared" si="376"/>
        <v>0</v>
      </c>
      <c r="AB540" s="464">
        <v>0</v>
      </c>
      <c r="AC540" s="124">
        <f t="shared" si="381"/>
        <v>0</v>
      </c>
      <c r="AD540" s="124">
        <v>0</v>
      </c>
      <c r="AE540" s="124">
        <v>0</v>
      </c>
      <c r="AF540" s="124">
        <v>0</v>
      </c>
      <c r="AG540" s="624">
        <v>2000</v>
      </c>
      <c r="AH540" s="624">
        <v>2000</v>
      </c>
      <c r="AI540" s="108">
        <v>2000</v>
      </c>
      <c r="AJ540" s="203"/>
      <c r="AK540" s="603">
        <v>0</v>
      </c>
      <c r="AL540" s="876"/>
      <c r="AM540" s="562"/>
      <c r="AN540" s="2"/>
      <c r="AO540" s="2"/>
      <c r="AP540" s="2"/>
      <c r="AQ540" s="2"/>
      <c r="AR540" s="2"/>
      <c r="AS540" s="2"/>
      <c r="AT540" s="2"/>
    </row>
    <row r="541" spans="1:46" ht="39" customHeight="1" outlineLevel="1">
      <c r="A541" s="555" t="s">
        <v>300</v>
      </c>
      <c r="B541" s="324" t="s">
        <v>105</v>
      </c>
      <c r="C541" s="324"/>
      <c r="D541" s="324"/>
      <c r="E541" s="575" t="s">
        <v>73</v>
      </c>
      <c r="F541" s="3" t="s">
        <v>450</v>
      </c>
      <c r="G541" s="575" t="s">
        <v>377</v>
      </c>
      <c r="H541" s="575" t="s">
        <v>80</v>
      </c>
      <c r="I541" s="89" t="s">
        <v>33</v>
      </c>
      <c r="J541" s="575">
        <v>1</v>
      </c>
      <c r="K541" s="575">
        <v>2018</v>
      </c>
      <c r="L541" s="575">
        <v>2018</v>
      </c>
      <c r="M541" s="624">
        <f t="shared" si="370"/>
        <v>800</v>
      </c>
      <c r="N541" s="624">
        <v>800</v>
      </c>
      <c r="O541" s="624">
        <v>0</v>
      </c>
      <c r="P541" s="624">
        <v>0</v>
      </c>
      <c r="Q541" s="624">
        <f t="shared" si="373"/>
        <v>800</v>
      </c>
      <c r="R541" s="624">
        <v>800</v>
      </c>
      <c r="S541" s="624">
        <v>0</v>
      </c>
      <c r="T541" s="624">
        <v>0</v>
      </c>
      <c r="U541" s="412">
        <f t="shared" si="366"/>
        <v>800</v>
      </c>
      <c r="V541" s="413">
        <f t="shared" ref="V541:X543" si="382">R541</f>
        <v>800</v>
      </c>
      <c r="W541" s="413">
        <f t="shared" si="382"/>
        <v>0</v>
      </c>
      <c r="X541" s="413">
        <f t="shared" si="382"/>
        <v>0</v>
      </c>
      <c r="Y541" s="464">
        <f t="shared" si="380"/>
        <v>800</v>
      </c>
      <c r="Z541" s="464">
        <f t="shared" si="377"/>
        <v>800</v>
      </c>
      <c r="AA541" s="464">
        <f t="shared" si="376"/>
        <v>0</v>
      </c>
      <c r="AB541" s="464">
        <f t="shared" si="376"/>
        <v>0</v>
      </c>
      <c r="AC541" s="124">
        <f t="shared" si="381"/>
        <v>766.7</v>
      </c>
      <c r="AD541" s="124">
        <v>0</v>
      </c>
      <c r="AE541" s="89">
        <v>766.7</v>
      </c>
      <c r="AF541" s="89"/>
      <c r="AG541" s="624"/>
      <c r="AH541" s="132"/>
      <c r="AI541" s="134"/>
      <c r="AJ541" s="203"/>
      <c r="AK541" s="133"/>
      <c r="AL541" s="133"/>
      <c r="AM541" s="562"/>
      <c r="AN541" s="2"/>
      <c r="AO541" s="2"/>
      <c r="AP541" s="2"/>
      <c r="AQ541" s="2"/>
      <c r="AR541" s="2"/>
      <c r="AS541" s="2"/>
      <c r="AT541" s="2"/>
    </row>
    <row r="542" spans="1:46" ht="38.25" customHeight="1" outlineLevel="1">
      <c r="A542" s="555" t="s">
        <v>301</v>
      </c>
      <c r="B542" s="324" t="s">
        <v>103</v>
      </c>
      <c r="C542" s="324"/>
      <c r="D542" s="324"/>
      <c r="E542" s="575" t="s">
        <v>73</v>
      </c>
      <c r="F542" s="3" t="s">
        <v>450</v>
      </c>
      <c r="G542" s="575" t="s">
        <v>377</v>
      </c>
      <c r="H542" s="575" t="s">
        <v>80</v>
      </c>
      <c r="I542" s="89" t="s">
        <v>33</v>
      </c>
      <c r="J542" s="575">
        <v>1</v>
      </c>
      <c r="K542" s="575">
        <v>2018</v>
      </c>
      <c r="L542" s="575">
        <v>2018</v>
      </c>
      <c r="M542" s="624">
        <f t="shared" si="370"/>
        <v>700</v>
      </c>
      <c r="N542" s="624">
        <v>700</v>
      </c>
      <c r="O542" s="624">
        <v>0</v>
      </c>
      <c r="P542" s="624">
        <v>0</v>
      </c>
      <c r="Q542" s="624">
        <f t="shared" si="373"/>
        <v>700</v>
      </c>
      <c r="R542" s="624">
        <v>700</v>
      </c>
      <c r="S542" s="624">
        <v>0</v>
      </c>
      <c r="T542" s="624">
        <v>0</v>
      </c>
      <c r="U542" s="412">
        <f t="shared" si="366"/>
        <v>700</v>
      </c>
      <c r="V542" s="413">
        <f t="shared" si="382"/>
        <v>700</v>
      </c>
      <c r="W542" s="413">
        <f t="shared" si="382"/>
        <v>0</v>
      </c>
      <c r="X542" s="413">
        <f t="shared" si="382"/>
        <v>0</v>
      </c>
      <c r="Y542" s="464">
        <f t="shared" si="380"/>
        <v>700</v>
      </c>
      <c r="Z542" s="464">
        <f t="shared" si="377"/>
        <v>700</v>
      </c>
      <c r="AA542" s="464">
        <f t="shared" si="376"/>
        <v>0</v>
      </c>
      <c r="AB542" s="464">
        <f t="shared" si="376"/>
        <v>0</v>
      </c>
      <c r="AC542" s="124">
        <f t="shared" si="381"/>
        <v>616.4</v>
      </c>
      <c r="AD542" s="124">
        <v>0</v>
      </c>
      <c r="AE542" s="89">
        <v>616.4</v>
      </c>
      <c r="AF542" s="89"/>
      <c r="AG542" s="624"/>
      <c r="AH542" s="132"/>
      <c r="AI542" s="134"/>
      <c r="AJ542" s="203"/>
      <c r="AK542" s="133"/>
      <c r="AL542" s="133"/>
      <c r="AM542" s="562"/>
      <c r="AN542" s="2"/>
      <c r="AO542" s="2"/>
      <c r="AP542" s="2"/>
      <c r="AQ542" s="2"/>
      <c r="AR542" s="2"/>
      <c r="AS542" s="2"/>
      <c r="AT542" s="2"/>
    </row>
    <row r="543" spans="1:46" ht="55.95" customHeight="1" outlineLevel="1">
      <c r="A543" s="361" t="s">
        <v>302</v>
      </c>
      <c r="B543" s="530" t="s">
        <v>113</v>
      </c>
      <c r="C543" s="540" t="s">
        <v>924</v>
      </c>
      <c r="D543" s="600"/>
      <c r="E543" s="575" t="s">
        <v>73</v>
      </c>
      <c r="F543" s="3" t="s">
        <v>450</v>
      </c>
      <c r="G543" s="575" t="s">
        <v>377</v>
      </c>
      <c r="H543" s="575" t="s">
        <v>80</v>
      </c>
      <c r="I543" s="89" t="s">
        <v>33</v>
      </c>
      <c r="J543" s="575">
        <v>1</v>
      </c>
      <c r="K543" s="575">
        <v>2020</v>
      </c>
      <c r="L543" s="575">
        <v>2020</v>
      </c>
      <c r="M543" s="624">
        <f t="shared" si="370"/>
        <v>2490</v>
      </c>
      <c r="N543" s="624">
        <v>0</v>
      </c>
      <c r="O543" s="624">
        <v>0</v>
      </c>
      <c r="P543" s="624">
        <v>2490</v>
      </c>
      <c r="Q543" s="624">
        <f t="shared" si="373"/>
        <v>2490</v>
      </c>
      <c r="R543" s="624">
        <v>0</v>
      </c>
      <c r="S543" s="624">
        <v>0</v>
      </c>
      <c r="T543" s="624">
        <v>2490</v>
      </c>
      <c r="U543" s="412">
        <f t="shared" si="366"/>
        <v>2490</v>
      </c>
      <c r="V543" s="413">
        <f t="shared" si="382"/>
        <v>0</v>
      </c>
      <c r="W543" s="413">
        <f t="shared" si="382"/>
        <v>0</v>
      </c>
      <c r="X543" s="413">
        <f t="shared" si="382"/>
        <v>2490</v>
      </c>
      <c r="Y543" s="464">
        <f t="shared" si="380"/>
        <v>0</v>
      </c>
      <c r="Z543" s="464">
        <v>0</v>
      </c>
      <c r="AA543" s="464">
        <v>0</v>
      </c>
      <c r="AB543" s="464">
        <v>0</v>
      </c>
      <c r="AC543" s="124">
        <f t="shared" si="381"/>
        <v>0</v>
      </c>
      <c r="AD543" s="124">
        <v>0</v>
      </c>
      <c r="AE543" s="124">
        <v>0</v>
      </c>
      <c r="AF543" s="124">
        <v>0</v>
      </c>
      <c r="AG543" s="624">
        <v>2490</v>
      </c>
      <c r="AH543" s="624">
        <v>2490</v>
      </c>
      <c r="AI543" s="108">
        <v>2490</v>
      </c>
      <c r="AJ543" s="134"/>
      <c r="AK543" s="624">
        <v>0</v>
      </c>
      <c r="AL543" s="831"/>
      <c r="AM543" s="562"/>
      <c r="AN543" s="2"/>
      <c r="AO543" s="2"/>
      <c r="AP543" s="2"/>
      <c r="AQ543" s="2"/>
      <c r="AR543" s="2"/>
      <c r="AS543" s="2"/>
      <c r="AT543" s="2"/>
    </row>
    <row r="544" spans="1:46" ht="79.95" customHeight="1" outlineLevel="1">
      <c r="A544" s="555" t="s">
        <v>303</v>
      </c>
      <c r="B544" s="600" t="s">
        <v>108</v>
      </c>
      <c r="C544" s="540" t="s">
        <v>812</v>
      </c>
      <c r="D544" s="540"/>
      <c r="E544" s="575" t="s">
        <v>73</v>
      </c>
      <c r="F544" s="3" t="s">
        <v>450</v>
      </c>
      <c r="G544" s="575" t="s">
        <v>377</v>
      </c>
      <c r="H544" s="575" t="s">
        <v>80</v>
      </c>
      <c r="I544" s="89" t="s">
        <v>33</v>
      </c>
      <c r="J544" s="575">
        <v>1</v>
      </c>
      <c r="K544" s="575">
        <v>2019</v>
      </c>
      <c r="L544" s="575">
        <v>2020</v>
      </c>
      <c r="M544" s="624">
        <f t="shared" si="370"/>
        <v>800</v>
      </c>
      <c r="N544" s="624">
        <v>0</v>
      </c>
      <c r="O544" s="624">
        <v>800</v>
      </c>
      <c r="P544" s="624">
        <v>0</v>
      </c>
      <c r="Q544" s="624">
        <f t="shared" si="373"/>
        <v>800</v>
      </c>
      <c r="R544" s="624">
        <v>0</v>
      </c>
      <c r="S544" s="624">
        <v>800</v>
      </c>
      <c r="T544" s="624">
        <v>0</v>
      </c>
      <c r="U544" s="412">
        <f t="shared" si="366"/>
        <v>800</v>
      </c>
      <c r="V544" s="412">
        <v>0</v>
      </c>
      <c r="W544" s="412">
        <v>0</v>
      </c>
      <c r="X544" s="412">
        <v>800</v>
      </c>
      <c r="Y544" s="472">
        <f t="shared" si="380"/>
        <v>650</v>
      </c>
      <c r="Z544" s="472">
        <f t="shared" ref="Z544:AB555" si="383">V544</f>
        <v>0</v>
      </c>
      <c r="AA544" s="472">
        <f t="shared" si="383"/>
        <v>0</v>
      </c>
      <c r="AB544" s="472">
        <v>650</v>
      </c>
      <c r="AC544" s="124">
        <f t="shared" si="381"/>
        <v>650</v>
      </c>
      <c r="AD544" s="124">
        <v>0</v>
      </c>
      <c r="AE544" s="124">
        <v>0</v>
      </c>
      <c r="AF544" s="124">
        <v>650</v>
      </c>
      <c r="AG544" s="624"/>
      <c r="AH544" s="132"/>
      <c r="AI544" s="134"/>
      <c r="AJ544" s="108">
        <v>650.1</v>
      </c>
      <c r="AK544" s="624">
        <v>650</v>
      </c>
      <c r="AL544" s="831"/>
      <c r="AM544" s="562"/>
      <c r="AN544" s="2" t="s">
        <v>607</v>
      </c>
      <c r="AO544" s="2"/>
      <c r="AP544" s="2"/>
      <c r="AQ544" s="2"/>
      <c r="AR544" s="2"/>
      <c r="AS544" s="2"/>
      <c r="AT544" s="2"/>
    </row>
    <row r="545" spans="1:46" ht="87" customHeight="1" outlineLevel="1">
      <c r="A545" s="555" t="s">
        <v>304</v>
      </c>
      <c r="B545" s="64" t="s">
        <v>109</v>
      </c>
      <c r="C545" s="540" t="s">
        <v>812</v>
      </c>
      <c r="D545" s="540"/>
      <c r="E545" s="575" t="s">
        <v>73</v>
      </c>
      <c r="F545" s="3" t="s">
        <v>450</v>
      </c>
      <c r="G545" s="575" t="s">
        <v>377</v>
      </c>
      <c r="H545" s="575" t="s">
        <v>80</v>
      </c>
      <c r="I545" s="89" t="s">
        <v>33</v>
      </c>
      <c r="J545" s="575">
        <v>1</v>
      </c>
      <c r="K545" s="575">
        <v>2019</v>
      </c>
      <c r="L545" s="575">
        <v>2020</v>
      </c>
      <c r="M545" s="624">
        <f t="shared" si="370"/>
        <v>740</v>
      </c>
      <c r="N545" s="624">
        <v>0</v>
      </c>
      <c r="O545" s="624">
        <v>740</v>
      </c>
      <c r="P545" s="624">
        <v>0</v>
      </c>
      <c r="Q545" s="624">
        <f t="shared" si="373"/>
        <v>740</v>
      </c>
      <c r="R545" s="624">
        <v>0</v>
      </c>
      <c r="S545" s="624">
        <v>740</v>
      </c>
      <c r="T545" s="624">
        <v>0</v>
      </c>
      <c r="U545" s="421">
        <f t="shared" si="366"/>
        <v>740</v>
      </c>
      <c r="V545" s="421">
        <v>0</v>
      </c>
      <c r="W545" s="421">
        <v>0</v>
      </c>
      <c r="X545" s="421">
        <v>740</v>
      </c>
      <c r="Y545" s="472">
        <f t="shared" si="380"/>
        <v>740</v>
      </c>
      <c r="Z545" s="472">
        <f t="shared" si="383"/>
        <v>0</v>
      </c>
      <c r="AA545" s="472">
        <f t="shared" si="383"/>
        <v>0</v>
      </c>
      <c r="AB545" s="472">
        <f t="shared" si="383"/>
        <v>740</v>
      </c>
      <c r="AC545" s="124">
        <f t="shared" si="381"/>
        <v>648</v>
      </c>
      <c r="AD545" s="124">
        <v>0</v>
      </c>
      <c r="AE545" s="124">
        <v>0</v>
      </c>
      <c r="AF545" s="124">
        <v>648</v>
      </c>
      <c r="AG545" s="624"/>
      <c r="AH545" s="132"/>
      <c r="AI545" s="134"/>
      <c r="AJ545" s="108">
        <v>647.56422999999995</v>
      </c>
      <c r="AK545" s="624">
        <v>648</v>
      </c>
      <c r="AL545" s="831"/>
      <c r="AM545" s="562"/>
      <c r="AN545" s="2" t="s">
        <v>607</v>
      </c>
      <c r="AO545" s="2"/>
      <c r="AP545" s="2"/>
      <c r="AQ545" s="2"/>
      <c r="AR545" s="2"/>
      <c r="AS545" s="2"/>
      <c r="AT545" s="2"/>
    </row>
    <row r="546" spans="1:46" ht="42.75" customHeight="1" outlineLevel="1">
      <c r="A546" s="555" t="s">
        <v>305</v>
      </c>
      <c r="B546" s="600" t="s">
        <v>362</v>
      </c>
      <c r="C546" s="600"/>
      <c r="D546" s="600"/>
      <c r="E546" s="575" t="s">
        <v>73</v>
      </c>
      <c r="F546" s="3" t="s">
        <v>450</v>
      </c>
      <c r="G546" s="575" t="s">
        <v>377</v>
      </c>
      <c r="H546" s="575" t="s">
        <v>80</v>
      </c>
      <c r="I546" s="89" t="s">
        <v>33</v>
      </c>
      <c r="J546" s="575">
        <v>1</v>
      </c>
      <c r="K546" s="575">
        <v>2020</v>
      </c>
      <c r="L546" s="575">
        <v>2020</v>
      </c>
      <c r="M546" s="624">
        <f t="shared" si="370"/>
        <v>270</v>
      </c>
      <c r="N546" s="624">
        <v>0</v>
      </c>
      <c r="O546" s="624">
        <v>0</v>
      </c>
      <c r="P546" s="624">
        <v>270</v>
      </c>
      <c r="Q546" s="624">
        <f t="shared" si="373"/>
        <v>270</v>
      </c>
      <c r="R546" s="624">
        <v>0</v>
      </c>
      <c r="S546" s="624">
        <v>0</v>
      </c>
      <c r="T546" s="624">
        <v>270</v>
      </c>
      <c r="U546" s="412">
        <f t="shared" si="366"/>
        <v>270</v>
      </c>
      <c r="V546" s="413">
        <f t="shared" ref="V546:X550" si="384">R546</f>
        <v>0</v>
      </c>
      <c r="W546" s="413">
        <f t="shared" si="384"/>
        <v>0</v>
      </c>
      <c r="X546" s="413">
        <f t="shared" si="384"/>
        <v>270</v>
      </c>
      <c r="Y546" s="472">
        <f t="shared" ref="Y546:Y553" si="385">SUM(Z546:AB546)</f>
        <v>270</v>
      </c>
      <c r="Z546" s="472">
        <f t="shared" si="383"/>
        <v>0</v>
      </c>
      <c r="AA546" s="472">
        <f t="shared" si="383"/>
        <v>0</v>
      </c>
      <c r="AB546" s="472">
        <f t="shared" si="383"/>
        <v>270</v>
      </c>
      <c r="AC546" s="124">
        <f t="shared" si="381"/>
        <v>187</v>
      </c>
      <c r="AD546" s="124">
        <v>0</v>
      </c>
      <c r="AE546" s="124">
        <v>0</v>
      </c>
      <c r="AF546" s="124">
        <v>187</v>
      </c>
      <c r="AG546" s="624">
        <v>270</v>
      </c>
      <c r="AH546" s="624">
        <v>270</v>
      </c>
      <c r="AI546" s="108">
        <v>270</v>
      </c>
      <c r="AJ546" s="134"/>
      <c r="AK546" s="624">
        <v>187</v>
      </c>
      <c r="AL546" s="831"/>
      <c r="AM546" s="562"/>
      <c r="AN546" s="2"/>
      <c r="AO546" s="2"/>
      <c r="AP546" s="2"/>
      <c r="AQ546" s="2"/>
      <c r="AR546" s="2"/>
      <c r="AS546" s="2"/>
      <c r="AT546" s="2"/>
    </row>
    <row r="547" spans="1:46" ht="57.6" outlineLevel="1">
      <c r="A547" s="555" t="s">
        <v>733</v>
      </c>
      <c r="B547" s="600" t="s">
        <v>734</v>
      </c>
      <c r="C547" s="540" t="s">
        <v>741</v>
      </c>
      <c r="D547" s="540"/>
      <c r="E547" s="575" t="s">
        <v>73</v>
      </c>
      <c r="F547" s="3" t="s">
        <v>450</v>
      </c>
      <c r="G547" s="575" t="s">
        <v>377</v>
      </c>
      <c r="H547" s="575" t="s">
        <v>80</v>
      </c>
      <c r="I547" s="89" t="s">
        <v>33</v>
      </c>
      <c r="J547" s="575">
        <v>6</v>
      </c>
      <c r="K547" s="575">
        <v>2018</v>
      </c>
      <c r="L547" s="575">
        <v>2018</v>
      </c>
      <c r="M547" s="624"/>
      <c r="N547" s="624"/>
      <c r="O547" s="624"/>
      <c r="P547" s="624"/>
      <c r="Q547" s="624">
        <f>SUM(R547:T547)</f>
        <v>543.1</v>
      </c>
      <c r="R547" s="624">
        <v>543.1</v>
      </c>
      <c r="S547" s="624">
        <v>0</v>
      </c>
      <c r="T547" s="624">
        <v>0</v>
      </c>
      <c r="U547" s="413">
        <f t="shared" si="366"/>
        <v>543.1</v>
      </c>
      <c r="V547" s="413">
        <f t="shared" si="384"/>
        <v>543.1</v>
      </c>
      <c r="W547" s="413">
        <f t="shared" si="384"/>
        <v>0</v>
      </c>
      <c r="X547" s="413">
        <f t="shared" si="384"/>
        <v>0</v>
      </c>
      <c r="Y547" s="472">
        <f t="shared" si="385"/>
        <v>543.1</v>
      </c>
      <c r="Z547" s="472">
        <f t="shared" si="383"/>
        <v>543.1</v>
      </c>
      <c r="AA547" s="472">
        <f t="shared" si="383"/>
        <v>0</v>
      </c>
      <c r="AB547" s="472">
        <f t="shared" si="383"/>
        <v>0</v>
      </c>
      <c r="AC547" s="124">
        <f t="shared" si="381"/>
        <v>543.1</v>
      </c>
      <c r="AD547" s="124">
        <v>543.1</v>
      </c>
      <c r="AE547" s="124">
        <v>0</v>
      </c>
      <c r="AF547" s="124"/>
      <c r="AG547" s="624"/>
      <c r="AH547" s="624"/>
      <c r="AI547" s="108"/>
      <c r="AJ547" s="134"/>
      <c r="AK547" s="134"/>
      <c r="AL547" s="134"/>
      <c r="AM547" s="562"/>
      <c r="AN547" s="2"/>
      <c r="AO547" s="2"/>
      <c r="AP547" s="2"/>
      <c r="AQ547" s="2"/>
      <c r="AR547" s="2"/>
      <c r="AS547" s="2"/>
      <c r="AT547" s="2"/>
    </row>
    <row r="548" spans="1:46" ht="57.6" outlineLevel="1">
      <c r="A548" s="555" t="s">
        <v>735</v>
      </c>
      <c r="B548" s="600" t="s">
        <v>736</v>
      </c>
      <c r="C548" s="540" t="s">
        <v>741</v>
      </c>
      <c r="D548" s="540"/>
      <c r="E548" s="575" t="s">
        <v>73</v>
      </c>
      <c r="F548" s="3" t="s">
        <v>450</v>
      </c>
      <c r="G548" s="575" t="s">
        <v>377</v>
      </c>
      <c r="H548" s="575" t="s">
        <v>80</v>
      </c>
      <c r="I548" s="89" t="s">
        <v>33</v>
      </c>
      <c r="J548" s="575">
        <v>1</v>
      </c>
      <c r="K548" s="575">
        <v>2018</v>
      </c>
      <c r="L548" s="575">
        <v>2018</v>
      </c>
      <c r="M548" s="624"/>
      <c r="N548" s="624"/>
      <c r="O548" s="624"/>
      <c r="P548" s="624"/>
      <c r="Q548" s="624">
        <f>SUM(R548:T548)</f>
        <v>9544.6</v>
      </c>
      <c r="R548" s="624">
        <v>9544.6</v>
      </c>
      <c r="S548" s="624">
        <v>0</v>
      </c>
      <c r="T548" s="624">
        <v>0</v>
      </c>
      <c r="U548" s="413">
        <f t="shared" si="366"/>
        <v>9544.6</v>
      </c>
      <c r="V548" s="413">
        <f t="shared" si="384"/>
        <v>9544.6</v>
      </c>
      <c r="W548" s="413">
        <f t="shared" si="384"/>
        <v>0</v>
      </c>
      <c r="X548" s="413">
        <f t="shared" si="384"/>
        <v>0</v>
      </c>
      <c r="Y548" s="472">
        <f t="shared" si="385"/>
        <v>9544.6</v>
      </c>
      <c r="Z548" s="472">
        <f t="shared" si="383"/>
        <v>9544.6</v>
      </c>
      <c r="AA548" s="472">
        <f t="shared" si="383"/>
        <v>0</v>
      </c>
      <c r="AB548" s="472">
        <f t="shared" si="383"/>
        <v>0</v>
      </c>
      <c r="AC548" s="124">
        <f t="shared" si="381"/>
        <v>9544.6</v>
      </c>
      <c r="AD548" s="89">
        <v>9544.6</v>
      </c>
      <c r="AE548" s="124">
        <v>0</v>
      </c>
      <c r="AF548" s="124"/>
      <c r="AG548" s="624"/>
      <c r="AH548" s="624"/>
      <c r="AI548" s="108"/>
      <c r="AJ548" s="134"/>
      <c r="AK548" s="134"/>
      <c r="AL548" s="134"/>
      <c r="AM548" s="562"/>
      <c r="AN548" s="2"/>
      <c r="AO548" s="2"/>
      <c r="AP548" s="2"/>
      <c r="AQ548" s="2"/>
      <c r="AR548" s="2"/>
      <c r="AS548" s="2"/>
      <c r="AT548" s="2"/>
    </row>
    <row r="549" spans="1:46" ht="57.6" outlineLevel="1">
      <c r="A549" s="555" t="s">
        <v>737</v>
      </c>
      <c r="B549" s="600" t="s">
        <v>738</v>
      </c>
      <c r="C549" s="540" t="s">
        <v>741</v>
      </c>
      <c r="D549" s="540"/>
      <c r="E549" s="575" t="s">
        <v>73</v>
      </c>
      <c r="F549" s="3" t="s">
        <v>450</v>
      </c>
      <c r="G549" s="575" t="s">
        <v>377</v>
      </c>
      <c r="H549" s="575" t="s">
        <v>80</v>
      </c>
      <c r="I549" s="89" t="s">
        <v>33</v>
      </c>
      <c r="J549" s="575">
        <v>1</v>
      </c>
      <c r="K549" s="575">
        <v>2018</v>
      </c>
      <c r="L549" s="575">
        <v>2018</v>
      </c>
      <c r="M549" s="624"/>
      <c r="N549" s="624"/>
      <c r="O549" s="624"/>
      <c r="P549" s="624"/>
      <c r="Q549" s="624">
        <f>SUM(R549:T549)</f>
        <v>938.2</v>
      </c>
      <c r="R549" s="624">
        <v>938.2</v>
      </c>
      <c r="S549" s="624">
        <v>0</v>
      </c>
      <c r="T549" s="624">
        <v>0</v>
      </c>
      <c r="U549" s="413">
        <f t="shared" si="366"/>
        <v>938.2</v>
      </c>
      <c r="V549" s="413">
        <f t="shared" si="384"/>
        <v>938.2</v>
      </c>
      <c r="W549" s="413">
        <f t="shared" si="384"/>
        <v>0</v>
      </c>
      <c r="X549" s="413">
        <f t="shared" si="384"/>
        <v>0</v>
      </c>
      <c r="Y549" s="472">
        <f t="shared" si="385"/>
        <v>938.2</v>
      </c>
      <c r="Z549" s="472">
        <f t="shared" si="383"/>
        <v>938.2</v>
      </c>
      <c r="AA549" s="472">
        <f t="shared" si="383"/>
        <v>0</v>
      </c>
      <c r="AB549" s="472">
        <f t="shared" si="383"/>
        <v>0</v>
      </c>
      <c r="AC549" s="124">
        <f t="shared" si="381"/>
        <v>938.2</v>
      </c>
      <c r="AD549" s="89">
        <v>938.2</v>
      </c>
      <c r="AE549" s="124">
        <v>0</v>
      </c>
      <c r="AF549" s="124"/>
      <c r="AG549" s="624"/>
      <c r="AH549" s="624"/>
      <c r="AI549" s="108"/>
      <c r="AJ549" s="134"/>
      <c r="AK549" s="134"/>
      <c r="AL549" s="134"/>
      <c r="AM549" s="562"/>
      <c r="AN549" s="2"/>
      <c r="AO549" s="2"/>
      <c r="AP549" s="2"/>
      <c r="AQ549" s="2"/>
      <c r="AR549" s="2"/>
      <c r="AS549" s="2"/>
      <c r="AT549" s="2"/>
    </row>
    <row r="550" spans="1:46" ht="57.6" outlineLevel="1">
      <c r="A550" s="555" t="s">
        <v>739</v>
      </c>
      <c r="B550" s="600" t="s">
        <v>740</v>
      </c>
      <c r="C550" s="540" t="s">
        <v>741</v>
      </c>
      <c r="D550" s="540"/>
      <c r="E550" s="575" t="s">
        <v>73</v>
      </c>
      <c r="F550" s="3" t="s">
        <v>450</v>
      </c>
      <c r="G550" s="575" t="s">
        <v>377</v>
      </c>
      <c r="H550" s="575" t="s">
        <v>80</v>
      </c>
      <c r="I550" s="89" t="s">
        <v>33</v>
      </c>
      <c r="J550" s="575">
        <v>1</v>
      </c>
      <c r="K550" s="575">
        <v>2018</v>
      </c>
      <c r="L550" s="575">
        <v>2018</v>
      </c>
      <c r="M550" s="624"/>
      <c r="N550" s="624"/>
      <c r="O550" s="624"/>
      <c r="P550" s="624"/>
      <c r="Q550" s="624">
        <f>SUM(R550:T550)</f>
        <v>903.6</v>
      </c>
      <c r="R550" s="624">
        <v>903.6</v>
      </c>
      <c r="S550" s="624">
        <v>0</v>
      </c>
      <c r="T550" s="624">
        <v>0</v>
      </c>
      <c r="U550" s="413">
        <f t="shared" si="366"/>
        <v>903.6</v>
      </c>
      <c r="V550" s="413">
        <f t="shared" si="384"/>
        <v>903.6</v>
      </c>
      <c r="W550" s="413">
        <f t="shared" si="384"/>
        <v>0</v>
      </c>
      <c r="X550" s="413">
        <f t="shared" si="384"/>
        <v>0</v>
      </c>
      <c r="Y550" s="472">
        <f t="shared" si="385"/>
        <v>903.6</v>
      </c>
      <c r="Z550" s="472">
        <f t="shared" si="383"/>
        <v>903.6</v>
      </c>
      <c r="AA550" s="472">
        <f t="shared" si="383"/>
        <v>0</v>
      </c>
      <c r="AB550" s="472">
        <f t="shared" si="383"/>
        <v>0</v>
      </c>
      <c r="AC550" s="124">
        <f t="shared" si="381"/>
        <v>903.6</v>
      </c>
      <c r="AD550" s="89">
        <v>903.6</v>
      </c>
      <c r="AE550" s="124">
        <v>0</v>
      </c>
      <c r="AF550" s="124"/>
      <c r="AG550" s="624"/>
      <c r="AH550" s="624"/>
      <c r="AI550" s="108"/>
      <c r="AJ550" s="134"/>
      <c r="AK550" s="134"/>
      <c r="AL550" s="134"/>
      <c r="AM550" s="562"/>
      <c r="AN550" s="2"/>
      <c r="AO550" s="2"/>
      <c r="AP550" s="2"/>
      <c r="AQ550" s="2"/>
      <c r="AR550" s="2"/>
      <c r="AS550" s="2"/>
      <c r="AT550" s="2"/>
    </row>
    <row r="551" spans="1:46" ht="57.6" outlineLevel="1">
      <c r="A551" s="555" t="s">
        <v>795</v>
      </c>
      <c r="B551" s="600" t="s">
        <v>796</v>
      </c>
      <c r="C551" s="49" t="s">
        <v>797</v>
      </c>
      <c r="D551" s="49"/>
      <c r="E551" s="575" t="s">
        <v>73</v>
      </c>
      <c r="F551" s="3" t="s">
        <v>450</v>
      </c>
      <c r="G551" s="575" t="s">
        <v>377</v>
      </c>
      <c r="H551" s="575" t="s">
        <v>80</v>
      </c>
      <c r="I551" s="89" t="s">
        <v>33</v>
      </c>
      <c r="J551" s="575">
        <v>1</v>
      </c>
      <c r="K551" s="575">
        <v>2019</v>
      </c>
      <c r="L551" s="575">
        <v>2019</v>
      </c>
      <c r="M551" s="624"/>
      <c r="N551" s="624"/>
      <c r="O551" s="624"/>
      <c r="P551" s="624"/>
      <c r="Q551" s="624"/>
      <c r="R551" s="624"/>
      <c r="S551" s="624"/>
      <c r="T551" s="624"/>
      <c r="U551" s="412">
        <f t="shared" si="366"/>
        <v>398.7</v>
      </c>
      <c r="V551" s="412">
        <v>0</v>
      </c>
      <c r="W551" s="412">
        <v>398.7</v>
      </c>
      <c r="X551" s="412">
        <v>0</v>
      </c>
      <c r="Y551" s="472">
        <f t="shared" si="385"/>
        <v>398.7</v>
      </c>
      <c r="Z551" s="472">
        <f t="shared" si="383"/>
        <v>0</v>
      </c>
      <c r="AA551" s="472">
        <f t="shared" si="383"/>
        <v>398.7</v>
      </c>
      <c r="AB551" s="472">
        <f t="shared" si="383"/>
        <v>0</v>
      </c>
      <c r="AC551" s="124">
        <f t="shared" si="381"/>
        <v>0</v>
      </c>
      <c r="AD551" s="575"/>
      <c r="AE551" s="575"/>
      <c r="AF551" s="666"/>
      <c r="AG551" s="624"/>
      <c r="AH551" s="624"/>
      <c r="AI551" s="108"/>
      <c r="AJ551" s="134"/>
      <c r="AK551" s="134"/>
      <c r="AL551" s="134"/>
      <c r="AM551" s="562"/>
      <c r="AN551" s="2"/>
      <c r="AO551" s="2"/>
      <c r="AP551" s="2"/>
      <c r="AQ551" s="2"/>
      <c r="AR551" s="2"/>
      <c r="AS551" s="2"/>
      <c r="AT551" s="2"/>
    </row>
    <row r="552" spans="1:46" ht="57.6" outlineLevel="1">
      <c r="A552" s="555" t="s">
        <v>798</v>
      </c>
      <c r="B552" s="600" t="s">
        <v>799</v>
      </c>
      <c r="C552" s="49" t="s">
        <v>797</v>
      </c>
      <c r="D552" s="49"/>
      <c r="E552" s="575" t="s">
        <v>73</v>
      </c>
      <c r="F552" s="3" t="s">
        <v>450</v>
      </c>
      <c r="G552" s="575" t="s">
        <v>377</v>
      </c>
      <c r="H552" s="575" t="s">
        <v>80</v>
      </c>
      <c r="I552" s="89" t="s">
        <v>33</v>
      </c>
      <c r="J552" s="575">
        <v>1</v>
      </c>
      <c r="K552" s="575">
        <v>2019</v>
      </c>
      <c r="L552" s="575">
        <v>2019</v>
      </c>
      <c r="M552" s="624"/>
      <c r="N552" s="624"/>
      <c r="O552" s="624"/>
      <c r="P552" s="624"/>
      <c r="Q552" s="624"/>
      <c r="R552" s="624"/>
      <c r="S552" s="624"/>
      <c r="T552" s="624"/>
      <c r="U552" s="412">
        <f t="shared" si="366"/>
        <v>2198</v>
      </c>
      <c r="V552" s="412">
        <v>0</v>
      </c>
      <c r="W552" s="412">
        <v>2198</v>
      </c>
      <c r="X552" s="412">
        <v>0</v>
      </c>
      <c r="Y552" s="472">
        <f t="shared" si="385"/>
        <v>2198</v>
      </c>
      <c r="Z552" s="472">
        <f t="shared" si="383"/>
        <v>0</v>
      </c>
      <c r="AA552" s="472">
        <f t="shared" si="383"/>
        <v>2198</v>
      </c>
      <c r="AB552" s="472">
        <f t="shared" si="383"/>
        <v>0</v>
      </c>
      <c r="AC552" s="124">
        <f t="shared" si="381"/>
        <v>0</v>
      </c>
      <c r="AD552" s="575"/>
      <c r="AE552" s="575"/>
      <c r="AF552" s="666"/>
      <c r="AG552" s="624"/>
      <c r="AH552" s="624"/>
      <c r="AI552" s="108"/>
      <c r="AJ552" s="134"/>
      <c r="AK552" s="134"/>
      <c r="AL552" s="134"/>
      <c r="AM552" s="562"/>
      <c r="AN552" s="2"/>
      <c r="AO552" s="2"/>
      <c r="AP552" s="2"/>
      <c r="AQ552" s="2"/>
      <c r="AR552" s="2"/>
      <c r="AS552" s="2"/>
      <c r="AT552" s="2"/>
    </row>
    <row r="553" spans="1:46" ht="57.6" outlineLevel="1">
      <c r="A553" s="555" t="s">
        <v>800</v>
      </c>
      <c r="B553" s="600" t="s">
        <v>801</v>
      </c>
      <c r="C553" s="49" t="s">
        <v>797</v>
      </c>
      <c r="D553" s="49"/>
      <c r="E553" s="575" t="s">
        <v>73</v>
      </c>
      <c r="F553" s="3" t="s">
        <v>450</v>
      </c>
      <c r="G553" s="575" t="s">
        <v>377</v>
      </c>
      <c r="H553" s="575" t="s">
        <v>80</v>
      </c>
      <c r="I553" s="89" t="s">
        <v>33</v>
      </c>
      <c r="J553" s="575">
        <v>1</v>
      </c>
      <c r="K553" s="575">
        <v>2019</v>
      </c>
      <c r="L553" s="575">
        <v>2019</v>
      </c>
      <c r="M553" s="624"/>
      <c r="N553" s="624"/>
      <c r="O553" s="624"/>
      <c r="P553" s="624"/>
      <c r="Q553" s="624"/>
      <c r="R553" s="624"/>
      <c r="S553" s="624"/>
      <c r="T553" s="624"/>
      <c r="U553" s="412">
        <f t="shared" si="366"/>
        <v>1439.6</v>
      </c>
      <c r="V553" s="412">
        <v>0</v>
      </c>
      <c r="W553" s="412">
        <v>1439.6</v>
      </c>
      <c r="X553" s="412">
        <v>0</v>
      </c>
      <c r="Y553" s="472">
        <f t="shared" si="385"/>
        <v>1439.6</v>
      </c>
      <c r="Z553" s="472">
        <f t="shared" si="383"/>
        <v>0</v>
      </c>
      <c r="AA553" s="472">
        <f t="shared" si="383"/>
        <v>1439.6</v>
      </c>
      <c r="AB553" s="472">
        <f t="shared" si="383"/>
        <v>0</v>
      </c>
      <c r="AC553" s="124">
        <f t="shared" si="381"/>
        <v>0</v>
      </c>
      <c r="AD553" s="575"/>
      <c r="AE553" s="575"/>
      <c r="AF553" s="666"/>
      <c r="AG553" s="624"/>
      <c r="AH553" s="624"/>
      <c r="AI553" s="108"/>
      <c r="AJ553" s="134"/>
      <c r="AK553" s="134"/>
      <c r="AL553" s="134"/>
      <c r="AM553" s="562"/>
      <c r="AN553" s="2"/>
      <c r="AO553" s="2"/>
      <c r="AP553" s="2"/>
      <c r="AQ553" s="2"/>
      <c r="AR553" s="2"/>
      <c r="AS553" s="2"/>
      <c r="AT553" s="2"/>
    </row>
    <row r="554" spans="1:46" ht="57.6" outlineLevel="1">
      <c r="A554" s="555" t="s">
        <v>802</v>
      </c>
      <c r="B554" s="600" t="s">
        <v>803</v>
      </c>
      <c r="C554" s="49" t="s">
        <v>797</v>
      </c>
      <c r="D554" s="49"/>
      <c r="E554" s="575" t="s">
        <v>73</v>
      </c>
      <c r="F554" s="3" t="s">
        <v>450</v>
      </c>
      <c r="G554" s="575" t="s">
        <v>377</v>
      </c>
      <c r="H554" s="575" t="s">
        <v>80</v>
      </c>
      <c r="I554" s="89" t="s">
        <v>33</v>
      </c>
      <c r="J554" s="575">
        <v>1</v>
      </c>
      <c r="K554" s="575">
        <v>2019</v>
      </c>
      <c r="L554" s="575">
        <v>2019</v>
      </c>
      <c r="M554" s="624"/>
      <c r="N554" s="624"/>
      <c r="O554" s="624"/>
      <c r="P554" s="624"/>
      <c r="Q554" s="624"/>
      <c r="R554" s="624"/>
      <c r="S554" s="624"/>
      <c r="T554" s="624"/>
      <c r="U554" s="412">
        <f t="shared" si="366"/>
        <v>541.70000000000005</v>
      </c>
      <c r="V554" s="412">
        <v>0</v>
      </c>
      <c r="W554" s="412">
        <v>541.70000000000005</v>
      </c>
      <c r="X554" s="412">
        <v>0</v>
      </c>
      <c r="Y554" s="472">
        <f>SUM(Z554:AB554)</f>
        <v>541.70000000000005</v>
      </c>
      <c r="Z554" s="472">
        <f t="shared" si="383"/>
        <v>0</v>
      </c>
      <c r="AA554" s="472">
        <f t="shared" si="383"/>
        <v>541.70000000000005</v>
      </c>
      <c r="AB554" s="472">
        <f t="shared" si="383"/>
        <v>0</v>
      </c>
      <c r="AC554" s="124">
        <f>SUM(AD554:AF554)</f>
        <v>0</v>
      </c>
      <c r="AD554" s="575"/>
      <c r="AE554" s="575"/>
      <c r="AF554" s="666"/>
      <c r="AG554" s="624"/>
      <c r="AH554" s="624"/>
      <c r="AI554" s="108"/>
      <c r="AJ554" s="134"/>
      <c r="AK554" s="134"/>
      <c r="AL554" s="134"/>
      <c r="AM554" s="562"/>
      <c r="AN554" s="2"/>
      <c r="AO554" s="2"/>
      <c r="AP554" s="2"/>
      <c r="AQ554" s="2"/>
      <c r="AR554" s="2"/>
      <c r="AS554" s="2"/>
      <c r="AT554" s="2"/>
    </row>
    <row r="555" spans="1:46" ht="57.6" outlineLevel="1">
      <c r="A555" s="555" t="s">
        <v>804</v>
      </c>
      <c r="B555" s="600" t="s">
        <v>805</v>
      </c>
      <c r="C555" s="49" t="s">
        <v>797</v>
      </c>
      <c r="D555" s="49"/>
      <c r="E555" s="575" t="s">
        <v>73</v>
      </c>
      <c r="F555" s="3" t="s">
        <v>450</v>
      </c>
      <c r="G555" s="575" t="s">
        <v>377</v>
      </c>
      <c r="H555" s="575" t="s">
        <v>80</v>
      </c>
      <c r="I555" s="89" t="s">
        <v>33</v>
      </c>
      <c r="J555" s="575">
        <v>1</v>
      </c>
      <c r="K555" s="575">
        <v>2019</v>
      </c>
      <c r="L555" s="575">
        <v>2019</v>
      </c>
      <c r="M555" s="624"/>
      <c r="N555" s="624"/>
      <c r="O555" s="624"/>
      <c r="P555" s="624"/>
      <c r="Q555" s="624"/>
      <c r="R555" s="624"/>
      <c r="S555" s="624"/>
      <c r="T555" s="624"/>
      <c r="U555" s="412">
        <f t="shared" si="366"/>
        <v>1066</v>
      </c>
      <c r="V555" s="412">
        <v>0</v>
      </c>
      <c r="W555" s="412">
        <v>1066</v>
      </c>
      <c r="X555" s="412">
        <v>0</v>
      </c>
      <c r="Y555" s="472">
        <f>SUM(Z555:AB555)</f>
        <v>1066</v>
      </c>
      <c r="Z555" s="472">
        <f t="shared" si="383"/>
        <v>0</v>
      </c>
      <c r="AA555" s="472">
        <f t="shared" si="383"/>
        <v>1066</v>
      </c>
      <c r="AB555" s="472">
        <f t="shared" si="383"/>
        <v>0</v>
      </c>
      <c r="AC555" s="124">
        <f>SUM(AD555:AF555)</f>
        <v>0</v>
      </c>
      <c r="AD555" s="575"/>
      <c r="AE555" s="575"/>
      <c r="AF555" s="666"/>
      <c r="AG555" s="624"/>
      <c r="AH555" s="624"/>
      <c r="AI555" s="108"/>
      <c r="AJ555" s="134"/>
      <c r="AK555" s="134"/>
      <c r="AL555" s="134"/>
      <c r="AM555" s="562"/>
      <c r="AN555" s="2"/>
      <c r="AO555" s="2"/>
      <c r="AP555" s="2"/>
      <c r="AQ555" s="2"/>
      <c r="AR555" s="2"/>
      <c r="AS555" s="2"/>
      <c r="AT555" s="2"/>
    </row>
    <row r="556" spans="1:46" ht="43.2" outlineLevel="1">
      <c r="A556" s="555" t="s">
        <v>941</v>
      </c>
      <c r="B556" s="615" t="s">
        <v>946</v>
      </c>
      <c r="C556" s="49" t="s">
        <v>945</v>
      </c>
      <c r="D556" s="49"/>
      <c r="E556" s="575" t="s">
        <v>73</v>
      </c>
      <c r="F556" s="575" t="s">
        <v>450</v>
      </c>
      <c r="G556" s="575" t="s">
        <v>934</v>
      </c>
      <c r="H556" s="575" t="s">
        <v>80</v>
      </c>
      <c r="I556" s="575">
        <v>1</v>
      </c>
      <c r="J556" s="575">
        <v>1</v>
      </c>
      <c r="K556" s="575">
        <v>2020</v>
      </c>
      <c r="L556" s="575">
        <v>2020</v>
      </c>
      <c r="M556" s="624"/>
      <c r="N556" s="624"/>
      <c r="O556" s="624"/>
      <c r="P556" s="624"/>
      <c r="Q556" s="624"/>
      <c r="R556" s="624"/>
      <c r="S556" s="624"/>
      <c r="T556" s="624"/>
      <c r="U556" s="412"/>
      <c r="V556" s="412"/>
      <c r="W556" s="412"/>
      <c r="X556" s="412"/>
      <c r="Y556" s="464">
        <f>SUM(Z556:AB556)</f>
        <v>2184</v>
      </c>
      <c r="Z556" s="464">
        <v>0</v>
      </c>
      <c r="AA556" s="464">
        <v>0</v>
      </c>
      <c r="AB556" s="464">
        <v>2184</v>
      </c>
      <c r="AC556" s="124">
        <f>SUM(AD556:AF556)</f>
        <v>2184</v>
      </c>
      <c r="AD556" s="575"/>
      <c r="AE556" s="575"/>
      <c r="AF556" s="89">
        <v>2184</v>
      </c>
      <c r="AG556" s="624"/>
      <c r="AH556" s="624"/>
      <c r="AI556" s="108"/>
      <c r="AJ556" s="134"/>
      <c r="AK556" s="108">
        <v>2184</v>
      </c>
      <c r="AL556" s="108"/>
      <c r="AM556" s="562"/>
      <c r="AN556" s="2"/>
      <c r="AO556" s="2"/>
      <c r="AP556" s="2"/>
      <c r="AQ556" s="2"/>
      <c r="AR556" s="2"/>
      <c r="AS556" s="2"/>
      <c r="AT556" s="2"/>
    </row>
    <row r="557" spans="1:46" ht="43.2" outlineLevel="1">
      <c r="A557" s="555" t="s">
        <v>942</v>
      </c>
      <c r="B557" s="615" t="s">
        <v>947</v>
      </c>
      <c r="C557" s="49" t="s">
        <v>945</v>
      </c>
      <c r="D557" s="49"/>
      <c r="E557" s="575" t="s">
        <v>73</v>
      </c>
      <c r="F557" s="575" t="s">
        <v>450</v>
      </c>
      <c r="G557" s="575" t="s">
        <v>934</v>
      </c>
      <c r="H557" s="575" t="s">
        <v>935</v>
      </c>
      <c r="I557" s="575">
        <v>1</v>
      </c>
      <c r="J557" s="575">
        <v>1</v>
      </c>
      <c r="K557" s="575">
        <v>2020</v>
      </c>
      <c r="L557" s="575">
        <v>2020</v>
      </c>
      <c r="M557" s="624"/>
      <c r="N557" s="624"/>
      <c r="O557" s="624"/>
      <c r="P557" s="624"/>
      <c r="Q557" s="624"/>
      <c r="R557" s="624"/>
      <c r="S557" s="624"/>
      <c r="T557" s="624"/>
      <c r="U557" s="412"/>
      <c r="V557" s="412"/>
      <c r="W557" s="412"/>
      <c r="X557" s="412"/>
      <c r="Y557" s="464">
        <f>Z557+AA557+AB557</f>
        <v>835.35816</v>
      </c>
      <c r="Z557" s="464">
        <v>0</v>
      </c>
      <c r="AA557" s="464">
        <v>0</v>
      </c>
      <c r="AB557" s="464">
        <f>527.47816+307.88</f>
        <v>835.35816</v>
      </c>
      <c r="AC557" s="124">
        <f>AD557+AE557+AF557</f>
        <v>835.4</v>
      </c>
      <c r="AD557" s="575"/>
      <c r="AE557" s="575"/>
      <c r="AF557" s="89">
        <v>835.4</v>
      </c>
      <c r="AG557" s="624"/>
      <c r="AH557" s="624"/>
      <c r="AI557" s="108"/>
      <c r="AJ557" s="134"/>
      <c r="AK557" s="108">
        <v>835.4</v>
      </c>
      <c r="AL557" s="108"/>
      <c r="AM557" s="562"/>
      <c r="AN557" s="2"/>
      <c r="AO557" s="2"/>
      <c r="AP557" s="2"/>
      <c r="AQ557" s="2"/>
      <c r="AR557" s="2"/>
      <c r="AS557" s="2"/>
      <c r="AT557" s="2"/>
    </row>
    <row r="558" spans="1:46" ht="43.2" outlineLevel="1">
      <c r="A558" s="555" t="s">
        <v>943</v>
      </c>
      <c r="B558" s="615" t="s">
        <v>948</v>
      </c>
      <c r="C558" s="49" t="s">
        <v>945</v>
      </c>
      <c r="D558" s="49"/>
      <c r="E558" s="575" t="s">
        <v>73</v>
      </c>
      <c r="F558" s="575" t="s">
        <v>450</v>
      </c>
      <c r="G558" s="575" t="s">
        <v>934</v>
      </c>
      <c r="H558" s="575" t="s">
        <v>80</v>
      </c>
      <c r="I558" s="575">
        <v>1</v>
      </c>
      <c r="J558" s="575">
        <v>1</v>
      </c>
      <c r="K558" s="575">
        <v>2020</v>
      </c>
      <c r="L558" s="575">
        <v>2020</v>
      </c>
      <c r="M558" s="624"/>
      <c r="N558" s="624"/>
      <c r="O558" s="624"/>
      <c r="P558" s="624"/>
      <c r="Q558" s="624"/>
      <c r="R558" s="624"/>
      <c r="S558" s="624"/>
      <c r="T558" s="624"/>
      <c r="U558" s="412"/>
      <c r="V558" s="412"/>
      <c r="W558" s="412"/>
      <c r="X558" s="412"/>
      <c r="Y558" s="464">
        <f>SUM(Z558:AB558)</f>
        <v>305</v>
      </c>
      <c r="Z558" s="464">
        <v>0</v>
      </c>
      <c r="AA558" s="464">
        <v>0</v>
      </c>
      <c r="AB558" s="464">
        <v>305</v>
      </c>
      <c r="AC558" s="124">
        <f>SUM(AD558:AF558)</f>
        <v>305</v>
      </c>
      <c r="AD558" s="575"/>
      <c r="AE558" s="575"/>
      <c r="AF558" s="89">
        <v>305</v>
      </c>
      <c r="AG558" s="624"/>
      <c r="AH558" s="624"/>
      <c r="AI558" s="108"/>
      <c r="AJ558" s="134"/>
      <c r="AK558" s="108">
        <v>305</v>
      </c>
      <c r="AL558" s="108"/>
      <c r="AM558" s="562"/>
      <c r="AN558" s="2"/>
      <c r="AO558" s="2"/>
      <c r="AP558" s="2"/>
      <c r="AQ558" s="2"/>
      <c r="AR558" s="2"/>
      <c r="AS558" s="2"/>
      <c r="AT558" s="2"/>
    </row>
    <row r="559" spans="1:46" ht="43.2" outlineLevel="1">
      <c r="A559" s="555" t="s">
        <v>944</v>
      </c>
      <c r="B559" s="615" t="s">
        <v>949</v>
      </c>
      <c r="C559" s="49" t="s">
        <v>945</v>
      </c>
      <c r="D559" s="49"/>
      <c r="E559" s="575" t="s">
        <v>73</v>
      </c>
      <c r="F559" s="575" t="s">
        <v>450</v>
      </c>
      <c r="G559" s="575" t="s">
        <v>934</v>
      </c>
      <c r="H559" s="575" t="s">
        <v>80</v>
      </c>
      <c r="I559" s="575">
        <v>1</v>
      </c>
      <c r="J559" s="575">
        <v>1</v>
      </c>
      <c r="K559" s="575">
        <v>2020</v>
      </c>
      <c r="L559" s="575">
        <v>2020</v>
      </c>
      <c r="M559" s="624"/>
      <c r="N559" s="624"/>
      <c r="O559" s="624"/>
      <c r="P559" s="624"/>
      <c r="Q559" s="624"/>
      <c r="R559" s="624"/>
      <c r="S559" s="624"/>
      <c r="T559" s="624"/>
      <c r="U559" s="412"/>
      <c r="V559" s="412"/>
      <c r="W559" s="412"/>
      <c r="X559" s="412"/>
      <c r="Y559" s="464">
        <f>SUM(Z559:AB559)</f>
        <v>1037</v>
      </c>
      <c r="Z559" s="464">
        <v>0</v>
      </c>
      <c r="AA559" s="464">
        <v>0</v>
      </c>
      <c r="AB559" s="464">
        <v>1037</v>
      </c>
      <c r="AC559" s="124">
        <f>SUM(AD559:AF559)</f>
        <v>1037</v>
      </c>
      <c r="AD559" s="575"/>
      <c r="AE559" s="575"/>
      <c r="AF559" s="89">
        <v>1037</v>
      </c>
      <c r="AG559" s="624"/>
      <c r="AH559" s="624"/>
      <c r="AI559" s="108"/>
      <c r="AJ559" s="134"/>
      <c r="AK559" s="108">
        <v>894</v>
      </c>
      <c r="AL559" s="108"/>
      <c r="AM559" s="562"/>
      <c r="AN559" s="2"/>
      <c r="AO559" s="2"/>
      <c r="AP559" s="2"/>
      <c r="AQ559" s="2"/>
      <c r="AR559" s="2"/>
      <c r="AS559" s="2"/>
      <c r="AT559" s="2"/>
    </row>
    <row r="560" spans="1:46" ht="43.2" outlineLevel="1">
      <c r="A560" s="660" t="s">
        <v>1043</v>
      </c>
      <c r="B560" s="684" t="s">
        <v>1045</v>
      </c>
      <c r="C560" s="49" t="s">
        <v>1047</v>
      </c>
      <c r="D560" s="49"/>
      <c r="E560" s="666"/>
      <c r="F560" s="666"/>
      <c r="G560" s="666"/>
      <c r="H560" s="666"/>
      <c r="I560" s="666"/>
      <c r="J560" s="666"/>
      <c r="K560" s="666"/>
      <c r="L560" s="666"/>
      <c r="M560" s="675"/>
      <c r="N560" s="675"/>
      <c r="O560" s="675"/>
      <c r="P560" s="675"/>
      <c r="Q560" s="675"/>
      <c r="R560" s="675"/>
      <c r="S560" s="675"/>
      <c r="T560" s="675"/>
      <c r="U560" s="412"/>
      <c r="V560" s="412"/>
      <c r="W560" s="412"/>
      <c r="X560" s="412"/>
      <c r="Y560" s="464">
        <f t="shared" ref="Y560:Y561" si="386">SUM(Z560:AB560)</f>
        <v>1761</v>
      </c>
      <c r="Z560" s="464">
        <v>0</v>
      </c>
      <c r="AA560" s="464">
        <v>0</v>
      </c>
      <c r="AB560" s="464">
        <v>1761</v>
      </c>
      <c r="AC560" s="124">
        <f t="shared" ref="AC560:AC561" si="387">SUM(AD560:AF560)</f>
        <v>0</v>
      </c>
      <c r="AD560" s="666"/>
      <c r="AE560" s="666"/>
      <c r="AF560" s="666"/>
      <c r="AG560" s="675"/>
      <c r="AH560" s="675"/>
      <c r="AI560" s="108"/>
      <c r="AJ560" s="134"/>
      <c r="AK560" s="108"/>
      <c r="AL560" s="108"/>
      <c r="AM560" s="661" t="s">
        <v>1048</v>
      </c>
      <c r="AN560" s="2"/>
      <c r="AO560" s="2"/>
      <c r="AP560" s="2"/>
      <c r="AQ560" s="2"/>
      <c r="AR560" s="2"/>
      <c r="AS560" s="2"/>
      <c r="AT560" s="2"/>
    </row>
    <row r="561" spans="1:46" ht="43.2" outlineLevel="1">
      <c r="A561" s="660" t="s">
        <v>1044</v>
      </c>
      <c r="B561" s="684" t="s">
        <v>1046</v>
      </c>
      <c r="C561" s="49" t="s">
        <v>1047</v>
      </c>
      <c r="D561" s="49"/>
      <c r="E561" s="666"/>
      <c r="F561" s="666"/>
      <c r="G561" s="666"/>
      <c r="H561" s="666"/>
      <c r="I561" s="666"/>
      <c r="J561" s="666"/>
      <c r="K561" s="666"/>
      <c r="L561" s="666"/>
      <c r="M561" s="675"/>
      <c r="N561" s="675"/>
      <c r="O561" s="675"/>
      <c r="P561" s="675"/>
      <c r="Q561" s="675"/>
      <c r="R561" s="675"/>
      <c r="S561" s="675"/>
      <c r="T561" s="675"/>
      <c r="U561" s="412"/>
      <c r="V561" s="412"/>
      <c r="W561" s="412"/>
      <c r="X561" s="412"/>
      <c r="Y561" s="464">
        <f t="shared" si="386"/>
        <v>2466</v>
      </c>
      <c r="Z561" s="464">
        <v>0</v>
      </c>
      <c r="AA561" s="464">
        <v>0</v>
      </c>
      <c r="AB561" s="464">
        <v>2466</v>
      </c>
      <c r="AC561" s="124">
        <f t="shared" si="387"/>
        <v>0</v>
      </c>
      <c r="AD561" s="666"/>
      <c r="AE561" s="666"/>
      <c r="AF561" s="666"/>
      <c r="AG561" s="675"/>
      <c r="AH561" s="675"/>
      <c r="AI561" s="108"/>
      <c r="AJ561" s="134"/>
      <c r="AK561" s="108"/>
      <c r="AL561" s="108"/>
      <c r="AM561" s="661" t="s">
        <v>1049</v>
      </c>
      <c r="AN561" s="2"/>
      <c r="AO561" s="2"/>
      <c r="AP561" s="2"/>
      <c r="AQ561" s="2"/>
      <c r="AR561" s="2"/>
      <c r="AS561" s="2"/>
      <c r="AT561" s="2"/>
    </row>
    <row r="562" spans="1:46" ht="30.75" customHeight="1">
      <c r="A562" s="363" t="s">
        <v>272</v>
      </c>
      <c r="B562" s="1878" t="s">
        <v>125</v>
      </c>
      <c r="C562" s="1878"/>
      <c r="D562" s="1878"/>
      <c r="E562" s="1878"/>
      <c r="F562" s="542"/>
      <c r="G562" s="46"/>
      <c r="H562" s="46"/>
      <c r="I562" s="46"/>
      <c r="J562" s="46"/>
      <c r="K562" s="46"/>
      <c r="L562" s="46"/>
      <c r="M562" s="47">
        <f t="shared" ref="M562:AE562" si="388">SUM(M563:M610)</f>
        <v>87591</v>
      </c>
      <c r="N562" s="47">
        <f t="shared" si="388"/>
        <v>32380</v>
      </c>
      <c r="O562" s="47">
        <f t="shared" si="388"/>
        <v>26443</v>
      </c>
      <c r="P562" s="47">
        <f t="shared" si="388"/>
        <v>28768</v>
      </c>
      <c r="Q562" s="47">
        <f t="shared" si="388"/>
        <v>95617.820999999996</v>
      </c>
      <c r="R562" s="47">
        <f t="shared" si="388"/>
        <v>29463.49</v>
      </c>
      <c r="S562" s="47">
        <f t="shared" si="388"/>
        <v>49386.331000000006</v>
      </c>
      <c r="T562" s="47">
        <f t="shared" si="388"/>
        <v>16768</v>
      </c>
      <c r="U562" s="399">
        <f t="shared" ref="U562:X562" si="389">SUM(U563:U635)</f>
        <v>106720.49</v>
      </c>
      <c r="V562" s="399">
        <f t="shared" si="389"/>
        <v>22711.489999999998</v>
      </c>
      <c r="W562" s="399">
        <f t="shared" si="389"/>
        <v>56683.099999999991</v>
      </c>
      <c r="X562" s="399">
        <f t="shared" si="389"/>
        <v>27325.9</v>
      </c>
      <c r="Y562" s="448">
        <f>SUM(Y563:Y635)</f>
        <v>142836.79</v>
      </c>
      <c r="Z562" s="448">
        <f>SUM(Z563:Z635)</f>
        <v>22711.489999999998</v>
      </c>
      <c r="AA562" s="448">
        <f t="shared" ref="AA562:AB562" si="390">SUM(AA563:AA635)</f>
        <v>56683.099999999991</v>
      </c>
      <c r="AB562" s="448">
        <f t="shared" si="390"/>
        <v>63442.2</v>
      </c>
      <c r="AC562" s="47">
        <f>SUM(AC563:AC635)</f>
        <v>139010.5</v>
      </c>
      <c r="AD562" s="47">
        <f t="shared" si="388"/>
        <v>24276.1</v>
      </c>
      <c r="AE562" s="47">
        <f t="shared" si="388"/>
        <v>61378.200000000004</v>
      </c>
      <c r="AF562" s="47">
        <f>SUM(AF563:AF635)</f>
        <v>53356.2</v>
      </c>
      <c r="AG562" s="47">
        <f>SUM(AG563:AG610)</f>
        <v>28768</v>
      </c>
      <c r="AH562" s="47">
        <f>SUM(AH563:AH610)</f>
        <v>19778</v>
      </c>
      <c r="AI562" s="47">
        <f>SUM(AI563:AI610)</f>
        <v>16768</v>
      </c>
      <c r="AJ562" s="100">
        <f>SUM(AJ563:AJ610)</f>
        <v>16623.542170000001</v>
      </c>
      <c r="AK562" s="100">
        <f>SUM(AK563:AK635)</f>
        <v>53356.2</v>
      </c>
      <c r="AL562" s="100"/>
      <c r="AM562" s="335">
        <f>SUM(AM563:AM634)</f>
        <v>0</v>
      </c>
      <c r="AN562" s="2"/>
      <c r="AO562" s="2"/>
      <c r="AP562" s="2"/>
      <c r="AQ562" s="2"/>
      <c r="AR562" s="2"/>
      <c r="AS562" s="2"/>
      <c r="AT562" s="2"/>
    </row>
    <row r="563" spans="1:46" ht="58.2" customHeight="1" outlineLevel="1">
      <c r="A563" s="555" t="s">
        <v>306</v>
      </c>
      <c r="B563" s="324" t="s">
        <v>137</v>
      </c>
      <c r="C563" s="540" t="s">
        <v>818</v>
      </c>
      <c r="D563" s="540"/>
      <c r="E563" s="575" t="s">
        <v>73</v>
      </c>
      <c r="F563" s="3" t="s">
        <v>450</v>
      </c>
      <c r="G563" s="575" t="s">
        <v>377</v>
      </c>
      <c r="H563" s="575" t="s">
        <v>80</v>
      </c>
      <c r="I563" s="89" t="s">
        <v>33</v>
      </c>
      <c r="J563" s="575">
        <v>1</v>
      </c>
      <c r="K563" s="575">
        <v>2019</v>
      </c>
      <c r="L563" s="575">
        <v>2019</v>
      </c>
      <c r="M563" s="624">
        <f t="shared" si="370"/>
        <v>600</v>
      </c>
      <c r="N563" s="624">
        <v>0</v>
      </c>
      <c r="O563" s="624">
        <v>600</v>
      </c>
      <c r="P563" s="624">
        <v>0</v>
      </c>
      <c r="Q563" s="624">
        <f t="shared" ref="Q563:Q573" si="391">SUM(R563:T563)</f>
        <v>600</v>
      </c>
      <c r="R563" s="624">
        <v>0</v>
      </c>
      <c r="S563" s="624">
        <v>600</v>
      </c>
      <c r="T563" s="624">
        <v>0</v>
      </c>
      <c r="U563" s="412">
        <f t="shared" ref="U563:U572" si="392">SUM(V563:X563)</f>
        <v>503.8</v>
      </c>
      <c r="V563" s="412">
        <v>0</v>
      </c>
      <c r="W563" s="412">
        <v>503.8</v>
      </c>
      <c r="X563" s="412">
        <v>0</v>
      </c>
      <c r="Y563" s="472">
        <f t="shared" ref="Y563:Y586" si="393">SUM(Z563:AB563)</f>
        <v>503.8</v>
      </c>
      <c r="Z563" s="472">
        <f>V563</f>
        <v>0</v>
      </c>
      <c r="AA563" s="472">
        <f t="shared" ref="AA563:AB565" si="394">W563</f>
        <v>503.8</v>
      </c>
      <c r="AB563" s="472">
        <f t="shared" si="394"/>
        <v>0</v>
      </c>
      <c r="AC563" s="124">
        <f t="shared" ref="AC563:AC586" si="395">SUM(AD563:AF563)</f>
        <v>503.8</v>
      </c>
      <c r="AD563" s="124">
        <v>0</v>
      </c>
      <c r="AE563" s="89">
        <v>503.8</v>
      </c>
      <c r="AF563" s="89"/>
      <c r="AG563" s="624"/>
      <c r="AH563" s="132"/>
      <c r="AI563" s="108" t="s">
        <v>667</v>
      </c>
      <c r="AJ563" s="203"/>
      <c r="AK563" s="133"/>
      <c r="AL563" s="133"/>
      <c r="AM563" s="562"/>
      <c r="AN563" s="2"/>
      <c r="AO563" s="2"/>
      <c r="AP563" s="2"/>
      <c r="AQ563" s="2"/>
      <c r="AR563" s="2"/>
      <c r="AS563" s="2"/>
      <c r="AT563" s="2"/>
    </row>
    <row r="564" spans="1:46" ht="65.400000000000006" customHeight="1" outlineLevel="1">
      <c r="A564" s="555" t="s">
        <v>307</v>
      </c>
      <c r="B564" s="324" t="s">
        <v>150</v>
      </c>
      <c r="C564" s="540" t="s">
        <v>814</v>
      </c>
      <c r="D564" s="540"/>
      <c r="E564" s="575" t="s">
        <v>73</v>
      </c>
      <c r="F564" s="3" t="s">
        <v>450</v>
      </c>
      <c r="G564" s="575" t="s">
        <v>377</v>
      </c>
      <c r="H564" s="575" t="s">
        <v>80</v>
      </c>
      <c r="I564" s="89" t="s">
        <v>33</v>
      </c>
      <c r="J564" s="575">
        <v>3</v>
      </c>
      <c r="K564" s="575">
        <v>2019</v>
      </c>
      <c r="L564" s="575">
        <v>2019</v>
      </c>
      <c r="M564" s="624">
        <f>SUM(N564:P564)</f>
        <v>340</v>
      </c>
      <c r="N564" s="624">
        <v>0</v>
      </c>
      <c r="O564" s="624">
        <v>340</v>
      </c>
      <c r="P564" s="624">
        <v>0</v>
      </c>
      <c r="Q564" s="624">
        <f t="shared" si="391"/>
        <v>340</v>
      </c>
      <c r="R564" s="624">
        <v>0</v>
      </c>
      <c r="S564" s="624">
        <v>340</v>
      </c>
      <c r="T564" s="624">
        <v>0</v>
      </c>
      <c r="U564" s="412">
        <f t="shared" si="392"/>
        <v>675</v>
      </c>
      <c r="V564" s="412">
        <v>0</v>
      </c>
      <c r="W564" s="412">
        <v>675</v>
      </c>
      <c r="X564" s="412">
        <v>0</v>
      </c>
      <c r="Y564" s="472">
        <f t="shared" si="393"/>
        <v>675</v>
      </c>
      <c r="Z564" s="472">
        <f t="shared" ref="Z564:Z565" si="396">V564</f>
        <v>0</v>
      </c>
      <c r="AA564" s="472">
        <f t="shared" si="394"/>
        <v>675</v>
      </c>
      <c r="AB564" s="472">
        <f t="shared" si="394"/>
        <v>0</v>
      </c>
      <c r="AC564" s="124">
        <f t="shared" si="395"/>
        <v>294.39999999999998</v>
      </c>
      <c r="AD564" s="124">
        <v>0</v>
      </c>
      <c r="AE564" s="89">
        <v>294.39999999999998</v>
      </c>
      <c r="AF564" s="89"/>
      <c r="AG564" s="624"/>
      <c r="AH564" s="132"/>
      <c r="AI564" s="108" t="s">
        <v>667</v>
      </c>
      <c r="AJ564" s="203"/>
      <c r="AK564" s="133"/>
      <c r="AL564" s="133"/>
      <c r="AM564" s="562"/>
      <c r="AN564" s="2" t="s">
        <v>608</v>
      </c>
      <c r="AO564" s="2"/>
      <c r="AP564" s="2"/>
      <c r="AQ564" s="2"/>
      <c r="AR564" s="2"/>
      <c r="AS564" s="2"/>
      <c r="AT564" s="2"/>
    </row>
    <row r="565" spans="1:46" ht="108.6" customHeight="1" outlineLevel="1">
      <c r="A565" s="555" t="s">
        <v>308</v>
      </c>
      <c r="B565" s="324" t="s">
        <v>151</v>
      </c>
      <c r="C565" s="540" t="s">
        <v>816</v>
      </c>
      <c r="D565" s="540"/>
      <c r="E565" s="575" t="s">
        <v>73</v>
      </c>
      <c r="F565" s="3" t="s">
        <v>450</v>
      </c>
      <c r="G565" s="575" t="s">
        <v>377</v>
      </c>
      <c r="H565" s="575" t="s">
        <v>80</v>
      </c>
      <c r="I565" s="89" t="s">
        <v>33</v>
      </c>
      <c r="J565" s="575">
        <v>3</v>
      </c>
      <c r="K565" s="575">
        <v>2019</v>
      </c>
      <c r="L565" s="575">
        <v>2020</v>
      </c>
      <c r="M565" s="624">
        <f t="shared" si="370"/>
        <v>1200</v>
      </c>
      <c r="N565" s="624">
        <v>0</v>
      </c>
      <c r="O565" s="624">
        <v>1200</v>
      </c>
      <c r="P565" s="624">
        <v>0</v>
      </c>
      <c r="Q565" s="624">
        <f t="shared" si="391"/>
        <v>1200</v>
      </c>
      <c r="R565" s="624">
        <v>0</v>
      </c>
      <c r="S565" s="624">
        <v>1200</v>
      </c>
      <c r="T565" s="624">
        <v>0</v>
      </c>
      <c r="U565" s="413">
        <f t="shared" si="392"/>
        <v>1132</v>
      </c>
      <c r="V565" s="413">
        <v>0</v>
      </c>
      <c r="W565" s="413">
        <v>0</v>
      </c>
      <c r="X565" s="413">
        <v>1132</v>
      </c>
      <c r="Y565" s="472">
        <f t="shared" si="393"/>
        <v>1132</v>
      </c>
      <c r="Z565" s="472">
        <f t="shared" si="396"/>
        <v>0</v>
      </c>
      <c r="AA565" s="472">
        <f t="shared" si="394"/>
        <v>0</v>
      </c>
      <c r="AB565" s="472">
        <f t="shared" si="394"/>
        <v>1132</v>
      </c>
      <c r="AC565" s="124">
        <f t="shared" si="395"/>
        <v>1132</v>
      </c>
      <c r="AD565" s="124">
        <v>0</v>
      </c>
      <c r="AE565" s="124">
        <v>0</v>
      </c>
      <c r="AF565" s="124">
        <v>1132</v>
      </c>
      <c r="AG565" s="624"/>
      <c r="AH565" s="132"/>
      <c r="AI565" s="108" t="s">
        <v>667</v>
      </c>
      <c r="AJ565" s="625">
        <v>1131.95596</v>
      </c>
      <c r="AK565" s="603">
        <v>1132</v>
      </c>
      <c r="AL565" s="876"/>
      <c r="AM565" s="562"/>
      <c r="AN565" s="2"/>
      <c r="AO565" s="2"/>
      <c r="AP565" s="2"/>
      <c r="AQ565" s="2"/>
      <c r="AR565" s="2"/>
      <c r="AS565" s="2"/>
      <c r="AT565" s="2"/>
    </row>
    <row r="566" spans="1:46" ht="96.6" customHeight="1" outlineLevel="1">
      <c r="A566" s="555" t="s">
        <v>309</v>
      </c>
      <c r="B566" s="324" t="s">
        <v>152</v>
      </c>
      <c r="C566" s="540" t="s">
        <v>1027</v>
      </c>
      <c r="D566" s="540"/>
      <c r="E566" s="575" t="s">
        <v>73</v>
      </c>
      <c r="F566" s="3" t="s">
        <v>450</v>
      </c>
      <c r="G566" s="575" t="s">
        <v>377</v>
      </c>
      <c r="H566" s="575" t="s">
        <v>80</v>
      </c>
      <c r="I566" s="89" t="s">
        <v>33</v>
      </c>
      <c r="J566" s="575">
        <v>3</v>
      </c>
      <c r="K566" s="575">
        <v>2019</v>
      </c>
      <c r="L566" s="575">
        <v>2019</v>
      </c>
      <c r="M566" s="624">
        <f t="shared" si="370"/>
        <v>2100</v>
      </c>
      <c r="N566" s="624">
        <v>0</v>
      </c>
      <c r="O566" s="624">
        <v>2100</v>
      </c>
      <c r="P566" s="624">
        <v>0</v>
      </c>
      <c r="Q566" s="624">
        <f t="shared" si="391"/>
        <v>2100</v>
      </c>
      <c r="R566" s="624">
        <v>0</v>
      </c>
      <c r="S566" s="624">
        <v>2100</v>
      </c>
      <c r="T566" s="624">
        <v>0</v>
      </c>
      <c r="U566" s="413">
        <f t="shared" si="392"/>
        <v>2437.1999999999998</v>
      </c>
      <c r="V566" s="413">
        <v>0</v>
      </c>
      <c r="W566" s="413">
        <v>2437.1999999999998</v>
      </c>
      <c r="X566" s="413">
        <v>0</v>
      </c>
      <c r="Y566" s="464">
        <f t="shared" si="393"/>
        <v>3495.2</v>
      </c>
      <c r="Z566" s="464">
        <v>0</v>
      </c>
      <c r="AA566" s="464">
        <f>W566</f>
        <v>2437.1999999999998</v>
      </c>
      <c r="AB566" s="464">
        <v>1058</v>
      </c>
      <c r="AC566" s="124">
        <f t="shared" si="395"/>
        <v>5448.1</v>
      </c>
      <c r="AD566" s="124">
        <v>0</v>
      </c>
      <c r="AE566" s="89">
        <v>4390.1000000000004</v>
      </c>
      <c r="AF566" s="89">
        <v>1058</v>
      </c>
      <c r="AG566" s="624"/>
      <c r="AH566" s="132"/>
      <c r="AI566" s="108" t="s">
        <v>667</v>
      </c>
      <c r="AJ566" s="625">
        <v>1058.4907499999999</v>
      </c>
      <c r="AK566" s="603">
        <v>1058</v>
      </c>
      <c r="AL566" s="876"/>
      <c r="AM566" s="562"/>
      <c r="AN566" s="113" t="s">
        <v>610</v>
      </c>
      <c r="AO566" s="2"/>
      <c r="AP566" s="2"/>
      <c r="AQ566" s="2"/>
      <c r="AR566" s="2"/>
      <c r="AS566" s="2"/>
      <c r="AT566" s="2"/>
    </row>
    <row r="567" spans="1:46" ht="129.6" outlineLevel="1">
      <c r="A567" s="555" t="s">
        <v>310</v>
      </c>
      <c r="B567" s="65" t="s">
        <v>148</v>
      </c>
      <c r="C567" s="263" t="s">
        <v>817</v>
      </c>
      <c r="D567" s="263"/>
      <c r="E567" s="575" t="s">
        <v>73</v>
      </c>
      <c r="F567" s="3" t="s">
        <v>450</v>
      </c>
      <c r="G567" s="575" t="s">
        <v>377</v>
      </c>
      <c r="H567" s="575" t="s">
        <v>80</v>
      </c>
      <c r="I567" s="89" t="s">
        <v>33</v>
      </c>
      <c r="J567" s="575">
        <v>2</v>
      </c>
      <c r="K567" s="575">
        <v>2018</v>
      </c>
      <c r="L567" s="575">
        <v>2019</v>
      </c>
      <c r="M567" s="624">
        <f t="shared" si="370"/>
        <v>1900</v>
      </c>
      <c r="N567" s="624">
        <v>950</v>
      </c>
      <c r="O567" s="624">
        <v>950</v>
      </c>
      <c r="P567" s="624">
        <v>0</v>
      </c>
      <c r="Q567" s="242">
        <f t="shared" si="391"/>
        <v>643</v>
      </c>
      <c r="R567" s="242">
        <v>643</v>
      </c>
      <c r="S567" s="242">
        <v>0</v>
      </c>
      <c r="T567" s="242">
        <v>0</v>
      </c>
      <c r="U567" s="413">
        <f t="shared" si="392"/>
        <v>887.19999999999993</v>
      </c>
      <c r="V567" s="422">
        <v>321.39999999999998</v>
      </c>
      <c r="W567" s="422">
        <v>565.79999999999995</v>
      </c>
      <c r="X567" s="422">
        <v>0</v>
      </c>
      <c r="Y567" s="473">
        <f t="shared" si="393"/>
        <v>887.19999999999993</v>
      </c>
      <c r="Z567" s="473">
        <f t="shared" ref="Z567:AB573" si="397">V567</f>
        <v>321.39999999999998</v>
      </c>
      <c r="AA567" s="473">
        <f t="shared" si="397"/>
        <v>565.79999999999995</v>
      </c>
      <c r="AB567" s="473">
        <f t="shared" si="397"/>
        <v>0</v>
      </c>
      <c r="AC567" s="124">
        <f t="shared" si="395"/>
        <v>903.69999999999993</v>
      </c>
      <c r="AD567" s="89">
        <v>321.39999999999998</v>
      </c>
      <c r="AE567" s="89">
        <v>582.29999999999995</v>
      </c>
      <c r="AF567" s="89">
        <v>0</v>
      </c>
      <c r="AG567" s="624"/>
      <c r="AH567" s="132"/>
      <c r="AI567" s="108" t="s">
        <v>667</v>
      </c>
      <c r="AJ567" s="625">
        <v>0</v>
      </c>
      <c r="AK567" s="603">
        <v>0</v>
      </c>
      <c r="AL567" s="876"/>
      <c r="AM567" s="562"/>
      <c r="AN567" s="2"/>
      <c r="AO567" s="2"/>
      <c r="AP567" s="2"/>
      <c r="AQ567" s="2"/>
      <c r="AR567" s="2"/>
      <c r="AS567" s="2"/>
      <c r="AT567" s="2"/>
    </row>
    <row r="568" spans="1:46" ht="75.599999999999994" customHeight="1" outlineLevel="1">
      <c r="A568" s="555" t="s">
        <v>311</v>
      </c>
      <c r="B568" s="324" t="s">
        <v>129</v>
      </c>
      <c r="C568" s="540" t="s">
        <v>812</v>
      </c>
      <c r="D568" s="540"/>
      <c r="E568" s="575" t="s">
        <v>73</v>
      </c>
      <c r="F568" s="3" t="s">
        <v>450</v>
      </c>
      <c r="G568" s="575" t="s">
        <v>377</v>
      </c>
      <c r="H568" s="575" t="s">
        <v>80</v>
      </c>
      <c r="I568" s="89" t="s">
        <v>33</v>
      </c>
      <c r="J568" s="575">
        <v>3</v>
      </c>
      <c r="K568" s="575">
        <v>2018</v>
      </c>
      <c r="L568" s="575">
        <v>2020</v>
      </c>
      <c r="M568" s="624">
        <f t="shared" si="370"/>
        <v>3100</v>
      </c>
      <c r="N568" s="624">
        <v>3100</v>
      </c>
      <c r="O568" s="624">
        <v>0</v>
      </c>
      <c r="P568" s="624">
        <v>0</v>
      </c>
      <c r="Q568" s="624">
        <f t="shared" si="391"/>
        <v>3100</v>
      </c>
      <c r="R568" s="624">
        <v>3100</v>
      </c>
      <c r="S568" s="624">
        <v>0</v>
      </c>
      <c r="T568" s="624">
        <v>0</v>
      </c>
      <c r="U568" s="413">
        <f t="shared" si="392"/>
        <v>3100</v>
      </c>
      <c r="V568" s="413">
        <v>0</v>
      </c>
      <c r="W568" s="413">
        <v>0</v>
      </c>
      <c r="X568" s="413">
        <v>3100</v>
      </c>
      <c r="Y568" s="473">
        <f t="shared" si="393"/>
        <v>3100</v>
      </c>
      <c r="Z568" s="473">
        <f t="shared" si="397"/>
        <v>0</v>
      </c>
      <c r="AA568" s="473">
        <f t="shared" si="397"/>
        <v>0</v>
      </c>
      <c r="AB568" s="473">
        <f t="shared" si="397"/>
        <v>3100</v>
      </c>
      <c r="AC568" s="124">
        <f t="shared" si="395"/>
        <v>0</v>
      </c>
      <c r="AD568" s="124">
        <v>0</v>
      </c>
      <c r="AE568" s="124">
        <v>0</v>
      </c>
      <c r="AF568" s="124"/>
      <c r="AG568" s="624"/>
      <c r="AH568" s="132"/>
      <c r="AI568" s="108" t="s">
        <v>667</v>
      </c>
      <c r="AJ568" s="203"/>
      <c r="AK568" s="133"/>
      <c r="AL568" s="133"/>
      <c r="AM568" s="562"/>
      <c r="AN568" s="2"/>
      <c r="AO568" s="2"/>
      <c r="AP568" s="2"/>
      <c r="AQ568" s="2"/>
      <c r="AR568" s="2"/>
      <c r="AS568" s="2"/>
      <c r="AT568" s="2"/>
    </row>
    <row r="569" spans="1:46" ht="100.8" outlineLevel="1">
      <c r="A569" s="555" t="s">
        <v>312</v>
      </c>
      <c r="B569" s="65" t="s">
        <v>147</v>
      </c>
      <c r="C569" s="540" t="s">
        <v>815</v>
      </c>
      <c r="D569" s="540"/>
      <c r="E569" s="575" t="s">
        <v>73</v>
      </c>
      <c r="F569" s="3" t="s">
        <v>450</v>
      </c>
      <c r="G569" s="575" t="s">
        <v>377</v>
      </c>
      <c r="H569" s="575" t="s">
        <v>80</v>
      </c>
      <c r="I569" s="89" t="s">
        <v>33</v>
      </c>
      <c r="J569" s="575">
        <v>3</v>
      </c>
      <c r="K569" s="575">
        <v>2018</v>
      </c>
      <c r="L569" s="575">
        <v>2019</v>
      </c>
      <c r="M569" s="624">
        <f t="shared" si="370"/>
        <v>3000</v>
      </c>
      <c r="N569" s="624">
        <v>3000</v>
      </c>
      <c r="O569" s="624">
        <v>0</v>
      </c>
      <c r="P569" s="624">
        <v>0</v>
      </c>
      <c r="Q569" s="624">
        <f t="shared" si="391"/>
        <v>3000</v>
      </c>
      <c r="R569" s="624">
        <v>3000</v>
      </c>
      <c r="S569" s="624">
        <v>0</v>
      </c>
      <c r="T569" s="624">
        <v>0</v>
      </c>
      <c r="U569" s="413">
        <f t="shared" si="392"/>
        <v>1957.4</v>
      </c>
      <c r="V569" s="413">
        <v>0</v>
      </c>
      <c r="W569" s="413">
        <v>1957.4</v>
      </c>
      <c r="X569" s="413">
        <v>0</v>
      </c>
      <c r="Y569" s="473">
        <f t="shared" si="393"/>
        <v>1957.4</v>
      </c>
      <c r="Z569" s="473">
        <f t="shared" si="397"/>
        <v>0</v>
      </c>
      <c r="AA569" s="473">
        <f t="shared" si="397"/>
        <v>1957.4</v>
      </c>
      <c r="AB569" s="473">
        <f t="shared" si="397"/>
        <v>0</v>
      </c>
      <c r="AC569" s="124">
        <f t="shared" si="395"/>
        <v>1957.4</v>
      </c>
      <c r="AD569" s="124">
        <v>0</v>
      </c>
      <c r="AE569" s="89">
        <v>1957.4</v>
      </c>
      <c r="AF569" s="89"/>
      <c r="AG569" s="624"/>
      <c r="AH569" s="132"/>
      <c r="AI569" s="108" t="s">
        <v>667</v>
      </c>
      <c r="AJ569" s="203"/>
      <c r="AK569" s="133"/>
      <c r="AL569" s="133"/>
      <c r="AM569" s="562"/>
      <c r="AN569" s="113" t="s">
        <v>608</v>
      </c>
      <c r="AO569" s="2"/>
      <c r="AP569" s="2"/>
      <c r="AQ569" s="2"/>
      <c r="AR569" s="2"/>
      <c r="AS569" s="2"/>
      <c r="AT569" s="2"/>
    </row>
    <row r="570" spans="1:46" ht="72" outlineLevel="1">
      <c r="A570" s="555" t="s">
        <v>313</v>
      </c>
      <c r="B570" s="324" t="s">
        <v>154</v>
      </c>
      <c r="C570" s="79" t="s">
        <v>781</v>
      </c>
      <c r="D570" s="79"/>
      <c r="E570" s="575" t="s">
        <v>73</v>
      </c>
      <c r="F570" s="3" t="s">
        <v>450</v>
      </c>
      <c r="G570" s="575" t="s">
        <v>377</v>
      </c>
      <c r="H570" s="575" t="s">
        <v>80</v>
      </c>
      <c r="I570" s="89" t="s">
        <v>33</v>
      </c>
      <c r="J570" s="575">
        <v>3</v>
      </c>
      <c r="K570" s="575">
        <v>2018</v>
      </c>
      <c r="L570" s="575">
        <v>2018</v>
      </c>
      <c r="M570" s="624">
        <f t="shared" si="370"/>
        <v>490</v>
      </c>
      <c r="N570" s="624">
        <v>490</v>
      </c>
      <c r="O570" s="624">
        <v>0</v>
      </c>
      <c r="P570" s="624">
        <v>0</v>
      </c>
      <c r="Q570" s="624">
        <f t="shared" si="391"/>
        <v>387</v>
      </c>
      <c r="R570" s="624">
        <v>387</v>
      </c>
      <c r="S570" s="624">
        <v>0</v>
      </c>
      <c r="T570" s="624">
        <v>0</v>
      </c>
      <c r="U570" s="413">
        <f t="shared" si="392"/>
        <v>387</v>
      </c>
      <c r="V570" s="413">
        <f>R570</f>
        <v>387</v>
      </c>
      <c r="W570" s="413">
        <f>S570</f>
        <v>0</v>
      </c>
      <c r="X570" s="413">
        <f>T570</f>
        <v>0</v>
      </c>
      <c r="Y570" s="473">
        <f t="shared" si="393"/>
        <v>387</v>
      </c>
      <c r="Z570" s="473">
        <f t="shared" si="397"/>
        <v>387</v>
      </c>
      <c r="AA570" s="473">
        <f t="shared" si="397"/>
        <v>0</v>
      </c>
      <c r="AB570" s="473">
        <f t="shared" si="397"/>
        <v>0</v>
      </c>
      <c r="AC570" s="124">
        <f t="shared" si="395"/>
        <v>387</v>
      </c>
      <c r="AD570" s="124">
        <v>387</v>
      </c>
      <c r="AE570" s="89">
        <v>0</v>
      </c>
      <c r="AF570" s="89"/>
      <c r="AG570" s="624"/>
      <c r="AH570" s="132"/>
      <c r="AI570" s="108" t="s">
        <v>667</v>
      </c>
      <c r="AJ570" s="134"/>
      <c r="AK570" s="132"/>
      <c r="AL570" s="132"/>
      <c r="AM570" s="562"/>
      <c r="AN570" s="2"/>
      <c r="AO570" s="2"/>
      <c r="AP570" s="2"/>
      <c r="AQ570" s="2"/>
      <c r="AR570" s="2"/>
      <c r="AS570" s="2"/>
      <c r="AT570" s="2"/>
    </row>
    <row r="571" spans="1:46" s="84" customFormat="1" ht="91.5" customHeight="1" outlineLevel="1">
      <c r="A571" s="599" t="s">
        <v>314</v>
      </c>
      <c r="B571" s="600" t="s">
        <v>132</v>
      </c>
      <c r="C571" s="540" t="s">
        <v>1028</v>
      </c>
      <c r="D571" s="540"/>
      <c r="E571" s="540" t="s">
        <v>73</v>
      </c>
      <c r="F571" s="86" t="s">
        <v>450</v>
      </c>
      <c r="G571" s="540" t="s">
        <v>377</v>
      </c>
      <c r="H571" s="540" t="s">
        <v>80</v>
      </c>
      <c r="I571" s="387" t="s">
        <v>33</v>
      </c>
      <c r="J571" s="540">
        <v>2</v>
      </c>
      <c r="K571" s="540">
        <v>2019</v>
      </c>
      <c r="L571" s="540">
        <v>2020</v>
      </c>
      <c r="M571" s="603">
        <f t="shared" si="370"/>
        <v>4800</v>
      </c>
      <c r="N571" s="603">
        <v>0</v>
      </c>
      <c r="O571" s="603">
        <v>4800</v>
      </c>
      <c r="P571" s="603">
        <v>0</v>
      </c>
      <c r="Q571" s="603">
        <f t="shared" si="391"/>
        <v>4800</v>
      </c>
      <c r="R571" s="603">
        <v>0</v>
      </c>
      <c r="S571" s="603">
        <v>4800</v>
      </c>
      <c r="T571" s="603">
        <v>0</v>
      </c>
      <c r="U571" s="413">
        <f t="shared" si="392"/>
        <v>2654</v>
      </c>
      <c r="V571" s="413">
        <v>0</v>
      </c>
      <c r="W571" s="413">
        <v>0</v>
      </c>
      <c r="X571" s="413">
        <v>2654</v>
      </c>
      <c r="Y571" s="473">
        <f t="shared" si="393"/>
        <v>2654</v>
      </c>
      <c r="Z571" s="473">
        <f t="shared" si="397"/>
        <v>0</v>
      </c>
      <c r="AA571" s="473">
        <f t="shared" si="397"/>
        <v>0</v>
      </c>
      <c r="AB571" s="473">
        <f t="shared" si="397"/>
        <v>2654</v>
      </c>
      <c r="AC571" s="112">
        <f t="shared" si="395"/>
        <v>2631</v>
      </c>
      <c r="AD571" s="112">
        <v>0</v>
      </c>
      <c r="AE571" s="387">
        <v>0</v>
      </c>
      <c r="AF571" s="387">
        <v>2631</v>
      </c>
      <c r="AG571" s="603"/>
      <c r="AH571" s="133"/>
      <c r="AI571" s="625" t="s">
        <v>667</v>
      </c>
      <c r="AJ571" s="625">
        <f>1086.07+1544.72</f>
        <v>2630.79</v>
      </c>
      <c r="AK571" s="603">
        <v>2631</v>
      </c>
      <c r="AL571" s="876"/>
      <c r="AM571" s="586"/>
      <c r="AN571" s="83"/>
      <c r="AO571" s="83"/>
      <c r="AP571" s="83"/>
      <c r="AQ571" s="83"/>
      <c r="AR571" s="83"/>
      <c r="AS571" s="83"/>
      <c r="AT571" s="83"/>
    </row>
    <row r="572" spans="1:46" ht="34.5" customHeight="1" outlineLevel="1">
      <c r="A572" s="555" t="s">
        <v>315</v>
      </c>
      <c r="B572" s="324" t="s">
        <v>166</v>
      </c>
      <c r="C572" s="324"/>
      <c r="D572" s="324"/>
      <c r="E572" s="575" t="s">
        <v>73</v>
      </c>
      <c r="F572" s="3" t="s">
        <v>450</v>
      </c>
      <c r="G572" s="575" t="s">
        <v>377</v>
      </c>
      <c r="H572" s="575" t="s">
        <v>80</v>
      </c>
      <c r="I572" s="89" t="s">
        <v>33</v>
      </c>
      <c r="J572" s="575">
        <v>2</v>
      </c>
      <c r="K572" s="575">
        <v>2018</v>
      </c>
      <c r="L572" s="575">
        <v>2019</v>
      </c>
      <c r="M572" s="624">
        <f t="shared" si="370"/>
        <v>1000</v>
      </c>
      <c r="N572" s="624">
        <v>500</v>
      </c>
      <c r="O572" s="624">
        <v>500</v>
      </c>
      <c r="P572" s="624">
        <v>0</v>
      </c>
      <c r="Q572" s="624">
        <f t="shared" si="391"/>
        <v>1000</v>
      </c>
      <c r="R572" s="624">
        <v>500</v>
      </c>
      <c r="S572" s="624">
        <v>500</v>
      </c>
      <c r="T572" s="624">
        <v>0</v>
      </c>
      <c r="U572" s="413">
        <f t="shared" si="392"/>
        <v>1000</v>
      </c>
      <c r="V572" s="413">
        <f t="shared" ref="V572:X575" si="398">R572</f>
        <v>500</v>
      </c>
      <c r="W572" s="413">
        <f t="shared" si="398"/>
        <v>500</v>
      </c>
      <c r="X572" s="413">
        <f t="shared" si="398"/>
        <v>0</v>
      </c>
      <c r="Y572" s="473">
        <f t="shared" si="393"/>
        <v>1000</v>
      </c>
      <c r="Z572" s="473">
        <f t="shared" si="397"/>
        <v>500</v>
      </c>
      <c r="AA572" s="473">
        <f t="shared" si="397"/>
        <v>500</v>
      </c>
      <c r="AB572" s="473">
        <f t="shared" si="397"/>
        <v>0</v>
      </c>
      <c r="AC572" s="124">
        <f t="shared" si="395"/>
        <v>195.1</v>
      </c>
      <c r="AD572" s="89">
        <v>195.1</v>
      </c>
      <c r="AE572" s="89">
        <v>0</v>
      </c>
      <c r="AF572" s="89"/>
      <c r="AG572" s="603"/>
      <c r="AH572" s="133"/>
      <c r="AI572" s="625" t="s">
        <v>667</v>
      </c>
      <c r="AJ572" s="134"/>
      <c r="AK572" s="132"/>
      <c r="AL572" s="132"/>
      <c r="AM572" s="562"/>
      <c r="AN572" s="2"/>
      <c r="AO572" s="2"/>
      <c r="AP572" s="2"/>
      <c r="AQ572" s="2"/>
      <c r="AR572" s="2"/>
      <c r="AS572" s="2"/>
      <c r="AT572" s="2"/>
    </row>
    <row r="573" spans="1:46" ht="74.400000000000006" customHeight="1" outlineLevel="1">
      <c r="A573" s="555" t="s">
        <v>316</v>
      </c>
      <c r="B573" s="324" t="s">
        <v>128</v>
      </c>
      <c r="C573" s="79" t="s">
        <v>782</v>
      </c>
      <c r="D573" s="79"/>
      <c r="E573" s="575" t="s">
        <v>73</v>
      </c>
      <c r="F573" s="3" t="s">
        <v>450</v>
      </c>
      <c r="G573" s="575" t="s">
        <v>377</v>
      </c>
      <c r="H573" s="575" t="s">
        <v>80</v>
      </c>
      <c r="I573" s="89" t="s">
        <v>33</v>
      </c>
      <c r="J573" s="575">
        <v>1</v>
      </c>
      <c r="K573" s="575">
        <v>2018</v>
      </c>
      <c r="L573" s="575">
        <v>2018</v>
      </c>
      <c r="M573" s="624">
        <f t="shared" si="370"/>
        <v>1650</v>
      </c>
      <c r="N573" s="624">
        <v>1650</v>
      </c>
      <c r="O573" s="624">
        <v>0</v>
      </c>
      <c r="P573" s="624">
        <v>0</v>
      </c>
      <c r="Q573" s="124">
        <f t="shared" si="391"/>
        <v>946</v>
      </c>
      <c r="R573" s="124">
        <v>946</v>
      </c>
      <c r="S573" s="124">
        <v>0</v>
      </c>
      <c r="T573" s="124">
        <v>0</v>
      </c>
      <c r="U573" s="413">
        <f t="shared" ref="U573:U578" si="399">SUM(V573:X573)</f>
        <v>946</v>
      </c>
      <c r="V573" s="413">
        <f t="shared" si="398"/>
        <v>946</v>
      </c>
      <c r="W573" s="413">
        <f t="shared" si="398"/>
        <v>0</v>
      </c>
      <c r="X573" s="413">
        <f t="shared" si="398"/>
        <v>0</v>
      </c>
      <c r="Y573" s="473">
        <f t="shared" si="393"/>
        <v>946</v>
      </c>
      <c r="Z573" s="473">
        <f t="shared" si="397"/>
        <v>946</v>
      </c>
      <c r="AA573" s="473">
        <f t="shared" si="397"/>
        <v>0</v>
      </c>
      <c r="AB573" s="473">
        <f t="shared" si="397"/>
        <v>0</v>
      </c>
      <c r="AC573" s="124">
        <f t="shared" si="395"/>
        <v>946</v>
      </c>
      <c r="AD573" s="124">
        <v>946</v>
      </c>
      <c r="AE573" s="89">
        <v>0</v>
      </c>
      <c r="AF573" s="89"/>
      <c r="AG573" s="624"/>
      <c r="AH573" s="132"/>
      <c r="AI573" s="108" t="s">
        <v>667</v>
      </c>
      <c r="AJ573" s="134"/>
      <c r="AK573" s="132"/>
      <c r="AL573" s="132"/>
      <c r="AM573" s="562"/>
      <c r="AN573" s="2"/>
      <c r="AO573" s="2"/>
      <c r="AP573" s="2"/>
      <c r="AQ573" s="2"/>
      <c r="AR573" s="2"/>
      <c r="AS573" s="2"/>
      <c r="AT573" s="2"/>
    </row>
    <row r="574" spans="1:46" ht="37.5" customHeight="1" outlineLevel="1">
      <c r="A574" s="555" t="s">
        <v>317</v>
      </c>
      <c r="B574" s="324" t="s">
        <v>146</v>
      </c>
      <c r="C574" s="79"/>
      <c r="D574" s="324"/>
      <c r="E574" s="575" t="s">
        <v>73</v>
      </c>
      <c r="F574" s="3" t="s">
        <v>450</v>
      </c>
      <c r="G574" s="575" t="s">
        <v>377</v>
      </c>
      <c r="H574" s="575" t="s">
        <v>80</v>
      </c>
      <c r="I574" s="89" t="s">
        <v>33</v>
      </c>
      <c r="J574" s="575">
        <v>2</v>
      </c>
      <c r="K574" s="575">
        <v>2020</v>
      </c>
      <c r="L574" s="575">
        <v>2020</v>
      </c>
      <c r="M574" s="624">
        <f t="shared" si="370"/>
        <v>3000</v>
      </c>
      <c r="N574" s="624">
        <v>0</v>
      </c>
      <c r="O574" s="624">
        <v>0</v>
      </c>
      <c r="P574" s="624">
        <v>3000</v>
      </c>
      <c r="Q574" s="624">
        <f t="shared" ref="Q574:Q592" si="400">SUM(R574:T574)</f>
        <v>3000</v>
      </c>
      <c r="R574" s="624">
        <v>0</v>
      </c>
      <c r="S574" s="624">
        <v>0</v>
      </c>
      <c r="T574" s="624">
        <v>3000</v>
      </c>
      <c r="U574" s="413">
        <f t="shared" si="399"/>
        <v>3000</v>
      </c>
      <c r="V574" s="413">
        <f t="shared" si="398"/>
        <v>0</v>
      </c>
      <c r="W574" s="413">
        <f t="shared" si="398"/>
        <v>0</v>
      </c>
      <c r="X574" s="413">
        <f t="shared" si="398"/>
        <v>3000</v>
      </c>
      <c r="Y574" s="464">
        <f t="shared" si="393"/>
        <v>3000</v>
      </c>
      <c r="Z574" s="464">
        <v>0</v>
      </c>
      <c r="AA574" s="464">
        <v>0</v>
      </c>
      <c r="AB574" s="464">
        <f>X574</f>
        <v>3000</v>
      </c>
      <c r="AC574" s="124">
        <f t="shared" si="395"/>
        <v>1087</v>
      </c>
      <c r="AD574" s="124">
        <v>0</v>
      </c>
      <c r="AE574" s="124">
        <v>0</v>
      </c>
      <c r="AF574" s="124">
        <v>1087</v>
      </c>
      <c r="AG574" s="624">
        <v>3000</v>
      </c>
      <c r="AH574" s="624">
        <v>3000</v>
      </c>
      <c r="AI574" s="108">
        <v>3000</v>
      </c>
      <c r="AJ574" s="108">
        <v>0</v>
      </c>
      <c r="AK574" s="624">
        <v>1087</v>
      </c>
      <c r="AL574" s="831"/>
      <c r="AM574" s="562"/>
      <c r="AN574" s="2"/>
      <c r="AO574" s="2"/>
      <c r="AP574" s="2"/>
      <c r="AQ574" s="2"/>
      <c r="AR574" s="2"/>
      <c r="AS574" s="2"/>
      <c r="AT574" s="2"/>
    </row>
    <row r="575" spans="1:46" ht="33" customHeight="1" outlineLevel="1">
      <c r="A575" s="555" t="s">
        <v>318</v>
      </c>
      <c r="B575" s="324" t="s">
        <v>144</v>
      </c>
      <c r="C575" s="79"/>
      <c r="D575" s="324"/>
      <c r="E575" s="575" t="s">
        <v>73</v>
      </c>
      <c r="F575" s="3" t="s">
        <v>450</v>
      </c>
      <c r="G575" s="575" t="s">
        <v>377</v>
      </c>
      <c r="H575" s="575" t="s">
        <v>80</v>
      </c>
      <c r="I575" s="89" t="s">
        <v>33</v>
      </c>
      <c r="J575" s="575">
        <v>1</v>
      </c>
      <c r="K575" s="575">
        <v>2020</v>
      </c>
      <c r="L575" s="575">
        <v>2020</v>
      </c>
      <c r="M575" s="624">
        <f t="shared" si="370"/>
        <v>965</v>
      </c>
      <c r="N575" s="624">
        <v>0</v>
      </c>
      <c r="O575" s="624">
        <v>0</v>
      </c>
      <c r="P575" s="624">
        <v>965</v>
      </c>
      <c r="Q575" s="624">
        <f t="shared" si="400"/>
        <v>965</v>
      </c>
      <c r="R575" s="624">
        <v>0</v>
      </c>
      <c r="S575" s="624">
        <v>0</v>
      </c>
      <c r="T575" s="624">
        <v>965</v>
      </c>
      <c r="U575" s="413">
        <f t="shared" si="399"/>
        <v>965</v>
      </c>
      <c r="V575" s="413">
        <f t="shared" si="398"/>
        <v>0</v>
      </c>
      <c r="W575" s="413">
        <f t="shared" si="398"/>
        <v>0</v>
      </c>
      <c r="X575" s="413">
        <f t="shared" si="398"/>
        <v>965</v>
      </c>
      <c r="Y575" s="464">
        <f t="shared" si="393"/>
        <v>965</v>
      </c>
      <c r="Z575" s="464">
        <v>0</v>
      </c>
      <c r="AA575" s="464">
        <v>0</v>
      </c>
      <c r="AB575" s="464">
        <f>X575</f>
        <v>965</v>
      </c>
      <c r="AC575" s="124">
        <f t="shared" si="395"/>
        <v>153</v>
      </c>
      <c r="AD575" s="124">
        <v>0</v>
      </c>
      <c r="AE575" s="124">
        <v>0</v>
      </c>
      <c r="AF575" s="124">
        <v>153</v>
      </c>
      <c r="AG575" s="624">
        <v>965</v>
      </c>
      <c r="AH575" s="624">
        <v>965</v>
      </c>
      <c r="AI575" s="108">
        <v>965</v>
      </c>
      <c r="AJ575" s="108">
        <v>0</v>
      </c>
      <c r="AK575" s="624">
        <v>153</v>
      </c>
      <c r="AL575" s="831"/>
      <c r="AM575" s="562"/>
      <c r="AN575" s="2"/>
      <c r="AO575" s="2"/>
      <c r="AP575" s="2"/>
      <c r="AQ575" s="2"/>
      <c r="AR575" s="2"/>
      <c r="AS575" s="2"/>
      <c r="AT575" s="2"/>
    </row>
    <row r="576" spans="1:46" ht="57.6" outlineLevel="1">
      <c r="A576" s="555" t="s">
        <v>319</v>
      </c>
      <c r="B576" s="324" t="s">
        <v>133</v>
      </c>
      <c r="C576" s="79" t="s">
        <v>819</v>
      </c>
      <c r="D576" s="79"/>
      <c r="E576" s="575" t="s">
        <v>73</v>
      </c>
      <c r="F576" s="3" t="s">
        <v>450</v>
      </c>
      <c r="G576" s="575" t="s">
        <v>377</v>
      </c>
      <c r="H576" s="575" t="s">
        <v>80</v>
      </c>
      <c r="I576" s="89" t="s">
        <v>33</v>
      </c>
      <c r="J576" s="575">
        <v>1</v>
      </c>
      <c r="K576" s="575">
        <v>2019</v>
      </c>
      <c r="L576" s="575">
        <v>2019</v>
      </c>
      <c r="M576" s="624">
        <f t="shared" si="370"/>
        <v>5000</v>
      </c>
      <c r="N576" s="624">
        <v>0</v>
      </c>
      <c r="O576" s="624">
        <v>5000</v>
      </c>
      <c r="P576" s="624">
        <v>0</v>
      </c>
      <c r="Q576" s="624">
        <f t="shared" si="400"/>
        <v>5000</v>
      </c>
      <c r="R576" s="624">
        <v>0</v>
      </c>
      <c r="S576" s="624">
        <v>5000</v>
      </c>
      <c r="T576" s="624">
        <v>0</v>
      </c>
      <c r="U576" s="413">
        <f t="shared" si="399"/>
        <v>3891.7</v>
      </c>
      <c r="V576" s="413">
        <v>0</v>
      </c>
      <c r="W576" s="413">
        <v>3891.7</v>
      </c>
      <c r="X576" s="413">
        <v>0</v>
      </c>
      <c r="Y576" s="464">
        <f t="shared" si="393"/>
        <v>3891.7</v>
      </c>
      <c r="Z576" s="464">
        <f t="shared" ref="Z576:AB576" si="401">V576</f>
        <v>0</v>
      </c>
      <c r="AA576" s="464">
        <f t="shared" si="401"/>
        <v>3891.7</v>
      </c>
      <c r="AB576" s="464">
        <f t="shared" si="401"/>
        <v>0</v>
      </c>
      <c r="AC576" s="124">
        <f t="shared" si="395"/>
        <v>3891.7</v>
      </c>
      <c r="AD576" s="124">
        <v>0</v>
      </c>
      <c r="AE576" s="124">
        <v>3891.7</v>
      </c>
      <c r="AF576" s="124"/>
      <c r="AG576" s="624"/>
      <c r="AH576" s="132"/>
      <c r="AI576" s="624" t="s">
        <v>667</v>
      </c>
      <c r="AJ576" s="215"/>
      <c r="AK576" s="215"/>
      <c r="AL576" s="215"/>
      <c r="AM576" s="562"/>
      <c r="AN576" s="113" t="s">
        <v>608</v>
      </c>
      <c r="AO576" s="2"/>
      <c r="AP576" s="2"/>
      <c r="AQ576" s="2"/>
      <c r="AR576" s="2"/>
      <c r="AS576" s="2"/>
      <c r="AT576" s="2"/>
    </row>
    <row r="577" spans="1:46" ht="36.75" customHeight="1" outlineLevel="1">
      <c r="A577" s="555" t="s">
        <v>320</v>
      </c>
      <c r="B577" s="324" t="s">
        <v>142</v>
      </c>
      <c r="C577" s="79" t="s">
        <v>1064</v>
      </c>
      <c r="D577" s="324"/>
      <c r="E577" s="575" t="s">
        <v>73</v>
      </c>
      <c r="F577" s="3" t="s">
        <v>450</v>
      </c>
      <c r="G577" s="575" t="s">
        <v>377</v>
      </c>
      <c r="H577" s="575" t="s">
        <v>80</v>
      </c>
      <c r="I577" s="89" t="s">
        <v>33</v>
      </c>
      <c r="J577" s="575">
        <v>1</v>
      </c>
      <c r="K577" s="575">
        <v>2020</v>
      </c>
      <c r="L577" s="575">
        <v>2020</v>
      </c>
      <c r="M577" s="624">
        <f t="shared" si="370"/>
        <v>800</v>
      </c>
      <c r="N577" s="624">
        <v>0</v>
      </c>
      <c r="O577" s="624">
        <v>0</v>
      </c>
      <c r="P577" s="624">
        <v>800</v>
      </c>
      <c r="Q577" s="624">
        <f t="shared" si="400"/>
        <v>800</v>
      </c>
      <c r="R577" s="624">
        <v>0</v>
      </c>
      <c r="S577" s="624">
        <v>0</v>
      </c>
      <c r="T577" s="624">
        <v>800</v>
      </c>
      <c r="U577" s="413">
        <f t="shared" si="399"/>
        <v>800</v>
      </c>
      <c r="V577" s="413">
        <f>R577</f>
        <v>0</v>
      </c>
      <c r="W577" s="413">
        <f>S577</f>
        <v>0</v>
      </c>
      <c r="X577" s="413">
        <f>T577</f>
        <v>800</v>
      </c>
      <c r="Y577" s="464">
        <f t="shared" si="393"/>
        <v>1040</v>
      </c>
      <c r="Z577" s="464">
        <v>0</v>
      </c>
      <c r="AA577" s="464">
        <v>0</v>
      </c>
      <c r="AB577" s="464">
        <v>1040</v>
      </c>
      <c r="AC577" s="124">
        <f t="shared" si="395"/>
        <v>1040</v>
      </c>
      <c r="AD577" s="124">
        <v>0</v>
      </c>
      <c r="AE577" s="124">
        <v>0</v>
      </c>
      <c r="AF577" s="124">
        <v>1040</v>
      </c>
      <c r="AG577" s="624">
        <v>800</v>
      </c>
      <c r="AH577" s="624">
        <v>800</v>
      </c>
      <c r="AI577" s="108">
        <v>800</v>
      </c>
      <c r="AJ577" s="625">
        <v>1039.82</v>
      </c>
      <c r="AK577" s="603">
        <v>1040</v>
      </c>
      <c r="AL577" s="876"/>
      <c r="AM577" s="562"/>
      <c r="AN577" s="2"/>
      <c r="AO577" s="2"/>
      <c r="AP577" s="2"/>
      <c r="AQ577" s="2"/>
      <c r="AR577" s="2"/>
      <c r="AS577" s="2"/>
      <c r="AT577" s="2"/>
    </row>
    <row r="578" spans="1:46" ht="92.4" customHeight="1" outlineLevel="1">
      <c r="A578" s="555" t="s">
        <v>321</v>
      </c>
      <c r="B578" s="324" t="s">
        <v>134</v>
      </c>
      <c r="C578" s="79" t="s">
        <v>1066</v>
      </c>
      <c r="D578" s="79"/>
      <c r="E578" s="575" t="s">
        <v>73</v>
      </c>
      <c r="F578" s="3" t="s">
        <v>450</v>
      </c>
      <c r="G578" s="575" t="s">
        <v>377</v>
      </c>
      <c r="H578" s="575" t="s">
        <v>80</v>
      </c>
      <c r="I578" s="89" t="s">
        <v>33</v>
      </c>
      <c r="J578" s="575">
        <v>1</v>
      </c>
      <c r="K578" s="575">
        <v>2019</v>
      </c>
      <c r="L578" s="575">
        <v>2020</v>
      </c>
      <c r="M578" s="624">
        <f t="shared" si="370"/>
        <v>1453</v>
      </c>
      <c r="N578" s="624">
        <v>0</v>
      </c>
      <c r="O578" s="624">
        <v>1453</v>
      </c>
      <c r="P578" s="624">
        <v>0</v>
      </c>
      <c r="Q578" s="624">
        <f t="shared" si="400"/>
        <v>1453</v>
      </c>
      <c r="R578" s="624">
        <v>0</v>
      </c>
      <c r="S578" s="624">
        <v>1453</v>
      </c>
      <c r="T578" s="624">
        <v>0</v>
      </c>
      <c r="U578" s="413">
        <f t="shared" si="399"/>
        <v>1666.7</v>
      </c>
      <c r="V578" s="413">
        <v>0</v>
      </c>
      <c r="W578" s="413">
        <v>0</v>
      </c>
      <c r="X578" s="413">
        <v>1666.7</v>
      </c>
      <c r="Y578" s="464">
        <f t="shared" si="393"/>
        <v>1697</v>
      </c>
      <c r="Z578" s="464">
        <v>0</v>
      </c>
      <c r="AA578" s="464">
        <v>0</v>
      </c>
      <c r="AB578" s="464">
        <v>1697</v>
      </c>
      <c r="AC578" s="124">
        <f t="shared" si="395"/>
        <v>1697</v>
      </c>
      <c r="AD578" s="124">
        <v>0</v>
      </c>
      <c r="AE578" s="124">
        <v>0</v>
      </c>
      <c r="AF578" s="124">
        <v>1697</v>
      </c>
      <c r="AG578" s="624"/>
      <c r="AH578" s="132"/>
      <c r="AI578" s="108" t="s">
        <v>667</v>
      </c>
      <c r="AJ578" s="625">
        <v>1696.7934399999999</v>
      </c>
      <c r="AK578" s="603">
        <v>1697</v>
      </c>
      <c r="AL578" s="876"/>
      <c r="AM578" s="562"/>
      <c r="AN578" s="2"/>
      <c r="AO578" s="2"/>
      <c r="AP578" s="2"/>
      <c r="AQ578" s="2"/>
      <c r="AR578" s="2"/>
      <c r="AS578" s="2"/>
      <c r="AT578" s="2"/>
    </row>
    <row r="579" spans="1:46" ht="36" outlineLevel="1">
      <c r="A579" s="555" t="s">
        <v>322</v>
      </c>
      <c r="B579" s="324" t="s">
        <v>145</v>
      </c>
      <c r="C579" s="79" t="s">
        <v>1064</v>
      </c>
      <c r="D579" s="324"/>
      <c r="E579" s="575" t="s">
        <v>73</v>
      </c>
      <c r="F579" s="3" t="s">
        <v>450</v>
      </c>
      <c r="G579" s="575" t="s">
        <v>377</v>
      </c>
      <c r="H579" s="575" t="s">
        <v>80</v>
      </c>
      <c r="I579" s="89" t="s">
        <v>33</v>
      </c>
      <c r="J579" s="575">
        <v>1</v>
      </c>
      <c r="K579" s="575">
        <v>2020</v>
      </c>
      <c r="L579" s="575">
        <v>2020</v>
      </c>
      <c r="M579" s="624">
        <f t="shared" si="370"/>
        <v>1453</v>
      </c>
      <c r="N579" s="624">
        <v>0</v>
      </c>
      <c r="O579" s="624">
        <v>0</v>
      </c>
      <c r="P579" s="624">
        <v>1453</v>
      </c>
      <c r="Q579" s="624">
        <f t="shared" si="400"/>
        <v>1453</v>
      </c>
      <c r="R579" s="624">
        <v>0</v>
      </c>
      <c r="S579" s="624">
        <v>0</v>
      </c>
      <c r="T579" s="624">
        <v>1453</v>
      </c>
      <c r="U579" s="413">
        <f t="shared" ref="U579:U592" si="402">SUM(V579:X579)</f>
        <v>1453</v>
      </c>
      <c r="V579" s="422">
        <f t="shared" ref="V579:X580" si="403">R579</f>
        <v>0</v>
      </c>
      <c r="W579" s="422">
        <f t="shared" si="403"/>
        <v>0</v>
      </c>
      <c r="X579" s="422">
        <f t="shared" si="403"/>
        <v>1453</v>
      </c>
      <c r="Y579" s="473">
        <f t="shared" si="393"/>
        <v>1473</v>
      </c>
      <c r="Z579" s="473">
        <v>0</v>
      </c>
      <c r="AA579" s="473">
        <v>0</v>
      </c>
      <c r="AB579" s="473">
        <v>1473</v>
      </c>
      <c r="AC579" s="264">
        <f t="shared" si="395"/>
        <v>1473</v>
      </c>
      <c r="AD579" s="264">
        <v>0</v>
      </c>
      <c r="AE579" s="264">
        <v>0</v>
      </c>
      <c r="AF579" s="264">
        <v>1473</v>
      </c>
      <c r="AG579" s="624">
        <v>1453</v>
      </c>
      <c r="AH579" s="624">
        <v>1453</v>
      </c>
      <c r="AI579" s="108">
        <v>1453</v>
      </c>
      <c r="AJ579" s="625">
        <v>1472.59</v>
      </c>
      <c r="AK579" s="603">
        <v>1473</v>
      </c>
      <c r="AL579" s="876"/>
      <c r="AM579" s="562"/>
      <c r="AN579" s="2"/>
      <c r="AO579" s="2"/>
      <c r="AP579" s="2"/>
      <c r="AQ579" s="2"/>
      <c r="AR579" s="2"/>
      <c r="AS579" s="2"/>
      <c r="AT579" s="2"/>
    </row>
    <row r="580" spans="1:46" ht="72" outlineLevel="1">
      <c r="A580" s="555" t="s">
        <v>323</v>
      </c>
      <c r="B580" s="324" t="s">
        <v>441</v>
      </c>
      <c r="C580" s="79" t="s">
        <v>783</v>
      </c>
      <c r="D580" s="79"/>
      <c r="E580" s="575" t="s">
        <v>73</v>
      </c>
      <c r="F580" s="3" t="s">
        <v>450</v>
      </c>
      <c r="G580" s="575" t="s">
        <v>377</v>
      </c>
      <c r="H580" s="575" t="s">
        <v>80</v>
      </c>
      <c r="I580" s="89" t="s">
        <v>33</v>
      </c>
      <c r="J580" s="575">
        <v>2</v>
      </c>
      <c r="K580" s="575">
        <v>2018</v>
      </c>
      <c r="L580" s="575">
        <v>2018</v>
      </c>
      <c r="M580" s="624">
        <f t="shared" si="370"/>
        <v>3500</v>
      </c>
      <c r="N580" s="624">
        <v>3500</v>
      </c>
      <c r="O580" s="624">
        <v>0</v>
      </c>
      <c r="P580" s="624">
        <v>0</v>
      </c>
      <c r="Q580" s="124">
        <f t="shared" si="400"/>
        <v>276.82</v>
      </c>
      <c r="R580" s="124">
        <v>276.82</v>
      </c>
      <c r="S580" s="124">
        <v>0</v>
      </c>
      <c r="T580" s="124">
        <v>0</v>
      </c>
      <c r="U580" s="413">
        <f t="shared" si="402"/>
        <v>276.82</v>
      </c>
      <c r="V580" s="422">
        <f t="shared" si="403"/>
        <v>276.82</v>
      </c>
      <c r="W580" s="422">
        <f t="shared" si="403"/>
        <v>0</v>
      </c>
      <c r="X580" s="422">
        <f t="shared" si="403"/>
        <v>0</v>
      </c>
      <c r="Y580" s="473">
        <f t="shared" si="393"/>
        <v>276.82</v>
      </c>
      <c r="Z580" s="473">
        <f t="shared" ref="Z580:AB581" si="404">V580</f>
        <v>276.82</v>
      </c>
      <c r="AA580" s="473">
        <f t="shared" si="404"/>
        <v>0</v>
      </c>
      <c r="AB580" s="473">
        <f t="shared" si="404"/>
        <v>0</v>
      </c>
      <c r="AC580" s="264">
        <f t="shared" si="395"/>
        <v>326.7</v>
      </c>
      <c r="AD580" s="264">
        <v>326.7</v>
      </c>
      <c r="AE580" s="264">
        <v>0</v>
      </c>
      <c r="AF580" s="264"/>
      <c r="AG580" s="624"/>
      <c r="AH580" s="132"/>
      <c r="AI580" s="108" t="s">
        <v>667</v>
      </c>
      <c r="AJ580" s="203" t="s">
        <v>604</v>
      </c>
      <c r="AK580" s="133"/>
      <c r="AL580" s="133"/>
      <c r="AM580" s="562"/>
      <c r="AN580" s="2"/>
      <c r="AO580" s="2"/>
      <c r="AP580" s="2"/>
      <c r="AQ580" s="2"/>
      <c r="AR580" s="2"/>
      <c r="AS580" s="2"/>
      <c r="AT580" s="2"/>
    </row>
    <row r="581" spans="1:46" ht="129.6" outlineLevel="1">
      <c r="A581" s="555" t="s">
        <v>324</v>
      </c>
      <c r="B581" s="324" t="s">
        <v>172</v>
      </c>
      <c r="C581" s="79" t="s">
        <v>820</v>
      </c>
      <c r="D581" s="79"/>
      <c r="E581" s="575" t="s">
        <v>73</v>
      </c>
      <c r="F581" s="3" t="s">
        <v>450</v>
      </c>
      <c r="G581" s="575" t="s">
        <v>377</v>
      </c>
      <c r="H581" s="575" t="s">
        <v>80</v>
      </c>
      <c r="I581" s="89" t="s">
        <v>33</v>
      </c>
      <c r="J581" s="575">
        <v>2</v>
      </c>
      <c r="K581" s="575">
        <v>2018</v>
      </c>
      <c r="L581" s="575">
        <v>2019</v>
      </c>
      <c r="M581" s="624">
        <f t="shared" si="370"/>
        <v>1900</v>
      </c>
      <c r="N581" s="624">
        <v>0</v>
      </c>
      <c r="O581" s="624">
        <v>1900</v>
      </c>
      <c r="P581" s="624">
        <v>0</v>
      </c>
      <c r="Q581" s="124">
        <f t="shared" si="400"/>
        <v>390.19</v>
      </c>
      <c r="R581" s="124">
        <v>0</v>
      </c>
      <c r="S581" s="124">
        <v>390.19</v>
      </c>
      <c r="T581" s="124">
        <v>0</v>
      </c>
      <c r="U581" s="413">
        <f t="shared" si="402"/>
        <v>188.39999999999998</v>
      </c>
      <c r="V581" s="422">
        <v>114.1</v>
      </c>
      <c r="W581" s="422">
        <v>74.3</v>
      </c>
      <c r="X581" s="422">
        <v>0</v>
      </c>
      <c r="Y581" s="473">
        <f t="shared" si="393"/>
        <v>188.39999999999998</v>
      </c>
      <c r="Z581" s="473">
        <f>V581</f>
        <v>114.1</v>
      </c>
      <c r="AA581" s="473">
        <f t="shared" si="404"/>
        <v>74.3</v>
      </c>
      <c r="AB581" s="473">
        <f t="shared" si="404"/>
        <v>0</v>
      </c>
      <c r="AC581" s="264">
        <f t="shared" si="395"/>
        <v>3001.1</v>
      </c>
      <c r="AD581" s="264">
        <v>114.1</v>
      </c>
      <c r="AE581" s="264">
        <v>2887</v>
      </c>
      <c r="AF581" s="264"/>
      <c r="AG581" s="603"/>
      <c r="AH581" s="133"/>
      <c r="AI581" s="625" t="s">
        <v>667</v>
      </c>
      <c r="AJ581" s="203"/>
      <c r="AK581" s="133"/>
      <c r="AL581" s="133"/>
      <c r="AM581" s="562"/>
      <c r="AN581" s="2"/>
      <c r="AO581" s="2"/>
      <c r="AP581" s="2"/>
      <c r="AQ581" s="2"/>
      <c r="AR581" s="2"/>
      <c r="AS581" s="2"/>
      <c r="AT581" s="2"/>
    </row>
    <row r="582" spans="1:46" s="84" customFormat="1" ht="34.5" customHeight="1" outlineLevel="1">
      <c r="A582" s="599" t="s">
        <v>325</v>
      </c>
      <c r="B582" s="600" t="s">
        <v>143</v>
      </c>
      <c r="C582" s="540" t="s">
        <v>957</v>
      </c>
      <c r="D582" s="600"/>
      <c r="E582" s="540" t="s">
        <v>73</v>
      </c>
      <c r="F582" s="86" t="s">
        <v>450</v>
      </c>
      <c r="G582" s="540" t="s">
        <v>377</v>
      </c>
      <c r="H582" s="540" t="s">
        <v>80</v>
      </c>
      <c r="I582" s="387" t="s">
        <v>33</v>
      </c>
      <c r="J582" s="540">
        <v>2</v>
      </c>
      <c r="K582" s="540">
        <v>2020</v>
      </c>
      <c r="L582" s="540">
        <v>2020</v>
      </c>
      <c r="M582" s="603">
        <f t="shared" si="370"/>
        <v>4800</v>
      </c>
      <c r="N582" s="603">
        <v>0</v>
      </c>
      <c r="O582" s="603">
        <v>0</v>
      </c>
      <c r="P582" s="603">
        <v>4800</v>
      </c>
      <c r="Q582" s="603">
        <f t="shared" si="400"/>
        <v>4800</v>
      </c>
      <c r="R582" s="603">
        <v>0</v>
      </c>
      <c r="S582" s="603">
        <v>0</v>
      </c>
      <c r="T582" s="603">
        <v>4800</v>
      </c>
      <c r="U582" s="413">
        <f t="shared" si="402"/>
        <v>4800</v>
      </c>
      <c r="V582" s="413">
        <f>R582</f>
        <v>0</v>
      </c>
      <c r="W582" s="413">
        <f>S582</f>
        <v>0</v>
      </c>
      <c r="X582" s="413">
        <f>T582</f>
        <v>4800</v>
      </c>
      <c r="Y582" s="464">
        <f t="shared" si="393"/>
        <v>3986</v>
      </c>
      <c r="Z582" s="464">
        <v>0</v>
      </c>
      <c r="AA582" s="464">
        <v>0</v>
      </c>
      <c r="AB582" s="464">
        <v>3986</v>
      </c>
      <c r="AC582" s="284">
        <f t="shared" si="395"/>
        <v>3986</v>
      </c>
      <c r="AD582" s="112">
        <v>0</v>
      </c>
      <c r="AE582" s="112">
        <v>0</v>
      </c>
      <c r="AF582" s="112">
        <v>3986</v>
      </c>
      <c r="AG582" s="603">
        <v>4800</v>
      </c>
      <c r="AH582" s="603">
        <v>4800</v>
      </c>
      <c r="AI582" s="625">
        <v>4800</v>
      </c>
      <c r="AJ582" s="625">
        <f>2*1992.75</f>
        <v>3985.5</v>
      </c>
      <c r="AK582" s="603">
        <v>3986</v>
      </c>
      <c r="AL582" s="876"/>
      <c r="AM582" s="586"/>
      <c r="AN582" s="83"/>
      <c r="AO582" s="83"/>
      <c r="AP582" s="83"/>
      <c r="AQ582" s="83"/>
      <c r="AR582" s="83"/>
      <c r="AS582" s="83"/>
      <c r="AT582" s="83"/>
    </row>
    <row r="583" spans="1:46" ht="86.4" outlineLevel="1">
      <c r="A583" s="555" t="s">
        <v>326</v>
      </c>
      <c r="B583" s="324" t="s">
        <v>135</v>
      </c>
      <c r="C583" s="79" t="s">
        <v>1030</v>
      </c>
      <c r="D583" s="79"/>
      <c r="E583" s="575" t="s">
        <v>73</v>
      </c>
      <c r="F583" s="3" t="s">
        <v>450</v>
      </c>
      <c r="G583" s="575" t="s">
        <v>377</v>
      </c>
      <c r="H583" s="575" t="s">
        <v>80</v>
      </c>
      <c r="I583" s="89" t="s">
        <v>33</v>
      </c>
      <c r="J583" s="575">
        <v>3</v>
      </c>
      <c r="K583" s="575">
        <v>2019</v>
      </c>
      <c r="L583" s="575">
        <v>2020</v>
      </c>
      <c r="M583" s="624">
        <f t="shared" si="370"/>
        <v>3000</v>
      </c>
      <c r="N583" s="624">
        <v>0</v>
      </c>
      <c r="O583" s="624">
        <v>3000</v>
      </c>
      <c r="P583" s="624">
        <v>0</v>
      </c>
      <c r="Q583" s="624">
        <f t="shared" si="400"/>
        <v>3000</v>
      </c>
      <c r="R583" s="624">
        <v>0</v>
      </c>
      <c r="S583" s="624">
        <v>3000</v>
      </c>
      <c r="T583" s="624">
        <v>0</v>
      </c>
      <c r="U583" s="422">
        <f t="shared" si="402"/>
        <v>4934.8999999999996</v>
      </c>
      <c r="V583" s="422">
        <v>0</v>
      </c>
      <c r="W583" s="422">
        <v>4934.8999999999996</v>
      </c>
      <c r="X583" s="422">
        <v>0</v>
      </c>
      <c r="Y583" s="464">
        <f t="shared" si="393"/>
        <v>6215.9</v>
      </c>
      <c r="Z583" s="473">
        <v>0</v>
      </c>
      <c r="AA583" s="473">
        <f>W583</f>
        <v>4934.8999999999996</v>
      </c>
      <c r="AB583" s="473">
        <v>1281</v>
      </c>
      <c r="AC583" s="264">
        <f t="shared" si="395"/>
        <v>6215.9</v>
      </c>
      <c r="AD583" s="124">
        <v>0</v>
      </c>
      <c r="AE583" s="124">
        <v>4934.8999999999996</v>
      </c>
      <c r="AF583" s="124">
        <v>1281</v>
      </c>
      <c r="AG583" s="624"/>
      <c r="AH583" s="132"/>
      <c r="AI583" s="108" t="s">
        <v>667</v>
      </c>
      <c r="AJ583" s="625">
        <f>752.40102+529.001</f>
        <v>1281.40202</v>
      </c>
      <c r="AK583" s="603">
        <v>1281</v>
      </c>
      <c r="AL583" s="876"/>
      <c r="AM583" s="562"/>
      <c r="AN583" s="2"/>
      <c r="AO583" s="2"/>
      <c r="AP583" s="2"/>
      <c r="AQ583" s="2"/>
      <c r="AR583" s="2"/>
      <c r="AS583" s="2"/>
      <c r="AT583" s="2"/>
    </row>
    <row r="584" spans="1:46" ht="75.599999999999994" customHeight="1" outlineLevel="1">
      <c r="A584" s="555" t="s">
        <v>327</v>
      </c>
      <c r="B584" s="324" t="s">
        <v>126</v>
      </c>
      <c r="C584" s="79" t="s">
        <v>821</v>
      </c>
      <c r="D584" s="79"/>
      <c r="E584" s="575" t="s">
        <v>73</v>
      </c>
      <c r="F584" s="3" t="s">
        <v>450</v>
      </c>
      <c r="G584" s="575" t="s">
        <v>377</v>
      </c>
      <c r="H584" s="575" t="s">
        <v>80</v>
      </c>
      <c r="I584" s="89" t="s">
        <v>33</v>
      </c>
      <c r="J584" s="575">
        <v>3</v>
      </c>
      <c r="K584" s="575">
        <v>2018</v>
      </c>
      <c r="L584" s="575">
        <v>2018</v>
      </c>
      <c r="M584" s="624">
        <f t="shared" si="370"/>
        <v>2590</v>
      </c>
      <c r="N584" s="624">
        <v>2590</v>
      </c>
      <c r="O584" s="624">
        <v>0</v>
      </c>
      <c r="P584" s="624">
        <v>0</v>
      </c>
      <c r="Q584" s="264">
        <f t="shared" si="400"/>
        <v>2879.1</v>
      </c>
      <c r="R584" s="264">
        <v>2879.1</v>
      </c>
      <c r="S584" s="264">
        <v>0</v>
      </c>
      <c r="T584" s="264">
        <v>0</v>
      </c>
      <c r="U584" s="413">
        <f t="shared" si="402"/>
        <v>2879.1</v>
      </c>
      <c r="V584" s="413">
        <f t="shared" ref="V584:X585" si="405">R584</f>
        <v>2879.1</v>
      </c>
      <c r="W584" s="413">
        <f t="shared" si="405"/>
        <v>0</v>
      </c>
      <c r="X584" s="413">
        <f t="shared" si="405"/>
        <v>0</v>
      </c>
      <c r="Y584" s="464">
        <f t="shared" si="393"/>
        <v>2879.1</v>
      </c>
      <c r="Z584" s="464">
        <f>V584</f>
        <v>2879.1</v>
      </c>
      <c r="AA584" s="464">
        <f t="shared" ref="AA584:AB590" si="406">W584</f>
        <v>0</v>
      </c>
      <c r="AB584" s="464">
        <f t="shared" si="406"/>
        <v>0</v>
      </c>
      <c r="AC584" s="264">
        <f t="shared" si="395"/>
        <v>2879.1</v>
      </c>
      <c r="AD584" s="124">
        <v>2879.1</v>
      </c>
      <c r="AE584" s="124">
        <v>0</v>
      </c>
      <c r="AF584" s="124"/>
      <c r="AG584" s="624"/>
      <c r="AH584" s="132"/>
      <c r="AI584" s="108" t="s">
        <v>667</v>
      </c>
      <c r="AJ584" s="203"/>
      <c r="AK584" s="133"/>
      <c r="AL584" s="133"/>
      <c r="AM584" s="562"/>
      <c r="AN584" s="2"/>
      <c r="AO584" s="2"/>
      <c r="AP584" s="2"/>
      <c r="AQ584" s="2"/>
      <c r="AR584" s="2"/>
      <c r="AS584" s="2"/>
      <c r="AT584" s="2"/>
    </row>
    <row r="585" spans="1:46" ht="73.95" customHeight="1" outlineLevel="1">
      <c r="A585" s="555" t="s">
        <v>328</v>
      </c>
      <c r="B585" s="324" t="s">
        <v>127</v>
      </c>
      <c r="C585" s="79" t="s">
        <v>784</v>
      </c>
      <c r="D585" s="79"/>
      <c r="E585" s="575" t="s">
        <v>73</v>
      </c>
      <c r="F585" s="3" t="s">
        <v>450</v>
      </c>
      <c r="G585" s="575" t="s">
        <v>377</v>
      </c>
      <c r="H585" s="575" t="s">
        <v>80</v>
      </c>
      <c r="I585" s="89" t="s">
        <v>33</v>
      </c>
      <c r="J585" s="575">
        <v>2</v>
      </c>
      <c r="K585" s="575">
        <v>2018</v>
      </c>
      <c r="L585" s="575">
        <v>2018</v>
      </c>
      <c r="M585" s="624">
        <f t="shared" si="370"/>
        <v>4000</v>
      </c>
      <c r="N585" s="624">
        <v>4000</v>
      </c>
      <c r="O585" s="624">
        <v>0</v>
      </c>
      <c r="P585" s="624">
        <v>0</v>
      </c>
      <c r="Q585" s="124">
        <f t="shared" si="400"/>
        <v>2777</v>
      </c>
      <c r="R585" s="124">
        <v>2777</v>
      </c>
      <c r="S585" s="124">
        <v>0</v>
      </c>
      <c r="T585" s="124">
        <v>0</v>
      </c>
      <c r="U585" s="413">
        <f t="shared" si="402"/>
        <v>2777</v>
      </c>
      <c r="V585" s="413">
        <f t="shared" si="405"/>
        <v>2777</v>
      </c>
      <c r="W585" s="413">
        <f t="shared" si="405"/>
        <v>0</v>
      </c>
      <c r="X585" s="413">
        <f t="shared" si="405"/>
        <v>0</v>
      </c>
      <c r="Y585" s="464">
        <f t="shared" si="393"/>
        <v>2777</v>
      </c>
      <c r="Z585" s="464">
        <f t="shared" ref="Z585:Z588" si="407">V585</f>
        <v>2777</v>
      </c>
      <c r="AA585" s="464">
        <f t="shared" si="406"/>
        <v>0</v>
      </c>
      <c r="AB585" s="464">
        <f t="shared" si="406"/>
        <v>0</v>
      </c>
      <c r="AC585" s="264">
        <f t="shared" si="395"/>
        <v>2777</v>
      </c>
      <c r="AD585" s="124">
        <v>2777</v>
      </c>
      <c r="AE585" s="124">
        <v>0</v>
      </c>
      <c r="AF585" s="124"/>
      <c r="AG585" s="624"/>
      <c r="AH585" s="132"/>
      <c r="AI585" s="108" t="s">
        <v>667</v>
      </c>
      <c r="AJ585" s="203"/>
      <c r="AK585" s="133"/>
      <c r="AL585" s="133"/>
      <c r="AM585" s="562"/>
      <c r="AN585" s="2"/>
      <c r="AO585" s="2"/>
      <c r="AP585" s="2"/>
      <c r="AQ585" s="2"/>
      <c r="AR585" s="2"/>
      <c r="AS585" s="2"/>
      <c r="AT585" s="2"/>
    </row>
    <row r="586" spans="1:46" ht="59.4" customHeight="1" outlineLevel="1">
      <c r="A586" s="555" t="s">
        <v>329</v>
      </c>
      <c r="B586" s="324" t="s">
        <v>149</v>
      </c>
      <c r="C586" s="79" t="s">
        <v>822</v>
      </c>
      <c r="D586" s="79"/>
      <c r="E586" s="575" t="s">
        <v>73</v>
      </c>
      <c r="F586" s="3" t="s">
        <v>450</v>
      </c>
      <c r="G586" s="575" t="s">
        <v>377</v>
      </c>
      <c r="H586" s="575" t="s">
        <v>80</v>
      </c>
      <c r="I586" s="89" t="s">
        <v>33</v>
      </c>
      <c r="J586" s="575">
        <v>2</v>
      </c>
      <c r="K586" s="575">
        <v>2019</v>
      </c>
      <c r="L586" s="575">
        <v>2019</v>
      </c>
      <c r="M586" s="624">
        <f t="shared" si="370"/>
        <v>200</v>
      </c>
      <c r="N586" s="624">
        <v>0</v>
      </c>
      <c r="O586" s="624">
        <v>200</v>
      </c>
      <c r="P586" s="624">
        <v>0</v>
      </c>
      <c r="Q586" s="264">
        <f t="shared" si="400"/>
        <v>200</v>
      </c>
      <c r="R586" s="264">
        <v>0</v>
      </c>
      <c r="S586" s="264">
        <v>200</v>
      </c>
      <c r="T586" s="264">
        <v>0</v>
      </c>
      <c r="U586" s="413">
        <f t="shared" si="402"/>
        <v>96.3</v>
      </c>
      <c r="V586" s="413">
        <v>0</v>
      </c>
      <c r="W586" s="413">
        <v>96.3</v>
      </c>
      <c r="X586" s="413">
        <v>0</v>
      </c>
      <c r="Y586" s="464">
        <f t="shared" si="393"/>
        <v>96.3</v>
      </c>
      <c r="Z586" s="464">
        <f t="shared" si="407"/>
        <v>0</v>
      </c>
      <c r="AA586" s="464">
        <f t="shared" si="406"/>
        <v>96.3</v>
      </c>
      <c r="AB586" s="464">
        <f t="shared" si="406"/>
        <v>0</v>
      </c>
      <c r="AC586" s="264">
        <f t="shared" si="395"/>
        <v>96.3</v>
      </c>
      <c r="AD586" s="124">
        <v>0</v>
      </c>
      <c r="AE586" s="89">
        <v>96.3</v>
      </c>
      <c r="AF586" s="89"/>
      <c r="AG586" s="624"/>
      <c r="AH586" s="132"/>
      <c r="AI586" s="108" t="s">
        <v>668</v>
      </c>
      <c r="AJ586" s="203"/>
      <c r="AK586" s="133"/>
      <c r="AL586" s="133"/>
      <c r="AM586" s="562"/>
      <c r="AN586" s="2"/>
      <c r="AO586" s="2"/>
      <c r="AP586" s="2"/>
      <c r="AQ586" s="2"/>
      <c r="AR586" s="2"/>
      <c r="AS586" s="2"/>
      <c r="AT586" s="2"/>
    </row>
    <row r="587" spans="1:46" ht="69" customHeight="1" outlineLevel="1">
      <c r="A587" s="555" t="s">
        <v>330</v>
      </c>
      <c r="B587" s="324" t="s">
        <v>153</v>
      </c>
      <c r="C587" s="79" t="s">
        <v>785</v>
      </c>
      <c r="D587" s="79"/>
      <c r="E587" s="575" t="s">
        <v>73</v>
      </c>
      <c r="F587" s="3" t="s">
        <v>450</v>
      </c>
      <c r="G587" s="575" t="s">
        <v>377</v>
      </c>
      <c r="H587" s="575" t="s">
        <v>80</v>
      </c>
      <c r="I587" s="89" t="s">
        <v>33</v>
      </c>
      <c r="J587" s="575">
        <v>1</v>
      </c>
      <c r="K587" s="575">
        <v>2018</v>
      </c>
      <c r="L587" s="575">
        <v>2018</v>
      </c>
      <c r="M587" s="624">
        <f t="shared" si="370"/>
        <v>4600</v>
      </c>
      <c r="N587" s="624">
        <v>4600</v>
      </c>
      <c r="O587" s="624">
        <v>0</v>
      </c>
      <c r="P587" s="624">
        <v>0</v>
      </c>
      <c r="Q587" s="124">
        <f t="shared" si="400"/>
        <v>2954.57</v>
      </c>
      <c r="R587" s="124">
        <v>2954.57</v>
      </c>
      <c r="S587" s="124">
        <v>0</v>
      </c>
      <c r="T587" s="124">
        <v>0</v>
      </c>
      <c r="U587" s="413">
        <f t="shared" si="402"/>
        <v>2954.57</v>
      </c>
      <c r="V587" s="413">
        <f>R587</f>
        <v>2954.57</v>
      </c>
      <c r="W587" s="413">
        <f>S587</f>
        <v>0</v>
      </c>
      <c r="X587" s="413">
        <f>T587</f>
        <v>0</v>
      </c>
      <c r="Y587" s="464">
        <f t="shared" ref="Y587" si="408">SUM(Z587:AB587)</f>
        <v>2954.57</v>
      </c>
      <c r="Z587" s="464">
        <f t="shared" si="407"/>
        <v>2954.57</v>
      </c>
      <c r="AA587" s="464">
        <f t="shared" si="406"/>
        <v>0</v>
      </c>
      <c r="AB587" s="464">
        <f t="shared" si="406"/>
        <v>0</v>
      </c>
      <c r="AC587" s="264">
        <f t="shared" ref="AC587" si="409">SUM(AD587:AF587)</f>
        <v>2955</v>
      </c>
      <c r="AD587" s="124">
        <v>2955</v>
      </c>
      <c r="AE587" s="124">
        <v>0</v>
      </c>
      <c r="AF587" s="124"/>
      <c r="AG587" s="624"/>
      <c r="AH587" s="132"/>
      <c r="AI587" s="108" t="s">
        <v>667</v>
      </c>
      <c r="AJ587" s="203"/>
      <c r="AK587" s="133"/>
      <c r="AL587" s="133"/>
      <c r="AM587" s="562"/>
      <c r="AN587" s="2"/>
      <c r="AO587" s="2"/>
      <c r="AP587" s="2"/>
      <c r="AQ587" s="2"/>
      <c r="AR587" s="2"/>
      <c r="AS587" s="2"/>
      <c r="AT587" s="2"/>
    </row>
    <row r="588" spans="1:46" s="84" customFormat="1" ht="57.6" outlineLevel="1">
      <c r="A588" s="599" t="s">
        <v>331</v>
      </c>
      <c r="B588" s="600" t="s">
        <v>136</v>
      </c>
      <c r="C588" s="540" t="s">
        <v>823</v>
      </c>
      <c r="D588" s="540"/>
      <c r="E588" s="540" t="s">
        <v>73</v>
      </c>
      <c r="F588" s="86" t="s">
        <v>450</v>
      </c>
      <c r="G588" s="540" t="s">
        <v>377</v>
      </c>
      <c r="H588" s="540" t="s">
        <v>80</v>
      </c>
      <c r="I588" s="387" t="s">
        <v>33</v>
      </c>
      <c r="J588" s="540">
        <v>7</v>
      </c>
      <c r="K588" s="540">
        <v>2018</v>
      </c>
      <c r="L588" s="540">
        <v>2020</v>
      </c>
      <c r="M588" s="603">
        <f t="shared" si="370"/>
        <v>3000</v>
      </c>
      <c r="N588" s="603">
        <v>0</v>
      </c>
      <c r="O588" s="603">
        <v>2000</v>
      </c>
      <c r="P588" s="603">
        <v>1000</v>
      </c>
      <c r="Q588" s="603">
        <f t="shared" si="400"/>
        <v>3000</v>
      </c>
      <c r="R588" s="603">
        <v>0</v>
      </c>
      <c r="S588" s="603">
        <v>2000</v>
      </c>
      <c r="T588" s="603">
        <v>1000</v>
      </c>
      <c r="U588" s="421">
        <f t="shared" si="402"/>
        <v>2666.7</v>
      </c>
      <c r="V588" s="421">
        <v>0</v>
      </c>
      <c r="W588" s="421">
        <v>1666.7</v>
      </c>
      <c r="X588" s="421">
        <v>1000</v>
      </c>
      <c r="Y588" s="464">
        <f>SUM(Z588:AB588)</f>
        <v>2666.7</v>
      </c>
      <c r="Z588" s="464">
        <f t="shared" si="407"/>
        <v>0</v>
      </c>
      <c r="AA588" s="464">
        <f>W588</f>
        <v>1666.7</v>
      </c>
      <c r="AB588" s="464">
        <f t="shared" si="406"/>
        <v>1000</v>
      </c>
      <c r="AC588" s="284">
        <f>SUM(AD588:AF588)</f>
        <v>3985.8999999999996</v>
      </c>
      <c r="AD588" s="112">
        <v>1819.2</v>
      </c>
      <c r="AE588" s="387">
        <v>2166.6999999999998</v>
      </c>
      <c r="AF588" s="387"/>
      <c r="AG588" s="603">
        <v>1000</v>
      </c>
      <c r="AH588" s="133"/>
      <c r="AI588" s="625">
        <v>1000</v>
      </c>
      <c r="AJ588" s="203"/>
      <c r="AK588" s="133"/>
      <c r="AL588" s="133"/>
      <c r="AM588" s="586"/>
      <c r="AN588" s="83"/>
      <c r="AO588" s="83"/>
      <c r="AP588" s="83"/>
      <c r="AQ588" s="83"/>
      <c r="AR588" s="83"/>
      <c r="AS588" s="83"/>
      <c r="AT588" s="83"/>
    </row>
    <row r="589" spans="1:46" ht="61.95" customHeight="1" outlineLevel="1">
      <c r="A589" s="555" t="s">
        <v>332</v>
      </c>
      <c r="B589" s="324" t="s">
        <v>131</v>
      </c>
      <c r="C589" s="79" t="s">
        <v>824</v>
      </c>
      <c r="D589" s="79"/>
      <c r="E589" s="575" t="s">
        <v>73</v>
      </c>
      <c r="F589" s="3" t="s">
        <v>450</v>
      </c>
      <c r="G589" s="575" t="s">
        <v>377</v>
      </c>
      <c r="H589" s="575" t="s">
        <v>80</v>
      </c>
      <c r="I589" s="89" t="s">
        <v>33</v>
      </c>
      <c r="J589" s="575">
        <v>3</v>
      </c>
      <c r="K589" s="575">
        <v>2019</v>
      </c>
      <c r="L589" s="575">
        <v>2019</v>
      </c>
      <c r="M589" s="624">
        <f t="shared" si="370"/>
        <v>1400</v>
      </c>
      <c r="N589" s="624">
        <v>0</v>
      </c>
      <c r="O589" s="624">
        <v>1400</v>
      </c>
      <c r="P589" s="624">
        <v>0</v>
      </c>
      <c r="Q589" s="624">
        <f t="shared" si="400"/>
        <v>1400</v>
      </c>
      <c r="R589" s="624">
        <v>0</v>
      </c>
      <c r="S589" s="624">
        <v>1400</v>
      </c>
      <c r="T589" s="624">
        <v>0</v>
      </c>
      <c r="U589" s="412">
        <f t="shared" si="402"/>
        <v>750</v>
      </c>
      <c r="V589" s="412">
        <v>0</v>
      </c>
      <c r="W589" s="412">
        <v>750</v>
      </c>
      <c r="X589" s="412">
        <v>0</v>
      </c>
      <c r="Y589" s="464">
        <f>SUM(Z589:AB589)</f>
        <v>750</v>
      </c>
      <c r="Z589" s="464">
        <f>V589</f>
        <v>0</v>
      </c>
      <c r="AA589" s="464">
        <f t="shared" si="406"/>
        <v>750</v>
      </c>
      <c r="AB589" s="464">
        <f t="shared" si="406"/>
        <v>0</v>
      </c>
      <c r="AC589" s="124">
        <f>SUM(AD589:AF589)</f>
        <v>750</v>
      </c>
      <c r="AD589" s="124">
        <v>0</v>
      </c>
      <c r="AE589" s="124">
        <v>750</v>
      </c>
      <c r="AF589" s="124"/>
      <c r="AG589" s="624"/>
      <c r="AH589" s="132"/>
      <c r="AI589" s="108" t="s">
        <v>668</v>
      </c>
      <c r="AJ589" s="203"/>
      <c r="AK589" s="133"/>
      <c r="AL589" s="133"/>
      <c r="AM589" s="562"/>
      <c r="AN589" s="2"/>
      <c r="AO589" s="2"/>
      <c r="AP589" s="2"/>
      <c r="AQ589" s="2"/>
      <c r="AR589" s="2"/>
      <c r="AS589" s="2"/>
      <c r="AT589" s="2"/>
    </row>
    <row r="590" spans="1:46" ht="57.6" outlineLevel="1">
      <c r="A590" s="555" t="s">
        <v>333</v>
      </c>
      <c r="B590" s="324" t="s">
        <v>130</v>
      </c>
      <c r="C590" s="79" t="s">
        <v>825</v>
      </c>
      <c r="D590" s="79"/>
      <c r="E590" s="575" t="s">
        <v>73</v>
      </c>
      <c r="F590" s="3" t="s">
        <v>450</v>
      </c>
      <c r="G590" s="575" t="s">
        <v>377</v>
      </c>
      <c r="H590" s="575" t="s">
        <v>80</v>
      </c>
      <c r="I590" s="89" t="s">
        <v>33</v>
      </c>
      <c r="J590" s="575">
        <v>2</v>
      </c>
      <c r="K590" s="575">
        <v>2019</v>
      </c>
      <c r="L590" s="575">
        <v>2019</v>
      </c>
      <c r="M590" s="624">
        <f t="shared" si="370"/>
        <v>1000</v>
      </c>
      <c r="N590" s="624">
        <v>0</v>
      </c>
      <c r="O590" s="624">
        <v>1000</v>
      </c>
      <c r="P590" s="624">
        <v>0</v>
      </c>
      <c r="Q590" s="624">
        <f t="shared" si="400"/>
        <v>1000</v>
      </c>
      <c r="R590" s="624">
        <v>0</v>
      </c>
      <c r="S590" s="624">
        <v>1000</v>
      </c>
      <c r="T590" s="624">
        <v>0</v>
      </c>
      <c r="U590" s="412">
        <f t="shared" si="402"/>
        <v>917</v>
      </c>
      <c r="V590" s="412">
        <v>0</v>
      </c>
      <c r="W590" s="412">
        <v>917</v>
      </c>
      <c r="X590" s="412">
        <v>0</v>
      </c>
      <c r="Y590" s="464">
        <f>SUM(Z590:AB590)</f>
        <v>917</v>
      </c>
      <c r="Z590" s="464">
        <f t="shared" ref="Z590" si="410">V590</f>
        <v>0</v>
      </c>
      <c r="AA590" s="464">
        <f t="shared" si="406"/>
        <v>917</v>
      </c>
      <c r="AB590" s="464">
        <f t="shared" si="406"/>
        <v>0</v>
      </c>
      <c r="AC590" s="124">
        <f>SUM(AD590:AF590)</f>
        <v>917</v>
      </c>
      <c r="AD590" s="124">
        <v>0</v>
      </c>
      <c r="AE590" s="124">
        <v>917</v>
      </c>
      <c r="AF590" s="124"/>
      <c r="AG590" s="624"/>
      <c r="AH590" s="132"/>
      <c r="AI590" s="108" t="s">
        <v>668</v>
      </c>
      <c r="AJ590" s="203"/>
      <c r="AK590" s="133"/>
      <c r="AL590" s="133"/>
      <c r="AM590" s="562"/>
      <c r="AN590" s="2"/>
      <c r="AO590" s="2"/>
      <c r="AP590" s="2"/>
      <c r="AQ590" s="2"/>
      <c r="AR590" s="2"/>
      <c r="AS590" s="2"/>
      <c r="AT590" s="2"/>
    </row>
    <row r="591" spans="1:46" ht="36" outlineLevel="1">
      <c r="A591" s="555" t="s">
        <v>334</v>
      </c>
      <c r="B591" s="324" t="s">
        <v>139</v>
      </c>
      <c r="C591" s="79"/>
      <c r="D591" s="324"/>
      <c r="E591" s="575" t="s">
        <v>73</v>
      </c>
      <c r="F591" s="3" t="s">
        <v>450</v>
      </c>
      <c r="G591" s="575" t="s">
        <v>377</v>
      </c>
      <c r="H591" s="575" t="s">
        <v>80</v>
      </c>
      <c r="I591" s="89" t="s">
        <v>33</v>
      </c>
      <c r="J591" s="575">
        <v>3</v>
      </c>
      <c r="K591" s="575">
        <v>2020</v>
      </c>
      <c r="L591" s="575">
        <v>2020</v>
      </c>
      <c r="M591" s="624">
        <f t="shared" si="370"/>
        <v>1200</v>
      </c>
      <c r="N591" s="624">
        <v>0</v>
      </c>
      <c r="O591" s="624">
        <v>0</v>
      </c>
      <c r="P591" s="624">
        <v>1200</v>
      </c>
      <c r="Q591" s="624">
        <f t="shared" si="400"/>
        <v>1200</v>
      </c>
      <c r="R591" s="624">
        <v>0</v>
      </c>
      <c r="S591" s="624">
        <v>0</v>
      </c>
      <c r="T591" s="624">
        <v>1200</v>
      </c>
      <c r="U591" s="413">
        <f t="shared" si="402"/>
        <v>1200</v>
      </c>
      <c r="V591" s="413">
        <f t="shared" ref="V591:X592" si="411">R591</f>
        <v>0</v>
      </c>
      <c r="W591" s="413">
        <f t="shared" si="411"/>
        <v>0</v>
      </c>
      <c r="X591" s="413">
        <f t="shared" si="411"/>
        <v>1200</v>
      </c>
      <c r="Y591" s="464">
        <f>SUM(Z591:AB591)</f>
        <v>1200</v>
      </c>
      <c r="Z591" s="464">
        <v>0</v>
      </c>
      <c r="AA591" s="464">
        <v>0</v>
      </c>
      <c r="AB591" s="464">
        <f>X591</f>
        <v>1200</v>
      </c>
      <c r="AC591" s="124">
        <f>SUM(AD591:AF591)</f>
        <v>344</v>
      </c>
      <c r="AD591" s="124">
        <v>0</v>
      </c>
      <c r="AE591" s="124">
        <v>0</v>
      </c>
      <c r="AF591" s="124">
        <v>344</v>
      </c>
      <c r="AG591" s="624">
        <v>1200</v>
      </c>
      <c r="AH591" s="624">
        <v>1200</v>
      </c>
      <c r="AI591" s="108">
        <v>1200</v>
      </c>
      <c r="AJ591" s="625">
        <v>344</v>
      </c>
      <c r="AK591" s="603">
        <v>344</v>
      </c>
      <c r="AL591" s="876"/>
      <c r="AM591" s="562"/>
      <c r="AN591" s="2"/>
      <c r="AO591" s="2"/>
      <c r="AP591" s="2"/>
      <c r="AQ591" s="2"/>
      <c r="AR591" s="2"/>
      <c r="AS591" s="2"/>
      <c r="AT591" s="2"/>
    </row>
    <row r="592" spans="1:46" ht="46.2" customHeight="1" outlineLevel="1">
      <c r="A592" s="555" t="s">
        <v>335</v>
      </c>
      <c r="B592" s="324" t="s">
        <v>138</v>
      </c>
      <c r="C592" s="79"/>
      <c r="D592" s="324"/>
      <c r="E592" s="575" t="s">
        <v>73</v>
      </c>
      <c r="F592" s="3" t="s">
        <v>450</v>
      </c>
      <c r="G592" s="575" t="s">
        <v>377</v>
      </c>
      <c r="H592" s="575" t="s">
        <v>80</v>
      </c>
      <c r="I592" s="89" t="s">
        <v>33</v>
      </c>
      <c r="J592" s="575">
        <v>3</v>
      </c>
      <c r="K592" s="575">
        <v>2020</v>
      </c>
      <c r="L592" s="575">
        <v>2020</v>
      </c>
      <c r="M592" s="624">
        <f t="shared" si="370"/>
        <v>2250</v>
      </c>
      <c r="N592" s="624">
        <v>0</v>
      </c>
      <c r="O592" s="624">
        <v>0</v>
      </c>
      <c r="P592" s="624">
        <v>2250</v>
      </c>
      <c r="Q592" s="624">
        <f t="shared" si="400"/>
        <v>2250</v>
      </c>
      <c r="R592" s="624">
        <v>0</v>
      </c>
      <c r="S592" s="624">
        <v>0</v>
      </c>
      <c r="T592" s="624">
        <v>2250</v>
      </c>
      <c r="U592" s="413">
        <f t="shared" si="402"/>
        <v>2250</v>
      </c>
      <c r="V592" s="413">
        <f t="shared" si="411"/>
        <v>0</v>
      </c>
      <c r="W592" s="413">
        <f t="shared" si="411"/>
        <v>0</v>
      </c>
      <c r="X592" s="413">
        <f t="shared" si="411"/>
        <v>2250</v>
      </c>
      <c r="Y592" s="464">
        <f>SUM(Z592:AB592)</f>
        <v>2250</v>
      </c>
      <c r="Z592" s="464">
        <v>0</v>
      </c>
      <c r="AA592" s="464">
        <v>0</v>
      </c>
      <c r="AB592" s="464">
        <f>X592</f>
        <v>2250</v>
      </c>
      <c r="AC592" s="124">
        <f>SUM(AD592:AF592)</f>
        <v>748.9</v>
      </c>
      <c r="AD592" s="124">
        <v>0</v>
      </c>
      <c r="AE592" s="124">
        <v>0</v>
      </c>
      <c r="AF592" s="124">
        <v>748.9</v>
      </c>
      <c r="AG592" s="624">
        <v>2250</v>
      </c>
      <c r="AH592" s="624">
        <v>2250</v>
      </c>
      <c r="AI592" s="108">
        <v>2250</v>
      </c>
      <c r="AJ592" s="108">
        <v>748.9</v>
      </c>
      <c r="AK592" s="624">
        <v>748.9</v>
      </c>
      <c r="AL592" s="831"/>
      <c r="AM592" s="562"/>
      <c r="AN592" s="2"/>
      <c r="AO592" s="2"/>
      <c r="AP592" s="2"/>
      <c r="AQ592" s="2"/>
      <c r="AR592" s="2"/>
      <c r="AS592" s="2"/>
      <c r="AT592" s="2"/>
    </row>
    <row r="593" spans="1:46" ht="16.5" customHeight="1" outlineLevel="1">
      <c r="A593" s="1827" t="s">
        <v>336</v>
      </c>
      <c r="B593" s="1730" t="s">
        <v>704</v>
      </c>
      <c r="C593" s="1588" t="s">
        <v>826</v>
      </c>
      <c r="D593" s="553"/>
      <c r="E593" s="1576" t="s">
        <v>73</v>
      </c>
      <c r="F593" s="2112" t="s">
        <v>450</v>
      </c>
      <c r="G593" s="575" t="s">
        <v>377</v>
      </c>
      <c r="H593" s="575" t="s">
        <v>80</v>
      </c>
      <c r="I593" s="89" t="s">
        <v>33</v>
      </c>
      <c r="J593" s="575">
        <v>3</v>
      </c>
      <c r="K593" s="1576">
        <v>2018</v>
      </c>
      <c r="L593" s="1576">
        <v>2019</v>
      </c>
      <c r="M593" s="1612">
        <f>SUM(N593:P594)</f>
        <v>12000</v>
      </c>
      <c r="N593" s="1612">
        <v>0</v>
      </c>
      <c r="O593" s="1612">
        <v>0</v>
      </c>
      <c r="P593" s="1612">
        <v>12000</v>
      </c>
      <c r="Q593" s="1693">
        <f>SUM(R593:T594)</f>
        <v>37403.141000000003</v>
      </c>
      <c r="R593" s="1612">
        <v>12000</v>
      </c>
      <c r="S593" s="1612">
        <v>25403.141</v>
      </c>
      <c r="T593" s="1612">
        <v>0</v>
      </c>
      <c r="U593" s="2121">
        <f>SUM(V593:X594)</f>
        <v>22567.8</v>
      </c>
      <c r="V593" s="2121">
        <v>11555.5</v>
      </c>
      <c r="W593" s="2121">
        <v>11012.3</v>
      </c>
      <c r="X593" s="2121">
        <v>0</v>
      </c>
      <c r="Y593" s="1594">
        <f>SUM(Z593:AB594)</f>
        <v>22567.8</v>
      </c>
      <c r="Z593" s="1594">
        <f>V593</f>
        <v>11555.5</v>
      </c>
      <c r="AA593" s="1594">
        <f t="shared" ref="AA593:AB593" si="412">W593</f>
        <v>11012.3</v>
      </c>
      <c r="AB593" s="1594">
        <f t="shared" si="412"/>
        <v>0</v>
      </c>
      <c r="AC593" s="1570">
        <f>SUM(AD593:AF594)</f>
        <v>22567.5</v>
      </c>
      <c r="AD593" s="1573">
        <v>11555.5</v>
      </c>
      <c r="AE593" s="1573">
        <v>11012</v>
      </c>
      <c r="AF593" s="669"/>
      <c r="AG593" s="1693">
        <v>12000</v>
      </c>
      <c r="AH593" s="1957"/>
      <c r="AI593" s="1693" t="s">
        <v>667</v>
      </c>
      <c r="AJ593" s="1957"/>
      <c r="AK593" s="1951"/>
      <c r="AL593" s="840"/>
      <c r="AM593" s="1556"/>
      <c r="AN593" s="2"/>
      <c r="AO593" s="2"/>
      <c r="AP593" s="2"/>
      <c r="AQ593" s="2"/>
      <c r="AR593" s="2"/>
      <c r="AS593" s="2"/>
      <c r="AT593" s="2"/>
    </row>
    <row r="594" spans="1:46" ht="114" customHeight="1" outlineLevel="1">
      <c r="A594" s="1829"/>
      <c r="B594" s="1732"/>
      <c r="C594" s="1590"/>
      <c r="D594" s="554"/>
      <c r="E594" s="1578"/>
      <c r="F594" s="2113"/>
      <c r="G594" s="575" t="s">
        <v>420</v>
      </c>
      <c r="H594" s="575" t="s">
        <v>419</v>
      </c>
      <c r="I594" s="21">
        <v>5624.3</v>
      </c>
      <c r="J594" s="21">
        <v>4523.3</v>
      </c>
      <c r="K594" s="1578"/>
      <c r="L594" s="1578"/>
      <c r="M594" s="1614"/>
      <c r="N594" s="1614"/>
      <c r="O594" s="1614"/>
      <c r="P594" s="1614"/>
      <c r="Q594" s="1695"/>
      <c r="R594" s="1614"/>
      <c r="S594" s="1614"/>
      <c r="T594" s="1614"/>
      <c r="U594" s="2122"/>
      <c r="V594" s="2122"/>
      <c r="W594" s="2122"/>
      <c r="X594" s="2122"/>
      <c r="Y594" s="1596"/>
      <c r="Z594" s="1596"/>
      <c r="AA594" s="1596"/>
      <c r="AB594" s="1596"/>
      <c r="AC594" s="1572"/>
      <c r="AD594" s="1575"/>
      <c r="AE594" s="1575"/>
      <c r="AF594" s="670"/>
      <c r="AG594" s="2120"/>
      <c r="AH594" s="1959"/>
      <c r="AI594" s="1695"/>
      <c r="AJ594" s="1959"/>
      <c r="AK594" s="1953"/>
      <c r="AL594" s="842"/>
      <c r="AM594" s="1556"/>
      <c r="AN594" s="2"/>
      <c r="AO594" s="2"/>
      <c r="AP594" s="2"/>
      <c r="AQ594" s="2"/>
      <c r="AR594" s="2"/>
      <c r="AS594" s="2"/>
      <c r="AT594" s="2"/>
    </row>
    <row r="595" spans="1:46" s="151" customFormat="1" ht="22.5" customHeight="1" outlineLevel="1">
      <c r="A595" s="2116" t="s">
        <v>337</v>
      </c>
      <c r="B595" s="1940" t="s">
        <v>705</v>
      </c>
      <c r="C595" s="1588" t="s">
        <v>718</v>
      </c>
      <c r="D595" s="658"/>
      <c r="E595" s="1588" t="s">
        <v>73</v>
      </c>
      <c r="F595" s="2118" t="s">
        <v>450</v>
      </c>
      <c r="G595" s="79" t="s">
        <v>377</v>
      </c>
      <c r="H595" s="79" t="s">
        <v>80</v>
      </c>
      <c r="I595" s="81" t="s">
        <v>33</v>
      </c>
      <c r="J595" s="79">
        <v>2</v>
      </c>
      <c r="K595" s="1588">
        <v>2018</v>
      </c>
      <c r="L595" s="1588">
        <v>2018</v>
      </c>
      <c r="M595" s="1606">
        <f>SUM(N595:P596)</f>
        <v>8000</v>
      </c>
      <c r="N595" s="1606">
        <v>8000</v>
      </c>
      <c r="O595" s="1606">
        <v>0</v>
      </c>
      <c r="P595" s="1606">
        <v>0</v>
      </c>
      <c r="Q595" s="1714">
        <f>SUM(R595:T596)</f>
        <v>0</v>
      </c>
      <c r="R595" s="1714">
        <v>0</v>
      </c>
      <c r="S595" s="1714">
        <v>0</v>
      </c>
      <c r="T595" s="1714">
        <v>0</v>
      </c>
      <c r="U595" s="1708">
        <f>SUM(V595:X596)</f>
        <v>0</v>
      </c>
      <c r="V595" s="1708">
        <f>R595</f>
        <v>0</v>
      </c>
      <c r="W595" s="1708">
        <f>S595</f>
        <v>0</v>
      </c>
      <c r="X595" s="1708">
        <f>T595</f>
        <v>0</v>
      </c>
      <c r="Y595" s="1615">
        <f>SUM(Z595:AB596)</f>
        <v>0</v>
      </c>
      <c r="Z595" s="1615">
        <f>V595</f>
        <v>0</v>
      </c>
      <c r="AA595" s="1615">
        <f t="shared" ref="AA595:AB595" si="413">W595</f>
        <v>0</v>
      </c>
      <c r="AB595" s="1615">
        <f t="shared" si="413"/>
        <v>0</v>
      </c>
      <c r="AC595" s="1588">
        <f>SUM(AD595:AF596)</f>
        <v>0</v>
      </c>
      <c r="AD595" s="1588"/>
      <c r="AE595" s="1588"/>
      <c r="AF595" s="686"/>
      <c r="AG595" s="2128"/>
      <c r="AH595" s="2130"/>
      <c r="AI595" s="2123"/>
      <c r="AJ595" s="2128"/>
      <c r="AK595" s="2123"/>
      <c r="AL595" s="893"/>
      <c r="AM595" s="2125"/>
      <c r="AN595" s="150"/>
      <c r="AO595" s="150"/>
      <c r="AP595" s="150"/>
      <c r="AQ595" s="150"/>
      <c r="AR595" s="150"/>
      <c r="AS595" s="150"/>
      <c r="AT595" s="150"/>
    </row>
    <row r="596" spans="1:46" s="151" customFormat="1" ht="37.200000000000003" customHeight="1" outlineLevel="1">
      <c r="A596" s="2117"/>
      <c r="B596" s="1732"/>
      <c r="C596" s="1590"/>
      <c r="D596" s="659"/>
      <c r="E596" s="1590"/>
      <c r="F596" s="2119"/>
      <c r="G596" s="79" t="s">
        <v>420</v>
      </c>
      <c r="H596" s="79" t="s">
        <v>419</v>
      </c>
      <c r="I596" s="273">
        <v>8048.7</v>
      </c>
      <c r="J596" s="273">
        <v>7314.7</v>
      </c>
      <c r="K596" s="1590"/>
      <c r="L596" s="1590"/>
      <c r="M596" s="1608"/>
      <c r="N596" s="1608"/>
      <c r="O596" s="1608"/>
      <c r="P596" s="1608"/>
      <c r="Q596" s="1716"/>
      <c r="R596" s="1716"/>
      <c r="S596" s="1716"/>
      <c r="T596" s="1716"/>
      <c r="U596" s="1710"/>
      <c r="V596" s="1710"/>
      <c r="W596" s="1710"/>
      <c r="X596" s="1710"/>
      <c r="Y596" s="1749"/>
      <c r="Z596" s="1749"/>
      <c r="AA596" s="1749"/>
      <c r="AB596" s="1749"/>
      <c r="AC596" s="1590"/>
      <c r="AD596" s="1590"/>
      <c r="AE596" s="1590"/>
      <c r="AF596" s="687"/>
      <c r="AG596" s="2129"/>
      <c r="AH596" s="2131"/>
      <c r="AI596" s="2124"/>
      <c r="AJ596" s="2129"/>
      <c r="AK596" s="2124"/>
      <c r="AL596" s="894"/>
      <c r="AM596" s="2125"/>
      <c r="AN596" s="150"/>
      <c r="AO596" s="150"/>
      <c r="AP596" s="150"/>
      <c r="AQ596" s="150"/>
      <c r="AR596" s="150"/>
      <c r="AS596" s="150"/>
      <c r="AT596" s="150"/>
    </row>
    <row r="597" spans="1:46" s="237" customFormat="1" ht="31.5" customHeight="1" outlineLevel="1">
      <c r="A597" s="1857" t="s">
        <v>337</v>
      </c>
      <c r="B597" s="1860" t="s">
        <v>614</v>
      </c>
      <c r="C597" s="1866" t="s">
        <v>1031</v>
      </c>
      <c r="D597" s="535"/>
      <c r="E597" s="1866" t="s">
        <v>73</v>
      </c>
      <c r="F597" s="2126" t="s">
        <v>450</v>
      </c>
      <c r="G597" s="540" t="s">
        <v>377</v>
      </c>
      <c r="H597" s="540" t="s">
        <v>80</v>
      </c>
      <c r="I597" s="387" t="s">
        <v>33</v>
      </c>
      <c r="J597" s="540">
        <v>3</v>
      </c>
      <c r="K597" s="1866">
        <v>2019</v>
      </c>
      <c r="L597" s="1866">
        <v>2020</v>
      </c>
      <c r="M597" s="2135"/>
      <c r="N597" s="2135"/>
      <c r="O597" s="2135"/>
      <c r="P597" s="2135"/>
      <c r="Q597" s="2135"/>
      <c r="R597" s="2135"/>
      <c r="S597" s="2135"/>
      <c r="T597" s="2135"/>
      <c r="U597" s="2133">
        <f>SUM(V597:X598)</f>
        <v>6015.7</v>
      </c>
      <c r="V597" s="2133">
        <v>0</v>
      </c>
      <c r="W597" s="2133">
        <v>4010.5</v>
      </c>
      <c r="X597" s="2133">
        <v>2005.2</v>
      </c>
      <c r="Y597" s="1594">
        <f>SUM(Z597:AB598)</f>
        <v>6015.7</v>
      </c>
      <c r="Z597" s="1594">
        <v>0</v>
      </c>
      <c r="AA597" s="1594">
        <f>W597</f>
        <v>4010.5</v>
      </c>
      <c r="AB597" s="1594">
        <f>X597</f>
        <v>2005.2</v>
      </c>
      <c r="AC597" s="1854">
        <f>SUM(AD597:AF598)</f>
        <v>5243.3</v>
      </c>
      <c r="AD597" s="1854">
        <v>0</v>
      </c>
      <c r="AE597" s="1854">
        <v>4010</v>
      </c>
      <c r="AF597" s="1854">
        <v>1233.3</v>
      </c>
      <c r="AG597" s="1693" t="s">
        <v>33</v>
      </c>
      <c r="AH597" s="1693">
        <v>4010</v>
      </c>
      <c r="AI597" s="2051"/>
      <c r="AJ597" s="1973">
        <v>1233.3</v>
      </c>
      <c r="AK597" s="1976">
        <v>1233.3</v>
      </c>
      <c r="AL597" s="852"/>
      <c r="AM597" s="2132"/>
      <c r="AN597" s="236"/>
      <c r="AO597" s="236"/>
      <c r="AP597" s="236"/>
      <c r="AQ597" s="236"/>
      <c r="AR597" s="236"/>
      <c r="AS597" s="236"/>
      <c r="AT597" s="236"/>
    </row>
    <row r="598" spans="1:46" s="237" customFormat="1" ht="63.75" customHeight="1" outlineLevel="1">
      <c r="A598" s="1859"/>
      <c r="B598" s="1862"/>
      <c r="C598" s="1868"/>
      <c r="D598" s="537"/>
      <c r="E598" s="1868"/>
      <c r="F598" s="2127"/>
      <c r="G598" s="540" t="s">
        <v>420</v>
      </c>
      <c r="H598" s="540" t="s">
        <v>419</v>
      </c>
      <c r="I598" s="44">
        <v>8048.7</v>
      </c>
      <c r="J598" s="44">
        <v>7314.7</v>
      </c>
      <c r="K598" s="1868"/>
      <c r="L598" s="1868"/>
      <c r="M598" s="2136"/>
      <c r="N598" s="2136"/>
      <c r="O598" s="2136"/>
      <c r="P598" s="2136"/>
      <c r="Q598" s="2136"/>
      <c r="R598" s="2136"/>
      <c r="S598" s="2136"/>
      <c r="T598" s="2136"/>
      <c r="U598" s="2134"/>
      <c r="V598" s="2134"/>
      <c r="W598" s="2134"/>
      <c r="X598" s="2134"/>
      <c r="Y598" s="1596"/>
      <c r="Z598" s="1596"/>
      <c r="AA598" s="1596"/>
      <c r="AB598" s="1596"/>
      <c r="AC598" s="1856"/>
      <c r="AD598" s="1856"/>
      <c r="AE598" s="1856"/>
      <c r="AF598" s="1856"/>
      <c r="AG598" s="1695"/>
      <c r="AH598" s="1695"/>
      <c r="AI598" s="2053"/>
      <c r="AJ598" s="1975"/>
      <c r="AK598" s="1978"/>
      <c r="AL598" s="854"/>
      <c r="AM598" s="2132"/>
      <c r="AN598" s="236"/>
      <c r="AO598" s="236"/>
      <c r="AP598" s="236"/>
      <c r="AQ598" s="236"/>
      <c r="AR598" s="236"/>
      <c r="AS598" s="236"/>
      <c r="AT598" s="236"/>
    </row>
    <row r="599" spans="1:46" ht="34.5" customHeight="1" outlineLevel="1">
      <c r="A599" s="555" t="s">
        <v>338</v>
      </c>
      <c r="B599" s="324" t="s">
        <v>140</v>
      </c>
      <c r="C599" s="324"/>
      <c r="D599" s="324"/>
      <c r="E599" s="575" t="s">
        <v>73</v>
      </c>
      <c r="F599" s="3" t="s">
        <v>450</v>
      </c>
      <c r="G599" s="575" t="s">
        <v>377</v>
      </c>
      <c r="H599" s="575" t="s">
        <v>80</v>
      </c>
      <c r="I599" s="89" t="s">
        <v>33</v>
      </c>
      <c r="J599" s="575">
        <v>3</v>
      </c>
      <c r="K599" s="575">
        <v>2020</v>
      </c>
      <c r="L599" s="575">
        <v>2020</v>
      </c>
      <c r="M599" s="624">
        <f>SUM(N599:P599)</f>
        <v>700</v>
      </c>
      <c r="N599" s="624">
        <v>0</v>
      </c>
      <c r="O599" s="624">
        <v>0</v>
      </c>
      <c r="P599" s="624">
        <v>700</v>
      </c>
      <c r="Q599" s="124">
        <f>SUM(R599:T599)</f>
        <v>700</v>
      </c>
      <c r="R599" s="124">
        <v>0</v>
      </c>
      <c r="S599" s="124">
        <v>0</v>
      </c>
      <c r="T599" s="124">
        <v>700</v>
      </c>
      <c r="U599" s="412">
        <f t="shared" ref="U599:U606" si="414">SUM(V599:X599)</f>
        <v>700</v>
      </c>
      <c r="V599" s="412">
        <f t="shared" ref="V599:X600" si="415">R599</f>
        <v>0</v>
      </c>
      <c r="W599" s="412">
        <f t="shared" si="415"/>
        <v>0</v>
      </c>
      <c r="X599" s="412">
        <f t="shared" si="415"/>
        <v>700</v>
      </c>
      <c r="Y599" s="472">
        <f t="shared" ref="Y599:Y609" si="416">SUM(Z599:AB599)</f>
        <v>700</v>
      </c>
      <c r="Z599" s="472">
        <v>0</v>
      </c>
      <c r="AA599" s="472">
        <v>0</v>
      </c>
      <c r="AB599" s="472">
        <f>X599</f>
        <v>700</v>
      </c>
      <c r="AC599" s="124">
        <f t="shared" ref="AC599:AC610" si="417">SUM(AD599:AF599)</f>
        <v>704</v>
      </c>
      <c r="AD599" s="124">
        <v>0</v>
      </c>
      <c r="AE599" s="124">
        <v>0</v>
      </c>
      <c r="AF599" s="124">
        <v>704</v>
      </c>
      <c r="AG599" s="624">
        <v>700</v>
      </c>
      <c r="AH599" s="624">
        <v>700</v>
      </c>
      <c r="AI599" s="108">
        <v>700</v>
      </c>
      <c r="AJ599" s="108">
        <v>0</v>
      </c>
      <c r="AK599" s="624">
        <v>704</v>
      </c>
      <c r="AL599" s="831"/>
      <c r="AM599" s="562"/>
      <c r="AN599" s="2"/>
      <c r="AO599" s="2"/>
      <c r="AP599" s="2"/>
      <c r="AQ599" s="2"/>
      <c r="AR599" s="2"/>
      <c r="AS599" s="2"/>
      <c r="AT599" s="2"/>
    </row>
    <row r="600" spans="1:46" ht="34.5" customHeight="1" outlineLevel="1">
      <c r="A600" s="555" t="s">
        <v>339</v>
      </c>
      <c r="B600" s="324" t="s">
        <v>141</v>
      </c>
      <c r="C600" s="324"/>
      <c r="D600" s="324"/>
      <c r="E600" s="575" t="s">
        <v>73</v>
      </c>
      <c r="F600" s="3" t="s">
        <v>450</v>
      </c>
      <c r="G600" s="575" t="s">
        <v>377</v>
      </c>
      <c r="H600" s="575" t="s">
        <v>80</v>
      </c>
      <c r="I600" s="89" t="s">
        <v>33</v>
      </c>
      <c r="J600" s="575">
        <v>6</v>
      </c>
      <c r="K600" s="575">
        <v>2020</v>
      </c>
      <c r="L600" s="575">
        <v>2020</v>
      </c>
      <c r="M600" s="624">
        <f>SUM(N600:P600)</f>
        <v>600</v>
      </c>
      <c r="N600" s="567">
        <v>0</v>
      </c>
      <c r="O600" s="567">
        <v>0</v>
      </c>
      <c r="P600" s="567">
        <v>600</v>
      </c>
      <c r="Q600" s="564">
        <f>SUM(R600:T600)</f>
        <v>600</v>
      </c>
      <c r="R600" s="564">
        <v>0</v>
      </c>
      <c r="S600" s="564">
        <v>0</v>
      </c>
      <c r="T600" s="564">
        <v>600</v>
      </c>
      <c r="U600" s="412">
        <f t="shared" si="414"/>
        <v>600</v>
      </c>
      <c r="V600" s="412">
        <f t="shared" si="415"/>
        <v>0</v>
      </c>
      <c r="W600" s="412">
        <f t="shared" si="415"/>
        <v>0</v>
      </c>
      <c r="X600" s="412">
        <f t="shared" si="415"/>
        <v>600</v>
      </c>
      <c r="Y600" s="472">
        <f t="shared" si="416"/>
        <v>600</v>
      </c>
      <c r="Z600" s="472">
        <v>0</v>
      </c>
      <c r="AA600" s="472">
        <v>0</v>
      </c>
      <c r="AB600" s="472">
        <f>X600</f>
        <v>600</v>
      </c>
      <c r="AC600" s="124">
        <f t="shared" si="417"/>
        <v>487</v>
      </c>
      <c r="AD600" s="564">
        <v>0</v>
      </c>
      <c r="AE600" s="564">
        <v>0</v>
      </c>
      <c r="AF600" s="663">
        <v>487</v>
      </c>
      <c r="AG600" s="567">
        <v>600</v>
      </c>
      <c r="AH600" s="624">
        <v>600</v>
      </c>
      <c r="AI600" s="108">
        <v>600</v>
      </c>
      <c r="AJ600" s="108">
        <v>0</v>
      </c>
      <c r="AK600" s="624">
        <v>487</v>
      </c>
      <c r="AL600" s="831"/>
      <c r="AM600" s="562"/>
      <c r="AN600" s="2"/>
      <c r="AO600" s="2"/>
      <c r="AP600" s="2"/>
      <c r="AQ600" s="2"/>
      <c r="AR600" s="2"/>
      <c r="AS600" s="2"/>
      <c r="AT600" s="2"/>
    </row>
    <row r="601" spans="1:46" s="233" customFormat="1" ht="81.75" customHeight="1" outlineLevel="1">
      <c r="A601" s="555" t="s">
        <v>615</v>
      </c>
      <c r="B601" s="324" t="s">
        <v>616</v>
      </c>
      <c r="C601" s="540" t="s">
        <v>813</v>
      </c>
      <c r="D601" s="540"/>
      <c r="E601" s="575" t="s">
        <v>73</v>
      </c>
      <c r="F601" s="3" t="s">
        <v>450</v>
      </c>
      <c r="G601" s="575" t="s">
        <v>377</v>
      </c>
      <c r="H601" s="575" t="s">
        <v>80</v>
      </c>
      <c r="I601" s="89" t="s">
        <v>33</v>
      </c>
      <c r="J601" s="575">
        <v>1</v>
      </c>
      <c r="K601" s="575">
        <v>2019</v>
      </c>
      <c r="L601" s="575">
        <v>2019</v>
      </c>
      <c r="M601" s="124"/>
      <c r="N601" s="244"/>
      <c r="O601" s="244"/>
      <c r="P601" s="244"/>
      <c r="Q601" s="230"/>
      <c r="R601" s="230"/>
      <c r="S601" s="230"/>
      <c r="T601" s="230"/>
      <c r="U601" s="423">
        <f t="shared" si="414"/>
        <v>14966.7</v>
      </c>
      <c r="V601" s="423">
        <v>0</v>
      </c>
      <c r="W601" s="423">
        <v>14966.7</v>
      </c>
      <c r="X601" s="423">
        <v>0</v>
      </c>
      <c r="Y601" s="474">
        <f t="shared" si="416"/>
        <v>14966.7</v>
      </c>
      <c r="Z601" s="474">
        <f>V601</f>
        <v>0</v>
      </c>
      <c r="AA601" s="474">
        <f t="shared" ref="AA601:AB610" si="418">W601</f>
        <v>14966.7</v>
      </c>
      <c r="AB601" s="474">
        <f t="shared" si="418"/>
        <v>0</v>
      </c>
      <c r="AC601" s="624">
        <f t="shared" si="417"/>
        <v>14966.7</v>
      </c>
      <c r="AD601" s="624">
        <v>0</v>
      </c>
      <c r="AE601" s="624">
        <v>14966.7</v>
      </c>
      <c r="AF601" s="675"/>
      <c r="AG601" s="245"/>
      <c r="AH601" s="246"/>
      <c r="AI601" s="246"/>
      <c r="AJ601" s="246"/>
      <c r="AK601" s="132"/>
      <c r="AL601" s="132"/>
      <c r="AM601" s="338"/>
      <c r="AN601" s="232"/>
      <c r="AO601" s="232"/>
      <c r="AP601" s="232"/>
      <c r="AQ601" s="232"/>
      <c r="AR601" s="232"/>
      <c r="AS601" s="232"/>
      <c r="AT601" s="232"/>
    </row>
    <row r="602" spans="1:46" s="233" customFormat="1" ht="75" customHeight="1" outlineLevel="1">
      <c r="A602" s="555" t="s">
        <v>617</v>
      </c>
      <c r="B602" s="324" t="s">
        <v>618</v>
      </c>
      <c r="C602" s="540" t="s">
        <v>813</v>
      </c>
      <c r="D602" s="540"/>
      <c r="E602" s="575" t="s">
        <v>73</v>
      </c>
      <c r="F602" s="3" t="s">
        <v>450</v>
      </c>
      <c r="G602" s="575" t="s">
        <v>377</v>
      </c>
      <c r="H602" s="575" t="s">
        <v>80</v>
      </c>
      <c r="I602" s="89" t="s">
        <v>33</v>
      </c>
      <c r="J602" s="575">
        <v>2</v>
      </c>
      <c r="K602" s="575">
        <v>2019</v>
      </c>
      <c r="L602" s="575">
        <v>2019</v>
      </c>
      <c r="M602" s="124"/>
      <c r="N602" s="244"/>
      <c r="O602" s="244"/>
      <c r="P602" s="244"/>
      <c r="Q602" s="230"/>
      <c r="R602" s="230"/>
      <c r="S602" s="230"/>
      <c r="T602" s="230"/>
      <c r="U602" s="423">
        <f t="shared" si="414"/>
        <v>496.3</v>
      </c>
      <c r="V602" s="424">
        <v>0</v>
      </c>
      <c r="W602" s="424">
        <v>496.3</v>
      </c>
      <c r="X602" s="424">
        <v>0</v>
      </c>
      <c r="Y602" s="474">
        <f t="shared" si="416"/>
        <v>496.3</v>
      </c>
      <c r="Z602" s="474">
        <f t="shared" ref="Z602:Z604" si="419">V602</f>
        <v>0</v>
      </c>
      <c r="AA602" s="474">
        <f t="shared" si="418"/>
        <v>496.3</v>
      </c>
      <c r="AB602" s="474">
        <f t="shared" si="418"/>
        <v>0</v>
      </c>
      <c r="AC602" s="124">
        <f t="shared" si="417"/>
        <v>496.3</v>
      </c>
      <c r="AD602" s="124">
        <v>0</v>
      </c>
      <c r="AE602" s="124">
        <v>496.3</v>
      </c>
      <c r="AF602" s="124"/>
      <c r="AG602" s="243" t="s">
        <v>33</v>
      </c>
      <c r="AH602" s="246"/>
      <c r="AI602" s="246"/>
      <c r="AJ602" s="246"/>
      <c r="AK602" s="132"/>
      <c r="AL602" s="132"/>
      <c r="AM602" s="338"/>
      <c r="AN602" s="232"/>
      <c r="AO602" s="232"/>
      <c r="AP602" s="232"/>
      <c r="AQ602" s="232"/>
      <c r="AR602" s="232"/>
      <c r="AS602" s="232"/>
      <c r="AT602" s="232"/>
    </row>
    <row r="603" spans="1:46" s="233" customFormat="1" ht="74.25" customHeight="1" outlineLevel="1">
      <c r="A603" s="555" t="s">
        <v>619</v>
      </c>
      <c r="B603" s="324" t="s">
        <v>620</v>
      </c>
      <c r="C603" s="540" t="s">
        <v>813</v>
      </c>
      <c r="D603" s="540"/>
      <c r="E603" s="575" t="s">
        <v>73</v>
      </c>
      <c r="F603" s="3" t="s">
        <v>450</v>
      </c>
      <c r="G603" s="575" t="s">
        <v>377</v>
      </c>
      <c r="H603" s="575" t="s">
        <v>80</v>
      </c>
      <c r="I603" s="89" t="s">
        <v>33</v>
      </c>
      <c r="J603" s="575">
        <v>4</v>
      </c>
      <c r="K603" s="575">
        <v>2019</v>
      </c>
      <c r="L603" s="575">
        <v>2019</v>
      </c>
      <c r="M603" s="124"/>
      <c r="N603" s="244"/>
      <c r="O603" s="244"/>
      <c r="P603" s="244"/>
      <c r="Q603" s="230"/>
      <c r="R603" s="230"/>
      <c r="S603" s="230"/>
      <c r="T603" s="230"/>
      <c r="U603" s="423">
        <f t="shared" si="414"/>
        <v>362.6</v>
      </c>
      <c r="V603" s="424">
        <v>0</v>
      </c>
      <c r="W603" s="424">
        <v>362.6</v>
      </c>
      <c r="X603" s="424">
        <v>0</v>
      </c>
      <c r="Y603" s="474">
        <f t="shared" si="416"/>
        <v>362.6</v>
      </c>
      <c r="Z603" s="474">
        <f t="shared" si="419"/>
        <v>0</v>
      </c>
      <c r="AA603" s="474">
        <f t="shared" si="418"/>
        <v>362.6</v>
      </c>
      <c r="AB603" s="474">
        <f t="shared" si="418"/>
        <v>0</v>
      </c>
      <c r="AC603" s="124">
        <f t="shared" si="417"/>
        <v>362.6</v>
      </c>
      <c r="AD603" s="89">
        <v>0</v>
      </c>
      <c r="AE603" s="89">
        <v>362.6</v>
      </c>
      <c r="AF603" s="89"/>
      <c r="AG603" s="243" t="s">
        <v>33</v>
      </c>
      <c r="AH603" s="246"/>
      <c r="AI603" s="246"/>
      <c r="AJ603" s="246"/>
      <c r="AK603" s="132"/>
      <c r="AL603" s="132"/>
      <c r="AM603" s="338"/>
      <c r="AN603" s="232"/>
      <c r="AO603" s="232"/>
      <c r="AP603" s="232"/>
      <c r="AQ603" s="232"/>
      <c r="AR603" s="232"/>
      <c r="AS603" s="232"/>
      <c r="AT603" s="232"/>
    </row>
    <row r="604" spans="1:46" s="233" customFormat="1" ht="76.5" customHeight="1" outlineLevel="1">
      <c r="A604" s="555" t="s">
        <v>621</v>
      </c>
      <c r="B604" s="324" t="s">
        <v>622</v>
      </c>
      <c r="C604" s="540" t="s">
        <v>813</v>
      </c>
      <c r="D604" s="540"/>
      <c r="E604" s="575" t="s">
        <v>73</v>
      </c>
      <c r="F604" s="3" t="s">
        <v>450</v>
      </c>
      <c r="G604" s="575" t="s">
        <v>377</v>
      </c>
      <c r="H604" s="575" t="s">
        <v>80</v>
      </c>
      <c r="I604" s="89" t="s">
        <v>33</v>
      </c>
      <c r="J604" s="575">
        <v>2</v>
      </c>
      <c r="K604" s="575">
        <v>2019</v>
      </c>
      <c r="L604" s="575">
        <v>2019</v>
      </c>
      <c r="M604" s="124"/>
      <c r="N604" s="244"/>
      <c r="O604" s="244"/>
      <c r="P604" s="244"/>
      <c r="Q604" s="230"/>
      <c r="R604" s="230"/>
      <c r="S604" s="230"/>
      <c r="T604" s="230"/>
      <c r="U604" s="421">
        <f t="shared" si="414"/>
        <v>600</v>
      </c>
      <c r="V604" s="412">
        <v>0</v>
      </c>
      <c r="W604" s="412">
        <v>600</v>
      </c>
      <c r="X604" s="412">
        <v>0</v>
      </c>
      <c r="Y604" s="474">
        <f t="shared" si="416"/>
        <v>600</v>
      </c>
      <c r="Z604" s="474">
        <f t="shared" si="419"/>
        <v>0</v>
      </c>
      <c r="AA604" s="474">
        <f t="shared" si="418"/>
        <v>600</v>
      </c>
      <c r="AB604" s="474">
        <f t="shared" si="418"/>
        <v>0</v>
      </c>
      <c r="AC604" s="124">
        <f t="shared" si="417"/>
        <v>600</v>
      </c>
      <c r="AD604" s="124">
        <v>0</v>
      </c>
      <c r="AE604" s="124">
        <v>600</v>
      </c>
      <c r="AF604" s="124"/>
      <c r="AG604" s="245"/>
      <c r="AH604" s="246"/>
      <c r="AI604" s="246"/>
      <c r="AJ604" s="246"/>
      <c r="AK604" s="132"/>
      <c r="AL604" s="132"/>
      <c r="AM604" s="338"/>
      <c r="AN604" s="232"/>
      <c r="AO604" s="232"/>
      <c r="AP604" s="232"/>
      <c r="AQ604" s="232"/>
      <c r="AR604" s="232"/>
      <c r="AS604" s="232"/>
      <c r="AT604" s="232"/>
    </row>
    <row r="605" spans="1:46" s="233" customFormat="1" ht="77.25" customHeight="1" outlineLevel="1">
      <c r="A605" s="555" t="s">
        <v>623</v>
      </c>
      <c r="B605" s="324" t="s">
        <v>868</v>
      </c>
      <c r="C605" s="540" t="s">
        <v>813</v>
      </c>
      <c r="D605" s="540"/>
      <c r="E605" s="575" t="s">
        <v>73</v>
      </c>
      <c r="F605" s="3" t="s">
        <v>450</v>
      </c>
      <c r="G605" s="575" t="s">
        <v>377</v>
      </c>
      <c r="H605" s="575" t="s">
        <v>80</v>
      </c>
      <c r="I605" s="89" t="s">
        <v>604</v>
      </c>
      <c r="J605" s="575">
        <v>1</v>
      </c>
      <c r="K605" s="575">
        <v>2019</v>
      </c>
      <c r="L605" s="575">
        <v>2019</v>
      </c>
      <c r="M605" s="124"/>
      <c r="N605" s="244"/>
      <c r="O605" s="244"/>
      <c r="P605" s="244"/>
      <c r="Q605" s="230"/>
      <c r="R605" s="230"/>
      <c r="S605" s="230"/>
      <c r="T605" s="230"/>
      <c r="U605" s="421">
        <f t="shared" si="414"/>
        <v>279.60000000000002</v>
      </c>
      <c r="V605" s="412">
        <v>0</v>
      </c>
      <c r="W605" s="412">
        <v>279.60000000000002</v>
      </c>
      <c r="X605" s="412">
        <v>0</v>
      </c>
      <c r="Y605" s="474">
        <f t="shared" si="416"/>
        <v>279.60000000000002</v>
      </c>
      <c r="Z605" s="474">
        <f>V605</f>
        <v>0</v>
      </c>
      <c r="AA605" s="474">
        <f t="shared" si="418"/>
        <v>279.60000000000002</v>
      </c>
      <c r="AB605" s="474">
        <f t="shared" si="418"/>
        <v>0</v>
      </c>
      <c r="AC605" s="124">
        <f t="shared" si="417"/>
        <v>574</v>
      </c>
      <c r="AD605" s="124">
        <v>0</v>
      </c>
      <c r="AE605" s="124">
        <v>574</v>
      </c>
      <c r="AF605" s="124"/>
      <c r="AG605" s="245"/>
      <c r="AH605" s="246"/>
      <c r="AI605" s="246"/>
      <c r="AJ605" s="246"/>
      <c r="AK605" s="132"/>
      <c r="AL605" s="132"/>
      <c r="AM605" s="338"/>
      <c r="AN605" s="232"/>
      <c r="AO605" s="232"/>
      <c r="AP605" s="232"/>
      <c r="AQ605" s="232"/>
      <c r="AR605" s="232"/>
      <c r="AS605" s="232"/>
      <c r="AT605" s="232"/>
    </row>
    <row r="606" spans="1:46" s="233" customFormat="1" ht="87.75" customHeight="1" outlineLevel="1">
      <c r="A606" s="555" t="s">
        <v>624</v>
      </c>
      <c r="B606" s="324" t="s">
        <v>625</v>
      </c>
      <c r="C606" s="540" t="s">
        <v>813</v>
      </c>
      <c r="D606" s="540"/>
      <c r="E606" s="575" t="s">
        <v>73</v>
      </c>
      <c r="F606" s="3" t="s">
        <v>450</v>
      </c>
      <c r="G606" s="575" t="s">
        <v>377</v>
      </c>
      <c r="H606" s="575" t="s">
        <v>80</v>
      </c>
      <c r="I606" s="89" t="s">
        <v>604</v>
      </c>
      <c r="J606" s="575">
        <v>1</v>
      </c>
      <c r="K606" s="575">
        <v>2019</v>
      </c>
      <c r="L606" s="575">
        <v>2019</v>
      </c>
      <c r="M606" s="244"/>
      <c r="N606" s="244"/>
      <c r="O606" s="244"/>
      <c r="P606" s="244"/>
      <c r="Q606" s="230"/>
      <c r="R606" s="230"/>
      <c r="S606" s="230"/>
      <c r="T606" s="230"/>
      <c r="U606" s="421">
        <f t="shared" si="414"/>
        <v>567.1</v>
      </c>
      <c r="V606" s="412">
        <v>0</v>
      </c>
      <c r="W606" s="412">
        <v>567.1</v>
      </c>
      <c r="X606" s="412">
        <v>0</v>
      </c>
      <c r="Y606" s="474">
        <f t="shared" si="416"/>
        <v>567.1</v>
      </c>
      <c r="Z606" s="474">
        <f t="shared" ref="Z606:Z607" si="420">V606</f>
        <v>0</v>
      </c>
      <c r="AA606" s="474">
        <f t="shared" si="418"/>
        <v>567.1</v>
      </c>
      <c r="AB606" s="474">
        <f t="shared" si="418"/>
        <v>0</v>
      </c>
      <c r="AC606" s="124">
        <f t="shared" si="417"/>
        <v>567.1</v>
      </c>
      <c r="AD606" s="124">
        <v>0</v>
      </c>
      <c r="AE606" s="124">
        <v>567.1</v>
      </c>
      <c r="AF606" s="124"/>
      <c r="AG606" s="245"/>
      <c r="AH606" s="246"/>
      <c r="AI606" s="246"/>
      <c r="AJ606" s="246"/>
      <c r="AK606" s="132"/>
      <c r="AL606" s="132"/>
      <c r="AM606" s="338"/>
      <c r="AN606" s="232"/>
      <c r="AO606" s="232"/>
      <c r="AP606" s="232"/>
      <c r="AQ606" s="232"/>
      <c r="AR606" s="232"/>
      <c r="AS606" s="232"/>
      <c r="AT606" s="232"/>
    </row>
    <row r="607" spans="1:46" s="233" customFormat="1" ht="81" customHeight="1" outlineLevel="1">
      <c r="A607" s="555" t="s">
        <v>626</v>
      </c>
      <c r="B607" s="324" t="s">
        <v>627</v>
      </c>
      <c r="C607" s="540" t="s">
        <v>813</v>
      </c>
      <c r="D607" s="540"/>
      <c r="E607" s="575" t="s">
        <v>73</v>
      </c>
      <c r="F607" s="3" t="s">
        <v>450</v>
      </c>
      <c r="G607" s="575" t="s">
        <v>377</v>
      </c>
      <c r="H607" s="575" t="s">
        <v>80</v>
      </c>
      <c r="I607" s="89" t="s">
        <v>604</v>
      </c>
      <c r="J607" s="575">
        <v>1</v>
      </c>
      <c r="K607" s="575">
        <v>2019</v>
      </c>
      <c r="L607" s="575">
        <v>2019</v>
      </c>
      <c r="M607" s="244"/>
      <c r="N607" s="244"/>
      <c r="O607" s="244"/>
      <c r="P607" s="244"/>
      <c r="Q607" s="230"/>
      <c r="R607" s="230"/>
      <c r="S607" s="230"/>
      <c r="T607" s="230"/>
      <c r="U607" s="423">
        <f>SUM(V607:X607)</f>
        <v>823.9</v>
      </c>
      <c r="V607" s="412">
        <v>0</v>
      </c>
      <c r="W607" s="412">
        <v>823.9</v>
      </c>
      <c r="X607" s="412">
        <v>0</v>
      </c>
      <c r="Y607" s="474">
        <f t="shared" si="416"/>
        <v>823.9</v>
      </c>
      <c r="Z607" s="474">
        <f t="shared" si="420"/>
        <v>0</v>
      </c>
      <c r="AA607" s="474">
        <f t="shared" si="418"/>
        <v>823.9</v>
      </c>
      <c r="AB607" s="474">
        <f t="shared" si="418"/>
        <v>0</v>
      </c>
      <c r="AC607" s="124">
        <f t="shared" si="417"/>
        <v>823.9</v>
      </c>
      <c r="AD607" s="124">
        <v>0</v>
      </c>
      <c r="AE607" s="124">
        <v>823.9</v>
      </c>
      <c r="AF607" s="124"/>
      <c r="AG607" s="243"/>
      <c r="AH607" s="247"/>
      <c r="AI607" s="247"/>
      <c r="AJ607" s="247"/>
      <c r="AK607" s="132"/>
      <c r="AL607" s="132"/>
      <c r="AM607" s="338"/>
      <c r="AN607" s="232"/>
      <c r="AO607" s="232"/>
      <c r="AP607" s="232"/>
      <c r="AQ607" s="232"/>
      <c r="AR607" s="232"/>
      <c r="AS607" s="232"/>
      <c r="AT607" s="232"/>
    </row>
    <row r="608" spans="1:46" s="139" customFormat="1" ht="72.75" customHeight="1" outlineLevel="1">
      <c r="A608" s="364" t="s">
        <v>635</v>
      </c>
      <c r="B608" s="119" t="s">
        <v>634</v>
      </c>
      <c r="C608" s="597" t="s">
        <v>865</v>
      </c>
      <c r="D608" s="597"/>
      <c r="E608" s="114" t="s">
        <v>73</v>
      </c>
      <c r="F608" s="300" t="s">
        <v>450</v>
      </c>
      <c r="G608" s="114" t="s">
        <v>377</v>
      </c>
      <c r="H608" s="114" t="s">
        <v>80</v>
      </c>
      <c r="I608" s="115">
        <v>1</v>
      </c>
      <c r="J608" s="114">
        <v>1</v>
      </c>
      <c r="K608" s="114">
        <v>2019</v>
      </c>
      <c r="L608" s="114">
        <v>2019</v>
      </c>
      <c r="M608" s="301"/>
      <c r="N608" s="301"/>
      <c r="O608" s="301"/>
      <c r="P608" s="301"/>
      <c r="Q608" s="114"/>
      <c r="R608" s="114"/>
      <c r="S608" s="114"/>
      <c r="T608" s="114"/>
      <c r="U608" s="425">
        <f>SUM(V608:X608)</f>
        <v>1882</v>
      </c>
      <c r="V608" s="425">
        <f>R608</f>
        <v>0</v>
      </c>
      <c r="W608" s="425">
        <v>1882</v>
      </c>
      <c r="X608" s="425">
        <f t="shared" ref="X608:X610" si="421">T608</f>
        <v>0</v>
      </c>
      <c r="Y608" s="529">
        <f t="shared" si="416"/>
        <v>1882</v>
      </c>
      <c r="Z608" s="529">
        <f>V608</f>
        <v>0</v>
      </c>
      <c r="AA608" s="529">
        <v>1882</v>
      </c>
      <c r="AB608" s="529">
        <f t="shared" si="418"/>
        <v>0</v>
      </c>
      <c r="AC608" s="301">
        <f t="shared" si="417"/>
        <v>1882</v>
      </c>
      <c r="AD608" s="301">
        <v>0</v>
      </c>
      <c r="AE608" s="301">
        <v>1882</v>
      </c>
      <c r="AF608" s="124"/>
      <c r="AG608" s="115"/>
      <c r="AH608" s="608"/>
      <c r="AI608" s="608"/>
      <c r="AJ608" s="608"/>
      <c r="AK608" s="132"/>
      <c r="AL608" s="132"/>
      <c r="AM608" s="590"/>
      <c r="AN608" s="290"/>
      <c r="AO608" s="290"/>
      <c r="AP608" s="290"/>
      <c r="AQ608" s="290"/>
      <c r="AR608" s="290"/>
      <c r="AS608" s="290"/>
      <c r="AT608" s="290"/>
    </row>
    <row r="609" spans="1:46" s="139" customFormat="1" ht="75" customHeight="1" outlineLevel="1">
      <c r="A609" s="364" t="s">
        <v>636</v>
      </c>
      <c r="B609" s="119" t="s">
        <v>637</v>
      </c>
      <c r="C609" s="597" t="s">
        <v>865</v>
      </c>
      <c r="D609" s="597"/>
      <c r="E609" s="114" t="s">
        <v>73</v>
      </c>
      <c r="F609" s="300" t="s">
        <v>450</v>
      </c>
      <c r="G609" s="114" t="s">
        <v>377</v>
      </c>
      <c r="H609" s="114" t="s">
        <v>80</v>
      </c>
      <c r="I609" s="115">
        <v>1</v>
      </c>
      <c r="J609" s="114">
        <v>1</v>
      </c>
      <c r="K609" s="114">
        <v>2019</v>
      </c>
      <c r="L609" s="114">
        <v>2019</v>
      </c>
      <c r="M609" s="301"/>
      <c r="N609" s="301"/>
      <c r="O609" s="301"/>
      <c r="P609" s="301"/>
      <c r="Q609" s="114"/>
      <c r="R609" s="114"/>
      <c r="S609" s="114"/>
      <c r="T609" s="114"/>
      <c r="U609" s="425">
        <f>SUM(V609:X609)</f>
        <v>1432</v>
      </c>
      <c r="V609" s="425">
        <f t="shared" ref="V609:V610" si="422">R609</f>
        <v>0</v>
      </c>
      <c r="W609" s="425">
        <v>1432</v>
      </c>
      <c r="X609" s="425">
        <f t="shared" si="421"/>
        <v>0</v>
      </c>
      <c r="Y609" s="529">
        <f t="shared" si="416"/>
        <v>1432</v>
      </c>
      <c r="Z609" s="529">
        <f t="shared" ref="Z609:Z610" si="423">V609</f>
        <v>0</v>
      </c>
      <c r="AA609" s="529">
        <v>1432</v>
      </c>
      <c r="AB609" s="529">
        <f t="shared" si="418"/>
        <v>0</v>
      </c>
      <c r="AC609" s="301">
        <f t="shared" si="417"/>
        <v>1432</v>
      </c>
      <c r="AD609" s="301">
        <v>0</v>
      </c>
      <c r="AE609" s="301">
        <v>1432</v>
      </c>
      <c r="AF609" s="124"/>
      <c r="AG609" s="130"/>
      <c r="AH609" s="608"/>
      <c r="AI609" s="608"/>
      <c r="AJ609" s="608"/>
      <c r="AK609" s="132"/>
      <c r="AL609" s="132"/>
      <c r="AM609" s="590"/>
      <c r="AN609" s="290"/>
      <c r="AO609" s="290"/>
      <c r="AP609" s="290"/>
      <c r="AQ609" s="290"/>
      <c r="AR609" s="290"/>
      <c r="AS609" s="290"/>
      <c r="AT609" s="290"/>
    </row>
    <row r="610" spans="1:46" s="139" customFormat="1" ht="75.75" customHeight="1" outlineLevel="1">
      <c r="A610" s="555" t="s">
        <v>638</v>
      </c>
      <c r="B610" s="119" t="s">
        <v>639</v>
      </c>
      <c r="C610" s="516" t="s">
        <v>865</v>
      </c>
      <c r="D610" s="597"/>
      <c r="E610" s="609" t="s">
        <v>73</v>
      </c>
      <c r="F610" s="513" t="s">
        <v>450</v>
      </c>
      <c r="G610" s="609" t="s">
        <v>377</v>
      </c>
      <c r="H610" s="609" t="s">
        <v>80</v>
      </c>
      <c r="I610" s="510" t="s">
        <v>604</v>
      </c>
      <c r="J610" s="609">
        <v>1</v>
      </c>
      <c r="K610" s="609">
        <v>2019</v>
      </c>
      <c r="L610" s="609">
        <v>2019</v>
      </c>
      <c r="M610" s="514"/>
      <c r="N610" s="514"/>
      <c r="O610" s="514"/>
      <c r="P610" s="514"/>
      <c r="Q610" s="609"/>
      <c r="R610" s="609"/>
      <c r="S610" s="609"/>
      <c r="T610" s="609"/>
      <c r="U610" s="515">
        <f t="shared" ref="U610" si="424">SUM(V610:X610)</f>
        <v>1280</v>
      </c>
      <c r="V610" s="515">
        <f t="shared" si="422"/>
        <v>0</v>
      </c>
      <c r="W610" s="515">
        <v>1280</v>
      </c>
      <c r="X610" s="515">
        <f t="shared" si="421"/>
        <v>0</v>
      </c>
      <c r="Y610" s="529">
        <f t="shared" ref="Y610" si="425">SUM(Z610:AB610)</f>
        <v>1280</v>
      </c>
      <c r="Z610" s="529">
        <f t="shared" si="423"/>
        <v>0</v>
      </c>
      <c r="AA610" s="529">
        <v>1280</v>
      </c>
      <c r="AB610" s="529">
        <f t="shared" si="418"/>
        <v>0</v>
      </c>
      <c r="AC610" s="514">
        <f t="shared" si="417"/>
        <v>1280</v>
      </c>
      <c r="AD610" s="514">
        <v>0</v>
      </c>
      <c r="AE610" s="514">
        <v>1280</v>
      </c>
      <c r="AF610" s="662"/>
      <c r="AG610" s="115"/>
      <c r="AH610" s="132"/>
      <c r="AI610" s="132"/>
      <c r="AJ610" s="132"/>
      <c r="AK610" s="132"/>
      <c r="AL610" s="132"/>
      <c r="AM610" s="590"/>
      <c r="AN610" s="290"/>
      <c r="AO610" s="290"/>
      <c r="AP610" s="290"/>
      <c r="AQ610" s="290"/>
      <c r="AR610" s="290"/>
      <c r="AS610" s="290"/>
      <c r="AT610" s="290"/>
    </row>
    <row r="611" spans="1:46" s="139" customFormat="1" ht="75.75" customHeight="1" outlineLevel="1">
      <c r="A611" s="555" t="s">
        <v>1002</v>
      </c>
      <c r="B611" s="615" t="s">
        <v>979</v>
      </c>
      <c r="C611" s="511" t="s">
        <v>1067</v>
      </c>
      <c r="D611" s="516"/>
      <c r="E611" s="575" t="s">
        <v>73</v>
      </c>
      <c r="F611" s="575" t="s">
        <v>450</v>
      </c>
      <c r="G611" s="575" t="s">
        <v>934</v>
      </c>
      <c r="H611" s="575" t="s">
        <v>80</v>
      </c>
      <c r="I611" s="575">
        <v>3</v>
      </c>
      <c r="J611" s="575">
        <v>3</v>
      </c>
      <c r="K611" s="575">
        <v>2020</v>
      </c>
      <c r="L611" s="575">
        <v>2020</v>
      </c>
      <c r="M611" s="301"/>
      <c r="N611" s="301"/>
      <c r="O611" s="301"/>
      <c r="P611" s="301"/>
      <c r="Q611" s="114"/>
      <c r="R611" s="114"/>
      <c r="S611" s="114"/>
      <c r="T611" s="114"/>
      <c r="U611" s="425"/>
      <c r="V611" s="425"/>
      <c r="W611" s="425"/>
      <c r="X611" s="425"/>
      <c r="Y611" s="472">
        <f>SUM(Z611:AB611)</f>
        <v>805</v>
      </c>
      <c r="Z611" s="472">
        <v>0</v>
      </c>
      <c r="AA611" s="472">
        <v>0</v>
      </c>
      <c r="AB611" s="472">
        <v>805</v>
      </c>
      <c r="AC611" s="301">
        <f>SUM(AD611:AF611)</f>
        <v>805</v>
      </c>
      <c r="AD611" s="124"/>
      <c r="AE611" s="124"/>
      <c r="AF611" s="124">
        <v>805</v>
      </c>
      <c r="AG611" s="510"/>
      <c r="AH611" s="132"/>
      <c r="AI611" s="132"/>
      <c r="AJ611" s="132"/>
      <c r="AK611" s="624">
        <v>805</v>
      </c>
      <c r="AL611" s="831"/>
      <c r="AM611" s="590"/>
      <c r="AN611" s="290"/>
      <c r="AO611" s="290"/>
      <c r="AP611" s="290"/>
      <c r="AQ611" s="290"/>
      <c r="AR611" s="290"/>
      <c r="AS611" s="290"/>
      <c r="AT611" s="290"/>
    </row>
    <row r="612" spans="1:46" s="139" customFormat="1" ht="75.75" customHeight="1" outlineLevel="1">
      <c r="A612" s="555" t="s">
        <v>1003</v>
      </c>
      <c r="B612" s="615" t="s">
        <v>980</v>
      </c>
      <c r="C612" s="511" t="s">
        <v>1067</v>
      </c>
      <c r="D612" s="516"/>
      <c r="E612" s="575" t="s">
        <v>73</v>
      </c>
      <c r="F612" s="575" t="s">
        <v>450</v>
      </c>
      <c r="G612" s="575" t="s">
        <v>934</v>
      </c>
      <c r="H612" s="575" t="s">
        <v>935</v>
      </c>
      <c r="I612" s="575">
        <v>3</v>
      </c>
      <c r="J612" s="575">
        <v>3</v>
      </c>
      <c r="K612" s="575">
        <v>2020</v>
      </c>
      <c r="L612" s="575">
        <v>2020</v>
      </c>
      <c r="M612" s="301"/>
      <c r="N612" s="301"/>
      <c r="O612" s="301"/>
      <c r="P612" s="301"/>
      <c r="Q612" s="114"/>
      <c r="R612" s="114"/>
      <c r="S612" s="114"/>
      <c r="T612" s="114"/>
      <c r="U612" s="425"/>
      <c r="V612" s="425"/>
      <c r="W612" s="425"/>
      <c r="X612" s="425"/>
      <c r="Y612" s="472">
        <f>Z612+AA612+AB612</f>
        <v>1069</v>
      </c>
      <c r="Z612" s="472">
        <v>0</v>
      </c>
      <c r="AA612" s="472">
        <v>0</v>
      </c>
      <c r="AB612" s="472">
        <v>1069</v>
      </c>
      <c r="AC612" s="301">
        <f>AD612+AE612+AF612</f>
        <v>1069</v>
      </c>
      <c r="AD612" s="124"/>
      <c r="AE612" s="124"/>
      <c r="AF612" s="124">
        <v>1069</v>
      </c>
      <c r="AG612" s="510"/>
      <c r="AH612" s="132"/>
      <c r="AI612" s="132"/>
      <c r="AJ612" s="132"/>
      <c r="AK612" s="624">
        <v>1069</v>
      </c>
      <c r="AL612" s="831"/>
      <c r="AM612" s="590"/>
      <c r="AN612" s="290"/>
      <c r="AO612" s="290"/>
      <c r="AP612" s="290"/>
      <c r="AQ612" s="290"/>
      <c r="AR612" s="290"/>
      <c r="AS612" s="290"/>
      <c r="AT612" s="290"/>
    </row>
    <row r="613" spans="1:46" s="139" customFormat="1" ht="75.75" customHeight="1" outlineLevel="1">
      <c r="A613" s="555" t="s">
        <v>1004</v>
      </c>
      <c r="B613" s="615" t="s">
        <v>981</v>
      </c>
      <c r="C613" s="511" t="s">
        <v>1067</v>
      </c>
      <c r="D613" s="516"/>
      <c r="E613" s="575" t="s">
        <v>73</v>
      </c>
      <c r="F613" s="575" t="s">
        <v>450</v>
      </c>
      <c r="G613" s="575" t="s">
        <v>934</v>
      </c>
      <c r="H613" s="575" t="s">
        <v>80</v>
      </c>
      <c r="I613" s="575">
        <v>1</v>
      </c>
      <c r="J613" s="575">
        <v>1</v>
      </c>
      <c r="K613" s="575">
        <v>2020</v>
      </c>
      <c r="L613" s="575">
        <v>2020</v>
      </c>
      <c r="M613" s="301"/>
      <c r="N613" s="301"/>
      <c r="O613" s="301"/>
      <c r="P613" s="301"/>
      <c r="Q613" s="114"/>
      <c r="R613" s="114"/>
      <c r="S613" s="114"/>
      <c r="T613" s="114"/>
      <c r="U613" s="425"/>
      <c r="V613" s="425"/>
      <c r="W613" s="425"/>
      <c r="X613" s="425"/>
      <c r="Y613" s="472">
        <f>SUM(Z613:AB613)</f>
        <v>2645</v>
      </c>
      <c r="Z613" s="472">
        <v>0</v>
      </c>
      <c r="AA613" s="472">
        <v>0</v>
      </c>
      <c r="AB613" s="472">
        <v>2645</v>
      </c>
      <c r="AC613" s="301">
        <f>SUM(AD613:AF613)</f>
        <v>2645</v>
      </c>
      <c r="AD613" s="124"/>
      <c r="AE613" s="124"/>
      <c r="AF613" s="124">
        <v>2645</v>
      </c>
      <c r="AG613" s="510"/>
      <c r="AH613" s="132"/>
      <c r="AI613" s="132"/>
      <c r="AJ613" s="132"/>
      <c r="AK613" s="624">
        <v>2645</v>
      </c>
      <c r="AL613" s="831"/>
      <c r="AM613" s="590"/>
      <c r="AN613" s="290"/>
      <c r="AO613" s="290"/>
      <c r="AP613" s="290"/>
      <c r="AQ613" s="290"/>
      <c r="AR613" s="290"/>
      <c r="AS613" s="290"/>
      <c r="AT613" s="290"/>
    </row>
    <row r="614" spans="1:46" s="139" customFormat="1" ht="75.75" customHeight="1" outlineLevel="1">
      <c r="A614" s="555" t="s">
        <v>1005</v>
      </c>
      <c r="B614" s="615" t="s">
        <v>982</v>
      </c>
      <c r="C614" s="511" t="s">
        <v>1067</v>
      </c>
      <c r="D614" s="516"/>
      <c r="E614" s="575" t="s">
        <v>73</v>
      </c>
      <c r="F614" s="575" t="s">
        <v>450</v>
      </c>
      <c r="G614" s="575" t="s">
        <v>934</v>
      </c>
      <c r="H614" s="575" t="s">
        <v>80</v>
      </c>
      <c r="I614" s="575">
        <v>1</v>
      </c>
      <c r="J614" s="575">
        <v>1</v>
      </c>
      <c r="K614" s="575">
        <v>2020</v>
      </c>
      <c r="L614" s="575">
        <v>2020</v>
      </c>
      <c r="M614" s="301"/>
      <c r="N614" s="301"/>
      <c r="O614" s="301"/>
      <c r="P614" s="301"/>
      <c r="Q614" s="114"/>
      <c r="R614" s="114"/>
      <c r="S614" s="114"/>
      <c r="T614" s="114"/>
      <c r="U614" s="425"/>
      <c r="V614" s="425"/>
      <c r="W614" s="425"/>
      <c r="X614" s="425"/>
      <c r="Y614" s="472">
        <f>SUM(Z614:AB614)</f>
        <v>2876</v>
      </c>
      <c r="Z614" s="472">
        <v>0</v>
      </c>
      <c r="AA614" s="472">
        <v>0</v>
      </c>
      <c r="AB614" s="472">
        <v>2876</v>
      </c>
      <c r="AC614" s="301">
        <f>SUM(AD614:AF614)</f>
        <v>2876</v>
      </c>
      <c r="AD614" s="124"/>
      <c r="AE614" s="124"/>
      <c r="AF614" s="124">
        <v>2876</v>
      </c>
      <c r="AG614" s="510"/>
      <c r="AH614" s="132"/>
      <c r="AI614" s="132"/>
      <c r="AJ614" s="132"/>
      <c r="AK614" s="624">
        <v>2876</v>
      </c>
      <c r="AL614" s="831"/>
      <c r="AM614" s="590"/>
      <c r="AN614" s="290"/>
      <c r="AO614" s="290"/>
      <c r="AP614" s="290"/>
      <c r="AQ614" s="290"/>
      <c r="AR614" s="290"/>
      <c r="AS614" s="290"/>
      <c r="AT614" s="290"/>
    </row>
    <row r="615" spans="1:46" s="139" customFormat="1" ht="75.75" customHeight="1" outlineLevel="1">
      <c r="A615" s="555" t="s">
        <v>1006</v>
      </c>
      <c r="B615" s="615" t="s">
        <v>983</v>
      </c>
      <c r="C615" s="511" t="s">
        <v>1067</v>
      </c>
      <c r="D615" s="516"/>
      <c r="E615" s="575" t="s">
        <v>73</v>
      </c>
      <c r="F615" s="575" t="s">
        <v>450</v>
      </c>
      <c r="G615" s="575" t="s">
        <v>934</v>
      </c>
      <c r="H615" s="575" t="s">
        <v>935</v>
      </c>
      <c r="I615" s="575">
        <v>1</v>
      </c>
      <c r="J615" s="575">
        <v>1</v>
      </c>
      <c r="K615" s="575">
        <v>2020</v>
      </c>
      <c r="L615" s="575">
        <v>2020</v>
      </c>
      <c r="M615" s="301"/>
      <c r="N615" s="301"/>
      <c r="O615" s="301"/>
      <c r="P615" s="301"/>
      <c r="Q615" s="114"/>
      <c r="R615" s="114"/>
      <c r="S615" s="114"/>
      <c r="T615" s="114"/>
      <c r="U615" s="425"/>
      <c r="V615" s="425"/>
      <c r="W615" s="425"/>
      <c r="X615" s="425"/>
      <c r="Y615" s="472">
        <f t="shared" ref="Y615:Y635" si="426">Z615+AA615+AB615</f>
        <v>1717</v>
      </c>
      <c r="Z615" s="472">
        <v>0</v>
      </c>
      <c r="AA615" s="472">
        <v>0</v>
      </c>
      <c r="AB615" s="472">
        <v>1717</v>
      </c>
      <c r="AC615" s="301">
        <f t="shared" ref="AC615:AC635" si="427">AD615+AE615+AF615</f>
        <v>1717</v>
      </c>
      <c r="AD615" s="124"/>
      <c r="AE615" s="124"/>
      <c r="AF615" s="124">
        <v>1717</v>
      </c>
      <c r="AG615" s="510"/>
      <c r="AH615" s="132"/>
      <c r="AI615" s="132"/>
      <c r="AJ615" s="132"/>
      <c r="AK615" s="624">
        <v>1717</v>
      </c>
      <c r="AL615" s="831"/>
      <c r="AM615" s="590"/>
      <c r="AN615" s="290"/>
      <c r="AO615" s="290"/>
      <c r="AP615" s="290"/>
      <c r="AQ615" s="290"/>
      <c r="AR615" s="290"/>
      <c r="AS615" s="290"/>
      <c r="AT615" s="290"/>
    </row>
    <row r="616" spans="1:46" s="139" customFormat="1" ht="75.75" customHeight="1" outlineLevel="1">
      <c r="A616" s="555" t="s">
        <v>1007</v>
      </c>
      <c r="B616" s="615" t="s">
        <v>984</v>
      </c>
      <c r="C616" s="511" t="s">
        <v>1067</v>
      </c>
      <c r="D616" s="516"/>
      <c r="E616" s="575" t="s">
        <v>73</v>
      </c>
      <c r="F616" s="575" t="s">
        <v>450</v>
      </c>
      <c r="G616" s="575" t="s">
        <v>934</v>
      </c>
      <c r="H616" s="575" t="s">
        <v>935</v>
      </c>
      <c r="I616" s="575">
        <v>1</v>
      </c>
      <c r="J616" s="575">
        <v>1</v>
      </c>
      <c r="K616" s="575">
        <v>2020</v>
      </c>
      <c r="L616" s="575">
        <v>2020</v>
      </c>
      <c r="M616" s="301"/>
      <c r="N616" s="301"/>
      <c r="O616" s="301"/>
      <c r="P616" s="301"/>
      <c r="Q616" s="114"/>
      <c r="R616" s="114"/>
      <c r="S616" s="114"/>
      <c r="T616" s="114"/>
      <c r="U616" s="425"/>
      <c r="V616" s="425"/>
      <c r="W616" s="425"/>
      <c r="X616" s="425"/>
      <c r="Y616" s="472">
        <f>Z616+AA616+AB616</f>
        <v>2985</v>
      </c>
      <c r="Z616" s="472">
        <v>0</v>
      </c>
      <c r="AA616" s="472">
        <v>0</v>
      </c>
      <c r="AB616" s="472">
        <v>2985</v>
      </c>
      <c r="AC616" s="301">
        <f>AD616+AE616+AF616</f>
        <v>2985</v>
      </c>
      <c r="AD616" s="124"/>
      <c r="AE616" s="124"/>
      <c r="AF616" s="124">
        <v>2985</v>
      </c>
      <c r="AG616" s="510"/>
      <c r="AH616" s="132"/>
      <c r="AI616" s="132"/>
      <c r="AJ616" s="132"/>
      <c r="AK616" s="624">
        <v>2985</v>
      </c>
      <c r="AL616" s="831"/>
      <c r="AM616" s="590"/>
      <c r="AN616" s="290"/>
      <c r="AO616" s="290"/>
      <c r="AP616" s="290"/>
      <c r="AQ616" s="290"/>
      <c r="AR616" s="290"/>
      <c r="AS616" s="290"/>
      <c r="AT616" s="290"/>
    </row>
    <row r="617" spans="1:46" s="139" customFormat="1" ht="75.75" customHeight="1" outlineLevel="1">
      <c r="A617" s="555" t="s">
        <v>1008</v>
      </c>
      <c r="B617" s="615" t="s">
        <v>985</v>
      </c>
      <c r="C617" s="511" t="s">
        <v>1067</v>
      </c>
      <c r="D617" s="516"/>
      <c r="E617" s="575" t="s">
        <v>73</v>
      </c>
      <c r="F617" s="575" t="s">
        <v>450</v>
      </c>
      <c r="G617" s="575" t="s">
        <v>934</v>
      </c>
      <c r="H617" s="575" t="s">
        <v>935</v>
      </c>
      <c r="I617" s="575">
        <v>1</v>
      </c>
      <c r="J617" s="575">
        <v>1</v>
      </c>
      <c r="K617" s="575">
        <v>2020</v>
      </c>
      <c r="L617" s="575">
        <v>2020</v>
      </c>
      <c r="M617" s="301"/>
      <c r="N617" s="301"/>
      <c r="O617" s="301"/>
      <c r="P617" s="301"/>
      <c r="Q617" s="114"/>
      <c r="R617" s="114"/>
      <c r="S617" s="114"/>
      <c r="T617" s="114"/>
      <c r="U617" s="425"/>
      <c r="V617" s="425"/>
      <c r="W617" s="425"/>
      <c r="X617" s="425"/>
      <c r="Y617" s="472">
        <f t="shared" si="426"/>
        <v>723</v>
      </c>
      <c r="Z617" s="472">
        <v>0</v>
      </c>
      <c r="AA617" s="472">
        <v>0</v>
      </c>
      <c r="AB617" s="472">
        <v>723</v>
      </c>
      <c r="AC617" s="301">
        <f t="shared" si="427"/>
        <v>723</v>
      </c>
      <c r="AD617" s="124"/>
      <c r="AE617" s="124"/>
      <c r="AF617" s="124">
        <v>723</v>
      </c>
      <c r="AG617" s="510"/>
      <c r="AH617" s="132"/>
      <c r="AI617" s="132"/>
      <c r="AJ617" s="132"/>
      <c r="AK617" s="624">
        <v>723</v>
      </c>
      <c r="AL617" s="831"/>
      <c r="AM617" s="590"/>
      <c r="AN617" s="290"/>
      <c r="AO617" s="290"/>
      <c r="AP617" s="290"/>
      <c r="AQ617" s="290"/>
      <c r="AR617" s="290"/>
      <c r="AS617" s="290"/>
      <c r="AT617" s="290"/>
    </row>
    <row r="618" spans="1:46" s="139" customFormat="1" ht="75.75" customHeight="1" outlineLevel="1">
      <c r="A618" s="555" t="s">
        <v>1009</v>
      </c>
      <c r="B618" s="615" t="s">
        <v>1039</v>
      </c>
      <c r="C618" s="511" t="s">
        <v>1067</v>
      </c>
      <c r="D618" s="516"/>
      <c r="E618" s="575" t="s">
        <v>73</v>
      </c>
      <c r="F618" s="575" t="s">
        <v>450</v>
      </c>
      <c r="G618" s="575" t="s">
        <v>934</v>
      </c>
      <c r="H618" s="575" t="s">
        <v>935</v>
      </c>
      <c r="I618" s="575">
        <v>1</v>
      </c>
      <c r="J618" s="575">
        <v>1</v>
      </c>
      <c r="K618" s="575">
        <v>2020</v>
      </c>
      <c r="L618" s="575">
        <v>2020</v>
      </c>
      <c r="M618" s="301"/>
      <c r="N618" s="301"/>
      <c r="O618" s="301"/>
      <c r="P618" s="301"/>
      <c r="Q618" s="114"/>
      <c r="R618" s="114"/>
      <c r="S618" s="114"/>
      <c r="T618" s="114"/>
      <c r="U618" s="425"/>
      <c r="V618" s="425"/>
      <c r="W618" s="425"/>
      <c r="X618" s="425"/>
      <c r="Y618" s="472">
        <f>Z618+AA618+AB618</f>
        <v>2087</v>
      </c>
      <c r="Z618" s="472">
        <v>0</v>
      </c>
      <c r="AA618" s="472">
        <v>0</v>
      </c>
      <c r="AB618" s="472">
        <v>2087</v>
      </c>
      <c r="AC618" s="301">
        <f>AD618+AE618+AF618</f>
        <v>2087</v>
      </c>
      <c r="AD618" s="124"/>
      <c r="AE618" s="124"/>
      <c r="AF618" s="124">
        <v>2087</v>
      </c>
      <c r="AG618" s="510"/>
      <c r="AH618" s="132"/>
      <c r="AI618" s="132"/>
      <c r="AJ618" s="132"/>
      <c r="AK618" s="624">
        <v>2087</v>
      </c>
      <c r="AL618" s="831"/>
      <c r="AM618" s="590"/>
      <c r="AN618" s="290"/>
      <c r="AO618" s="290"/>
      <c r="AP618" s="290"/>
      <c r="AQ618" s="290"/>
      <c r="AR618" s="290"/>
      <c r="AS618" s="290"/>
      <c r="AT618" s="290"/>
    </row>
    <row r="619" spans="1:46" s="139" customFormat="1" ht="75.75" customHeight="1" outlineLevel="1">
      <c r="A619" s="555" t="s">
        <v>1010</v>
      </c>
      <c r="B619" s="615" t="s">
        <v>986</v>
      </c>
      <c r="C619" s="511" t="s">
        <v>1067</v>
      </c>
      <c r="D619" s="516"/>
      <c r="E619" s="575" t="s">
        <v>73</v>
      </c>
      <c r="F619" s="575" t="s">
        <v>450</v>
      </c>
      <c r="G619" s="575" t="s">
        <v>934</v>
      </c>
      <c r="H619" s="575" t="s">
        <v>935</v>
      </c>
      <c r="I619" s="575">
        <v>1</v>
      </c>
      <c r="J619" s="575">
        <v>1</v>
      </c>
      <c r="K619" s="575">
        <v>2020</v>
      </c>
      <c r="L619" s="575">
        <v>2020</v>
      </c>
      <c r="M619" s="301"/>
      <c r="N619" s="301"/>
      <c r="O619" s="301"/>
      <c r="P619" s="301"/>
      <c r="Q619" s="114"/>
      <c r="R619" s="114"/>
      <c r="S619" s="114"/>
      <c r="T619" s="114"/>
      <c r="U619" s="425"/>
      <c r="V619" s="425"/>
      <c r="W619" s="425"/>
      <c r="X619" s="425"/>
      <c r="Y619" s="472">
        <f t="shared" si="426"/>
        <v>127</v>
      </c>
      <c r="Z619" s="472">
        <v>0</v>
      </c>
      <c r="AA619" s="472">
        <v>0</v>
      </c>
      <c r="AB619" s="472">
        <v>127</v>
      </c>
      <c r="AC619" s="301">
        <f t="shared" si="427"/>
        <v>127</v>
      </c>
      <c r="AD619" s="124"/>
      <c r="AE619" s="124"/>
      <c r="AF619" s="124">
        <v>127</v>
      </c>
      <c r="AG619" s="510"/>
      <c r="AH619" s="132"/>
      <c r="AI619" s="132"/>
      <c r="AJ619" s="132"/>
      <c r="AK619" s="624">
        <v>127</v>
      </c>
      <c r="AL619" s="831"/>
      <c r="AM619" s="590"/>
      <c r="AN619" s="290"/>
      <c r="AO619" s="290"/>
      <c r="AP619" s="290"/>
      <c r="AQ619" s="290"/>
      <c r="AR619" s="290"/>
      <c r="AS619" s="290"/>
      <c r="AT619" s="290"/>
    </row>
    <row r="620" spans="1:46" s="139" customFormat="1" ht="75.75" customHeight="1" outlineLevel="1">
      <c r="A620" s="555" t="s">
        <v>1011</v>
      </c>
      <c r="B620" s="615" t="s">
        <v>987</v>
      </c>
      <c r="C620" s="690" t="s">
        <v>1067</v>
      </c>
      <c r="D620" s="516"/>
      <c r="E620" s="575" t="s">
        <v>73</v>
      </c>
      <c r="F620" s="575" t="s">
        <v>450</v>
      </c>
      <c r="G620" s="575" t="s">
        <v>934</v>
      </c>
      <c r="H620" s="575" t="s">
        <v>935</v>
      </c>
      <c r="I620" s="575">
        <v>1</v>
      </c>
      <c r="J620" s="575">
        <v>1</v>
      </c>
      <c r="K620" s="575">
        <v>2020</v>
      </c>
      <c r="L620" s="575">
        <v>2020</v>
      </c>
      <c r="M620" s="301"/>
      <c r="N620" s="301"/>
      <c r="O620" s="301"/>
      <c r="P620" s="301"/>
      <c r="Q620" s="114"/>
      <c r="R620" s="114"/>
      <c r="S620" s="114"/>
      <c r="T620" s="114"/>
      <c r="U620" s="425"/>
      <c r="V620" s="425"/>
      <c r="W620" s="425"/>
      <c r="X620" s="425"/>
      <c r="Y620" s="472">
        <f>Z620+AA620+AB620</f>
        <v>78</v>
      </c>
      <c r="Z620" s="472">
        <v>0</v>
      </c>
      <c r="AA620" s="472">
        <v>0</v>
      </c>
      <c r="AB620" s="472">
        <v>78</v>
      </c>
      <c r="AC620" s="301">
        <f>AD620+AE620+AF620</f>
        <v>78</v>
      </c>
      <c r="AD620" s="124"/>
      <c r="AE620" s="124"/>
      <c r="AF620" s="124">
        <v>78</v>
      </c>
      <c r="AG620" s="510"/>
      <c r="AH620" s="132"/>
      <c r="AI620" s="132"/>
      <c r="AJ620" s="132"/>
      <c r="AK620" s="624">
        <v>78</v>
      </c>
      <c r="AL620" s="831"/>
      <c r="AM620" s="590"/>
      <c r="AN620" s="290"/>
      <c r="AO620" s="290"/>
      <c r="AP620" s="290"/>
      <c r="AQ620" s="290"/>
      <c r="AR620" s="290"/>
      <c r="AS620" s="290"/>
      <c r="AT620" s="290"/>
    </row>
    <row r="621" spans="1:46" s="139" customFormat="1" ht="75.75" customHeight="1" outlineLevel="1">
      <c r="A621" s="555" t="s">
        <v>1012</v>
      </c>
      <c r="B621" s="615" t="s">
        <v>988</v>
      </c>
      <c r="C621" s="690" t="s">
        <v>1067</v>
      </c>
      <c r="D621" s="516"/>
      <c r="E621" s="575" t="s">
        <v>73</v>
      </c>
      <c r="F621" s="575" t="s">
        <v>450</v>
      </c>
      <c r="G621" s="575" t="s">
        <v>934</v>
      </c>
      <c r="H621" s="575" t="s">
        <v>935</v>
      </c>
      <c r="I621" s="575">
        <v>1</v>
      </c>
      <c r="J621" s="575">
        <v>1</v>
      </c>
      <c r="K621" s="575">
        <v>2020</v>
      </c>
      <c r="L621" s="575">
        <v>2020</v>
      </c>
      <c r="M621" s="301"/>
      <c r="N621" s="301"/>
      <c r="O621" s="301"/>
      <c r="P621" s="301"/>
      <c r="Q621" s="114"/>
      <c r="R621" s="114"/>
      <c r="S621" s="114"/>
      <c r="T621" s="114"/>
      <c r="U621" s="425"/>
      <c r="V621" s="425"/>
      <c r="W621" s="425"/>
      <c r="X621" s="425"/>
      <c r="Y621" s="472">
        <f t="shared" si="426"/>
        <v>83</v>
      </c>
      <c r="Z621" s="472">
        <v>0</v>
      </c>
      <c r="AA621" s="472">
        <v>0</v>
      </c>
      <c r="AB621" s="472">
        <v>83</v>
      </c>
      <c r="AC621" s="301">
        <f t="shared" si="427"/>
        <v>83</v>
      </c>
      <c r="AD621" s="124"/>
      <c r="AE621" s="124"/>
      <c r="AF621" s="124">
        <v>83</v>
      </c>
      <c r="AG621" s="510"/>
      <c r="AH621" s="132"/>
      <c r="AI621" s="132"/>
      <c r="AJ621" s="132"/>
      <c r="AK621" s="624">
        <v>83</v>
      </c>
      <c r="AL621" s="831"/>
      <c r="AM621" s="590"/>
      <c r="AN621" s="290"/>
      <c r="AO621" s="290"/>
      <c r="AP621" s="290"/>
      <c r="AQ621" s="290"/>
      <c r="AR621" s="290"/>
      <c r="AS621" s="290"/>
      <c r="AT621" s="290"/>
    </row>
    <row r="622" spans="1:46" s="139" customFormat="1" ht="75.75" customHeight="1" outlineLevel="1">
      <c r="A622" s="555" t="s">
        <v>1013</v>
      </c>
      <c r="B622" s="615" t="s">
        <v>989</v>
      </c>
      <c r="C622" s="695" t="s">
        <v>1067</v>
      </c>
      <c r="D622" s="516"/>
      <c r="E622" s="575" t="s">
        <v>73</v>
      </c>
      <c r="F622" s="575" t="s">
        <v>450</v>
      </c>
      <c r="G622" s="575" t="s">
        <v>934</v>
      </c>
      <c r="H622" s="575" t="s">
        <v>935</v>
      </c>
      <c r="I622" s="575">
        <v>2</v>
      </c>
      <c r="J622" s="575">
        <v>2</v>
      </c>
      <c r="K622" s="575">
        <v>2020</v>
      </c>
      <c r="L622" s="575">
        <v>2020</v>
      </c>
      <c r="M622" s="301"/>
      <c r="N622" s="301"/>
      <c r="O622" s="301"/>
      <c r="P622" s="301"/>
      <c r="Q622" s="114"/>
      <c r="R622" s="114"/>
      <c r="S622" s="114"/>
      <c r="T622" s="114"/>
      <c r="U622" s="425"/>
      <c r="V622" s="425"/>
      <c r="W622" s="425"/>
      <c r="X622" s="425"/>
      <c r="Y622" s="472">
        <f>Z622+AA622+AB622</f>
        <v>119</v>
      </c>
      <c r="Z622" s="472">
        <v>0</v>
      </c>
      <c r="AA622" s="472">
        <v>0</v>
      </c>
      <c r="AB622" s="472">
        <v>119</v>
      </c>
      <c r="AC622" s="301">
        <f>AD622+AE622+AF622</f>
        <v>119</v>
      </c>
      <c r="AD622" s="124"/>
      <c r="AE622" s="124"/>
      <c r="AF622" s="124">
        <v>119</v>
      </c>
      <c r="AG622" s="510"/>
      <c r="AH622" s="132"/>
      <c r="AI622" s="132"/>
      <c r="AJ622" s="132"/>
      <c r="AK622" s="624">
        <v>119</v>
      </c>
      <c r="AL622" s="831"/>
      <c r="AM622" s="590"/>
      <c r="AN622" s="290"/>
      <c r="AO622" s="290"/>
      <c r="AP622" s="290"/>
      <c r="AQ622" s="290"/>
      <c r="AR622" s="290"/>
      <c r="AS622" s="290"/>
      <c r="AT622" s="290"/>
    </row>
    <row r="623" spans="1:46" s="139" customFormat="1" ht="75.75" customHeight="1" outlineLevel="1">
      <c r="A623" s="555" t="s">
        <v>1014</v>
      </c>
      <c r="B623" s="615" t="s">
        <v>990</v>
      </c>
      <c r="C623" s="695" t="s">
        <v>1067</v>
      </c>
      <c r="D623" s="516"/>
      <c r="E623" s="575" t="s">
        <v>73</v>
      </c>
      <c r="F623" s="575" t="s">
        <v>450</v>
      </c>
      <c r="G623" s="575" t="s">
        <v>934</v>
      </c>
      <c r="H623" s="575" t="s">
        <v>935</v>
      </c>
      <c r="I623" s="575">
        <v>1</v>
      </c>
      <c r="J623" s="575">
        <v>1</v>
      </c>
      <c r="K623" s="575">
        <v>2020</v>
      </c>
      <c r="L623" s="575">
        <v>2020</v>
      </c>
      <c r="M623" s="301"/>
      <c r="N623" s="301"/>
      <c r="O623" s="301"/>
      <c r="P623" s="301"/>
      <c r="Q623" s="114"/>
      <c r="R623" s="114"/>
      <c r="S623" s="114"/>
      <c r="T623" s="114"/>
      <c r="U623" s="425"/>
      <c r="V623" s="425"/>
      <c r="W623" s="425"/>
      <c r="X623" s="425"/>
      <c r="Y623" s="472">
        <f t="shared" si="426"/>
        <v>1394</v>
      </c>
      <c r="Z623" s="472">
        <v>0</v>
      </c>
      <c r="AA623" s="472">
        <v>0</v>
      </c>
      <c r="AB623" s="472">
        <v>1394</v>
      </c>
      <c r="AC623" s="301">
        <f t="shared" si="427"/>
        <v>1394</v>
      </c>
      <c r="AD623" s="124"/>
      <c r="AE623" s="124"/>
      <c r="AF623" s="124">
        <v>1394</v>
      </c>
      <c r="AG623" s="510"/>
      <c r="AH623" s="132"/>
      <c r="AI623" s="132"/>
      <c r="AJ623" s="132"/>
      <c r="AK623" s="624">
        <v>1394</v>
      </c>
      <c r="AL623" s="831"/>
      <c r="AM623" s="590"/>
      <c r="AN623" s="290"/>
      <c r="AO623" s="290"/>
      <c r="AP623" s="290"/>
      <c r="AQ623" s="290"/>
      <c r="AR623" s="290"/>
      <c r="AS623" s="290"/>
      <c r="AT623" s="290"/>
    </row>
    <row r="624" spans="1:46" s="139" customFormat="1" ht="43.2" customHeight="1" outlineLevel="1">
      <c r="A624" s="555" t="s">
        <v>1015</v>
      </c>
      <c r="B624" s="615" t="s">
        <v>991</v>
      </c>
      <c r="C624" s="695" t="s">
        <v>1067</v>
      </c>
      <c r="D624" s="516"/>
      <c r="E624" s="575" t="s">
        <v>73</v>
      </c>
      <c r="F624" s="575" t="s">
        <v>450</v>
      </c>
      <c r="G624" s="575" t="s">
        <v>934</v>
      </c>
      <c r="H624" s="575" t="s">
        <v>935</v>
      </c>
      <c r="I624" s="575">
        <v>2</v>
      </c>
      <c r="J624" s="575">
        <v>2</v>
      </c>
      <c r="K624" s="575">
        <v>2020</v>
      </c>
      <c r="L624" s="575">
        <v>2020</v>
      </c>
      <c r="M624" s="301"/>
      <c r="N624" s="301"/>
      <c r="O624" s="301"/>
      <c r="P624" s="301"/>
      <c r="Q624" s="114"/>
      <c r="R624" s="114"/>
      <c r="S624" s="114"/>
      <c r="T624" s="114"/>
      <c r="U624" s="425"/>
      <c r="V624" s="425"/>
      <c r="W624" s="425"/>
      <c r="X624" s="425"/>
      <c r="Y624" s="472">
        <f t="shared" si="426"/>
        <v>577</v>
      </c>
      <c r="Z624" s="472">
        <v>0</v>
      </c>
      <c r="AA624" s="472">
        <v>0</v>
      </c>
      <c r="AB624" s="472">
        <v>577</v>
      </c>
      <c r="AC624" s="301">
        <f t="shared" si="427"/>
        <v>577</v>
      </c>
      <c r="AD624" s="124"/>
      <c r="AE624" s="124"/>
      <c r="AF624" s="124">
        <v>577</v>
      </c>
      <c r="AG624" s="510"/>
      <c r="AH624" s="132"/>
      <c r="AI624" s="132"/>
      <c r="AJ624" s="132"/>
      <c r="AK624" s="624">
        <v>577</v>
      </c>
      <c r="AL624" s="831"/>
      <c r="AM624" s="590"/>
      <c r="AN624" s="290"/>
      <c r="AO624" s="290"/>
      <c r="AP624" s="290"/>
      <c r="AQ624" s="290"/>
      <c r="AR624" s="290"/>
      <c r="AS624" s="290"/>
      <c r="AT624" s="290"/>
    </row>
    <row r="625" spans="1:46" s="139" customFormat="1" ht="43.2" customHeight="1" outlineLevel="1">
      <c r="A625" s="555" t="s">
        <v>1016</v>
      </c>
      <c r="B625" s="615" t="s">
        <v>992</v>
      </c>
      <c r="C625" s="695" t="s">
        <v>1067</v>
      </c>
      <c r="D625" s="516"/>
      <c r="E625" s="575" t="s">
        <v>73</v>
      </c>
      <c r="F625" s="575" t="s">
        <v>450</v>
      </c>
      <c r="G625" s="575" t="s">
        <v>934</v>
      </c>
      <c r="H625" s="575" t="s">
        <v>935</v>
      </c>
      <c r="I625" s="575">
        <v>3</v>
      </c>
      <c r="J625" s="575">
        <v>3</v>
      </c>
      <c r="K625" s="575">
        <v>2020</v>
      </c>
      <c r="L625" s="575">
        <v>2020</v>
      </c>
      <c r="M625" s="301"/>
      <c r="N625" s="301"/>
      <c r="O625" s="301"/>
      <c r="P625" s="301"/>
      <c r="Q625" s="114"/>
      <c r="R625" s="114"/>
      <c r="S625" s="114"/>
      <c r="T625" s="114"/>
      <c r="U625" s="425"/>
      <c r="V625" s="425"/>
      <c r="W625" s="425"/>
      <c r="X625" s="425"/>
      <c r="Y625" s="472">
        <f t="shared" si="426"/>
        <v>568</v>
      </c>
      <c r="Z625" s="472">
        <v>0</v>
      </c>
      <c r="AA625" s="472">
        <v>0</v>
      </c>
      <c r="AB625" s="472">
        <v>568</v>
      </c>
      <c r="AC625" s="301">
        <f t="shared" si="427"/>
        <v>568</v>
      </c>
      <c r="AD625" s="124"/>
      <c r="AE625" s="124"/>
      <c r="AF625" s="124">
        <v>568</v>
      </c>
      <c r="AG625" s="510"/>
      <c r="AH625" s="132"/>
      <c r="AI625" s="132"/>
      <c r="AJ625" s="132"/>
      <c r="AK625" s="624">
        <v>568</v>
      </c>
      <c r="AL625" s="831"/>
      <c r="AM625" s="590"/>
      <c r="AN625" s="290"/>
      <c r="AO625" s="290"/>
      <c r="AP625" s="290"/>
      <c r="AQ625" s="290"/>
      <c r="AR625" s="290"/>
      <c r="AS625" s="290"/>
      <c r="AT625" s="290"/>
    </row>
    <row r="626" spans="1:46" s="139" customFormat="1" ht="43.2" customHeight="1" outlineLevel="1">
      <c r="A626" s="555" t="s">
        <v>1017</v>
      </c>
      <c r="B626" s="615" t="s">
        <v>993</v>
      </c>
      <c r="C626" s="695" t="s">
        <v>1067</v>
      </c>
      <c r="D626" s="516"/>
      <c r="E626" s="575" t="s">
        <v>73</v>
      </c>
      <c r="F626" s="575" t="s">
        <v>450</v>
      </c>
      <c r="G626" s="575" t="s">
        <v>934</v>
      </c>
      <c r="H626" s="575" t="s">
        <v>935</v>
      </c>
      <c r="I626" s="575">
        <v>1</v>
      </c>
      <c r="J626" s="575">
        <v>1</v>
      </c>
      <c r="K626" s="575">
        <v>2020</v>
      </c>
      <c r="L626" s="575">
        <v>2020</v>
      </c>
      <c r="M626" s="301"/>
      <c r="N626" s="301"/>
      <c r="O626" s="301"/>
      <c r="P626" s="301"/>
      <c r="Q626" s="114"/>
      <c r="R626" s="114"/>
      <c r="S626" s="114"/>
      <c r="T626" s="114"/>
      <c r="U626" s="425"/>
      <c r="V626" s="425"/>
      <c r="W626" s="425"/>
      <c r="X626" s="425"/>
      <c r="Y626" s="472">
        <f t="shared" si="426"/>
        <v>654</v>
      </c>
      <c r="Z626" s="472">
        <v>0</v>
      </c>
      <c r="AA626" s="472">
        <v>0</v>
      </c>
      <c r="AB626" s="472">
        <v>654</v>
      </c>
      <c r="AC626" s="301">
        <f t="shared" si="427"/>
        <v>654</v>
      </c>
      <c r="AD626" s="124"/>
      <c r="AE626" s="124"/>
      <c r="AF626" s="124">
        <v>654</v>
      </c>
      <c r="AG626" s="510"/>
      <c r="AH626" s="132"/>
      <c r="AI626" s="132"/>
      <c r="AJ626" s="132"/>
      <c r="AK626" s="624">
        <v>654</v>
      </c>
      <c r="AL626" s="831"/>
      <c r="AM626" s="590"/>
      <c r="AN626" s="290"/>
      <c r="AO626" s="290"/>
      <c r="AP626" s="290"/>
      <c r="AQ626" s="290"/>
      <c r="AR626" s="290"/>
      <c r="AS626" s="290"/>
      <c r="AT626" s="290"/>
    </row>
    <row r="627" spans="1:46" s="139" customFormat="1" ht="43.2" customHeight="1" outlineLevel="1">
      <c r="A627" s="555" t="s">
        <v>1018</v>
      </c>
      <c r="B627" s="615" t="s">
        <v>994</v>
      </c>
      <c r="C627" s="695" t="s">
        <v>1067</v>
      </c>
      <c r="D627" s="516"/>
      <c r="E627" s="575" t="s">
        <v>73</v>
      </c>
      <c r="F627" s="575" t="s">
        <v>450</v>
      </c>
      <c r="G627" s="575" t="s">
        <v>934</v>
      </c>
      <c r="H627" s="575" t="s">
        <v>935</v>
      </c>
      <c r="I627" s="575">
        <v>4</v>
      </c>
      <c r="J627" s="575">
        <v>4</v>
      </c>
      <c r="K627" s="575">
        <v>2020</v>
      </c>
      <c r="L627" s="575">
        <v>2020</v>
      </c>
      <c r="M627" s="301"/>
      <c r="N627" s="301"/>
      <c r="O627" s="301"/>
      <c r="P627" s="301"/>
      <c r="Q627" s="114"/>
      <c r="R627" s="114"/>
      <c r="S627" s="114"/>
      <c r="T627" s="114"/>
      <c r="U627" s="425"/>
      <c r="V627" s="425"/>
      <c r="W627" s="425"/>
      <c r="X627" s="425"/>
      <c r="Y627" s="472">
        <f t="shared" si="426"/>
        <v>277</v>
      </c>
      <c r="Z627" s="472">
        <v>0</v>
      </c>
      <c r="AA627" s="472">
        <v>0</v>
      </c>
      <c r="AB627" s="472">
        <v>277</v>
      </c>
      <c r="AC627" s="301">
        <f t="shared" si="427"/>
        <v>277</v>
      </c>
      <c r="AD627" s="124"/>
      <c r="AE627" s="124"/>
      <c r="AF627" s="124">
        <v>277</v>
      </c>
      <c r="AG627" s="510"/>
      <c r="AH627" s="132"/>
      <c r="AI627" s="132"/>
      <c r="AJ627" s="132"/>
      <c r="AK627" s="624">
        <v>277</v>
      </c>
      <c r="AL627" s="831"/>
      <c r="AM627" s="590"/>
      <c r="AN627" s="290"/>
      <c r="AO627" s="290"/>
      <c r="AP627" s="290"/>
      <c r="AQ627" s="290"/>
      <c r="AR627" s="290"/>
      <c r="AS627" s="290"/>
      <c r="AT627" s="290"/>
    </row>
    <row r="628" spans="1:46" s="139" customFormat="1" ht="43.2" customHeight="1" outlineLevel="1">
      <c r="A628" s="555" t="s">
        <v>1019</v>
      </c>
      <c r="B628" s="615" t="s">
        <v>995</v>
      </c>
      <c r="C628" s="695" t="s">
        <v>1067</v>
      </c>
      <c r="D628" s="516"/>
      <c r="E628" s="575" t="s">
        <v>73</v>
      </c>
      <c r="F628" s="575" t="s">
        <v>450</v>
      </c>
      <c r="G628" s="575" t="s">
        <v>934</v>
      </c>
      <c r="H628" s="575" t="s">
        <v>935</v>
      </c>
      <c r="I628" s="575">
        <v>1</v>
      </c>
      <c r="J628" s="575">
        <v>1</v>
      </c>
      <c r="K628" s="575">
        <v>2020</v>
      </c>
      <c r="L628" s="575">
        <v>2020</v>
      </c>
      <c r="M628" s="301"/>
      <c r="N628" s="301"/>
      <c r="O628" s="301"/>
      <c r="P628" s="301"/>
      <c r="Q628" s="114"/>
      <c r="R628" s="114"/>
      <c r="S628" s="114"/>
      <c r="T628" s="114"/>
      <c r="U628" s="425"/>
      <c r="V628" s="425"/>
      <c r="W628" s="425"/>
      <c r="X628" s="425"/>
      <c r="Y628" s="472">
        <f t="shared" si="426"/>
        <v>1549</v>
      </c>
      <c r="Z628" s="472">
        <v>0</v>
      </c>
      <c r="AA628" s="472">
        <v>0</v>
      </c>
      <c r="AB628" s="472">
        <v>1549</v>
      </c>
      <c r="AC628" s="301">
        <f t="shared" si="427"/>
        <v>1549</v>
      </c>
      <c r="AD628" s="124"/>
      <c r="AE628" s="124"/>
      <c r="AF628" s="124">
        <v>1549</v>
      </c>
      <c r="AG628" s="510"/>
      <c r="AH628" s="132"/>
      <c r="AI628" s="132"/>
      <c r="AJ628" s="132"/>
      <c r="AK628" s="624">
        <v>1549</v>
      </c>
      <c r="AL628" s="831"/>
      <c r="AM628" s="590"/>
      <c r="AN628" s="290"/>
      <c r="AO628" s="290"/>
      <c r="AP628" s="290"/>
      <c r="AQ628" s="290"/>
      <c r="AR628" s="290"/>
      <c r="AS628" s="290"/>
      <c r="AT628" s="290"/>
    </row>
    <row r="629" spans="1:46" s="139" customFormat="1" ht="43.2" customHeight="1" outlineLevel="1">
      <c r="A629" s="555" t="s">
        <v>1020</v>
      </c>
      <c r="B629" s="615" t="s">
        <v>996</v>
      </c>
      <c r="C629" s="695" t="s">
        <v>1067</v>
      </c>
      <c r="D629" s="516"/>
      <c r="E629" s="575" t="s">
        <v>73</v>
      </c>
      <c r="F629" s="575" t="s">
        <v>450</v>
      </c>
      <c r="G629" s="575" t="s">
        <v>934</v>
      </c>
      <c r="H629" s="575" t="s">
        <v>935</v>
      </c>
      <c r="I629" s="575">
        <v>6</v>
      </c>
      <c r="J629" s="575">
        <v>6</v>
      </c>
      <c r="K629" s="575">
        <v>2020</v>
      </c>
      <c r="L629" s="575">
        <v>2020</v>
      </c>
      <c r="M629" s="301"/>
      <c r="N629" s="301"/>
      <c r="O629" s="301"/>
      <c r="P629" s="301"/>
      <c r="Q629" s="114"/>
      <c r="R629" s="114"/>
      <c r="S629" s="114"/>
      <c r="T629" s="114"/>
      <c r="U629" s="425"/>
      <c r="V629" s="425"/>
      <c r="W629" s="425"/>
      <c r="X629" s="425"/>
      <c r="Y629" s="472">
        <f t="shared" si="426"/>
        <v>631</v>
      </c>
      <c r="Z629" s="472">
        <v>0</v>
      </c>
      <c r="AA629" s="472">
        <v>0</v>
      </c>
      <c r="AB629" s="472">
        <v>631</v>
      </c>
      <c r="AC629" s="301">
        <f t="shared" si="427"/>
        <v>631</v>
      </c>
      <c r="AD629" s="124"/>
      <c r="AE629" s="124"/>
      <c r="AF629" s="124">
        <v>631</v>
      </c>
      <c r="AG629" s="510"/>
      <c r="AH629" s="132"/>
      <c r="AI629" s="132"/>
      <c r="AJ629" s="132"/>
      <c r="AK629" s="624">
        <v>631</v>
      </c>
      <c r="AL629" s="831"/>
      <c r="AM629" s="590"/>
      <c r="AN629" s="290"/>
      <c r="AO629" s="290"/>
      <c r="AP629" s="290"/>
      <c r="AQ629" s="290"/>
      <c r="AR629" s="290"/>
      <c r="AS629" s="290"/>
      <c r="AT629" s="290"/>
    </row>
    <row r="630" spans="1:46" s="139" customFormat="1" ht="43.2" customHeight="1" outlineLevel="1">
      <c r="A630" s="555" t="s">
        <v>1021</v>
      </c>
      <c r="B630" s="615" t="s">
        <v>997</v>
      </c>
      <c r="C630" s="695" t="s">
        <v>1067</v>
      </c>
      <c r="D630" s="516"/>
      <c r="E630" s="575" t="s">
        <v>73</v>
      </c>
      <c r="F630" s="575" t="s">
        <v>450</v>
      </c>
      <c r="G630" s="575" t="s">
        <v>934</v>
      </c>
      <c r="H630" s="575" t="s">
        <v>935</v>
      </c>
      <c r="I630" s="575">
        <v>1</v>
      </c>
      <c r="J630" s="575">
        <v>1</v>
      </c>
      <c r="K630" s="575">
        <v>2020</v>
      </c>
      <c r="L630" s="575">
        <v>2020</v>
      </c>
      <c r="M630" s="301"/>
      <c r="N630" s="301"/>
      <c r="O630" s="301"/>
      <c r="P630" s="301"/>
      <c r="Q630" s="114"/>
      <c r="R630" s="114"/>
      <c r="S630" s="114"/>
      <c r="T630" s="114"/>
      <c r="U630" s="425"/>
      <c r="V630" s="425"/>
      <c r="W630" s="425"/>
      <c r="X630" s="425"/>
      <c r="Y630" s="472">
        <f t="shared" si="426"/>
        <v>2073</v>
      </c>
      <c r="Z630" s="472">
        <v>0</v>
      </c>
      <c r="AA630" s="472">
        <v>0</v>
      </c>
      <c r="AB630" s="472">
        <v>2073</v>
      </c>
      <c r="AC630" s="301">
        <f t="shared" si="427"/>
        <v>2073</v>
      </c>
      <c r="AD630" s="124"/>
      <c r="AE630" s="124"/>
      <c r="AF630" s="124">
        <v>2073</v>
      </c>
      <c r="AG630" s="510"/>
      <c r="AH630" s="132"/>
      <c r="AI630" s="132"/>
      <c r="AJ630" s="132"/>
      <c r="AK630" s="624">
        <v>2073</v>
      </c>
      <c r="AL630" s="831"/>
      <c r="AM630" s="590"/>
      <c r="AN630" s="290"/>
      <c r="AO630" s="290"/>
      <c r="AP630" s="290"/>
      <c r="AQ630" s="290"/>
      <c r="AR630" s="290"/>
      <c r="AS630" s="290"/>
      <c r="AT630" s="290"/>
    </row>
    <row r="631" spans="1:46" s="139" customFormat="1" ht="43.2" customHeight="1" outlineLevel="1">
      <c r="A631" s="555" t="s">
        <v>1022</v>
      </c>
      <c r="B631" s="615" t="s">
        <v>998</v>
      </c>
      <c r="C631" s="695" t="s">
        <v>1067</v>
      </c>
      <c r="D631" s="516"/>
      <c r="E631" s="575" t="s">
        <v>73</v>
      </c>
      <c r="F631" s="575" t="s">
        <v>450</v>
      </c>
      <c r="G631" s="575" t="s">
        <v>934</v>
      </c>
      <c r="H631" s="575" t="s">
        <v>935</v>
      </c>
      <c r="I631" s="575">
        <v>5</v>
      </c>
      <c r="J631" s="575">
        <v>5</v>
      </c>
      <c r="K631" s="575">
        <v>2020</v>
      </c>
      <c r="L631" s="575">
        <v>2020</v>
      </c>
      <c r="M631" s="301"/>
      <c r="N631" s="301"/>
      <c r="O631" s="301"/>
      <c r="P631" s="301"/>
      <c r="Q631" s="114"/>
      <c r="R631" s="114"/>
      <c r="S631" s="114"/>
      <c r="T631" s="114"/>
      <c r="U631" s="425"/>
      <c r="V631" s="425"/>
      <c r="W631" s="425"/>
      <c r="X631" s="425"/>
      <c r="Y631" s="472">
        <f t="shared" si="426"/>
        <v>863</v>
      </c>
      <c r="Z631" s="472">
        <v>0</v>
      </c>
      <c r="AA631" s="472">
        <v>0</v>
      </c>
      <c r="AB631" s="472">
        <v>863</v>
      </c>
      <c r="AC631" s="301">
        <f t="shared" si="427"/>
        <v>863</v>
      </c>
      <c r="AD631" s="124"/>
      <c r="AE631" s="124"/>
      <c r="AF631" s="124">
        <v>863</v>
      </c>
      <c r="AG631" s="510"/>
      <c r="AH631" s="132"/>
      <c r="AI631" s="132"/>
      <c r="AJ631" s="132"/>
      <c r="AK631" s="624">
        <v>863</v>
      </c>
      <c r="AL631" s="831"/>
      <c r="AM631" s="590"/>
      <c r="AN631" s="290"/>
      <c r="AO631" s="290"/>
      <c r="AP631" s="290"/>
      <c r="AQ631" s="290"/>
      <c r="AR631" s="290"/>
      <c r="AS631" s="290"/>
      <c r="AT631" s="290"/>
    </row>
    <row r="632" spans="1:46" s="139" customFormat="1" ht="43.2" customHeight="1" outlineLevel="1">
      <c r="A632" s="555" t="s">
        <v>1023</v>
      </c>
      <c r="B632" s="615" t="s">
        <v>999</v>
      </c>
      <c r="C632" s="695" t="s">
        <v>1067</v>
      </c>
      <c r="D632" s="516"/>
      <c r="E632" s="575" t="s">
        <v>73</v>
      </c>
      <c r="F632" s="575" t="s">
        <v>450</v>
      </c>
      <c r="G632" s="575" t="s">
        <v>934</v>
      </c>
      <c r="H632" s="575" t="s">
        <v>935</v>
      </c>
      <c r="I632" s="575">
        <v>1</v>
      </c>
      <c r="J632" s="575">
        <v>1</v>
      </c>
      <c r="K632" s="575">
        <v>2020</v>
      </c>
      <c r="L632" s="575">
        <v>2020</v>
      </c>
      <c r="M632" s="301"/>
      <c r="N632" s="301"/>
      <c r="O632" s="301"/>
      <c r="P632" s="301"/>
      <c r="Q632" s="114"/>
      <c r="R632" s="114"/>
      <c r="S632" s="114"/>
      <c r="T632" s="114"/>
      <c r="U632" s="425"/>
      <c r="V632" s="425"/>
      <c r="W632" s="425"/>
      <c r="X632" s="425"/>
      <c r="Y632" s="472">
        <f t="shared" si="426"/>
        <v>1023</v>
      </c>
      <c r="Z632" s="472">
        <v>0</v>
      </c>
      <c r="AA632" s="472">
        <v>0</v>
      </c>
      <c r="AB632" s="472">
        <v>1023</v>
      </c>
      <c r="AC632" s="301">
        <f t="shared" si="427"/>
        <v>1023</v>
      </c>
      <c r="AD632" s="124"/>
      <c r="AE632" s="124"/>
      <c r="AF632" s="124">
        <v>1023</v>
      </c>
      <c r="AG632" s="510"/>
      <c r="AH632" s="132"/>
      <c r="AI632" s="132"/>
      <c r="AJ632" s="132"/>
      <c r="AK632" s="624">
        <v>1023</v>
      </c>
      <c r="AL632" s="831"/>
      <c r="AM632" s="590"/>
      <c r="AN632" s="290"/>
      <c r="AO632" s="290"/>
      <c r="AP632" s="290"/>
      <c r="AQ632" s="290"/>
      <c r="AR632" s="290"/>
      <c r="AS632" s="290"/>
      <c r="AT632" s="290"/>
    </row>
    <row r="633" spans="1:46" s="139" customFormat="1" ht="43.2" customHeight="1" outlineLevel="1">
      <c r="A633" s="555" t="s">
        <v>1024</v>
      </c>
      <c r="B633" s="615" t="s">
        <v>1000</v>
      </c>
      <c r="C633" s="695" t="s">
        <v>1067</v>
      </c>
      <c r="D633" s="516"/>
      <c r="E633" s="575" t="s">
        <v>73</v>
      </c>
      <c r="F633" s="575" t="s">
        <v>450</v>
      </c>
      <c r="G633" s="575" t="s">
        <v>934</v>
      </c>
      <c r="H633" s="575" t="s">
        <v>935</v>
      </c>
      <c r="I633" s="575">
        <v>1</v>
      </c>
      <c r="J633" s="575">
        <v>1</v>
      </c>
      <c r="K633" s="575">
        <v>2020</v>
      </c>
      <c r="L633" s="575">
        <v>2020</v>
      </c>
      <c r="M633" s="301"/>
      <c r="N633" s="301"/>
      <c r="O633" s="301"/>
      <c r="P633" s="301"/>
      <c r="Q633" s="114"/>
      <c r="R633" s="114"/>
      <c r="S633" s="114"/>
      <c r="T633" s="114"/>
      <c r="U633" s="425"/>
      <c r="V633" s="425"/>
      <c r="W633" s="425"/>
      <c r="X633" s="425"/>
      <c r="Y633" s="472">
        <f t="shared" si="426"/>
        <v>420</v>
      </c>
      <c r="Z633" s="472">
        <v>0</v>
      </c>
      <c r="AA633" s="472">
        <v>0</v>
      </c>
      <c r="AB633" s="472">
        <v>420</v>
      </c>
      <c r="AC633" s="301">
        <f t="shared" si="427"/>
        <v>420</v>
      </c>
      <c r="AD633" s="124"/>
      <c r="AE633" s="124"/>
      <c r="AF633" s="124">
        <v>420</v>
      </c>
      <c r="AG633" s="510"/>
      <c r="AH633" s="132"/>
      <c r="AI633" s="132"/>
      <c r="AJ633" s="132"/>
      <c r="AK633" s="624">
        <v>420</v>
      </c>
      <c r="AL633" s="831"/>
      <c r="AM633" s="590"/>
      <c r="AN633" s="290"/>
      <c r="AO633" s="290"/>
      <c r="AP633" s="290"/>
      <c r="AQ633" s="290"/>
      <c r="AR633" s="290"/>
      <c r="AS633" s="290"/>
      <c r="AT633" s="290"/>
    </row>
    <row r="634" spans="1:46" s="139" customFormat="1" ht="43.2" customHeight="1" outlineLevel="1">
      <c r="A634" s="555" t="s">
        <v>1025</v>
      </c>
      <c r="B634" s="615" t="s">
        <v>1001</v>
      </c>
      <c r="C634" s="695" t="s">
        <v>1067</v>
      </c>
      <c r="D634" s="516"/>
      <c r="E634" s="575" t="s">
        <v>73</v>
      </c>
      <c r="F634" s="575" t="s">
        <v>450</v>
      </c>
      <c r="G634" s="575" t="s">
        <v>934</v>
      </c>
      <c r="H634" s="575" t="s">
        <v>935</v>
      </c>
      <c r="I634" s="575">
        <v>1</v>
      </c>
      <c r="J634" s="575">
        <v>1</v>
      </c>
      <c r="K634" s="575">
        <v>2020</v>
      </c>
      <c r="L634" s="575">
        <v>2020</v>
      </c>
      <c r="M634" s="301"/>
      <c r="N634" s="301"/>
      <c r="O634" s="301"/>
      <c r="P634" s="301"/>
      <c r="Q634" s="114"/>
      <c r="R634" s="114"/>
      <c r="S634" s="114"/>
      <c r="T634" s="114"/>
      <c r="U634" s="425"/>
      <c r="V634" s="425"/>
      <c r="W634" s="425"/>
      <c r="X634" s="425"/>
      <c r="Y634" s="472">
        <f t="shared" si="426"/>
        <v>4966</v>
      </c>
      <c r="Z634" s="472">
        <v>0</v>
      </c>
      <c r="AA634" s="472">
        <v>0</v>
      </c>
      <c r="AB634" s="472">
        <v>4966</v>
      </c>
      <c r="AC634" s="301">
        <f t="shared" si="427"/>
        <v>4966</v>
      </c>
      <c r="AD634" s="124"/>
      <c r="AE634" s="124"/>
      <c r="AF634" s="124">
        <v>4966</v>
      </c>
      <c r="AG634" s="115"/>
      <c r="AH634" s="132"/>
      <c r="AI634" s="132"/>
      <c r="AJ634" s="132"/>
      <c r="AK634" s="624">
        <v>4966</v>
      </c>
      <c r="AL634" s="831"/>
      <c r="AM634" s="590"/>
      <c r="AN634" s="290"/>
      <c r="AO634" s="290"/>
      <c r="AP634" s="290"/>
      <c r="AQ634" s="290"/>
      <c r="AR634" s="290"/>
      <c r="AS634" s="290"/>
      <c r="AT634" s="290"/>
    </row>
    <row r="635" spans="1:46" s="139" customFormat="1" ht="43.2" outlineLevel="1">
      <c r="A635" s="555" t="s">
        <v>1026</v>
      </c>
      <c r="B635" s="615" t="s">
        <v>1034</v>
      </c>
      <c r="C635" s="695" t="s">
        <v>1067</v>
      </c>
      <c r="D635" s="516"/>
      <c r="E635" s="575" t="s">
        <v>73</v>
      </c>
      <c r="F635" s="575" t="s">
        <v>450</v>
      </c>
      <c r="G635" s="575" t="s">
        <v>934</v>
      </c>
      <c r="H635" s="575" t="s">
        <v>935</v>
      </c>
      <c r="I635" s="575">
        <v>1</v>
      </c>
      <c r="J635" s="575">
        <v>1</v>
      </c>
      <c r="K635" s="575">
        <v>2020</v>
      </c>
      <c r="L635" s="575">
        <v>2020</v>
      </c>
      <c r="M635" s="301"/>
      <c r="N635" s="301"/>
      <c r="O635" s="301"/>
      <c r="P635" s="301"/>
      <c r="Q635" s="114"/>
      <c r="R635" s="114"/>
      <c r="S635" s="114"/>
      <c r="T635" s="114"/>
      <c r="U635" s="425"/>
      <c r="V635" s="425"/>
      <c r="W635" s="425"/>
      <c r="X635" s="425"/>
      <c r="Y635" s="472">
        <f t="shared" si="426"/>
        <v>3992</v>
      </c>
      <c r="Z635" s="472">
        <v>0</v>
      </c>
      <c r="AA635" s="472">
        <v>0</v>
      </c>
      <c r="AB635" s="472">
        <v>3992</v>
      </c>
      <c r="AC635" s="301">
        <f t="shared" si="427"/>
        <v>3992</v>
      </c>
      <c r="AD635" s="124"/>
      <c r="AE635" s="124"/>
      <c r="AF635" s="124">
        <v>3992</v>
      </c>
      <c r="AG635" s="115"/>
      <c r="AH635" s="132"/>
      <c r="AI635" s="132"/>
      <c r="AJ635" s="625">
        <v>3992.16</v>
      </c>
      <c r="AK635" s="603">
        <v>3992</v>
      </c>
      <c r="AL635" s="876"/>
      <c r="AM635" s="590"/>
      <c r="AN635" s="290"/>
      <c r="AO635" s="290"/>
      <c r="AP635" s="290"/>
      <c r="AQ635" s="290"/>
      <c r="AR635" s="290"/>
      <c r="AS635" s="290"/>
      <c r="AT635" s="290"/>
    </row>
    <row r="636" spans="1:46" ht="8.25" customHeight="1" thickBot="1">
      <c r="A636" s="31"/>
      <c r="B636" s="373"/>
      <c r="C636" s="32"/>
      <c r="D636" s="32"/>
      <c r="E636" s="66"/>
      <c r="F636" s="66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426"/>
      <c r="V636" s="426"/>
      <c r="W636" s="426"/>
      <c r="X636" s="426"/>
      <c r="Y636" s="476"/>
      <c r="Z636" s="476"/>
      <c r="AA636" s="476"/>
      <c r="AB636" s="476"/>
      <c r="AC636" s="67"/>
      <c r="AD636" s="67"/>
      <c r="AE636" s="67"/>
      <c r="AF636" s="67"/>
      <c r="AG636" s="528"/>
      <c r="AH636" s="125"/>
      <c r="AI636" s="125"/>
      <c r="AJ636" s="125"/>
      <c r="AK636" s="587"/>
      <c r="AL636" s="845"/>
      <c r="AM636" s="561"/>
      <c r="AN636" s="2"/>
      <c r="AO636" s="2"/>
      <c r="AP636" s="2"/>
      <c r="AQ636" s="2"/>
      <c r="AR636" s="2"/>
      <c r="AS636" s="2"/>
      <c r="AT636" s="2"/>
    </row>
    <row r="637" spans="1:46" ht="31.5" customHeight="1">
      <c r="A637" s="358" t="s">
        <v>273</v>
      </c>
      <c r="B637" s="1762" t="s">
        <v>155</v>
      </c>
      <c r="C637" s="1763"/>
      <c r="D637" s="1763"/>
      <c r="E637" s="1763"/>
      <c r="F637" s="1763"/>
      <c r="G637" s="1763"/>
      <c r="H637" s="1763"/>
      <c r="I637" s="1763"/>
      <c r="J637" s="1763"/>
      <c r="K637" s="1763"/>
      <c r="L637" s="1764"/>
      <c r="M637" s="235">
        <f t="shared" ref="M637:AE637" si="428">SUM(M638+M666)</f>
        <v>47220</v>
      </c>
      <c r="N637" s="235">
        <f t="shared" si="428"/>
        <v>10605</v>
      </c>
      <c r="O637" s="235">
        <f t="shared" si="428"/>
        <v>22000</v>
      </c>
      <c r="P637" s="235">
        <f t="shared" si="428"/>
        <v>14615</v>
      </c>
      <c r="Q637" s="235">
        <f t="shared" si="428"/>
        <v>68694.5</v>
      </c>
      <c r="R637" s="235">
        <f t="shared" si="428"/>
        <v>19859.5</v>
      </c>
      <c r="S637" s="235">
        <f t="shared" si="428"/>
        <v>34220</v>
      </c>
      <c r="T637" s="235">
        <f t="shared" si="428"/>
        <v>14615</v>
      </c>
      <c r="U637" s="417">
        <f t="shared" si="428"/>
        <v>69504.290000000008</v>
      </c>
      <c r="V637" s="417">
        <f t="shared" si="428"/>
        <v>20508.300000000003</v>
      </c>
      <c r="W637" s="417">
        <f t="shared" si="428"/>
        <v>20240.78</v>
      </c>
      <c r="X637" s="417">
        <f t="shared" si="428"/>
        <v>28755.21</v>
      </c>
      <c r="Y637" s="468">
        <f t="shared" si="428"/>
        <v>71467.290000000008</v>
      </c>
      <c r="Z637" s="468">
        <f t="shared" si="428"/>
        <v>20508.300000000003</v>
      </c>
      <c r="AA637" s="468">
        <f t="shared" si="428"/>
        <v>20240.78</v>
      </c>
      <c r="AB637" s="468">
        <f t="shared" si="428"/>
        <v>30718.21</v>
      </c>
      <c r="AC637" s="235">
        <f t="shared" ref="AC637" si="429">SUM(AC638+AC666)</f>
        <v>69709.530000000013</v>
      </c>
      <c r="AD637" s="235">
        <f t="shared" si="428"/>
        <v>23630.989999999998</v>
      </c>
      <c r="AE637" s="235">
        <f t="shared" si="428"/>
        <v>17145.54</v>
      </c>
      <c r="AF637" s="235">
        <f t="shared" ref="AF637:AK637" si="430">SUM(AF638+AF666)</f>
        <v>28933</v>
      </c>
      <c r="AG637" s="63">
        <f t="shared" si="430"/>
        <v>14615</v>
      </c>
      <c r="AH637" s="63">
        <f t="shared" si="430"/>
        <v>6565</v>
      </c>
      <c r="AI637" s="63">
        <f t="shared" si="430"/>
        <v>14615</v>
      </c>
      <c r="AJ637" s="105">
        <f t="shared" si="430"/>
        <v>18147.501999999997</v>
      </c>
      <c r="AK637" s="105">
        <f t="shared" si="430"/>
        <v>28933</v>
      </c>
      <c r="AL637" s="105"/>
      <c r="AM637" s="562"/>
      <c r="AN637" s="2"/>
      <c r="AO637" s="2"/>
      <c r="AP637" s="2"/>
      <c r="AQ637" s="2"/>
      <c r="AR637" s="2"/>
      <c r="AS637" s="2"/>
      <c r="AT637" s="2"/>
    </row>
    <row r="638" spans="1:46" ht="42" customHeight="1">
      <c r="A638" s="344" t="s">
        <v>274</v>
      </c>
      <c r="B638" s="1655" t="s">
        <v>421</v>
      </c>
      <c r="C638" s="1656"/>
      <c r="D638" s="1656"/>
      <c r="E638" s="1656"/>
      <c r="F638" s="556"/>
      <c r="G638" s="16"/>
      <c r="H638" s="16"/>
      <c r="I638" s="16"/>
      <c r="J638" s="16"/>
      <c r="K638" s="16"/>
      <c r="L638" s="16"/>
      <c r="M638" s="17">
        <f t="shared" ref="M638:S638" si="431">SUM(M639:M663)</f>
        <v>28315</v>
      </c>
      <c r="N638" s="17">
        <f t="shared" si="431"/>
        <v>6000</v>
      </c>
      <c r="O638" s="17">
        <f t="shared" si="431"/>
        <v>12550</v>
      </c>
      <c r="P638" s="17">
        <f t="shared" si="431"/>
        <v>9765</v>
      </c>
      <c r="Q638" s="17">
        <f t="shared" si="431"/>
        <v>50258.600000000006</v>
      </c>
      <c r="R638" s="17">
        <f t="shared" si="431"/>
        <v>15723.599999999999</v>
      </c>
      <c r="S638" s="17">
        <f t="shared" si="431"/>
        <v>24770</v>
      </c>
      <c r="T638" s="17">
        <f>SUM(T639:T663)</f>
        <v>9765</v>
      </c>
      <c r="U638" s="399">
        <f>SUM(U639:U663)</f>
        <v>49970.69</v>
      </c>
      <c r="V638" s="399">
        <f t="shared" ref="V638:AE638" si="432">SUM(V639:V663)</f>
        <v>16777.400000000001</v>
      </c>
      <c r="W638" s="399">
        <f t="shared" si="432"/>
        <v>9262.08</v>
      </c>
      <c r="X638" s="399">
        <f t="shared" si="432"/>
        <v>23931.21</v>
      </c>
      <c r="Y638" s="448">
        <f t="shared" ref="Y638:AA638" si="433">SUM(Y639:Y665)</f>
        <v>50049.69</v>
      </c>
      <c r="Z638" s="448">
        <f t="shared" si="433"/>
        <v>16777.400000000001</v>
      </c>
      <c r="AA638" s="448">
        <f t="shared" si="433"/>
        <v>9262.08</v>
      </c>
      <c r="AB638" s="448">
        <f>SUM(AB639:AB665)</f>
        <v>24010.21</v>
      </c>
      <c r="AC638" s="17">
        <f t="shared" ref="AC638" si="434">SUM(AC639:AC665)</f>
        <v>49969.330000000009</v>
      </c>
      <c r="AD638" s="17">
        <f t="shared" si="432"/>
        <v>17993.39</v>
      </c>
      <c r="AE638" s="17">
        <f t="shared" si="432"/>
        <v>9382.9400000000023</v>
      </c>
      <c r="AF638" s="17">
        <f>SUM(AF639:AF665)</f>
        <v>22593</v>
      </c>
      <c r="AG638" s="17">
        <f>SUM(AG639:AG663)</f>
        <v>9765</v>
      </c>
      <c r="AH638" s="17">
        <f>SUM(AH639:AH663)</f>
        <v>1715</v>
      </c>
      <c r="AI638" s="17">
        <f>SUM(AI639:AI663)</f>
        <v>9765</v>
      </c>
      <c r="AJ638" s="95">
        <f>SUM(AJ639:AJ665)</f>
        <v>16915.951999999997</v>
      </c>
      <c r="AK638" s="95">
        <f>SUM(AK639:AK665)</f>
        <v>22593</v>
      </c>
      <c r="AL638" s="95"/>
      <c r="AM638" s="213"/>
      <c r="AN638" s="2"/>
      <c r="AO638" s="2"/>
      <c r="AP638" s="2"/>
      <c r="AQ638" s="2"/>
      <c r="AR638" s="2"/>
      <c r="AS638" s="2"/>
      <c r="AT638" s="2"/>
    </row>
    <row r="639" spans="1:46" ht="42" customHeight="1" outlineLevel="1">
      <c r="A639" s="555" t="s">
        <v>583</v>
      </c>
      <c r="B639" s="600" t="s">
        <v>161</v>
      </c>
      <c r="C639" s="600"/>
      <c r="D639" s="600"/>
      <c r="E639" s="575" t="s">
        <v>73</v>
      </c>
      <c r="F639" s="562" t="s">
        <v>451</v>
      </c>
      <c r="G639" s="575" t="s">
        <v>377</v>
      </c>
      <c r="H639" s="575" t="s">
        <v>80</v>
      </c>
      <c r="I639" s="89" t="s">
        <v>33</v>
      </c>
      <c r="J639" s="575">
        <v>1</v>
      </c>
      <c r="K639" s="575">
        <v>2020</v>
      </c>
      <c r="L639" s="575">
        <v>2020</v>
      </c>
      <c r="M639" s="624">
        <f>SUM(N639:P639)</f>
        <v>700</v>
      </c>
      <c r="N639" s="624">
        <v>0</v>
      </c>
      <c r="O639" s="624">
        <v>0</v>
      </c>
      <c r="P639" s="624">
        <v>700</v>
      </c>
      <c r="Q639" s="624">
        <f t="shared" ref="Q639:Q651" si="435">SUM(R639:T639)</f>
        <v>700</v>
      </c>
      <c r="R639" s="624">
        <v>0</v>
      </c>
      <c r="S639" s="624">
        <v>0</v>
      </c>
      <c r="T639" s="624">
        <v>700</v>
      </c>
      <c r="U639" s="412">
        <f t="shared" ref="U639:U654" si="436">SUM(V639:X639)</f>
        <v>700</v>
      </c>
      <c r="V639" s="413">
        <f t="shared" ref="V639:X640" si="437">R639</f>
        <v>0</v>
      </c>
      <c r="W639" s="413">
        <f t="shared" si="437"/>
        <v>0</v>
      </c>
      <c r="X639" s="413">
        <f t="shared" si="437"/>
        <v>700</v>
      </c>
      <c r="Y639" s="464">
        <f t="shared" ref="Y639:Y654" si="438">SUM(Z639:AB639)</f>
        <v>700</v>
      </c>
      <c r="Z639" s="464">
        <f>V639</f>
        <v>0</v>
      </c>
      <c r="AA639" s="464">
        <f t="shared" ref="AA639:AB639" si="439">W639</f>
        <v>0</v>
      </c>
      <c r="AB639" s="464">
        <f t="shared" si="439"/>
        <v>700</v>
      </c>
      <c r="AC639" s="124">
        <f t="shared" ref="AC639:AC654" si="440">SUM(AD639:AF639)</f>
        <v>489</v>
      </c>
      <c r="AD639" s="124">
        <v>0</v>
      </c>
      <c r="AE639" s="124">
        <v>0</v>
      </c>
      <c r="AF639" s="124">
        <v>489</v>
      </c>
      <c r="AG639" s="603">
        <v>700</v>
      </c>
      <c r="AH639" s="89">
        <v>700</v>
      </c>
      <c r="AI639" s="101">
        <v>700</v>
      </c>
      <c r="AJ639" s="102">
        <v>489</v>
      </c>
      <c r="AK639" s="56">
        <v>489</v>
      </c>
      <c r="AL639" s="56"/>
      <c r="AM639" s="562"/>
      <c r="AN639" s="2"/>
      <c r="AO639" s="2"/>
      <c r="AP639" s="2"/>
      <c r="AQ639" s="2"/>
      <c r="AR639" s="2"/>
      <c r="AS639" s="2"/>
      <c r="AT639" s="2"/>
    </row>
    <row r="640" spans="1:46" ht="44.25" customHeight="1" outlineLevel="1">
      <c r="A640" s="361" t="s">
        <v>584</v>
      </c>
      <c r="B640" s="530" t="s">
        <v>1068</v>
      </c>
      <c r="C640" s="540" t="s">
        <v>1033</v>
      </c>
      <c r="D640" s="600"/>
      <c r="E640" s="575" t="s">
        <v>73</v>
      </c>
      <c r="F640" s="562" t="s">
        <v>451</v>
      </c>
      <c r="G640" s="575" t="s">
        <v>377</v>
      </c>
      <c r="H640" s="575" t="s">
        <v>80</v>
      </c>
      <c r="I640" s="89" t="s">
        <v>33</v>
      </c>
      <c r="J640" s="575">
        <v>1</v>
      </c>
      <c r="K640" s="575">
        <v>2020</v>
      </c>
      <c r="L640" s="575">
        <v>2020</v>
      </c>
      <c r="M640" s="624">
        <f t="shared" ref="M640:M651" si="441">SUM(N640:P640)</f>
        <v>315</v>
      </c>
      <c r="N640" s="624">
        <v>0</v>
      </c>
      <c r="O640" s="624">
        <v>0</v>
      </c>
      <c r="P640" s="624">
        <v>315</v>
      </c>
      <c r="Q640" s="624">
        <f t="shared" si="435"/>
        <v>315</v>
      </c>
      <c r="R640" s="624">
        <v>0</v>
      </c>
      <c r="S640" s="624">
        <v>0</v>
      </c>
      <c r="T640" s="624">
        <v>315</v>
      </c>
      <c r="U640" s="412">
        <f t="shared" si="436"/>
        <v>315</v>
      </c>
      <c r="V640" s="413">
        <f t="shared" si="437"/>
        <v>0</v>
      </c>
      <c r="W640" s="413">
        <f t="shared" si="437"/>
        <v>0</v>
      </c>
      <c r="X640" s="413">
        <f t="shared" si="437"/>
        <v>315</v>
      </c>
      <c r="Y640" s="464">
        <f t="shared" si="438"/>
        <v>0</v>
      </c>
      <c r="Z640" s="464">
        <v>0</v>
      </c>
      <c r="AA640" s="464">
        <v>0</v>
      </c>
      <c r="AB640" s="464">
        <v>0</v>
      </c>
      <c r="AC640" s="124">
        <f t="shared" si="440"/>
        <v>0</v>
      </c>
      <c r="AD640" s="124">
        <v>0</v>
      </c>
      <c r="AE640" s="124">
        <v>0</v>
      </c>
      <c r="AF640" s="124">
        <v>0</v>
      </c>
      <c r="AG640" s="387">
        <v>315</v>
      </c>
      <c r="AH640" s="89">
        <v>315</v>
      </c>
      <c r="AI640" s="101">
        <v>315</v>
      </c>
      <c r="AJ640" s="102">
        <v>0</v>
      </c>
      <c r="AK640" s="56">
        <v>0</v>
      </c>
      <c r="AL640" s="56"/>
      <c r="AM640" s="562"/>
      <c r="AN640" s="2"/>
      <c r="AO640" s="2"/>
      <c r="AP640" s="2"/>
      <c r="AQ640" s="2"/>
      <c r="AR640" s="2"/>
      <c r="AS640" s="2"/>
      <c r="AT640" s="2"/>
    </row>
    <row r="641" spans="1:46" ht="57.6" outlineLevel="1">
      <c r="A641" s="555" t="s">
        <v>585</v>
      </c>
      <c r="B641" s="600" t="s">
        <v>20</v>
      </c>
      <c r="C641" s="540" t="s">
        <v>830</v>
      </c>
      <c r="D641" s="540"/>
      <c r="E641" s="575" t="s">
        <v>73</v>
      </c>
      <c r="F641" s="562" t="s">
        <v>451</v>
      </c>
      <c r="G641" s="575" t="s">
        <v>377</v>
      </c>
      <c r="H641" s="575" t="s">
        <v>80</v>
      </c>
      <c r="I641" s="89" t="s">
        <v>33</v>
      </c>
      <c r="J641" s="575">
        <v>1</v>
      </c>
      <c r="K641" s="575">
        <v>2019</v>
      </c>
      <c r="L641" s="575">
        <v>2019</v>
      </c>
      <c r="M641" s="624">
        <f t="shared" si="441"/>
        <v>200</v>
      </c>
      <c r="N641" s="624">
        <v>0</v>
      </c>
      <c r="O641" s="624">
        <v>200</v>
      </c>
      <c r="P641" s="624">
        <v>0</v>
      </c>
      <c r="Q641" s="624">
        <f t="shared" si="435"/>
        <v>200</v>
      </c>
      <c r="R641" s="624">
        <v>0</v>
      </c>
      <c r="S641" s="624">
        <v>200</v>
      </c>
      <c r="T641" s="624">
        <v>0</v>
      </c>
      <c r="U641" s="412">
        <f t="shared" si="436"/>
        <v>84.74</v>
      </c>
      <c r="V641" s="412">
        <v>0</v>
      </c>
      <c r="W641" s="412">
        <v>84.74</v>
      </c>
      <c r="X641" s="412">
        <v>0</v>
      </c>
      <c r="Y641" s="472">
        <f t="shared" si="438"/>
        <v>84.74</v>
      </c>
      <c r="Z641" s="472">
        <f>V641</f>
        <v>0</v>
      </c>
      <c r="AA641" s="472">
        <f t="shared" ref="AA641:AB656" si="442">W641</f>
        <v>84.74</v>
      </c>
      <c r="AB641" s="472">
        <f t="shared" si="442"/>
        <v>0</v>
      </c>
      <c r="AC641" s="124">
        <f t="shared" si="440"/>
        <v>85</v>
      </c>
      <c r="AD641" s="124">
        <v>0</v>
      </c>
      <c r="AE641" s="124">
        <v>85</v>
      </c>
      <c r="AF641" s="124"/>
      <c r="AG641" s="56"/>
      <c r="AH641" s="130"/>
      <c r="AI641" s="131"/>
      <c r="AJ641" s="116"/>
      <c r="AK641" s="117"/>
      <c r="AL641" s="117"/>
      <c r="AM641" s="562"/>
      <c r="AN641" s="2"/>
      <c r="AO641" s="2"/>
      <c r="AP641" s="2"/>
      <c r="AQ641" s="2"/>
      <c r="AR641" s="2"/>
      <c r="AS641" s="2"/>
      <c r="AT641" s="2"/>
    </row>
    <row r="642" spans="1:46" ht="58.2" customHeight="1" outlineLevel="1">
      <c r="A642" s="555" t="s">
        <v>586</v>
      </c>
      <c r="B642" s="600" t="s">
        <v>157</v>
      </c>
      <c r="C642" s="540" t="s">
        <v>831</v>
      </c>
      <c r="D642" s="540"/>
      <c r="E642" s="575" t="s">
        <v>73</v>
      </c>
      <c r="F642" s="562" t="s">
        <v>451</v>
      </c>
      <c r="G642" s="575" t="s">
        <v>377</v>
      </c>
      <c r="H642" s="575" t="s">
        <v>80</v>
      </c>
      <c r="I642" s="89" t="s">
        <v>33</v>
      </c>
      <c r="J642" s="575">
        <v>1</v>
      </c>
      <c r="K642" s="575">
        <v>2019</v>
      </c>
      <c r="L642" s="575">
        <v>2020</v>
      </c>
      <c r="M642" s="624">
        <f t="shared" si="441"/>
        <v>4500</v>
      </c>
      <c r="N642" s="624">
        <v>0</v>
      </c>
      <c r="O642" s="624">
        <v>4500</v>
      </c>
      <c r="P642" s="624">
        <v>0</v>
      </c>
      <c r="Q642" s="624">
        <f t="shared" si="435"/>
        <v>4500</v>
      </c>
      <c r="R642" s="624">
        <v>0</v>
      </c>
      <c r="S642" s="624">
        <v>4500</v>
      </c>
      <c r="T642" s="624">
        <v>0</v>
      </c>
      <c r="U642" s="413">
        <f t="shared" si="436"/>
        <v>4500</v>
      </c>
      <c r="V642" s="413">
        <v>0</v>
      </c>
      <c r="W642" s="413">
        <v>0</v>
      </c>
      <c r="X642" s="413">
        <v>4500</v>
      </c>
      <c r="Y642" s="472">
        <f t="shared" si="438"/>
        <v>4500</v>
      </c>
      <c r="Z642" s="472">
        <f t="shared" ref="Z642:Z644" si="443">V642</f>
        <v>0</v>
      </c>
      <c r="AA642" s="472">
        <f t="shared" si="442"/>
        <v>0</v>
      </c>
      <c r="AB642" s="472">
        <f t="shared" si="442"/>
        <v>4500</v>
      </c>
      <c r="AC642" s="124">
        <f t="shared" si="440"/>
        <v>3944</v>
      </c>
      <c r="AD642" s="124">
        <v>0</v>
      </c>
      <c r="AE642" s="124">
        <v>0</v>
      </c>
      <c r="AF642" s="124">
        <v>3944</v>
      </c>
      <c r="AG642" s="56"/>
      <c r="AH642" s="130"/>
      <c r="AI642" s="131"/>
      <c r="AJ642" s="106">
        <v>0</v>
      </c>
      <c r="AK642" s="387">
        <v>3944</v>
      </c>
      <c r="AL642" s="387"/>
      <c r="AM642" s="562"/>
      <c r="AN642" s="2"/>
      <c r="AO642" s="2"/>
      <c r="AP642" s="2"/>
      <c r="AQ642" s="2"/>
      <c r="AR642" s="2"/>
      <c r="AS642" s="2"/>
      <c r="AT642" s="2"/>
    </row>
    <row r="643" spans="1:46" ht="46.95" customHeight="1" outlineLevel="1">
      <c r="A643" s="555" t="s">
        <v>587</v>
      </c>
      <c r="B643" s="600" t="s">
        <v>156</v>
      </c>
      <c r="C643" s="540" t="s">
        <v>832</v>
      </c>
      <c r="D643" s="540"/>
      <c r="E643" s="575" t="s">
        <v>73</v>
      </c>
      <c r="F643" s="562" t="s">
        <v>451</v>
      </c>
      <c r="G643" s="575" t="s">
        <v>377</v>
      </c>
      <c r="H643" s="575" t="s">
        <v>80</v>
      </c>
      <c r="I643" s="89" t="s">
        <v>33</v>
      </c>
      <c r="J643" s="575">
        <v>1</v>
      </c>
      <c r="K643" s="575">
        <v>2019</v>
      </c>
      <c r="L643" s="575">
        <v>2019</v>
      </c>
      <c r="M643" s="624">
        <f t="shared" si="441"/>
        <v>750</v>
      </c>
      <c r="N643" s="624">
        <v>0</v>
      </c>
      <c r="O643" s="624">
        <v>750</v>
      </c>
      <c r="P643" s="624">
        <v>0</v>
      </c>
      <c r="Q643" s="624">
        <f t="shared" si="435"/>
        <v>750</v>
      </c>
      <c r="R643" s="624">
        <v>0</v>
      </c>
      <c r="S643" s="624">
        <v>750</v>
      </c>
      <c r="T643" s="624">
        <v>0</v>
      </c>
      <c r="U643" s="413">
        <f t="shared" si="436"/>
        <v>523.52</v>
      </c>
      <c r="V643" s="412">
        <v>0</v>
      </c>
      <c r="W643" s="412">
        <v>523.52</v>
      </c>
      <c r="X643" s="412">
        <v>0</v>
      </c>
      <c r="Y643" s="472">
        <f t="shared" si="438"/>
        <v>523.52</v>
      </c>
      <c r="Z643" s="472">
        <f t="shared" si="443"/>
        <v>0</v>
      </c>
      <c r="AA643" s="472">
        <f t="shared" si="442"/>
        <v>523.52</v>
      </c>
      <c r="AB643" s="472">
        <f t="shared" si="442"/>
        <v>0</v>
      </c>
      <c r="AC643" s="124">
        <f t="shared" si="440"/>
        <v>524.1</v>
      </c>
      <c r="AD643" s="124">
        <v>0</v>
      </c>
      <c r="AE643" s="124">
        <v>524.1</v>
      </c>
      <c r="AF643" s="124"/>
      <c r="AG643" s="56"/>
      <c r="AH643" s="130"/>
      <c r="AI643" s="131"/>
      <c r="AJ643" s="116"/>
      <c r="AK643" s="117"/>
      <c r="AL643" s="117"/>
      <c r="AM643" s="562"/>
      <c r="AN643" s="2"/>
      <c r="AO643" s="2"/>
      <c r="AP643" s="2"/>
      <c r="AQ643" s="2"/>
      <c r="AR643" s="2"/>
      <c r="AS643" s="2"/>
      <c r="AT643" s="2"/>
    </row>
    <row r="644" spans="1:46" ht="39.6" outlineLevel="1">
      <c r="A644" s="555" t="s">
        <v>588</v>
      </c>
      <c r="B644" s="600" t="s">
        <v>27</v>
      </c>
      <c r="C644" s="695" t="s">
        <v>1029</v>
      </c>
      <c r="D644" s="600"/>
      <c r="E644" s="575" t="s">
        <v>73</v>
      </c>
      <c r="F644" s="562" t="s">
        <v>451</v>
      </c>
      <c r="G644" s="575" t="s">
        <v>377</v>
      </c>
      <c r="H644" s="575" t="s">
        <v>80</v>
      </c>
      <c r="I644" s="89" t="s">
        <v>33</v>
      </c>
      <c r="J644" s="575">
        <v>1</v>
      </c>
      <c r="K644" s="575">
        <v>2020</v>
      </c>
      <c r="L644" s="575">
        <v>2020</v>
      </c>
      <c r="M644" s="242">
        <f t="shared" si="441"/>
        <v>700</v>
      </c>
      <c r="N644" s="242">
        <v>0</v>
      </c>
      <c r="O644" s="242">
        <v>0</v>
      </c>
      <c r="P644" s="242">
        <v>700</v>
      </c>
      <c r="Q644" s="624">
        <f t="shared" si="435"/>
        <v>700</v>
      </c>
      <c r="R644" s="624">
        <v>0</v>
      </c>
      <c r="S644" s="624">
        <v>0</v>
      </c>
      <c r="T644" s="624">
        <v>700</v>
      </c>
      <c r="U644" s="412">
        <f t="shared" si="436"/>
        <v>700</v>
      </c>
      <c r="V644" s="413">
        <f t="shared" ref="V644:X645" si="444">R644</f>
        <v>0</v>
      </c>
      <c r="W644" s="413">
        <f t="shared" si="444"/>
        <v>0</v>
      </c>
      <c r="X644" s="413">
        <f t="shared" si="444"/>
        <v>700</v>
      </c>
      <c r="Y644" s="472">
        <f t="shared" si="438"/>
        <v>289</v>
      </c>
      <c r="Z644" s="472">
        <f t="shared" si="443"/>
        <v>0</v>
      </c>
      <c r="AA644" s="472">
        <f t="shared" si="442"/>
        <v>0</v>
      </c>
      <c r="AB644" s="472">
        <v>289</v>
      </c>
      <c r="AC644" s="124">
        <f t="shared" si="440"/>
        <v>289</v>
      </c>
      <c r="AD644" s="124">
        <v>0</v>
      </c>
      <c r="AE644" s="124">
        <v>0</v>
      </c>
      <c r="AF644" s="124">
        <v>289</v>
      </c>
      <c r="AG644" s="387">
        <v>700</v>
      </c>
      <c r="AH644" s="89">
        <v>700</v>
      </c>
      <c r="AI644" s="101">
        <v>700</v>
      </c>
      <c r="AJ644" s="627">
        <v>289</v>
      </c>
      <c r="AK644" s="212">
        <v>289</v>
      </c>
      <c r="AL644" s="212"/>
      <c r="AM644" s="562"/>
      <c r="AN644" s="2"/>
      <c r="AO644" s="2"/>
      <c r="AP644" s="2"/>
      <c r="AQ644" s="2"/>
      <c r="AR644" s="2"/>
      <c r="AS644" s="2"/>
      <c r="AT644" s="2"/>
    </row>
    <row r="645" spans="1:46" s="78" customFormat="1" ht="141" customHeight="1" outlineLevel="1">
      <c r="A645" s="365" t="s">
        <v>589</v>
      </c>
      <c r="B645" s="266" t="s">
        <v>448</v>
      </c>
      <c r="C645" s="79" t="s">
        <v>718</v>
      </c>
      <c r="D645" s="79"/>
      <c r="E645" s="79" t="s">
        <v>73</v>
      </c>
      <c r="F645" s="619" t="s">
        <v>451</v>
      </c>
      <c r="G645" s="79" t="s">
        <v>377</v>
      </c>
      <c r="H645" s="79" t="s">
        <v>80</v>
      </c>
      <c r="I645" s="81" t="s">
        <v>33</v>
      </c>
      <c r="J645" s="79">
        <v>1</v>
      </c>
      <c r="K645" s="79">
        <v>2018</v>
      </c>
      <c r="L645" s="79">
        <v>2020</v>
      </c>
      <c r="M645" s="254">
        <f t="shared" si="441"/>
        <v>6000</v>
      </c>
      <c r="N645" s="82">
        <v>6000</v>
      </c>
      <c r="O645" s="82">
        <v>0</v>
      </c>
      <c r="P645" s="82">
        <v>0</v>
      </c>
      <c r="Q645" s="255">
        <f t="shared" si="435"/>
        <v>0</v>
      </c>
      <c r="R645" s="255">
        <v>0</v>
      </c>
      <c r="S645" s="255">
        <v>0</v>
      </c>
      <c r="T645" s="255">
        <v>0</v>
      </c>
      <c r="U645" s="412">
        <f t="shared" si="436"/>
        <v>0</v>
      </c>
      <c r="V645" s="413">
        <f t="shared" si="444"/>
        <v>0</v>
      </c>
      <c r="W645" s="413">
        <f t="shared" si="444"/>
        <v>0</v>
      </c>
      <c r="X645" s="413">
        <f t="shared" si="444"/>
        <v>0</v>
      </c>
      <c r="Y645" s="472">
        <f t="shared" si="438"/>
        <v>0</v>
      </c>
      <c r="Z645" s="472">
        <f>V645</f>
        <v>0</v>
      </c>
      <c r="AA645" s="472">
        <f t="shared" si="442"/>
        <v>0</v>
      </c>
      <c r="AB645" s="472">
        <f t="shared" si="442"/>
        <v>0</v>
      </c>
      <c r="AC645" s="124">
        <f t="shared" si="440"/>
        <v>0</v>
      </c>
      <c r="AD645" s="387">
        <v>0</v>
      </c>
      <c r="AE645" s="255">
        <v>0</v>
      </c>
      <c r="AF645" s="255"/>
      <c r="AG645" s="82"/>
      <c r="AH645" s="81"/>
      <c r="AI645" s="256"/>
      <c r="AJ645" s="257"/>
      <c r="AK645" s="385"/>
      <c r="AL645" s="385"/>
      <c r="AM645" s="619"/>
      <c r="AN645" s="77"/>
      <c r="AO645" s="77"/>
      <c r="AP645" s="77"/>
      <c r="AQ645" s="77"/>
      <c r="AR645" s="77"/>
      <c r="AS645" s="77"/>
      <c r="AT645" s="77"/>
    </row>
    <row r="646" spans="1:46" s="262" customFormat="1" ht="120" customHeight="1" outlineLevel="1">
      <c r="A646" s="362" t="s">
        <v>589</v>
      </c>
      <c r="B646" s="324" t="s">
        <v>706</v>
      </c>
      <c r="C646" s="79" t="s">
        <v>838</v>
      </c>
      <c r="D646" s="79"/>
      <c r="E646" s="79" t="s">
        <v>73</v>
      </c>
      <c r="F646" s="562" t="s">
        <v>451</v>
      </c>
      <c r="G646" s="575" t="s">
        <v>377</v>
      </c>
      <c r="H646" s="575" t="s">
        <v>80</v>
      </c>
      <c r="I646" s="89" t="s">
        <v>33</v>
      </c>
      <c r="J646" s="575">
        <v>0</v>
      </c>
      <c r="K646" s="79">
        <v>2019</v>
      </c>
      <c r="L646" s="79">
        <v>2020</v>
      </c>
      <c r="M646" s="254"/>
      <c r="N646" s="82"/>
      <c r="O646" s="82"/>
      <c r="P646" s="82"/>
      <c r="Q646" s="82">
        <f t="shared" si="435"/>
        <v>18220</v>
      </c>
      <c r="R646" s="82">
        <v>0</v>
      </c>
      <c r="S646" s="82">
        <v>18220</v>
      </c>
      <c r="T646" s="82">
        <v>0</v>
      </c>
      <c r="U646" s="413">
        <f t="shared" si="436"/>
        <v>18220.009999999998</v>
      </c>
      <c r="V646" s="413">
        <v>1053.8</v>
      </c>
      <c r="W646" s="413">
        <v>0</v>
      </c>
      <c r="X646" s="413">
        <v>17166.21</v>
      </c>
      <c r="Y646" s="472">
        <f t="shared" si="438"/>
        <v>18220.009999999998</v>
      </c>
      <c r="Z646" s="472">
        <f>V646</f>
        <v>1053.8</v>
      </c>
      <c r="AA646" s="472">
        <f t="shared" si="442"/>
        <v>0</v>
      </c>
      <c r="AB646" s="472">
        <f t="shared" si="442"/>
        <v>17166.21</v>
      </c>
      <c r="AC646" s="124">
        <f t="shared" si="440"/>
        <v>18119.79</v>
      </c>
      <c r="AD646" s="255">
        <v>1053.79</v>
      </c>
      <c r="AE646" s="79"/>
      <c r="AF646" s="79">
        <v>17066</v>
      </c>
      <c r="AG646" s="239"/>
      <c r="AH646" s="259"/>
      <c r="AI646" s="260"/>
      <c r="AJ646" s="625">
        <f>16108.345+29.607</f>
        <v>16137.951999999999</v>
      </c>
      <c r="AK646" s="439">
        <v>17066</v>
      </c>
      <c r="AL646" s="439"/>
      <c r="AM646" s="337"/>
      <c r="AN646" s="261"/>
      <c r="AO646" s="261"/>
      <c r="AP646" s="261"/>
      <c r="AQ646" s="261"/>
      <c r="AR646" s="261"/>
      <c r="AS646" s="261"/>
      <c r="AT646" s="261"/>
    </row>
    <row r="647" spans="1:46" ht="57.6" outlineLevel="1">
      <c r="A647" s="555" t="s">
        <v>590</v>
      </c>
      <c r="B647" s="600" t="s">
        <v>158</v>
      </c>
      <c r="C647" s="540" t="s">
        <v>837</v>
      </c>
      <c r="D647" s="540"/>
      <c r="E647" s="575" t="s">
        <v>73</v>
      </c>
      <c r="F647" s="562" t="s">
        <v>451</v>
      </c>
      <c r="G647" s="575" t="s">
        <v>377</v>
      </c>
      <c r="H647" s="575" t="s">
        <v>80</v>
      </c>
      <c r="I647" s="89" t="s">
        <v>33</v>
      </c>
      <c r="J647" s="575">
        <v>1</v>
      </c>
      <c r="K647" s="575">
        <v>2019</v>
      </c>
      <c r="L647" s="575">
        <v>2019</v>
      </c>
      <c r="M647" s="603">
        <f t="shared" si="441"/>
        <v>700</v>
      </c>
      <c r="N647" s="624">
        <v>0</v>
      </c>
      <c r="O647" s="624">
        <v>700</v>
      </c>
      <c r="P647" s="624">
        <v>0</v>
      </c>
      <c r="Q647" s="624">
        <f t="shared" si="435"/>
        <v>700</v>
      </c>
      <c r="R647" s="624">
        <v>0</v>
      </c>
      <c r="S647" s="624">
        <v>700</v>
      </c>
      <c r="T647" s="624">
        <v>0</v>
      </c>
      <c r="U647" s="413">
        <f t="shared" si="436"/>
        <v>957.5</v>
      </c>
      <c r="V647" s="413">
        <v>0</v>
      </c>
      <c r="W647" s="412">
        <v>957.5</v>
      </c>
      <c r="X647" s="412">
        <v>0</v>
      </c>
      <c r="Y647" s="472">
        <f t="shared" si="438"/>
        <v>957.5</v>
      </c>
      <c r="Z647" s="472">
        <f t="shared" ref="Z647:Z648" si="445">V647</f>
        <v>0</v>
      </c>
      <c r="AA647" s="472">
        <f t="shared" si="442"/>
        <v>957.5</v>
      </c>
      <c r="AB647" s="472">
        <f t="shared" si="442"/>
        <v>0</v>
      </c>
      <c r="AC647" s="124">
        <f t="shared" si="440"/>
        <v>957.5</v>
      </c>
      <c r="AD647" s="124">
        <v>0</v>
      </c>
      <c r="AE647" s="124">
        <v>957.5</v>
      </c>
      <c r="AF647" s="124"/>
      <c r="AG647" s="603"/>
      <c r="AH647" s="130"/>
      <c r="AI647" s="131"/>
      <c r="AJ647" s="136"/>
      <c r="AK647" s="137"/>
      <c r="AL647" s="137"/>
      <c r="AM647" s="562"/>
      <c r="AN647" s="2"/>
      <c r="AO647" s="2"/>
      <c r="AP647" s="2"/>
      <c r="AQ647" s="2"/>
      <c r="AR647" s="2"/>
      <c r="AS647" s="2"/>
      <c r="AT647" s="2"/>
    </row>
    <row r="648" spans="1:46" ht="64.95" customHeight="1" outlineLevel="1">
      <c r="A648" s="555" t="s">
        <v>594</v>
      </c>
      <c r="B648" s="600" t="s">
        <v>160</v>
      </c>
      <c r="C648" s="540" t="s">
        <v>839</v>
      </c>
      <c r="D648" s="540"/>
      <c r="E648" s="575" t="s">
        <v>73</v>
      </c>
      <c r="F648" s="562" t="s">
        <v>451</v>
      </c>
      <c r="G648" s="575" t="s">
        <v>377</v>
      </c>
      <c r="H648" s="575" t="s">
        <v>80</v>
      </c>
      <c r="I648" s="89" t="s">
        <v>33</v>
      </c>
      <c r="J648" s="575">
        <v>1</v>
      </c>
      <c r="K648" s="575">
        <v>2019</v>
      </c>
      <c r="L648" s="575">
        <v>2020</v>
      </c>
      <c r="M648" s="603">
        <f t="shared" si="441"/>
        <v>7500</v>
      </c>
      <c r="N648" s="566">
        <v>0</v>
      </c>
      <c r="O648" s="566">
        <v>0</v>
      </c>
      <c r="P648" s="566">
        <v>7500</v>
      </c>
      <c r="Q648" s="566">
        <f t="shared" si="435"/>
        <v>7500</v>
      </c>
      <c r="R648" s="566">
        <v>0</v>
      </c>
      <c r="S648" s="566">
        <v>0</v>
      </c>
      <c r="T648" s="566">
        <v>7500</v>
      </c>
      <c r="U648" s="413">
        <f t="shared" si="436"/>
        <v>6296.24</v>
      </c>
      <c r="V648" s="667">
        <v>0</v>
      </c>
      <c r="W648" s="667">
        <v>6296.24</v>
      </c>
      <c r="X648" s="667">
        <v>0</v>
      </c>
      <c r="Y648" s="472">
        <f t="shared" si="438"/>
        <v>6296.24</v>
      </c>
      <c r="Z648" s="472">
        <f t="shared" si="445"/>
        <v>0</v>
      </c>
      <c r="AA648" s="472">
        <f t="shared" si="442"/>
        <v>6296.24</v>
      </c>
      <c r="AB648" s="472">
        <f t="shared" si="442"/>
        <v>0</v>
      </c>
      <c r="AC648" s="124">
        <f t="shared" si="440"/>
        <v>6296.27</v>
      </c>
      <c r="AD648" s="563">
        <v>0</v>
      </c>
      <c r="AE648" s="563">
        <v>6296.27</v>
      </c>
      <c r="AF648" s="662"/>
      <c r="AG648" s="566">
        <v>7500</v>
      </c>
      <c r="AH648" s="117"/>
      <c r="AI648" s="106">
        <v>7500</v>
      </c>
      <c r="AJ648" s="204"/>
      <c r="AK648" s="122"/>
      <c r="AL648" s="122"/>
      <c r="AM648" s="562"/>
      <c r="AN648" s="2"/>
      <c r="AO648" s="2"/>
      <c r="AP648" s="2"/>
      <c r="AQ648" s="2"/>
      <c r="AR648" s="2"/>
      <c r="AS648" s="2"/>
      <c r="AT648" s="2"/>
    </row>
    <row r="649" spans="1:46" ht="54.6" customHeight="1" outlineLevel="1">
      <c r="A649" s="555" t="s">
        <v>595</v>
      </c>
      <c r="B649" s="600" t="s">
        <v>159</v>
      </c>
      <c r="C649" s="540" t="s">
        <v>840</v>
      </c>
      <c r="D649" s="540"/>
      <c r="E649" s="575" t="s">
        <v>73</v>
      </c>
      <c r="F649" s="562" t="s">
        <v>451</v>
      </c>
      <c r="G649" s="575" t="s">
        <v>377</v>
      </c>
      <c r="H649" s="575" t="s">
        <v>80</v>
      </c>
      <c r="I649" s="89" t="s">
        <v>33</v>
      </c>
      <c r="J649" s="575">
        <v>1</v>
      </c>
      <c r="K649" s="575">
        <v>2019</v>
      </c>
      <c r="L649" s="575">
        <v>2019</v>
      </c>
      <c r="M649" s="603">
        <f t="shared" si="441"/>
        <v>400</v>
      </c>
      <c r="N649" s="624">
        <v>0</v>
      </c>
      <c r="O649" s="624">
        <v>400</v>
      </c>
      <c r="P649" s="624">
        <v>0</v>
      </c>
      <c r="Q649" s="624">
        <f t="shared" si="435"/>
        <v>400</v>
      </c>
      <c r="R649" s="624">
        <v>0</v>
      </c>
      <c r="S649" s="624">
        <v>400</v>
      </c>
      <c r="T649" s="624">
        <v>0</v>
      </c>
      <c r="U649" s="413">
        <f t="shared" si="436"/>
        <v>730.71</v>
      </c>
      <c r="V649" s="421">
        <v>0</v>
      </c>
      <c r="W649" s="421">
        <v>730.71</v>
      </c>
      <c r="X649" s="421">
        <v>0</v>
      </c>
      <c r="Y649" s="472">
        <f t="shared" si="438"/>
        <v>730.71</v>
      </c>
      <c r="Z649" s="472">
        <f>V649</f>
        <v>0</v>
      </c>
      <c r="AA649" s="472">
        <f t="shared" si="442"/>
        <v>730.71</v>
      </c>
      <c r="AB649" s="472">
        <f t="shared" si="442"/>
        <v>0</v>
      </c>
      <c r="AC649" s="124">
        <f t="shared" si="440"/>
        <v>730.7</v>
      </c>
      <c r="AD649" s="124">
        <v>0</v>
      </c>
      <c r="AE649" s="124">
        <v>730.7</v>
      </c>
      <c r="AF649" s="124"/>
      <c r="AG649" s="56"/>
      <c r="AH649" s="130"/>
      <c r="AI649" s="131"/>
      <c r="AJ649" s="116"/>
      <c r="AK649" s="117"/>
      <c r="AL649" s="117"/>
      <c r="AM649" s="562"/>
      <c r="AN649" s="2"/>
      <c r="AO649" s="2"/>
      <c r="AP649" s="2"/>
      <c r="AQ649" s="2"/>
      <c r="AR649" s="2"/>
      <c r="AS649" s="2"/>
      <c r="AT649" s="2"/>
    </row>
    <row r="650" spans="1:46" ht="40.5" customHeight="1" outlineLevel="1">
      <c r="A650" s="555" t="s">
        <v>596</v>
      </c>
      <c r="B650" s="600" t="s">
        <v>162</v>
      </c>
      <c r="C650" s="600"/>
      <c r="D650" s="600"/>
      <c r="E650" s="575" t="s">
        <v>73</v>
      </c>
      <c r="F650" s="562" t="s">
        <v>451</v>
      </c>
      <c r="G650" s="575" t="s">
        <v>377</v>
      </c>
      <c r="H650" s="575" t="s">
        <v>80</v>
      </c>
      <c r="I650" s="89" t="s">
        <v>33</v>
      </c>
      <c r="J650" s="575">
        <v>1</v>
      </c>
      <c r="K650" s="575">
        <v>2020</v>
      </c>
      <c r="L650" s="575">
        <v>2020</v>
      </c>
      <c r="M650" s="603">
        <f t="shared" si="441"/>
        <v>550</v>
      </c>
      <c r="N650" s="567">
        <v>0</v>
      </c>
      <c r="O650" s="567">
        <v>0</v>
      </c>
      <c r="P650" s="567">
        <v>550</v>
      </c>
      <c r="Q650" s="567">
        <f t="shared" si="435"/>
        <v>550</v>
      </c>
      <c r="R650" s="567">
        <v>0</v>
      </c>
      <c r="S650" s="567">
        <v>0</v>
      </c>
      <c r="T650" s="567">
        <v>550</v>
      </c>
      <c r="U650" s="668">
        <f t="shared" si="436"/>
        <v>550</v>
      </c>
      <c r="V650" s="656">
        <f t="shared" ref="V650:X660" si="446">R650</f>
        <v>0</v>
      </c>
      <c r="W650" s="656">
        <f t="shared" si="446"/>
        <v>0</v>
      </c>
      <c r="X650" s="656">
        <f t="shared" si="446"/>
        <v>550</v>
      </c>
      <c r="Y650" s="472">
        <f t="shared" si="438"/>
        <v>550</v>
      </c>
      <c r="Z650" s="472">
        <f t="shared" ref="Z650:Z652" si="447">V650</f>
        <v>0</v>
      </c>
      <c r="AA650" s="472">
        <f t="shared" si="442"/>
        <v>0</v>
      </c>
      <c r="AB650" s="472">
        <f t="shared" si="442"/>
        <v>550</v>
      </c>
      <c r="AC650" s="124">
        <f t="shared" si="440"/>
        <v>1216</v>
      </c>
      <c r="AD650" s="564">
        <v>1216</v>
      </c>
      <c r="AE650" s="564">
        <v>0</v>
      </c>
      <c r="AF650" s="663"/>
      <c r="AG650" s="567">
        <v>550</v>
      </c>
      <c r="AH650" s="117"/>
      <c r="AI650" s="106">
        <v>550</v>
      </c>
      <c r="AJ650" s="131"/>
      <c r="AK650" s="130"/>
      <c r="AL650" s="130"/>
      <c r="AM650" s="562"/>
      <c r="AN650" s="2"/>
      <c r="AO650" s="2"/>
      <c r="AP650" s="2"/>
      <c r="AQ650" s="2"/>
      <c r="AR650" s="2"/>
      <c r="AS650" s="2"/>
      <c r="AT650" s="2"/>
    </row>
    <row r="651" spans="1:46" ht="120.6" customHeight="1" outlineLevel="1">
      <c r="A651" s="366" t="s">
        <v>597</v>
      </c>
      <c r="B651" s="267" t="s">
        <v>163</v>
      </c>
      <c r="C651" s="49" t="s">
        <v>719</v>
      </c>
      <c r="D651" s="49"/>
      <c r="E651" s="540" t="s">
        <v>73</v>
      </c>
      <c r="F651" s="586" t="s">
        <v>451</v>
      </c>
      <c r="G651" s="540" t="s">
        <v>377</v>
      </c>
      <c r="H651" s="540" t="s">
        <v>80</v>
      </c>
      <c r="I651" s="387" t="s">
        <v>33</v>
      </c>
      <c r="J651" s="540">
        <v>1</v>
      </c>
      <c r="K651" s="540">
        <v>2018</v>
      </c>
      <c r="L651" s="540">
        <v>2018</v>
      </c>
      <c r="M651" s="603">
        <f t="shared" si="441"/>
        <v>6000</v>
      </c>
      <c r="N651" s="603">
        <v>0</v>
      </c>
      <c r="O651" s="603">
        <v>6000</v>
      </c>
      <c r="P651" s="603">
        <v>0</v>
      </c>
      <c r="Q651" s="603">
        <f t="shared" si="435"/>
        <v>0</v>
      </c>
      <c r="R651" s="603">
        <v>0</v>
      </c>
      <c r="S651" s="603">
        <v>0</v>
      </c>
      <c r="T651" s="603">
        <v>0</v>
      </c>
      <c r="U651" s="668">
        <f t="shared" si="436"/>
        <v>0</v>
      </c>
      <c r="V651" s="656">
        <f t="shared" si="446"/>
        <v>0</v>
      </c>
      <c r="W651" s="656">
        <f t="shared" si="446"/>
        <v>0</v>
      </c>
      <c r="X651" s="656">
        <f t="shared" si="446"/>
        <v>0</v>
      </c>
      <c r="Y651" s="472">
        <f t="shared" si="438"/>
        <v>0</v>
      </c>
      <c r="Z651" s="472">
        <f t="shared" si="447"/>
        <v>0</v>
      </c>
      <c r="AA651" s="472">
        <f t="shared" si="442"/>
        <v>0</v>
      </c>
      <c r="AB651" s="472">
        <f t="shared" si="442"/>
        <v>0</v>
      </c>
      <c r="AC651" s="540">
        <f t="shared" si="440"/>
        <v>0</v>
      </c>
      <c r="AD651" s="540"/>
      <c r="AE651" s="540"/>
      <c r="AF651" s="657"/>
      <c r="AG651" s="85"/>
      <c r="AH651" s="387"/>
      <c r="AI651" s="106"/>
      <c r="AJ651" s="204"/>
      <c r="AK651" s="122"/>
      <c r="AL651" s="122"/>
      <c r="AM651" s="577" t="s">
        <v>677</v>
      </c>
      <c r="AN651" s="2"/>
      <c r="AO651" s="2"/>
      <c r="AP651" s="2"/>
      <c r="AQ651" s="2"/>
      <c r="AR651" s="2"/>
      <c r="AS651" s="2"/>
      <c r="AT651" s="2"/>
    </row>
    <row r="652" spans="1:46" ht="57.6" outlineLevel="1">
      <c r="A652" s="599" t="s">
        <v>631</v>
      </c>
      <c r="B652" s="64" t="s">
        <v>742</v>
      </c>
      <c r="C652" s="49" t="s">
        <v>730</v>
      </c>
      <c r="D652" s="49"/>
      <c r="E652" s="540" t="s">
        <v>73</v>
      </c>
      <c r="F652" s="586" t="s">
        <v>451</v>
      </c>
      <c r="G652" s="540" t="s">
        <v>377</v>
      </c>
      <c r="H652" s="540" t="s">
        <v>80</v>
      </c>
      <c r="I652" s="387" t="s">
        <v>33</v>
      </c>
      <c r="J652" s="540">
        <v>1</v>
      </c>
      <c r="K652" s="540">
        <v>2018</v>
      </c>
      <c r="L652" s="540">
        <v>2018</v>
      </c>
      <c r="M652" s="603"/>
      <c r="N652" s="603"/>
      <c r="O652" s="603"/>
      <c r="P652" s="603"/>
      <c r="Q652" s="387">
        <f t="shared" ref="Q652:Q660" si="448">SUM(R652:T652)</f>
        <v>171.6</v>
      </c>
      <c r="R652" s="112">
        <v>171.6</v>
      </c>
      <c r="S652" s="112">
        <v>0</v>
      </c>
      <c r="T652" s="112">
        <v>0</v>
      </c>
      <c r="U652" s="668">
        <f t="shared" si="436"/>
        <v>171.6</v>
      </c>
      <c r="V652" s="656">
        <f t="shared" si="446"/>
        <v>171.6</v>
      </c>
      <c r="W652" s="656">
        <f t="shared" si="446"/>
        <v>0</v>
      </c>
      <c r="X652" s="656">
        <f t="shared" si="446"/>
        <v>0</v>
      </c>
      <c r="Y652" s="472">
        <f t="shared" si="438"/>
        <v>171.6</v>
      </c>
      <c r="Z652" s="472">
        <f t="shared" si="447"/>
        <v>171.6</v>
      </c>
      <c r="AA652" s="472">
        <f t="shared" si="442"/>
        <v>0</v>
      </c>
      <c r="AB652" s="472">
        <f t="shared" si="442"/>
        <v>0</v>
      </c>
      <c r="AC652" s="112">
        <f t="shared" si="440"/>
        <v>171.6</v>
      </c>
      <c r="AD652" s="112">
        <v>171.6</v>
      </c>
      <c r="AE652" s="112">
        <v>0</v>
      </c>
      <c r="AF652" s="112"/>
      <c r="AG652" s="85"/>
      <c r="AH652" s="387"/>
      <c r="AI652" s="106"/>
      <c r="AJ652" s="204"/>
      <c r="AK652" s="122"/>
      <c r="AL652" s="122"/>
      <c r="AM652" s="577"/>
      <c r="AN652" s="2"/>
      <c r="AO652" s="2"/>
      <c r="AP652" s="2"/>
      <c r="AQ652" s="2"/>
      <c r="AR652" s="2"/>
      <c r="AS652" s="2"/>
      <c r="AT652" s="2"/>
    </row>
    <row r="653" spans="1:46" ht="57.6" outlineLevel="1">
      <c r="A653" s="599" t="s">
        <v>632</v>
      </c>
      <c r="B653" s="64" t="s">
        <v>743</v>
      </c>
      <c r="C653" s="49" t="s">
        <v>730</v>
      </c>
      <c r="D653" s="49"/>
      <c r="E653" s="540" t="s">
        <v>73</v>
      </c>
      <c r="F653" s="586" t="s">
        <v>451</v>
      </c>
      <c r="G653" s="540" t="s">
        <v>377</v>
      </c>
      <c r="H653" s="540" t="s">
        <v>80</v>
      </c>
      <c r="I653" s="387" t="s">
        <v>33</v>
      </c>
      <c r="J653" s="540">
        <v>1</v>
      </c>
      <c r="K653" s="540">
        <v>2018</v>
      </c>
      <c r="L653" s="540">
        <v>2018</v>
      </c>
      <c r="M653" s="603"/>
      <c r="N653" s="603"/>
      <c r="O653" s="603"/>
      <c r="P653" s="603"/>
      <c r="Q653" s="603">
        <f t="shared" si="448"/>
        <v>1023.6</v>
      </c>
      <c r="R653" s="603">
        <v>1023.6</v>
      </c>
      <c r="S653" s="603">
        <v>0</v>
      </c>
      <c r="T653" s="603">
        <v>0</v>
      </c>
      <c r="U653" s="668">
        <f t="shared" si="436"/>
        <v>1023.6</v>
      </c>
      <c r="V653" s="656">
        <f t="shared" si="446"/>
        <v>1023.6</v>
      </c>
      <c r="W653" s="656">
        <f t="shared" si="446"/>
        <v>0</v>
      </c>
      <c r="X653" s="656">
        <f t="shared" si="446"/>
        <v>0</v>
      </c>
      <c r="Y653" s="472">
        <f t="shared" si="438"/>
        <v>1023.6</v>
      </c>
      <c r="Z653" s="472">
        <f>V653</f>
        <v>1023.6</v>
      </c>
      <c r="AA653" s="472">
        <f t="shared" si="442"/>
        <v>0</v>
      </c>
      <c r="AB653" s="472">
        <f t="shared" si="442"/>
        <v>0</v>
      </c>
      <c r="AC653" s="112">
        <f t="shared" si="440"/>
        <v>1023.6</v>
      </c>
      <c r="AD653" s="112">
        <v>1023.6</v>
      </c>
      <c r="AE653" s="112">
        <v>0</v>
      </c>
      <c r="AF653" s="112"/>
      <c r="AG653" s="85"/>
      <c r="AH653" s="387"/>
      <c r="AI653" s="106"/>
      <c r="AJ653" s="204"/>
      <c r="AK653" s="122"/>
      <c r="AL653" s="122"/>
      <c r="AM653" s="577"/>
      <c r="AN653" s="2"/>
      <c r="AO653" s="2"/>
      <c r="AP653" s="2"/>
      <c r="AQ653" s="2"/>
      <c r="AR653" s="2"/>
      <c r="AS653" s="2"/>
      <c r="AT653" s="2"/>
    </row>
    <row r="654" spans="1:46" ht="57.6" outlineLevel="1">
      <c r="A654" s="599" t="s">
        <v>633</v>
      </c>
      <c r="B654" s="64" t="s">
        <v>744</v>
      </c>
      <c r="C654" s="49" t="s">
        <v>730</v>
      </c>
      <c r="D654" s="49"/>
      <c r="E654" s="540" t="s">
        <v>73</v>
      </c>
      <c r="F654" s="586" t="s">
        <v>451</v>
      </c>
      <c r="G654" s="540" t="s">
        <v>377</v>
      </c>
      <c r="H654" s="540" t="s">
        <v>80</v>
      </c>
      <c r="I654" s="387" t="s">
        <v>33</v>
      </c>
      <c r="J654" s="540">
        <v>2</v>
      </c>
      <c r="K654" s="540">
        <v>2018</v>
      </c>
      <c r="L654" s="540">
        <v>2018</v>
      </c>
      <c r="M654" s="603"/>
      <c r="N654" s="603"/>
      <c r="O654" s="603"/>
      <c r="P654" s="603"/>
      <c r="Q654" s="603">
        <f t="shared" si="448"/>
        <v>530</v>
      </c>
      <c r="R654" s="603">
        <v>530</v>
      </c>
      <c r="S654" s="603">
        <v>0</v>
      </c>
      <c r="T654" s="603">
        <v>0</v>
      </c>
      <c r="U654" s="668">
        <f t="shared" si="436"/>
        <v>530</v>
      </c>
      <c r="V654" s="656">
        <f t="shared" si="446"/>
        <v>530</v>
      </c>
      <c r="W654" s="656">
        <f t="shared" si="446"/>
        <v>0</v>
      </c>
      <c r="X654" s="656">
        <f t="shared" si="446"/>
        <v>0</v>
      </c>
      <c r="Y654" s="472">
        <f t="shared" si="438"/>
        <v>530</v>
      </c>
      <c r="Z654" s="472">
        <f t="shared" ref="Z654:Z656" si="449">V654</f>
        <v>530</v>
      </c>
      <c r="AA654" s="472">
        <f t="shared" si="442"/>
        <v>0</v>
      </c>
      <c r="AB654" s="472">
        <f t="shared" si="442"/>
        <v>0</v>
      </c>
      <c r="AC654" s="112">
        <f t="shared" si="440"/>
        <v>530</v>
      </c>
      <c r="AD654" s="112">
        <v>530</v>
      </c>
      <c r="AE654" s="112">
        <v>0</v>
      </c>
      <c r="AF654" s="112"/>
      <c r="AG654" s="85"/>
      <c r="AH654" s="387"/>
      <c r="AI654" s="106"/>
      <c r="AJ654" s="204"/>
      <c r="AK654" s="122"/>
      <c r="AL654" s="122"/>
      <c r="AM654" s="577"/>
      <c r="AN654" s="2"/>
      <c r="AO654" s="2"/>
      <c r="AP654" s="2"/>
      <c r="AQ654" s="2"/>
      <c r="AR654" s="2"/>
      <c r="AS654" s="2"/>
      <c r="AT654" s="2"/>
    </row>
    <row r="655" spans="1:46" ht="57.6" outlineLevel="1">
      <c r="A655" s="599" t="s">
        <v>751</v>
      </c>
      <c r="B655" s="64" t="s">
        <v>745</v>
      </c>
      <c r="C655" s="49" t="s">
        <v>730</v>
      </c>
      <c r="D655" s="49"/>
      <c r="E655" s="540" t="s">
        <v>73</v>
      </c>
      <c r="F655" s="586" t="s">
        <v>451</v>
      </c>
      <c r="G655" s="540" t="s">
        <v>377</v>
      </c>
      <c r="H655" s="540" t="s">
        <v>80</v>
      </c>
      <c r="I655" s="387" t="s">
        <v>33</v>
      </c>
      <c r="J655" s="540">
        <v>1</v>
      </c>
      <c r="K655" s="540">
        <v>2018</v>
      </c>
      <c r="L655" s="540">
        <v>2018</v>
      </c>
      <c r="M655" s="603"/>
      <c r="N655" s="603"/>
      <c r="O655" s="603"/>
      <c r="P655" s="603"/>
      <c r="Q655" s="603">
        <f t="shared" si="448"/>
        <v>225.6</v>
      </c>
      <c r="R655" s="603">
        <v>225.6</v>
      </c>
      <c r="S655" s="603">
        <v>0</v>
      </c>
      <c r="T655" s="603">
        <v>0</v>
      </c>
      <c r="U655" s="668">
        <f>SUM(V655:X655)</f>
        <v>225.6</v>
      </c>
      <c r="V655" s="656">
        <f t="shared" si="446"/>
        <v>225.6</v>
      </c>
      <c r="W655" s="656">
        <f t="shared" si="446"/>
        <v>0</v>
      </c>
      <c r="X655" s="656">
        <f t="shared" si="446"/>
        <v>0</v>
      </c>
      <c r="Y655" s="472">
        <f t="shared" ref="Y655:Y665" si="450">SUM(Z655:AB655)</f>
        <v>225.6</v>
      </c>
      <c r="Z655" s="472">
        <f t="shared" si="449"/>
        <v>225.6</v>
      </c>
      <c r="AA655" s="472">
        <f t="shared" si="442"/>
        <v>0</v>
      </c>
      <c r="AB655" s="472">
        <f t="shared" si="442"/>
        <v>0</v>
      </c>
      <c r="AC655" s="112">
        <f t="shared" ref="AC655:AC665" si="451">SUM(AD655:AF655)</f>
        <v>225.6</v>
      </c>
      <c r="AD655" s="387">
        <v>225.6</v>
      </c>
      <c r="AE655" s="112">
        <v>0</v>
      </c>
      <c r="AF655" s="112"/>
      <c r="AG655" s="85"/>
      <c r="AH655" s="387"/>
      <c r="AI655" s="106"/>
      <c r="AJ655" s="204"/>
      <c r="AK655" s="122"/>
      <c r="AL655" s="122"/>
      <c r="AM655" s="577"/>
      <c r="AN655" s="2"/>
      <c r="AO655" s="2"/>
      <c r="AP655" s="2"/>
      <c r="AQ655" s="2"/>
      <c r="AR655" s="2"/>
      <c r="AS655" s="2"/>
      <c r="AT655" s="2"/>
    </row>
    <row r="656" spans="1:46" ht="57.6" outlineLevel="1">
      <c r="A656" s="599" t="s">
        <v>752</v>
      </c>
      <c r="B656" s="64" t="s">
        <v>746</v>
      </c>
      <c r="C656" s="49" t="s">
        <v>730</v>
      </c>
      <c r="D656" s="49"/>
      <c r="E656" s="540" t="s">
        <v>73</v>
      </c>
      <c r="F656" s="586" t="s">
        <v>451</v>
      </c>
      <c r="G656" s="540" t="s">
        <v>377</v>
      </c>
      <c r="H656" s="540" t="s">
        <v>80</v>
      </c>
      <c r="I656" s="387" t="s">
        <v>33</v>
      </c>
      <c r="J656" s="540">
        <v>1</v>
      </c>
      <c r="K656" s="540">
        <v>2018</v>
      </c>
      <c r="L656" s="540">
        <v>2018</v>
      </c>
      <c r="M656" s="603"/>
      <c r="N656" s="603"/>
      <c r="O656" s="603"/>
      <c r="P656" s="603"/>
      <c r="Q656" s="603">
        <f t="shared" si="448"/>
        <v>6697.8</v>
      </c>
      <c r="R656" s="603">
        <v>6697.8</v>
      </c>
      <c r="S656" s="603">
        <v>0</v>
      </c>
      <c r="T656" s="603">
        <v>0</v>
      </c>
      <c r="U656" s="668">
        <f t="shared" ref="U656:U663" si="452">SUM(V656:X656)</f>
        <v>6697.8</v>
      </c>
      <c r="V656" s="656">
        <f t="shared" si="446"/>
        <v>6697.8</v>
      </c>
      <c r="W656" s="656">
        <f t="shared" si="446"/>
        <v>0</v>
      </c>
      <c r="X656" s="656">
        <f t="shared" si="446"/>
        <v>0</v>
      </c>
      <c r="Y656" s="472">
        <f t="shared" si="450"/>
        <v>6697.8</v>
      </c>
      <c r="Z656" s="472">
        <f t="shared" si="449"/>
        <v>6697.8</v>
      </c>
      <c r="AA656" s="472">
        <f t="shared" si="442"/>
        <v>0</v>
      </c>
      <c r="AB656" s="472">
        <f t="shared" si="442"/>
        <v>0</v>
      </c>
      <c r="AC656" s="112">
        <f t="shared" si="451"/>
        <v>6697.8</v>
      </c>
      <c r="AD656" s="387">
        <v>6697.8</v>
      </c>
      <c r="AE656" s="112">
        <v>0</v>
      </c>
      <c r="AF656" s="112"/>
      <c r="AG656" s="85"/>
      <c r="AH656" s="387"/>
      <c r="AI656" s="106"/>
      <c r="AJ656" s="204"/>
      <c r="AK656" s="122"/>
      <c r="AL656" s="122"/>
      <c r="AM656" s="577"/>
      <c r="AN656" s="2"/>
      <c r="AO656" s="2"/>
      <c r="AP656" s="2"/>
      <c r="AQ656" s="2"/>
      <c r="AR656" s="2"/>
      <c r="AS656" s="2"/>
      <c r="AT656" s="2"/>
    </row>
    <row r="657" spans="1:46" ht="57.6" outlineLevel="1">
      <c r="A657" s="599" t="s">
        <v>753</v>
      </c>
      <c r="B657" s="64" t="s">
        <v>747</v>
      </c>
      <c r="C657" s="49" t="s">
        <v>730</v>
      </c>
      <c r="D657" s="49"/>
      <c r="E657" s="540" t="s">
        <v>73</v>
      </c>
      <c r="F657" s="586" t="s">
        <v>451</v>
      </c>
      <c r="G657" s="540" t="s">
        <v>377</v>
      </c>
      <c r="H657" s="540" t="s">
        <v>80</v>
      </c>
      <c r="I657" s="387" t="s">
        <v>33</v>
      </c>
      <c r="J657" s="540">
        <v>1</v>
      </c>
      <c r="K657" s="540">
        <v>2018</v>
      </c>
      <c r="L657" s="540">
        <v>2018</v>
      </c>
      <c r="M657" s="603"/>
      <c r="N657" s="603"/>
      <c r="O657" s="603"/>
      <c r="P657" s="603"/>
      <c r="Q657" s="603">
        <f t="shared" si="448"/>
        <v>1584.8</v>
      </c>
      <c r="R657" s="603">
        <v>1584.8</v>
      </c>
      <c r="S657" s="603">
        <v>0</v>
      </c>
      <c r="T657" s="603">
        <v>0</v>
      </c>
      <c r="U657" s="668">
        <f t="shared" si="452"/>
        <v>1584.8</v>
      </c>
      <c r="V657" s="656">
        <f t="shared" si="446"/>
        <v>1584.8</v>
      </c>
      <c r="W657" s="656">
        <f t="shared" si="446"/>
        <v>0</v>
      </c>
      <c r="X657" s="656">
        <f t="shared" si="446"/>
        <v>0</v>
      </c>
      <c r="Y657" s="472">
        <f t="shared" si="450"/>
        <v>1584.8</v>
      </c>
      <c r="Z657" s="472">
        <f>V657</f>
        <v>1584.8</v>
      </c>
      <c r="AA657" s="472">
        <f t="shared" ref="AA657:AB663" si="453">W657</f>
        <v>0</v>
      </c>
      <c r="AB657" s="472">
        <f t="shared" si="453"/>
        <v>0</v>
      </c>
      <c r="AC657" s="112">
        <f t="shared" si="451"/>
        <v>1584.8</v>
      </c>
      <c r="AD657" s="387">
        <v>1584.8</v>
      </c>
      <c r="AE657" s="112">
        <v>0</v>
      </c>
      <c r="AF657" s="112"/>
      <c r="AG657" s="85"/>
      <c r="AH657" s="387"/>
      <c r="AI657" s="106"/>
      <c r="AJ657" s="204"/>
      <c r="AK657" s="122"/>
      <c r="AL657" s="122"/>
      <c r="AM657" s="577"/>
      <c r="AN657" s="2"/>
      <c r="AO657" s="2"/>
      <c r="AP657" s="2"/>
      <c r="AQ657" s="2"/>
      <c r="AR657" s="2"/>
      <c r="AS657" s="2"/>
      <c r="AT657" s="2"/>
    </row>
    <row r="658" spans="1:46" ht="57.6" outlineLevel="1">
      <c r="A658" s="599" t="s">
        <v>754</v>
      </c>
      <c r="B658" s="64" t="s">
        <v>748</v>
      </c>
      <c r="C658" s="49" t="s">
        <v>730</v>
      </c>
      <c r="D658" s="49"/>
      <c r="E658" s="540" t="s">
        <v>73</v>
      </c>
      <c r="F658" s="586" t="s">
        <v>451</v>
      </c>
      <c r="G658" s="540" t="s">
        <v>377</v>
      </c>
      <c r="H658" s="540" t="s">
        <v>80</v>
      </c>
      <c r="I658" s="387" t="s">
        <v>33</v>
      </c>
      <c r="J658" s="540">
        <v>1</v>
      </c>
      <c r="K658" s="540">
        <v>2018</v>
      </c>
      <c r="L658" s="540">
        <v>2018</v>
      </c>
      <c r="M658" s="603"/>
      <c r="N658" s="603"/>
      <c r="O658" s="603"/>
      <c r="P658" s="603"/>
      <c r="Q658" s="603">
        <f t="shared" si="448"/>
        <v>3700</v>
      </c>
      <c r="R658" s="603">
        <v>3700</v>
      </c>
      <c r="S658" s="603">
        <v>0</v>
      </c>
      <c r="T658" s="603">
        <v>0</v>
      </c>
      <c r="U658" s="668">
        <f t="shared" si="452"/>
        <v>3700</v>
      </c>
      <c r="V658" s="656">
        <f t="shared" si="446"/>
        <v>3700</v>
      </c>
      <c r="W658" s="656">
        <f t="shared" si="446"/>
        <v>0</v>
      </c>
      <c r="X658" s="656">
        <f t="shared" si="446"/>
        <v>0</v>
      </c>
      <c r="Y658" s="472">
        <f t="shared" si="450"/>
        <v>3700</v>
      </c>
      <c r="Z658" s="472">
        <f>V658</f>
        <v>3700</v>
      </c>
      <c r="AA658" s="472">
        <f t="shared" si="453"/>
        <v>0</v>
      </c>
      <c r="AB658" s="472">
        <f t="shared" si="453"/>
        <v>0</v>
      </c>
      <c r="AC658" s="112">
        <f t="shared" si="451"/>
        <v>3700</v>
      </c>
      <c r="AD658" s="112">
        <v>3700</v>
      </c>
      <c r="AE658" s="112">
        <v>0</v>
      </c>
      <c r="AF658" s="112"/>
      <c r="AG658" s="85"/>
      <c r="AH658" s="387"/>
      <c r="AI658" s="106"/>
      <c r="AJ658" s="204"/>
      <c r="AK658" s="122"/>
      <c r="AL658" s="122"/>
      <c r="AM658" s="577"/>
      <c r="AN658" s="2"/>
      <c r="AO658" s="2"/>
      <c r="AP658" s="2"/>
      <c r="AQ658" s="2"/>
      <c r="AR658" s="2"/>
      <c r="AS658" s="2"/>
      <c r="AT658" s="2"/>
    </row>
    <row r="659" spans="1:46" ht="57.6" outlineLevel="1">
      <c r="A659" s="599" t="s">
        <v>755</v>
      </c>
      <c r="B659" s="64" t="s">
        <v>749</v>
      </c>
      <c r="C659" s="49" t="s">
        <v>730</v>
      </c>
      <c r="D659" s="49"/>
      <c r="E659" s="540" t="s">
        <v>73</v>
      </c>
      <c r="F659" s="586" t="s">
        <v>451</v>
      </c>
      <c r="G659" s="540" t="s">
        <v>377</v>
      </c>
      <c r="H659" s="540" t="s">
        <v>80</v>
      </c>
      <c r="I659" s="387" t="s">
        <v>33</v>
      </c>
      <c r="J659" s="540">
        <v>1</v>
      </c>
      <c r="K659" s="540">
        <v>2018</v>
      </c>
      <c r="L659" s="540">
        <v>2018</v>
      </c>
      <c r="M659" s="603"/>
      <c r="N659" s="603"/>
      <c r="O659" s="603"/>
      <c r="P659" s="603"/>
      <c r="Q659" s="603">
        <f t="shared" si="448"/>
        <v>1597.8</v>
      </c>
      <c r="R659" s="603">
        <v>1597.8</v>
      </c>
      <c r="S659" s="603">
        <v>0</v>
      </c>
      <c r="T659" s="603">
        <v>0</v>
      </c>
      <c r="U659" s="668">
        <f t="shared" si="452"/>
        <v>1597.8</v>
      </c>
      <c r="V659" s="656">
        <f t="shared" si="446"/>
        <v>1597.8</v>
      </c>
      <c r="W659" s="656">
        <f t="shared" si="446"/>
        <v>0</v>
      </c>
      <c r="X659" s="656">
        <f t="shared" si="446"/>
        <v>0</v>
      </c>
      <c r="Y659" s="472">
        <f t="shared" si="450"/>
        <v>1597.8</v>
      </c>
      <c r="Z659" s="472">
        <f t="shared" ref="Z659:Z660" si="454">V659</f>
        <v>1597.8</v>
      </c>
      <c r="AA659" s="472">
        <f t="shared" si="453"/>
        <v>0</v>
      </c>
      <c r="AB659" s="472">
        <f t="shared" si="453"/>
        <v>0</v>
      </c>
      <c r="AC659" s="112">
        <f t="shared" si="451"/>
        <v>1597.8</v>
      </c>
      <c r="AD659" s="387">
        <v>1597.8</v>
      </c>
      <c r="AE659" s="112">
        <v>0</v>
      </c>
      <c r="AF659" s="112"/>
      <c r="AG659" s="85"/>
      <c r="AH659" s="387"/>
      <c r="AI659" s="106"/>
      <c r="AJ659" s="204"/>
      <c r="AK659" s="122"/>
      <c r="AL659" s="122"/>
      <c r="AM659" s="577"/>
      <c r="AN659" s="2"/>
      <c r="AO659" s="2"/>
      <c r="AP659" s="2"/>
      <c r="AQ659" s="2"/>
      <c r="AR659" s="2"/>
      <c r="AS659" s="2"/>
      <c r="AT659" s="2"/>
    </row>
    <row r="660" spans="1:46" ht="57.6" outlineLevel="1">
      <c r="A660" s="599" t="s">
        <v>756</v>
      </c>
      <c r="B660" s="64" t="s">
        <v>750</v>
      </c>
      <c r="C660" s="49" t="s">
        <v>730</v>
      </c>
      <c r="D660" s="49"/>
      <c r="E660" s="540" t="s">
        <v>73</v>
      </c>
      <c r="F660" s="586" t="s">
        <v>451</v>
      </c>
      <c r="G660" s="540" t="s">
        <v>377</v>
      </c>
      <c r="H660" s="540" t="s">
        <v>80</v>
      </c>
      <c r="I660" s="387" t="s">
        <v>33</v>
      </c>
      <c r="J660" s="540">
        <v>1</v>
      </c>
      <c r="K660" s="540">
        <v>2018</v>
      </c>
      <c r="L660" s="540">
        <v>2018</v>
      </c>
      <c r="M660" s="603"/>
      <c r="N660" s="603"/>
      <c r="O660" s="603"/>
      <c r="P660" s="603"/>
      <c r="Q660" s="603">
        <f t="shared" si="448"/>
        <v>192.4</v>
      </c>
      <c r="R660" s="603">
        <v>192.4</v>
      </c>
      <c r="S660" s="603">
        <v>0</v>
      </c>
      <c r="T660" s="603">
        <v>0</v>
      </c>
      <c r="U660" s="668">
        <f t="shared" si="452"/>
        <v>192.4</v>
      </c>
      <c r="V660" s="656">
        <f t="shared" si="446"/>
        <v>192.4</v>
      </c>
      <c r="W660" s="656">
        <f t="shared" si="446"/>
        <v>0</v>
      </c>
      <c r="X660" s="656">
        <f t="shared" si="446"/>
        <v>0</v>
      </c>
      <c r="Y660" s="472">
        <f t="shared" si="450"/>
        <v>192.4</v>
      </c>
      <c r="Z660" s="472">
        <f t="shared" si="454"/>
        <v>192.4</v>
      </c>
      <c r="AA660" s="472">
        <f t="shared" si="453"/>
        <v>0</v>
      </c>
      <c r="AB660" s="472">
        <f t="shared" si="453"/>
        <v>0</v>
      </c>
      <c r="AC660" s="112">
        <f t="shared" si="451"/>
        <v>192.4</v>
      </c>
      <c r="AD660" s="387">
        <v>192.4</v>
      </c>
      <c r="AE660" s="112">
        <v>0</v>
      </c>
      <c r="AF660" s="112"/>
      <c r="AG660" s="85"/>
      <c r="AH660" s="387"/>
      <c r="AI660" s="106"/>
      <c r="AJ660" s="204"/>
      <c r="AK660" s="122"/>
      <c r="AL660" s="122"/>
      <c r="AM660" s="577"/>
      <c r="AN660" s="2"/>
      <c r="AO660" s="2"/>
      <c r="AP660" s="2"/>
      <c r="AQ660" s="2"/>
      <c r="AR660" s="2"/>
      <c r="AS660" s="2"/>
      <c r="AT660" s="2"/>
    </row>
    <row r="661" spans="1:46" s="233" customFormat="1" ht="66" customHeight="1" outlineLevel="1">
      <c r="A661" s="599" t="s">
        <v>827</v>
      </c>
      <c r="B661" s="600" t="s">
        <v>628</v>
      </c>
      <c r="C661" s="49" t="s">
        <v>797</v>
      </c>
      <c r="D661" s="49"/>
      <c r="E661" s="540" t="s">
        <v>73</v>
      </c>
      <c r="F661" s="586" t="s">
        <v>451</v>
      </c>
      <c r="G661" s="540" t="s">
        <v>377</v>
      </c>
      <c r="H661" s="540" t="s">
        <v>80</v>
      </c>
      <c r="I661" s="387" t="s">
        <v>33</v>
      </c>
      <c r="J661" s="540">
        <v>1</v>
      </c>
      <c r="K661" s="540">
        <v>2019</v>
      </c>
      <c r="L661" s="540">
        <v>2019</v>
      </c>
      <c r="M661" s="231"/>
      <c r="N661" s="231"/>
      <c r="O661" s="231"/>
      <c r="P661" s="231"/>
      <c r="Q661" s="285"/>
      <c r="R661" s="285"/>
      <c r="S661" s="285"/>
      <c r="T661" s="285"/>
      <c r="U661" s="413">
        <f t="shared" si="452"/>
        <v>119.37</v>
      </c>
      <c r="V661" s="412">
        <v>0</v>
      </c>
      <c r="W661" s="412">
        <v>119.37</v>
      </c>
      <c r="X661" s="412">
        <v>0</v>
      </c>
      <c r="Y661" s="472">
        <f t="shared" si="450"/>
        <v>119.37</v>
      </c>
      <c r="Z661" s="472">
        <f>V661</f>
        <v>0</v>
      </c>
      <c r="AA661" s="472">
        <f t="shared" si="453"/>
        <v>119.37</v>
      </c>
      <c r="AB661" s="472">
        <f t="shared" si="453"/>
        <v>0</v>
      </c>
      <c r="AC661" s="112">
        <f t="shared" si="451"/>
        <v>119.37</v>
      </c>
      <c r="AD661" s="540"/>
      <c r="AE661" s="387">
        <v>119.37</v>
      </c>
      <c r="AF661" s="387"/>
      <c r="AG661" s="248"/>
      <c r="AH661" s="248"/>
      <c r="AI661" s="249"/>
      <c r="AJ661" s="250"/>
      <c r="AK661" s="122"/>
      <c r="AL661" s="122"/>
      <c r="AM661" s="338"/>
      <c r="AN661" s="232"/>
      <c r="AO661" s="232"/>
      <c r="AP661" s="232"/>
      <c r="AQ661" s="232"/>
      <c r="AR661" s="232"/>
      <c r="AS661" s="232"/>
      <c r="AT661" s="232"/>
    </row>
    <row r="662" spans="1:46" s="233" customFormat="1" ht="82.5" customHeight="1" outlineLevel="1">
      <c r="A662" s="599" t="s">
        <v>828</v>
      </c>
      <c r="B662" s="600" t="s">
        <v>629</v>
      </c>
      <c r="C662" s="49" t="s">
        <v>797</v>
      </c>
      <c r="D662" s="49"/>
      <c r="E662" s="540" t="s">
        <v>73</v>
      </c>
      <c r="F662" s="586" t="s">
        <v>451</v>
      </c>
      <c r="G662" s="540" t="s">
        <v>377</v>
      </c>
      <c r="H662" s="540" t="s">
        <v>80</v>
      </c>
      <c r="I662" s="387" t="s">
        <v>33</v>
      </c>
      <c r="J662" s="540">
        <v>1</v>
      </c>
      <c r="K662" s="540">
        <v>2019</v>
      </c>
      <c r="L662" s="540">
        <v>2019</v>
      </c>
      <c r="M662" s="231"/>
      <c r="N662" s="231"/>
      <c r="O662" s="231"/>
      <c r="P662" s="231"/>
      <c r="Q662" s="285"/>
      <c r="R662" s="285"/>
      <c r="S662" s="285"/>
      <c r="T662" s="285"/>
      <c r="U662" s="413">
        <f t="shared" si="452"/>
        <v>100</v>
      </c>
      <c r="V662" s="412">
        <v>0</v>
      </c>
      <c r="W662" s="412">
        <v>100</v>
      </c>
      <c r="X662" s="412">
        <v>0</v>
      </c>
      <c r="Y662" s="472">
        <f t="shared" si="450"/>
        <v>100</v>
      </c>
      <c r="Z662" s="472">
        <f t="shared" ref="Z662:Z663" si="455">V662</f>
        <v>0</v>
      </c>
      <c r="AA662" s="472">
        <f t="shared" si="453"/>
        <v>100</v>
      </c>
      <c r="AB662" s="472">
        <f t="shared" si="453"/>
        <v>0</v>
      </c>
      <c r="AC662" s="112">
        <f t="shared" si="451"/>
        <v>100</v>
      </c>
      <c r="AD662" s="540"/>
      <c r="AE662" s="112">
        <v>100</v>
      </c>
      <c r="AF662" s="112"/>
      <c r="AG662" s="238"/>
      <c r="AH662" s="251"/>
      <c r="AI662" s="252"/>
      <c r="AJ662" s="252"/>
      <c r="AK662" s="122"/>
      <c r="AL662" s="122"/>
      <c r="AM662" s="338"/>
      <c r="AN662" s="232"/>
      <c r="AO662" s="232"/>
      <c r="AP662" s="232"/>
      <c r="AQ662" s="232"/>
      <c r="AR662" s="232"/>
      <c r="AS662" s="232"/>
      <c r="AT662" s="232"/>
    </row>
    <row r="663" spans="1:46" s="233" customFormat="1" ht="87.75" customHeight="1" outlineLevel="1">
      <c r="A663" s="599" t="s">
        <v>829</v>
      </c>
      <c r="B663" s="600" t="s">
        <v>630</v>
      </c>
      <c r="C663" s="49" t="s">
        <v>797</v>
      </c>
      <c r="D663" s="49"/>
      <c r="E663" s="540" t="s">
        <v>73</v>
      </c>
      <c r="F663" s="586" t="s">
        <v>451</v>
      </c>
      <c r="G663" s="540" t="s">
        <v>377</v>
      </c>
      <c r="H663" s="540" t="s">
        <v>80</v>
      </c>
      <c r="I663" s="387" t="s">
        <v>604</v>
      </c>
      <c r="J663" s="540">
        <v>1</v>
      </c>
      <c r="K663" s="540">
        <v>2019</v>
      </c>
      <c r="L663" s="540">
        <v>2019</v>
      </c>
      <c r="M663" s="231"/>
      <c r="N663" s="231"/>
      <c r="O663" s="231"/>
      <c r="P663" s="231"/>
      <c r="Q663" s="285"/>
      <c r="R663" s="285"/>
      <c r="S663" s="285"/>
      <c r="T663" s="285"/>
      <c r="U663" s="413">
        <f t="shared" si="452"/>
        <v>450</v>
      </c>
      <c r="V663" s="412">
        <v>0</v>
      </c>
      <c r="W663" s="412">
        <v>450</v>
      </c>
      <c r="X663" s="412">
        <v>0</v>
      </c>
      <c r="Y663" s="472">
        <f t="shared" si="450"/>
        <v>450</v>
      </c>
      <c r="Z663" s="472">
        <f t="shared" si="455"/>
        <v>0</v>
      </c>
      <c r="AA663" s="472">
        <f t="shared" si="453"/>
        <v>450</v>
      </c>
      <c r="AB663" s="472">
        <f t="shared" si="453"/>
        <v>0</v>
      </c>
      <c r="AC663" s="112">
        <f t="shared" si="451"/>
        <v>570</v>
      </c>
      <c r="AD663" s="540"/>
      <c r="AE663" s="112">
        <v>570</v>
      </c>
      <c r="AF663" s="112"/>
      <c r="AG663" s="248" t="s">
        <v>33</v>
      </c>
      <c r="AH663" s="252"/>
      <c r="AI663" s="252"/>
      <c r="AJ663" s="252"/>
      <c r="AK663" s="386"/>
      <c r="AL663" s="386"/>
      <c r="AM663" s="338"/>
      <c r="AN663" s="232"/>
      <c r="AO663" s="232"/>
      <c r="AP663" s="232"/>
      <c r="AQ663" s="232"/>
      <c r="AR663" s="232"/>
      <c r="AS663" s="232"/>
      <c r="AT663" s="232"/>
    </row>
    <row r="664" spans="1:46" s="233" customFormat="1" ht="87.75" customHeight="1" outlineLevel="1">
      <c r="A664" s="599" t="s">
        <v>958</v>
      </c>
      <c r="B664" s="615" t="s">
        <v>960</v>
      </c>
      <c r="C664" s="49" t="s">
        <v>1069</v>
      </c>
      <c r="D664" s="49"/>
      <c r="E664" s="575" t="s">
        <v>73</v>
      </c>
      <c r="F664" s="575" t="s">
        <v>451</v>
      </c>
      <c r="G664" s="575" t="s">
        <v>934</v>
      </c>
      <c r="H664" s="575" t="s">
        <v>80</v>
      </c>
      <c r="I664" s="575">
        <v>1</v>
      </c>
      <c r="J664" s="575">
        <v>1</v>
      </c>
      <c r="K664" s="575">
        <v>2020</v>
      </c>
      <c r="L664" s="575">
        <v>2020</v>
      </c>
      <c r="M664" s="231"/>
      <c r="N664" s="231"/>
      <c r="O664" s="231"/>
      <c r="P664" s="231"/>
      <c r="Q664" s="285"/>
      <c r="R664" s="285"/>
      <c r="S664" s="285"/>
      <c r="T664" s="285"/>
      <c r="U664" s="413"/>
      <c r="V664" s="412"/>
      <c r="W664" s="412"/>
      <c r="X664" s="412"/>
      <c r="Y664" s="472">
        <f t="shared" si="450"/>
        <v>648</v>
      </c>
      <c r="Z664" s="472">
        <v>0</v>
      </c>
      <c r="AA664" s="472">
        <v>0</v>
      </c>
      <c r="AB664" s="472">
        <v>648</v>
      </c>
      <c r="AC664" s="112">
        <f t="shared" si="451"/>
        <v>648</v>
      </c>
      <c r="AD664" s="540"/>
      <c r="AE664" s="112"/>
      <c r="AF664" s="112">
        <v>648</v>
      </c>
      <c r="AG664" s="248"/>
      <c r="AH664" s="252"/>
      <c r="AI664" s="252"/>
      <c r="AJ664" s="252"/>
      <c r="AK664" s="505">
        <v>648</v>
      </c>
      <c r="AL664" s="505"/>
      <c r="AM664" s="338"/>
      <c r="AN664" s="232"/>
      <c r="AO664" s="232"/>
      <c r="AP664" s="232"/>
      <c r="AQ664" s="232"/>
      <c r="AR664" s="232"/>
      <c r="AS664" s="232"/>
      <c r="AT664" s="232"/>
    </row>
    <row r="665" spans="1:46" s="233" customFormat="1" ht="87.75" customHeight="1" outlineLevel="1">
      <c r="A665" s="599" t="s">
        <v>959</v>
      </c>
      <c r="B665" s="615" t="s">
        <v>961</v>
      </c>
      <c r="C665" s="49" t="s">
        <v>1069</v>
      </c>
      <c r="D665" s="49"/>
      <c r="E665" s="575" t="s">
        <v>73</v>
      </c>
      <c r="F665" s="575" t="s">
        <v>451</v>
      </c>
      <c r="G665" s="575" t="s">
        <v>934</v>
      </c>
      <c r="H665" s="575" t="s">
        <v>80</v>
      </c>
      <c r="I665" s="575">
        <v>1</v>
      </c>
      <c r="J665" s="575">
        <v>1</v>
      </c>
      <c r="K665" s="575">
        <v>2020</v>
      </c>
      <c r="L665" s="575">
        <v>2020</v>
      </c>
      <c r="M665" s="231"/>
      <c r="N665" s="231"/>
      <c r="O665" s="231"/>
      <c r="P665" s="231"/>
      <c r="Q665" s="285"/>
      <c r="R665" s="285"/>
      <c r="S665" s="285"/>
      <c r="T665" s="285"/>
      <c r="U665" s="413"/>
      <c r="V665" s="412"/>
      <c r="W665" s="412"/>
      <c r="X665" s="412"/>
      <c r="Y665" s="472">
        <f t="shared" si="450"/>
        <v>157</v>
      </c>
      <c r="Z665" s="472">
        <v>0</v>
      </c>
      <c r="AA665" s="472">
        <v>0</v>
      </c>
      <c r="AB665" s="472">
        <v>157</v>
      </c>
      <c r="AC665" s="112">
        <f t="shared" si="451"/>
        <v>157</v>
      </c>
      <c r="AD665" s="540"/>
      <c r="AE665" s="112"/>
      <c r="AF665" s="112">
        <v>157</v>
      </c>
      <c r="AG665" s="248"/>
      <c r="AH665" s="252"/>
      <c r="AI665" s="252"/>
      <c r="AJ665" s="252"/>
      <c r="AK665" s="505">
        <v>157</v>
      </c>
      <c r="AL665" s="505"/>
      <c r="AM665" s="338"/>
      <c r="AN665" s="232"/>
      <c r="AO665" s="232"/>
      <c r="AP665" s="232"/>
      <c r="AQ665" s="232"/>
      <c r="AR665" s="232"/>
      <c r="AS665" s="232"/>
      <c r="AT665" s="232"/>
    </row>
    <row r="666" spans="1:46" ht="49.5" customHeight="1">
      <c r="A666" s="363" t="s">
        <v>275</v>
      </c>
      <c r="B666" s="2100" t="s">
        <v>173</v>
      </c>
      <c r="C666" s="2101"/>
      <c r="D666" s="2101"/>
      <c r="E666" s="2101"/>
      <c r="F666" s="557"/>
      <c r="G666" s="46"/>
      <c r="H666" s="46"/>
      <c r="I666" s="72"/>
      <c r="J666" s="46"/>
      <c r="K666" s="46"/>
      <c r="L666" s="46"/>
      <c r="M666" s="47">
        <f t="shared" ref="M666:S666" si="456">SUM(M667:M674)</f>
        <v>18905</v>
      </c>
      <c r="N666" s="47">
        <f t="shared" si="456"/>
        <v>4605</v>
      </c>
      <c r="O666" s="47">
        <f t="shared" si="456"/>
        <v>9450</v>
      </c>
      <c r="P666" s="47">
        <f t="shared" si="456"/>
        <v>4850</v>
      </c>
      <c r="Q666" s="47">
        <f t="shared" si="456"/>
        <v>18435.900000000001</v>
      </c>
      <c r="R666" s="47">
        <f t="shared" si="456"/>
        <v>4135.8999999999996</v>
      </c>
      <c r="S666" s="47">
        <f t="shared" si="456"/>
        <v>9450</v>
      </c>
      <c r="T666" s="47">
        <f>SUM(T667:T676)</f>
        <v>4850</v>
      </c>
      <c r="U666" s="399">
        <f>SUM(U667:U676)</f>
        <v>19533.599999999999</v>
      </c>
      <c r="V666" s="399">
        <f t="shared" ref="V666:AE666" si="457">SUM(V667:V676)</f>
        <v>3730.9</v>
      </c>
      <c r="W666" s="399">
        <f t="shared" si="457"/>
        <v>10978.7</v>
      </c>
      <c r="X666" s="399">
        <f t="shared" si="457"/>
        <v>4824</v>
      </c>
      <c r="Y666" s="448">
        <f>SUM(Y667:Y681)</f>
        <v>21417.599999999999</v>
      </c>
      <c r="Z666" s="448">
        <f>SUM(Z667:Z681)</f>
        <v>3730.9</v>
      </c>
      <c r="AA666" s="448">
        <f t="shared" ref="AA666:AB666" si="458">SUM(AA667:AA681)</f>
        <v>10978.7</v>
      </c>
      <c r="AB666" s="448">
        <f t="shared" si="458"/>
        <v>6708</v>
      </c>
      <c r="AC666" s="47">
        <f>SUM(AC667:AC681)</f>
        <v>19740.2</v>
      </c>
      <c r="AD666" s="47">
        <f t="shared" si="457"/>
        <v>5637.6</v>
      </c>
      <c r="AE666" s="47">
        <f t="shared" si="457"/>
        <v>7762.6</v>
      </c>
      <c r="AF666" s="47">
        <f>SUM(AF667:AF681)</f>
        <v>6340</v>
      </c>
      <c r="AG666" s="47">
        <f>AG672+AG673+AG674</f>
        <v>4850</v>
      </c>
      <c r="AH666" s="47">
        <f>SUM(AH667:AH674)</f>
        <v>4850</v>
      </c>
      <c r="AI666" s="47">
        <f>SUM(AI667:AI674)</f>
        <v>4850</v>
      </c>
      <c r="AJ666" s="100">
        <f>SUM(AJ667:AJ674)</f>
        <v>1231.55</v>
      </c>
      <c r="AK666" s="100">
        <f>SUM(AK667:AK681)</f>
        <v>6340</v>
      </c>
      <c r="AL666" s="100"/>
      <c r="AM666" s="335"/>
      <c r="AN666" s="2"/>
      <c r="AO666" s="2"/>
      <c r="AP666" s="2"/>
      <c r="AQ666" s="2"/>
      <c r="AR666" s="2"/>
      <c r="AS666" s="2"/>
      <c r="AT666" s="2"/>
    </row>
    <row r="667" spans="1:46" s="84" customFormat="1" ht="37.5" customHeight="1" outlineLevel="1">
      <c r="A667" s="599" t="s">
        <v>580</v>
      </c>
      <c r="B667" s="600" t="s">
        <v>168</v>
      </c>
      <c r="C667" s="600"/>
      <c r="D667" s="600"/>
      <c r="E667" s="540" t="s">
        <v>73</v>
      </c>
      <c r="F667" s="586" t="s">
        <v>17</v>
      </c>
      <c r="G667" s="540" t="s">
        <v>377</v>
      </c>
      <c r="H667" s="540" t="s">
        <v>80</v>
      </c>
      <c r="I667" s="387" t="s">
        <v>33</v>
      </c>
      <c r="J667" s="540">
        <v>1</v>
      </c>
      <c r="K667" s="540">
        <v>2018</v>
      </c>
      <c r="L667" s="540">
        <v>2018</v>
      </c>
      <c r="M667" s="603">
        <f t="shared" ref="M667:M674" si="459">SUM(N667:P667)</f>
        <v>1000</v>
      </c>
      <c r="N667" s="603">
        <v>1000</v>
      </c>
      <c r="O667" s="603">
        <v>0</v>
      </c>
      <c r="P667" s="603">
        <v>0</v>
      </c>
      <c r="Q667" s="603">
        <f t="shared" ref="Q667:Q674" si="460">SUM(R667:T667)</f>
        <v>1000</v>
      </c>
      <c r="R667" s="603">
        <v>1000</v>
      </c>
      <c r="S667" s="603">
        <v>0</v>
      </c>
      <c r="T667" s="603">
        <v>0</v>
      </c>
      <c r="U667" s="413">
        <f t="shared" ref="U667:U676" si="461">SUM(V667:X667)</f>
        <v>1000</v>
      </c>
      <c r="V667" s="413">
        <f>R667</f>
        <v>1000</v>
      </c>
      <c r="W667" s="413">
        <f>S667</f>
        <v>0</v>
      </c>
      <c r="X667" s="413">
        <f>T667</f>
        <v>0</v>
      </c>
      <c r="Y667" s="464">
        <f t="shared" ref="Y667:Y676" si="462">SUM(Z667:AB667)</f>
        <v>1000</v>
      </c>
      <c r="Z667" s="464">
        <f>V667</f>
        <v>1000</v>
      </c>
      <c r="AA667" s="464">
        <f t="shared" ref="AA667:AB671" si="463">W667</f>
        <v>0</v>
      </c>
      <c r="AB667" s="464">
        <f t="shared" si="463"/>
        <v>0</v>
      </c>
      <c r="AC667" s="603">
        <f t="shared" ref="AC667:AC676" si="464">SUM(AD667:AF667)</f>
        <v>1317.6</v>
      </c>
      <c r="AD667" s="603">
        <v>1317.6</v>
      </c>
      <c r="AE667" s="603">
        <v>0</v>
      </c>
      <c r="AF667" s="674"/>
      <c r="AG667" s="624"/>
      <c r="AH667" s="387" t="s">
        <v>33</v>
      </c>
      <c r="AI667" s="387" t="s">
        <v>33</v>
      </c>
      <c r="AJ667" s="116"/>
      <c r="AK667" s="117"/>
      <c r="AL667" s="117"/>
      <c r="AM667" s="586"/>
      <c r="AN667" s="83"/>
      <c r="AO667" s="83"/>
      <c r="AP667" s="83"/>
      <c r="AQ667" s="83"/>
      <c r="AR667" s="83"/>
      <c r="AS667" s="83"/>
      <c r="AT667" s="83"/>
    </row>
    <row r="668" spans="1:46" s="84" customFormat="1" ht="40.5" customHeight="1" outlineLevel="1">
      <c r="A668" s="599" t="s">
        <v>581</v>
      </c>
      <c r="B668" s="600" t="s">
        <v>169</v>
      </c>
      <c r="C668" s="540" t="s">
        <v>841</v>
      </c>
      <c r="D668" s="540"/>
      <c r="E668" s="540" t="s">
        <v>73</v>
      </c>
      <c r="F668" s="586" t="s">
        <v>17</v>
      </c>
      <c r="G668" s="540" t="s">
        <v>377</v>
      </c>
      <c r="H668" s="540" t="s">
        <v>80</v>
      </c>
      <c r="I668" s="387" t="s">
        <v>33</v>
      </c>
      <c r="J668" s="540">
        <v>2</v>
      </c>
      <c r="K668" s="540">
        <v>2019</v>
      </c>
      <c r="L668" s="540">
        <v>2019</v>
      </c>
      <c r="M668" s="603">
        <f t="shared" si="459"/>
        <v>405</v>
      </c>
      <c r="N668" s="603">
        <v>405</v>
      </c>
      <c r="O668" s="603">
        <v>0</v>
      </c>
      <c r="P668" s="603">
        <v>0</v>
      </c>
      <c r="Q668" s="603">
        <f t="shared" si="460"/>
        <v>405</v>
      </c>
      <c r="R668" s="603">
        <v>405</v>
      </c>
      <c r="S668" s="603">
        <v>0</v>
      </c>
      <c r="T668" s="603">
        <v>0</v>
      </c>
      <c r="U668" s="413">
        <f t="shared" si="461"/>
        <v>209.1</v>
      </c>
      <c r="V668" s="413">
        <v>0</v>
      </c>
      <c r="W668" s="413">
        <v>209.1</v>
      </c>
      <c r="X668" s="413">
        <v>0</v>
      </c>
      <c r="Y668" s="464">
        <f t="shared" si="462"/>
        <v>209.1</v>
      </c>
      <c r="Z668" s="464">
        <f t="shared" ref="Z668:Z671" si="465">V668</f>
        <v>0</v>
      </c>
      <c r="AA668" s="464">
        <f t="shared" si="463"/>
        <v>209.1</v>
      </c>
      <c r="AB668" s="464">
        <f t="shared" si="463"/>
        <v>0</v>
      </c>
      <c r="AC668" s="603">
        <f t="shared" si="464"/>
        <v>209</v>
      </c>
      <c r="AD668" s="603">
        <v>0</v>
      </c>
      <c r="AE668" s="603">
        <v>209</v>
      </c>
      <c r="AF668" s="674"/>
      <c r="AG668" s="82"/>
      <c r="AH668" s="387" t="s">
        <v>33</v>
      </c>
      <c r="AI668" s="387" t="s">
        <v>33</v>
      </c>
      <c r="AJ668" s="127"/>
      <c r="AK668" s="128"/>
      <c r="AL668" s="128"/>
      <c r="AM668" s="586"/>
      <c r="AN668" s="83"/>
      <c r="AO668" s="83"/>
      <c r="AP668" s="83"/>
      <c r="AQ668" s="83"/>
      <c r="AR668" s="83"/>
      <c r="AS668" s="83"/>
      <c r="AT668" s="83"/>
    </row>
    <row r="669" spans="1:46" ht="38.25" customHeight="1" outlineLevel="1">
      <c r="A669" s="555" t="s">
        <v>582</v>
      </c>
      <c r="B669" s="600" t="s">
        <v>170</v>
      </c>
      <c r="C669" s="600"/>
      <c r="D669" s="600"/>
      <c r="E669" s="575" t="s">
        <v>73</v>
      </c>
      <c r="F669" s="562" t="s">
        <v>17</v>
      </c>
      <c r="G669" s="575" t="s">
        <v>377</v>
      </c>
      <c r="H669" s="575" t="s">
        <v>80</v>
      </c>
      <c r="I669" s="89" t="s">
        <v>33</v>
      </c>
      <c r="J669" s="575">
        <v>2</v>
      </c>
      <c r="K669" s="575">
        <v>2020</v>
      </c>
      <c r="L669" s="575">
        <v>2020</v>
      </c>
      <c r="M669" s="603">
        <f t="shared" si="459"/>
        <v>600</v>
      </c>
      <c r="N669" s="624">
        <v>600</v>
      </c>
      <c r="O669" s="624">
        <v>0</v>
      </c>
      <c r="P669" s="624">
        <v>0</v>
      </c>
      <c r="Q669" s="624">
        <f t="shared" si="460"/>
        <v>600</v>
      </c>
      <c r="R669" s="624">
        <v>600</v>
      </c>
      <c r="S669" s="624">
        <v>0</v>
      </c>
      <c r="T669" s="624">
        <v>0</v>
      </c>
      <c r="U669" s="413">
        <f t="shared" si="461"/>
        <v>600</v>
      </c>
      <c r="V669" s="413">
        <f t="shared" ref="V669:X672" si="466">R669</f>
        <v>600</v>
      </c>
      <c r="W669" s="413">
        <f t="shared" si="466"/>
        <v>0</v>
      </c>
      <c r="X669" s="413">
        <f t="shared" si="466"/>
        <v>0</v>
      </c>
      <c r="Y669" s="464">
        <f t="shared" si="462"/>
        <v>600</v>
      </c>
      <c r="Z669" s="464">
        <f t="shared" si="465"/>
        <v>600</v>
      </c>
      <c r="AA669" s="464">
        <f t="shared" si="463"/>
        <v>0</v>
      </c>
      <c r="AB669" s="464">
        <f t="shared" si="463"/>
        <v>0</v>
      </c>
      <c r="AC669" s="603">
        <f t="shared" si="464"/>
        <v>591</v>
      </c>
      <c r="AD669" s="624">
        <v>591</v>
      </c>
      <c r="AE669" s="624">
        <v>0</v>
      </c>
      <c r="AF669" s="675"/>
      <c r="AG669" s="624"/>
      <c r="AH669" s="89" t="s">
        <v>33</v>
      </c>
      <c r="AI669" s="89" t="s">
        <v>33</v>
      </c>
      <c r="AJ669" s="116"/>
      <c r="AK669" s="117"/>
      <c r="AL669" s="117"/>
      <c r="AM669" s="562"/>
      <c r="AN669" s="2"/>
      <c r="AO669" s="2"/>
      <c r="AP669" s="2"/>
      <c r="AQ669" s="2"/>
      <c r="AR669" s="2"/>
      <c r="AS669" s="2"/>
      <c r="AT669" s="2"/>
    </row>
    <row r="670" spans="1:46" ht="36" customHeight="1" outlineLevel="1">
      <c r="A670" s="555" t="s">
        <v>598</v>
      </c>
      <c r="B670" s="600" t="s">
        <v>171</v>
      </c>
      <c r="C670" s="600"/>
      <c r="D670" s="600"/>
      <c r="E670" s="575" t="s">
        <v>73</v>
      </c>
      <c r="F670" s="562" t="s">
        <v>17</v>
      </c>
      <c r="G670" s="575" t="s">
        <v>377</v>
      </c>
      <c r="H670" s="575" t="s">
        <v>80</v>
      </c>
      <c r="I670" s="89" t="s">
        <v>33</v>
      </c>
      <c r="J670" s="575">
        <v>1</v>
      </c>
      <c r="K670" s="575">
        <v>2018</v>
      </c>
      <c r="L670" s="575">
        <v>2018</v>
      </c>
      <c r="M670" s="603">
        <f t="shared" si="459"/>
        <v>600</v>
      </c>
      <c r="N670" s="624">
        <v>600</v>
      </c>
      <c r="O670" s="624">
        <v>0</v>
      </c>
      <c r="P670" s="624">
        <v>0</v>
      </c>
      <c r="Q670" s="624">
        <f t="shared" si="460"/>
        <v>600</v>
      </c>
      <c r="R670" s="624">
        <v>600</v>
      </c>
      <c r="S670" s="624">
        <v>0</v>
      </c>
      <c r="T670" s="624">
        <v>0</v>
      </c>
      <c r="U670" s="413">
        <f t="shared" si="461"/>
        <v>600</v>
      </c>
      <c r="V670" s="413">
        <f t="shared" si="466"/>
        <v>600</v>
      </c>
      <c r="W670" s="413">
        <f t="shared" si="466"/>
        <v>0</v>
      </c>
      <c r="X670" s="413">
        <f t="shared" si="466"/>
        <v>0</v>
      </c>
      <c r="Y670" s="464">
        <f t="shared" si="462"/>
        <v>600</v>
      </c>
      <c r="Z670" s="464">
        <f t="shared" si="465"/>
        <v>600</v>
      </c>
      <c r="AA670" s="464">
        <f t="shared" si="463"/>
        <v>0</v>
      </c>
      <c r="AB670" s="464">
        <f t="shared" si="463"/>
        <v>0</v>
      </c>
      <c r="AC670" s="603">
        <f t="shared" si="464"/>
        <v>754</v>
      </c>
      <c r="AD670" s="624">
        <v>754</v>
      </c>
      <c r="AE670" s="624">
        <v>0</v>
      </c>
      <c r="AF670" s="675"/>
      <c r="AG670" s="624"/>
      <c r="AH670" s="89" t="s">
        <v>33</v>
      </c>
      <c r="AI670" s="89" t="s">
        <v>33</v>
      </c>
      <c r="AJ670" s="116"/>
      <c r="AK670" s="117"/>
      <c r="AL670" s="117"/>
      <c r="AM670" s="562"/>
      <c r="AN670" s="2"/>
      <c r="AO670" s="2"/>
      <c r="AP670" s="2"/>
      <c r="AQ670" s="2"/>
      <c r="AR670" s="2"/>
      <c r="AS670" s="2"/>
      <c r="AT670" s="2"/>
    </row>
    <row r="671" spans="1:46" s="84" customFormat="1" ht="84" customHeight="1" outlineLevel="1">
      <c r="A671" s="599" t="s">
        <v>599</v>
      </c>
      <c r="B671" s="600" t="s">
        <v>9</v>
      </c>
      <c r="C671" s="540" t="s">
        <v>786</v>
      </c>
      <c r="D671" s="540"/>
      <c r="E671" s="540" t="s">
        <v>73</v>
      </c>
      <c r="F671" s="586" t="s">
        <v>17</v>
      </c>
      <c r="G671" s="540" t="s">
        <v>377</v>
      </c>
      <c r="H671" s="540" t="s">
        <v>80</v>
      </c>
      <c r="I671" s="387" t="s">
        <v>33</v>
      </c>
      <c r="J671" s="540">
        <v>1</v>
      </c>
      <c r="K671" s="540">
        <v>2018</v>
      </c>
      <c r="L671" s="540">
        <v>2018</v>
      </c>
      <c r="M671" s="603">
        <f t="shared" si="459"/>
        <v>2000</v>
      </c>
      <c r="N671" s="603">
        <v>2000</v>
      </c>
      <c r="O671" s="603">
        <v>0</v>
      </c>
      <c r="P671" s="603">
        <v>0</v>
      </c>
      <c r="Q671" s="603">
        <f t="shared" si="460"/>
        <v>1530.9</v>
      </c>
      <c r="R671" s="603">
        <v>1530.9</v>
      </c>
      <c r="S671" s="603">
        <v>0</v>
      </c>
      <c r="T671" s="603">
        <v>0</v>
      </c>
      <c r="U671" s="413">
        <f t="shared" si="461"/>
        <v>1530.9</v>
      </c>
      <c r="V671" s="413">
        <f t="shared" si="466"/>
        <v>1530.9</v>
      </c>
      <c r="W671" s="413">
        <f t="shared" si="466"/>
        <v>0</v>
      </c>
      <c r="X671" s="413">
        <f t="shared" si="466"/>
        <v>0</v>
      </c>
      <c r="Y671" s="464">
        <f t="shared" si="462"/>
        <v>1530.9</v>
      </c>
      <c r="Z671" s="464">
        <f t="shared" si="465"/>
        <v>1530.9</v>
      </c>
      <c r="AA671" s="464">
        <f t="shared" si="463"/>
        <v>0</v>
      </c>
      <c r="AB671" s="464">
        <f t="shared" si="463"/>
        <v>0</v>
      </c>
      <c r="AC671" s="603">
        <f t="shared" si="464"/>
        <v>1232</v>
      </c>
      <c r="AD671" s="603">
        <v>0</v>
      </c>
      <c r="AE671" s="603">
        <v>0</v>
      </c>
      <c r="AF671" s="674">
        <v>1232</v>
      </c>
      <c r="AG671" s="603"/>
      <c r="AH671" s="387" t="s">
        <v>33</v>
      </c>
      <c r="AI671" s="387" t="s">
        <v>33</v>
      </c>
      <c r="AJ671" s="106">
        <v>1231.55</v>
      </c>
      <c r="AK671" s="387">
        <v>1232</v>
      </c>
      <c r="AL671" s="387"/>
      <c r="AM671" s="586"/>
      <c r="AN671" s="83"/>
      <c r="AO671" s="83"/>
      <c r="AP671" s="83"/>
      <c r="AQ671" s="83"/>
      <c r="AR671" s="83"/>
      <c r="AS671" s="83"/>
      <c r="AT671" s="83"/>
    </row>
    <row r="672" spans="1:46" s="84" customFormat="1" ht="39.6" outlineLevel="1">
      <c r="A672" s="599" t="s">
        <v>600</v>
      </c>
      <c r="B672" s="600" t="s">
        <v>164</v>
      </c>
      <c r="C672" s="540"/>
      <c r="D672" s="600"/>
      <c r="E672" s="540" t="s">
        <v>73</v>
      </c>
      <c r="F672" s="586" t="s">
        <v>17</v>
      </c>
      <c r="G672" s="540" t="s">
        <v>377</v>
      </c>
      <c r="H672" s="540" t="s">
        <v>80</v>
      </c>
      <c r="I672" s="387" t="s">
        <v>33</v>
      </c>
      <c r="J672" s="540">
        <v>3</v>
      </c>
      <c r="K672" s="540">
        <v>2019</v>
      </c>
      <c r="L672" s="540">
        <v>2020</v>
      </c>
      <c r="M672" s="603">
        <f t="shared" si="459"/>
        <v>4700</v>
      </c>
      <c r="N672" s="603">
        <v>0</v>
      </c>
      <c r="O672" s="603">
        <v>3100</v>
      </c>
      <c r="P672" s="603">
        <v>1600</v>
      </c>
      <c r="Q672" s="603">
        <f t="shared" si="460"/>
        <v>4700</v>
      </c>
      <c r="R672" s="603">
        <v>0</v>
      </c>
      <c r="S672" s="603">
        <v>3100</v>
      </c>
      <c r="T672" s="603">
        <v>1600</v>
      </c>
      <c r="U672" s="413">
        <f t="shared" si="461"/>
        <v>4700</v>
      </c>
      <c r="V672" s="413">
        <f t="shared" si="466"/>
        <v>0</v>
      </c>
      <c r="W672" s="413">
        <f t="shared" si="466"/>
        <v>3100</v>
      </c>
      <c r="X672" s="413">
        <f t="shared" si="466"/>
        <v>1600</v>
      </c>
      <c r="Y672" s="464">
        <f t="shared" si="462"/>
        <v>4700</v>
      </c>
      <c r="Z672" s="464">
        <f>V672</f>
        <v>0</v>
      </c>
      <c r="AA672" s="464">
        <f>W672</f>
        <v>3100</v>
      </c>
      <c r="AB672" s="464">
        <f>X672</f>
        <v>1600</v>
      </c>
      <c r="AC672" s="603">
        <f t="shared" si="464"/>
        <v>2975</v>
      </c>
      <c r="AD672" s="603">
        <v>2975</v>
      </c>
      <c r="AE672" s="603">
        <v>0</v>
      </c>
      <c r="AF672" s="674"/>
      <c r="AG672" s="603">
        <v>1600</v>
      </c>
      <c r="AH672" s="603">
        <v>1600</v>
      </c>
      <c r="AI672" s="625">
        <v>1600</v>
      </c>
      <c r="AJ672" s="203"/>
      <c r="AK672" s="133"/>
      <c r="AL672" s="133"/>
      <c r="AM672" s="586"/>
      <c r="AN672" s="83"/>
      <c r="AO672" s="83"/>
      <c r="AP672" s="83"/>
      <c r="AQ672" s="83"/>
      <c r="AR672" s="83"/>
      <c r="AS672" s="83"/>
      <c r="AT672" s="83"/>
    </row>
    <row r="673" spans="1:46" s="84" customFormat="1" ht="86.4" outlineLevel="1">
      <c r="A673" s="599" t="s">
        <v>601</v>
      </c>
      <c r="B673" s="600" t="s">
        <v>165</v>
      </c>
      <c r="C673" s="540" t="s">
        <v>974</v>
      </c>
      <c r="D673" s="540"/>
      <c r="E673" s="540" t="s">
        <v>73</v>
      </c>
      <c r="F673" s="586" t="s">
        <v>17</v>
      </c>
      <c r="G673" s="540" t="s">
        <v>377</v>
      </c>
      <c r="H673" s="540" t="s">
        <v>80</v>
      </c>
      <c r="I673" s="387" t="s">
        <v>33</v>
      </c>
      <c r="J673" s="540">
        <v>3</v>
      </c>
      <c r="K673" s="540">
        <v>2019</v>
      </c>
      <c r="L673" s="540">
        <v>2020</v>
      </c>
      <c r="M673" s="603">
        <f t="shared" si="459"/>
        <v>9200</v>
      </c>
      <c r="N673" s="603">
        <v>0</v>
      </c>
      <c r="O673" s="603">
        <v>6150</v>
      </c>
      <c r="P673" s="603">
        <v>3050</v>
      </c>
      <c r="Q673" s="603">
        <f t="shared" si="460"/>
        <v>9200</v>
      </c>
      <c r="R673" s="603">
        <v>0</v>
      </c>
      <c r="S673" s="603">
        <v>6150</v>
      </c>
      <c r="T673" s="603">
        <v>3050</v>
      </c>
      <c r="U673" s="413">
        <f t="shared" si="461"/>
        <v>10603.6</v>
      </c>
      <c r="V673" s="413">
        <v>0</v>
      </c>
      <c r="W673" s="413">
        <v>7553.6</v>
      </c>
      <c r="X673" s="413">
        <v>3050</v>
      </c>
      <c r="Y673" s="464">
        <f t="shared" si="462"/>
        <v>11033.6</v>
      </c>
      <c r="Z673" s="464">
        <f>V673</f>
        <v>0</v>
      </c>
      <c r="AA673" s="464">
        <f>W673</f>
        <v>7553.6</v>
      </c>
      <c r="AB673" s="464">
        <v>3480</v>
      </c>
      <c r="AC673" s="603">
        <f t="shared" si="464"/>
        <v>11033.6</v>
      </c>
      <c r="AD673" s="603">
        <v>0</v>
      </c>
      <c r="AE673" s="603">
        <v>7553.6</v>
      </c>
      <c r="AF673" s="674">
        <v>3480</v>
      </c>
      <c r="AG673" s="603">
        <v>3050</v>
      </c>
      <c r="AH673" s="603">
        <v>3050</v>
      </c>
      <c r="AI673" s="625">
        <v>3050</v>
      </c>
      <c r="AJ673" s="625">
        <v>0</v>
      </c>
      <c r="AK673" s="603">
        <v>3480</v>
      </c>
      <c r="AL673" s="876"/>
      <c r="AM673" s="586"/>
      <c r="AN673" s="83"/>
      <c r="AO673" s="83"/>
      <c r="AP673" s="83"/>
      <c r="AQ673" s="83"/>
      <c r="AR673" s="83"/>
      <c r="AS673" s="83"/>
      <c r="AT673" s="83"/>
    </row>
    <row r="674" spans="1:46" ht="96" customHeight="1" outlineLevel="1">
      <c r="A674" s="361" t="s">
        <v>602</v>
      </c>
      <c r="B674" s="266" t="s">
        <v>167</v>
      </c>
      <c r="C674" s="540" t="s">
        <v>973</v>
      </c>
      <c r="D674" s="540"/>
      <c r="E674" s="575" t="s">
        <v>73</v>
      </c>
      <c r="F674" s="562" t="s">
        <v>17</v>
      </c>
      <c r="G674" s="575" t="s">
        <v>377</v>
      </c>
      <c r="H674" s="575" t="s">
        <v>80</v>
      </c>
      <c r="I674" s="89" t="s">
        <v>33</v>
      </c>
      <c r="J674" s="575">
        <v>2</v>
      </c>
      <c r="K674" s="575">
        <v>2019</v>
      </c>
      <c r="L674" s="575">
        <v>2020</v>
      </c>
      <c r="M674" s="603">
        <f t="shared" si="459"/>
        <v>400</v>
      </c>
      <c r="N674" s="624">
        <v>0</v>
      </c>
      <c r="O674" s="624">
        <v>200</v>
      </c>
      <c r="P674" s="624">
        <v>200</v>
      </c>
      <c r="Q674" s="624">
        <f t="shared" si="460"/>
        <v>400</v>
      </c>
      <c r="R674" s="624">
        <v>0</v>
      </c>
      <c r="S674" s="624">
        <v>200</v>
      </c>
      <c r="T674" s="624">
        <v>200</v>
      </c>
      <c r="U674" s="413">
        <f t="shared" si="461"/>
        <v>174</v>
      </c>
      <c r="V674" s="413">
        <v>0</v>
      </c>
      <c r="W674" s="413">
        <v>0</v>
      </c>
      <c r="X674" s="413">
        <v>174</v>
      </c>
      <c r="Y674" s="464">
        <f t="shared" si="462"/>
        <v>0</v>
      </c>
      <c r="Z674" s="464">
        <v>0</v>
      </c>
      <c r="AA674" s="464">
        <v>0</v>
      </c>
      <c r="AB674" s="464">
        <v>0</v>
      </c>
      <c r="AC674" s="603">
        <f t="shared" si="464"/>
        <v>0</v>
      </c>
      <c r="AD674" s="624">
        <v>0</v>
      </c>
      <c r="AE674" s="624">
        <v>0</v>
      </c>
      <c r="AF674" s="675">
        <v>0</v>
      </c>
      <c r="AG674" s="624">
        <v>200</v>
      </c>
      <c r="AH674" s="624">
        <v>200</v>
      </c>
      <c r="AI674" s="624">
        <v>200</v>
      </c>
      <c r="AJ674" s="624">
        <v>0</v>
      </c>
      <c r="AK674" s="624">
        <v>0</v>
      </c>
      <c r="AL674" s="831"/>
      <c r="AM674" s="562"/>
      <c r="AN674" s="2"/>
      <c r="AO674" s="2"/>
      <c r="AP674" s="2"/>
      <c r="AQ674" s="2"/>
      <c r="AR674" s="2"/>
      <c r="AS674" s="2"/>
      <c r="AT674" s="2"/>
    </row>
    <row r="675" spans="1:46" ht="57.6" outlineLevel="1">
      <c r="A675" s="555" t="s">
        <v>833</v>
      </c>
      <c r="B675" s="324" t="s">
        <v>834</v>
      </c>
      <c r="C675" s="79" t="s">
        <v>844</v>
      </c>
      <c r="D675" s="79"/>
      <c r="E675" s="575" t="s">
        <v>73</v>
      </c>
      <c r="F675" s="562" t="s">
        <v>17</v>
      </c>
      <c r="G675" s="575" t="s">
        <v>377</v>
      </c>
      <c r="H675" s="575" t="s">
        <v>80</v>
      </c>
      <c r="I675" s="89" t="s">
        <v>33</v>
      </c>
      <c r="J675" s="575">
        <v>2</v>
      </c>
      <c r="K675" s="575">
        <v>2019</v>
      </c>
      <c r="L675" s="575">
        <v>2019</v>
      </c>
      <c r="M675" s="603"/>
      <c r="N675" s="624"/>
      <c r="O675" s="624"/>
      <c r="P675" s="624"/>
      <c r="Q675" s="624"/>
      <c r="R675" s="624"/>
      <c r="S675" s="624"/>
      <c r="T675" s="624"/>
      <c r="U675" s="413">
        <f t="shared" si="461"/>
        <v>57</v>
      </c>
      <c r="V675" s="413">
        <v>0</v>
      </c>
      <c r="W675" s="413">
        <v>57</v>
      </c>
      <c r="X675" s="413">
        <v>0</v>
      </c>
      <c r="Y675" s="464">
        <f t="shared" si="462"/>
        <v>57</v>
      </c>
      <c r="Z675" s="464">
        <f t="shared" ref="Z675:AB675" si="467">V675</f>
        <v>0</v>
      </c>
      <c r="AA675" s="464">
        <f t="shared" si="467"/>
        <v>57</v>
      </c>
      <c r="AB675" s="464">
        <f t="shared" si="467"/>
        <v>0</v>
      </c>
      <c r="AC675" s="603">
        <f t="shared" si="464"/>
        <v>0</v>
      </c>
      <c r="AD675" s="21"/>
      <c r="AE675" s="21"/>
      <c r="AF675" s="692"/>
      <c r="AG675" s="624"/>
      <c r="AH675" s="624"/>
      <c r="AI675" s="624"/>
      <c r="AJ675" s="624"/>
      <c r="AK675" s="132"/>
      <c r="AL675" s="132"/>
      <c r="AM675" s="562"/>
      <c r="AN675" s="2"/>
      <c r="AO675" s="2"/>
      <c r="AP675" s="2"/>
      <c r="AQ675" s="2"/>
      <c r="AR675" s="2"/>
      <c r="AS675" s="2"/>
      <c r="AT675" s="2"/>
    </row>
    <row r="676" spans="1:46" ht="86.4" outlineLevel="1">
      <c r="A676" s="555" t="s">
        <v>835</v>
      </c>
      <c r="B676" s="324" t="s">
        <v>836</v>
      </c>
      <c r="C676" s="79" t="s">
        <v>975</v>
      </c>
      <c r="D676" s="79"/>
      <c r="E676" s="575" t="s">
        <v>73</v>
      </c>
      <c r="F676" s="562" t="s">
        <v>17</v>
      </c>
      <c r="G676" s="575" t="s">
        <v>377</v>
      </c>
      <c r="H676" s="575" t="s">
        <v>80</v>
      </c>
      <c r="I676" s="89" t="s">
        <v>33</v>
      </c>
      <c r="J676" s="575">
        <v>2</v>
      </c>
      <c r="K676" s="575">
        <v>2019</v>
      </c>
      <c r="L676" s="575">
        <v>2020</v>
      </c>
      <c r="M676" s="603"/>
      <c r="N676" s="624"/>
      <c r="O676" s="624"/>
      <c r="P676" s="624"/>
      <c r="Q676" s="624"/>
      <c r="R676" s="624"/>
      <c r="S676" s="624"/>
      <c r="T676" s="624"/>
      <c r="U676" s="413">
        <f t="shared" si="461"/>
        <v>59</v>
      </c>
      <c r="V676" s="413">
        <v>0</v>
      </c>
      <c r="W676" s="413">
        <v>59</v>
      </c>
      <c r="X676" s="413">
        <v>0</v>
      </c>
      <c r="Y676" s="464">
        <f t="shared" si="462"/>
        <v>108</v>
      </c>
      <c r="Z676" s="464">
        <v>0</v>
      </c>
      <c r="AA676" s="464">
        <v>59</v>
      </c>
      <c r="AB676" s="464">
        <v>49</v>
      </c>
      <c r="AC676" s="21">
        <f t="shared" si="464"/>
        <v>49</v>
      </c>
      <c r="AD676" s="21"/>
      <c r="AE676" s="21"/>
      <c r="AF676" s="692">
        <v>49</v>
      </c>
      <c r="AG676" s="624"/>
      <c r="AH676" s="624"/>
      <c r="AI676" s="624"/>
      <c r="AJ676" s="624"/>
      <c r="AK676" s="624">
        <v>49</v>
      </c>
      <c r="AL676" s="831"/>
      <c r="AM676" s="562"/>
      <c r="AN676" s="2"/>
      <c r="AO676" s="2"/>
      <c r="AP676" s="2"/>
      <c r="AQ676" s="2"/>
      <c r="AR676" s="2"/>
      <c r="AS676" s="2"/>
      <c r="AT676" s="2"/>
    </row>
    <row r="677" spans="1:46" ht="43.2" outlineLevel="1">
      <c r="A677" s="555" t="s">
        <v>963</v>
      </c>
      <c r="B677" s="600" t="s">
        <v>968</v>
      </c>
      <c r="C677" s="79" t="s">
        <v>1070</v>
      </c>
      <c r="D677" s="79"/>
      <c r="E677" s="540" t="s">
        <v>73</v>
      </c>
      <c r="F677" s="586" t="s">
        <v>17</v>
      </c>
      <c r="G677" s="540" t="s">
        <v>377</v>
      </c>
      <c r="H677" s="540" t="s">
        <v>80</v>
      </c>
      <c r="I677" s="387" t="s">
        <v>33</v>
      </c>
      <c r="J677" s="540">
        <v>1</v>
      </c>
      <c r="K677" s="540">
        <v>2020</v>
      </c>
      <c r="L677" s="540">
        <v>2020</v>
      </c>
      <c r="M677" s="603"/>
      <c r="N677" s="624"/>
      <c r="O677" s="624"/>
      <c r="P677" s="624"/>
      <c r="Q677" s="624"/>
      <c r="R677" s="624"/>
      <c r="S677" s="624"/>
      <c r="T677" s="624"/>
      <c r="U677" s="413"/>
      <c r="V677" s="413"/>
      <c r="W677" s="413"/>
      <c r="X677" s="413"/>
      <c r="Y677" s="464">
        <f>Z677+AA677+AB677</f>
        <v>83</v>
      </c>
      <c r="Z677" s="464">
        <v>0</v>
      </c>
      <c r="AA677" s="464">
        <v>0</v>
      </c>
      <c r="AB677" s="464">
        <v>83</v>
      </c>
      <c r="AC677" s="21">
        <f>AD677+AE677+AF677</f>
        <v>83</v>
      </c>
      <c r="AD677" s="21"/>
      <c r="AE677" s="21"/>
      <c r="AF677" s="692">
        <v>83</v>
      </c>
      <c r="AG677" s="624"/>
      <c r="AH677" s="624"/>
      <c r="AI677" s="624"/>
      <c r="AJ677" s="624"/>
      <c r="AK677" s="82">
        <v>83</v>
      </c>
      <c r="AL677" s="82"/>
      <c r="AM677" s="562"/>
      <c r="AN677" s="2"/>
      <c r="AO677" s="2"/>
      <c r="AP677" s="2"/>
      <c r="AQ677" s="2"/>
      <c r="AR677" s="2"/>
      <c r="AS677" s="2"/>
      <c r="AT677" s="2"/>
    </row>
    <row r="678" spans="1:46" ht="43.2" outlineLevel="1">
      <c r="A678" s="555" t="s">
        <v>964</v>
      </c>
      <c r="B678" s="324" t="s">
        <v>969</v>
      </c>
      <c r="C678" s="79" t="s">
        <v>1070</v>
      </c>
      <c r="D678" s="79"/>
      <c r="E678" s="575" t="s">
        <v>73</v>
      </c>
      <c r="F678" s="562" t="s">
        <v>17</v>
      </c>
      <c r="G678" s="575" t="s">
        <v>377</v>
      </c>
      <c r="H678" s="575" t="s">
        <v>80</v>
      </c>
      <c r="I678" s="89" t="s">
        <v>33</v>
      </c>
      <c r="J678" s="575">
        <v>1</v>
      </c>
      <c r="K678" s="575">
        <v>200</v>
      </c>
      <c r="L678" s="575">
        <v>2020</v>
      </c>
      <c r="M678" s="603"/>
      <c r="N678" s="624"/>
      <c r="O678" s="624"/>
      <c r="P678" s="624"/>
      <c r="Q678" s="624"/>
      <c r="R678" s="624"/>
      <c r="S678" s="624"/>
      <c r="T678" s="624"/>
      <c r="U678" s="413"/>
      <c r="V678" s="413"/>
      <c r="W678" s="413"/>
      <c r="X678" s="413"/>
      <c r="Y678" s="464">
        <f>SUM(Z678:AB678)</f>
        <v>76</v>
      </c>
      <c r="Z678" s="464">
        <v>0</v>
      </c>
      <c r="AA678" s="464">
        <v>0</v>
      </c>
      <c r="AB678" s="464">
        <v>76</v>
      </c>
      <c r="AC678" s="21">
        <f>SUM(AD678:AF678)</f>
        <v>76</v>
      </c>
      <c r="AD678" s="21"/>
      <c r="AE678" s="21"/>
      <c r="AF678" s="692">
        <v>76</v>
      </c>
      <c r="AG678" s="624"/>
      <c r="AH678" s="624"/>
      <c r="AI678" s="624"/>
      <c r="AJ678" s="624"/>
      <c r="AK678" s="82">
        <v>76</v>
      </c>
      <c r="AL678" s="82"/>
      <c r="AM678" s="562"/>
      <c r="AN678" s="2"/>
      <c r="AO678" s="2"/>
      <c r="AP678" s="2"/>
      <c r="AQ678" s="2"/>
      <c r="AR678" s="2"/>
      <c r="AS678" s="2"/>
      <c r="AT678" s="2"/>
    </row>
    <row r="679" spans="1:46" ht="43.2" outlineLevel="1">
      <c r="A679" s="555" t="s">
        <v>965</v>
      </c>
      <c r="B679" s="324" t="s">
        <v>970</v>
      </c>
      <c r="C679" s="79" t="s">
        <v>1070</v>
      </c>
      <c r="D679" s="79"/>
      <c r="E679" s="575" t="s">
        <v>73</v>
      </c>
      <c r="F679" s="562" t="s">
        <v>17</v>
      </c>
      <c r="G679" s="575" t="s">
        <v>377</v>
      </c>
      <c r="H679" s="575" t="s">
        <v>80</v>
      </c>
      <c r="I679" s="89" t="s">
        <v>33</v>
      </c>
      <c r="J679" s="575">
        <v>1</v>
      </c>
      <c r="K679" s="575">
        <v>200</v>
      </c>
      <c r="L679" s="575">
        <v>2020</v>
      </c>
      <c r="M679" s="603"/>
      <c r="N679" s="624"/>
      <c r="O679" s="624"/>
      <c r="P679" s="624"/>
      <c r="Q679" s="624"/>
      <c r="R679" s="624"/>
      <c r="S679" s="624"/>
      <c r="T679" s="624"/>
      <c r="U679" s="413"/>
      <c r="V679" s="413"/>
      <c r="W679" s="413"/>
      <c r="X679" s="413"/>
      <c r="Y679" s="464">
        <f>SUM(Z679:AB679)</f>
        <v>451</v>
      </c>
      <c r="Z679" s="464">
        <v>0</v>
      </c>
      <c r="AA679" s="464">
        <v>0</v>
      </c>
      <c r="AB679" s="464">
        <v>451</v>
      </c>
      <c r="AC679" s="21">
        <f>SUM(AD679:AF679)</f>
        <v>451</v>
      </c>
      <c r="AD679" s="21"/>
      <c r="AE679" s="21"/>
      <c r="AF679" s="692">
        <v>451</v>
      </c>
      <c r="AG679" s="624"/>
      <c r="AH679" s="624"/>
      <c r="AI679" s="624"/>
      <c r="AJ679" s="624"/>
      <c r="AK679" s="82">
        <v>451</v>
      </c>
      <c r="AL679" s="82"/>
      <c r="AM679" s="562"/>
      <c r="AN679" s="2"/>
      <c r="AO679" s="2"/>
      <c r="AP679" s="2"/>
      <c r="AQ679" s="2"/>
      <c r="AR679" s="2"/>
      <c r="AS679" s="2"/>
      <c r="AT679" s="2"/>
    </row>
    <row r="680" spans="1:46" ht="43.2" outlineLevel="1">
      <c r="A680" s="555" t="s">
        <v>966</v>
      </c>
      <c r="B680" s="324" t="s">
        <v>971</v>
      </c>
      <c r="C680" s="79" t="s">
        <v>1070</v>
      </c>
      <c r="D680" s="79"/>
      <c r="E680" s="575" t="s">
        <v>73</v>
      </c>
      <c r="F680" s="562" t="s">
        <v>17</v>
      </c>
      <c r="G680" s="575" t="s">
        <v>377</v>
      </c>
      <c r="H680" s="575" t="s">
        <v>80</v>
      </c>
      <c r="I680" s="89" t="s">
        <v>33</v>
      </c>
      <c r="J680" s="575">
        <v>1</v>
      </c>
      <c r="K680" s="575">
        <v>200</v>
      </c>
      <c r="L680" s="575">
        <v>2020</v>
      </c>
      <c r="M680" s="603"/>
      <c r="N680" s="624"/>
      <c r="O680" s="624"/>
      <c r="P680" s="624"/>
      <c r="Q680" s="624"/>
      <c r="R680" s="624"/>
      <c r="S680" s="624"/>
      <c r="T680" s="624"/>
      <c r="U680" s="413"/>
      <c r="V680" s="413"/>
      <c r="W680" s="413"/>
      <c r="X680" s="413"/>
      <c r="Y680" s="464">
        <f>SUM(Z680:AB680)</f>
        <v>359</v>
      </c>
      <c r="Z680" s="464">
        <v>0</v>
      </c>
      <c r="AA680" s="464">
        <v>0</v>
      </c>
      <c r="AB680" s="464">
        <v>359</v>
      </c>
      <c r="AC680" s="21">
        <f>SUM(AD680:AF680)</f>
        <v>359</v>
      </c>
      <c r="AD680" s="21"/>
      <c r="AE680" s="21"/>
      <c r="AF680" s="692">
        <v>359</v>
      </c>
      <c r="AG680" s="624"/>
      <c r="AH680" s="624"/>
      <c r="AI680" s="624"/>
      <c r="AJ680" s="624"/>
      <c r="AK680" s="82">
        <v>359</v>
      </c>
      <c r="AL680" s="82"/>
      <c r="AM680" s="562"/>
      <c r="AN680" s="2"/>
      <c r="AO680" s="2"/>
      <c r="AP680" s="2"/>
      <c r="AQ680" s="2"/>
      <c r="AR680" s="2"/>
      <c r="AS680" s="2"/>
      <c r="AT680" s="2"/>
    </row>
    <row r="681" spans="1:46" ht="43.2" outlineLevel="1">
      <c r="A681" s="555" t="s">
        <v>967</v>
      </c>
      <c r="B681" s="324" t="s">
        <v>972</v>
      </c>
      <c r="C681" s="79" t="s">
        <v>1070</v>
      </c>
      <c r="D681" s="79"/>
      <c r="E681" s="575" t="s">
        <v>73</v>
      </c>
      <c r="F681" s="562" t="s">
        <v>17</v>
      </c>
      <c r="G681" s="575" t="s">
        <v>377</v>
      </c>
      <c r="H681" s="575" t="s">
        <v>80</v>
      </c>
      <c r="I681" s="89" t="s">
        <v>33</v>
      </c>
      <c r="J681" s="575">
        <v>1</v>
      </c>
      <c r="K681" s="575">
        <v>200</v>
      </c>
      <c r="L681" s="575">
        <v>2020</v>
      </c>
      <c r="M681" s="603"/>
      <c r="N681" s="624"/>
      <c r="O681" s="624"/>
      <c r="P681" s="624"/>
      <c r="Q681" s="624"/>
      <c r="R681" s="624"/>
      <c r="S681" s="624"/>
      <c r="T681" s="624"/>
      <c r="U681" s="413"/>
      <c r="V681" s="413"/>
      <c r="W681" s="413"/>
      <c r="X681" s="413"/>
      <c r="Y681" s="464">
        <f>SUM(Z681:AB681)</f>
        <v>610</v>
      </c>
      <c r="Z681" s="464">
        <v>0</v>
      </c>
      <c r="AA681" s="464">
        <v>0</v>
      </c>
      <c r="AB681" s="464">
        <v>610</v>
      </c>
      <c r="AC681" s="21">
        <f>SUM(AD681:AF681)</f>
        <v>610</v>
      </c>
      <c r="AD681" s="21"/>
      <c r="AE681" s="21"/>
      <c r="AF681" s="692">
        <v>610</v>
      </c>
      <c r="AG681" s="624"/>
      <c r="AH681" s="624"/>
      <c r="AI681" s="624"/>
      <c r="AJ681" s="624"/>
      <c r="AK681" s="82">
        <v>610</v>
      </c>
      <c r="AL681" s="82"/>
      <c r="AM681" s="562"/>
      <c r="AN681" s="2"/>
      <c r="AO681" s="2"/>
      <c r="AP681" s="2"/>
      <c r="AQ681" s="2"/>
      <c r="AR681" s="2"/>
      <c r="AS681" s="2"/>
      <c r="AT681" s="2"/>
    </row>
    <row r="682" spans="1:46" ht="9" customHeight="1" thickBot="1">
      <c r="A682" s="31"/>
      <c r="B682" s="377"/>
      <c r="C682" s="286"/>
      <c r="D682" s="286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427"/>
      <c r="V682" s="427"/>
      <c r="W682" s="427"/>
      <c r="X682" s="427"/>
      <c r="Y682" s="477"/>
      <c r="Z682" s="477"/>
      <c r="AA682" s="477"/>
      <c r="AB682" s="477"/>
      <c r="AC682" s="33"/>
      <c r="AD682" s="33"/>
      <c r="AE682" s="33"/>
      <c r="AF682" s="33"/>
      <c r="AG682" s="33"/>
      <c r="AH682" s="287"/>
      <c r="AI682" s="287"/>
      <c r="AJ682" s="287"/>
      <c r="AK682" s="287"/>
      <c r="AL682" s="1003"/>
      <c r="AM682" s="546"/>
      <c r="AN682" s="2"/>
      <c r="AO682" s="2"/>
      <c r="AP682" s="2"/>
      <c r="AQ682" s="2"/>
      <c r="AR682" s="2"/>
      <c r="AS682" s="2"/>
      <c r="AT682" s="2"/>
    </row>
    <row r="683" spans="1:46" ht="37.5" customHeight="1">
      <c r="A683" s="358" t="s">
        <v>276</v>
      </c>
      <c r="B683" s="1675" t="s">
        <v>174</v>
      </c>
      <c r="C683" s="1676"/>
      <c r="D683" s="1676"/>
      <c r="E683" s="1676"/>
      <c r="F683" s="1676"/>
      <c r="G683" s="1676"/>
      <c r="H683" s="1676"/>
      <c r="I683" s="1676"/>
      <c r="J683" s="1676"/>
      <c r="K683" s="1676"/>
      <c r="L683" s="1677"/>
      <c r="M683" s="235">
        <f t="shared" ref="M683:AE683" si="468">M684+M704</f>
        <v>72950</v>
      </c>
      <c r="N683" s="235">
        <f t="shared" si="468"/>
        <v>22000</v>
      </c>
      <c r="O683" s="235">
        <f t="shared" si="468"/>
        <v>14650</v>
      </c>
      <c r="P683" s="235">
        <f t="shared" si="468"/>
        <v>36300</v>
      </c>
      <c r="Q683" s="241">
        <f t="shared" si="468"/>
        <v>81672.899999999994</v>
      </c>
      <c r="R683" s="241">
        <f t="shared" si="468"/>
        <v>8722.9</v>
      </c>
      <c r="S683" s="241">
        <f t="shared" si="468"/>
        <v>14650</v>
      </c>
      <c r="T683" s="241">
        <f t="shared" si="468"/>
        <v>58300</v>
      </c>
      <c r="U683" s="428">
        <f t="shared" si="468"/>
        <v>100235.5</v>
      </c>
      <c r="V683" s="428">
        <f t="shared" si="468"/>
        <v>8722.9</v>
      </c>
      <c r="W683" s="428">
        <f t="shared" si="468"/>
        <v>26822.6</v>
      </c>
      <c r="X683" s="428">
        <f t="shared" si="468"/>
        <v>64690</v>
      </c>
      <c r="Y683" s="478">
        <f t="shared" si="468"/>
        <v>50033.5</v>
      </c>
      <c r="Z683" s="478">
        <f t="shared" si="468"/>
        <v>8722.9</v>
      </c>
      <c r="AA683" s="478">
        <f t="shared" si="468"/>
        <v>26822.6</v>
      </c>
      <c r="AB683" s="478">
        <f t="shared" si="468"/>
        <v>14488</v>
      </c>
      <c r="AC683" s="241">
        <f t="shared" ref="AC683" si="469">AC684+AC704</f>
        <v>43041.47</v>
      </c>
      <c r="AD683" s="241">
        <f t="shared" si="468"/>
        <v>10658.699999999999</v>
      </c>
      <c r="AE683" s="241">
        <f t="shared" si="468"/>
        <v>21180.77</v>
      </c>
      <c r="AF683" s="241">
        <f>SUM(AF684+AF704)</f>
        <v>11202</v>
      </c>
      <c r="AG683" s="63">
        <f>AG684+AG704</f>
        <v>36300</v>
      </c>
      <c r="AH683" s="63">
        <f>SUM(AH684+AH704)</f>
        <v>36300</v>
      </c>
      <c r="AI683" s="63">
        <f>SUM(AI684+AI704)</f>
        <v>58300</v>
      </c>
      <c r="AJ683" s="105">
        <f>SUM(AJ684+AJ704)</f>
        <v>5789.15</v>
      </c>
      <c r="AK683" s="105">
        <f>SUM(AK684+AK704)</f>
        <v>11202</v>
      </c>
      <c r="AL683" s="105"/>
      <c r="AM683" s="562"/>
    </row>
    <row r="684" spans="1:46" ht="34.200000000000003" customHeight="1">
      <c r="A684" s="344" t="s">
        <v>277</v>
      </c>
      <c r="B684" s="1900" t="s">
        <v>175</v>
      </c>
      <c r="C684" s="1900"/>
      <c r="D684" s="1900"/>
      <c r="E684" s="1900"/>
      <c r="F684" s="549"/>
      <c r="G684" s="16"/>
      <c r="H684" s="16"/>
      <c r="I684" s="16"/>
      <c r="J684" s="16"/>
      <c r="K684" s="16"/>
      <c r="L684" s="16"/>
      <c r="M684" s="121">
        <f t="shared" ref="M684:T684" si="470">SUM(M685:M698)</f>
        <v>63950</v>
      </c>
      <c r="N684" s="121">
        <f t="shared" si="470"/>
        <v>22000</v>
      </c>
      <c r="O684" s="121">
        <f t="shared" si="470"/>
        <v>11250</v>
      </c>
      <c r="P684" s="121">
        <f t="shared" si="470"/>
        <v>30700</v>
      </c>
      <c r="Q684" s="121">
        <f t="shared" si="470"/>
        <v>72672.899999999994</v>
      </c>
      <c r="R684" s="121">
        <f t="shared" si="470"/>
        <v>8722.9</v>
      </c>
      <c r="S684" s="121">
        <f t="shared" si="470"/>
        <v>11250</v>
      </c>
      <c r="T684" s="121">
        <f t="shared" si="470"/>
        <v>52700</v>
      </c>
      <c r="U684" s="416">
        <f>SUM(U685:U702)</f>
        <v>76918.7</v>
      </c>
      <c r="V684" s="416">
        <f t="shared" ref="V684:AE684" si="471">SUM(V685:V702)</f>
        <v>8722.9</v>
      </c>
      <c r="W684" s="416">
        <f t="shared" si="471"/>
        <v>9105.7999999999993</v>
      </c>
      <c r="X684" s="416">
        <f t="shared" si="471"/>
        <v>59090</v>
      </c>
      <c r="Y684" s="467">
        <f>SUM(Y685:Y703)</f>
        <v>23422.7</v>
      </c>
      <c r="Z684" s="467">
        <f>SUM(Z685:Z703)</f>
        <v>8722.9</v>
      </c>
      <c r="AA684" s="467">
        <f>SUM(AA685:AA703)</f>
        <v>9105.7999999999993</v>
      </c>
      <c r="AB684" s="467">
        <f>SUM(AB685:AB703)</f>
        <v>5594</v>
      </c>
      <c r="AC684" s="121">
        <f>SUM(AC685:AC703)</f>
        <v>19474.07</v>
      </c>
      <c r="AD684" s="121">
        <f t="shared" si="471"/>
        <v>10658.699999999999</v>
      </c>
      <c r="AE684" s="121">
        <f t="shared" si="471"/>
        <v>3464.37</v>
      </c>
      <c r="AF684" s="121">
        <f>SUM(AF685:AF703)</f>
        <v>5351</v>
      </c>
      <c r="AG684" s="121">
        <f>SUM(AG685:AG696)</f>
        <v>30700</v>
      </c>
      <c r="AH684" s="17">
        <f>SUM(AH685:AH696)</f>
        <v>30700</v>
      </c>
      <c r="AI684" s="17">
        <f>SUM(AI685:AI696)</f>
        <v>52700</v>
      </c>
      <c r="AJ684" s="95">
        <f>SUM(AJ685:AJ696)</f>
        <v>3232.4</v>
      </c>
      <c r="AK684" s="95">
        <f>SUM(AK685:AK703)</f>
        <v>5351</v>
      </c>
      <c r="AL684" s="95"/>
      <c r="AM684" s="213"/>
    </row>
    <row r="685" spans="1:46" ht="57.6" outlineLevel="1">
      <c r="A685" s="555" t="s">
        <v>340</v>
      </c>
      <c r="B685" s="600" t="s">
        <v>21</v>
      </c>
      <c r="C685" s="540" t="s">
        <v>852</v>
      </c>
      <c r="D685" s="540"/>
      <c r="E685" s="575" t="s">
        <v>73</v>
      </c>
      <c r="F685" s="562" t="s">
        <v>452</v>
      </c>
      <c r="G685" s="575" t="s">
        <v>377</v>
      </c>
      <c r="H685" s="575" t="s">
        <v>80</v>
      </c>
      <c r="I685" s="89" t="s">
        <v>33</v>
      </c>
      <c r="J685" s="575">
        <v>1</v>
      </c>
      <c r="K685" s="575">
        <v>2019</v>
      </c>
      <c r="L685" s="575">
        <v>2019</v>
      </c>
      <c r="M685" s="242">
        <f t="shared" ref="M685:M708" si="472">SUM(N685:P685)</f>
        <v>300</v>
      </c>
      <c r="N685" s="242">
        <v>0</v>
      </c>
      <c r="O685" s="242">
        <v>300</v>
      </c>
      <c r="P685" s="242">
        <v>0</v>
      </c>
      <c r="Q685" s="124">
        <f t="shared" ref="Q685:Q694" si="473">SUM(R685:T685)</f>
        <v>300</v>
      </c>
      <c r="R685" s="124">
        <v>0</v>
      </c>
      <c r="S685" s="124">
        <v>300</v>
      </c>
      <c r="T685" s="124">
        <v>0</v>
      </c>
      <c r="U685" s="413">
        <f t="shared" ref="U685:U694" si="474">SUM(V685:X685)</f>
        <v>227.6</v>
      </c>
      <c r="V685" s="413">
        <v>0</v>
      </c>
      <c r="W685" s="413">
        <v>227.6</v>
      </c>
      <c r="X685" s="413">
        <v>0</v>
      </c>
      <c r="Y685" s="464">
        <f t="shared" ref="Y685:Y694" si="475">SUM(Z685:AB685)</f>
        <v>227.6</v>
      </c>
      <c r="Z685" s="464">
        <f>V685</f>
        <v>0</v>
      </c>
      <c r="AA685" s="464">
        <f t="shared" ref="AA685:AB685" si="476">W685</f>
        <v>227.6</v>
      </c>
      <c r="AB685" s="464">
        <f t="shared" si="476"/>
        <v>0</v>
      </c>
      <c r="AC685" s="124">
        <f t="shared" ref="AC685:AC694" si="477">SUM(AD685:AF685)</f>
        <v>227.67</v>
      </c>
      <c r="AD685" s="124">
        <v>0</v>
      </c>
      <c r="AE685" s="124">
        <v>227.67</v>
      </c>
      <c r="AF685" s="124"/>
      <c r="AG685" s="624"/>
      <c r="AH685" s="132"/>
      <c r="AI685" s="134"/>
      <c r="AJ685" s="136"/>
      <c r="AK685" s="137"/>
      <c r="AL685" s="137"/>
      <c r="AM685" s="214"/>
      <c r="AN685" s="107"/>
    </row>
    <row r="686" spans="1:46" s="144" customFormat="1" ht="60.6" customHeight="1" outlineLevel="1">
      <c r="A686" s="672" t="s">
        <v>341</v>
      </c>
      <c r="B686" s="64" t="s">
        <v>177</v>
      </c>
      <c r="C686" s="657" t="s">
        <v>853</v>
      </c>
      <c r="D686" s="657"/>
      <c r="E686" s="657" t="s">
        <v>73</v>
      </c>
      <c r="F686" s="671" t="s">
        <v>452</v>
      </c>
      <c r="G686" s="657" t="s">
        <v>377</v>
      </c>
      <c r="H686" s="657" t="s">
        <v>80</v>
      </c>
      <c r="I686" s="387" t="s">
        <v>33</v>
      </c>
      <c r="J686" s="657">
        <v>15</v>
      </c>
      <c r="K686" s="657">
        <v>2018</v>
      </c>
      <c r="L686" s="657">
        <v>2020</v>
      </c>
      <c r="M686" s="253">
        <f t="shared" si="472"/>
        <v>4400</v>
      </c>
      <c r="N686" s="253">
        <v>0</v>
      </c>
      <c r="O686" s="253">
        <v>2000</v>
      </c>
      <c r="P686" s="253">
        <v>2400</v>
      </c>
      <c r="Q686" s="112">
        <f t="shared" si="473"/>
        <v>4400</v>
      </c>
      <c r="R686" s="112">
        <v>0</v>
      </c>
      <c r="S686" s="112">
        <v>2000</v>
      </c>
      <c r="T686" s="112">
        <v>2400</v>
      </c>
      <c r="U686" s="413">
        <f t="shared" si="474"/>
        <v>3255.7</v>
      </c>
      <c r="V686" s="413">
        <v>0</v>
      </c>
      <c r="W686" s="413">
        <v>855.7</v>
      </c>
      <c r="X686" s="413">
        <v>2400</v>
      </c>
      <c r="Y686" s="464">
        <f t="shared" si="475"/>
        <v>3255.7</v>
      </c>
      <c r="Z686" s="464">
        <f>V686</f>
        <v>0</v>
      </c>
      <c r="AA686" s="464">
        <f>W686</f>
        <v>855.7</v>
      </c>
      <c r="AB686" s="464">
        <f>X686</f>
        <v>2400</v>
      </c>
      <c r="AC686" s="112">
        <f t="shared" si="477"/>
        <v>2727</v>
      </c>
      <c r="AD686" s="112">
        <v>511</v>
      </c>
      <c r="AE686" s="112">
        <v>0</v>
      </c>
      <c r="AF686" s="112">
        <v>2216</v>
      </c>
      <c r="AG686" s="142">
        <v>2400</v>
      </c>
      <c r="AH686" s="142">
        <v>2400</v>
      </c>
      <c r="AI686" s="146">
        <v>2400</v>
      </c>
      <c r="AJ686" s="146">
        <v>1026.79</v>
      </c>
      <c r="AK686" s="142">
        <v>2216</v>
      </c>
      <c r="AL686" s="142"/>
      <c r="AM686" s="584" t="s">
        <v>692</v>
      </c>
    </row>
    <row r="687" spans="1:46" ht="29.25" customHeight="1" outlineLevel="1">
      <c r="A687" s="361" t="s">
        <v>342</v>
      </c>
      <c r="B687" s="267" t="s">
        <v>182</v>
      </c>
      <c r="C687" s="49" t="s">
        <v>976</v>
      </c>
      <c r="D687" s="64"/>
      <c r="E687" s="575" t="s">
        <v>73</v>
      </c>
      <c r="F687" s="562" t="s">
        <v>452</v>
      </c>
      <c r="G687" s="575" t="s">
        <v>377</v>
      </c>
      <c r="H687" s="575" t="s">
        <v>80</v>
      </c>
      <c r="I687" s="89" t="s">
        <v>33</v>
      </c>
      <c r="J687" s="575">
        <v>5</v>
      </c>
      <c r="K687" s="575">
        <v>2020</v>
      </c>
      <c r="L687" s="575">
        <v>2020</v>
      </c>
      <c r="M687" s="242">
        <f t="shared" si="472"/>
        <v>4000</v>
      </c>
      <c r="N687" s="242">
        <v>0</v>
      </c>
      <c r="O687" s="242">
        <v>0</v>
      </c>
      <c r="P687" s="242">
        <v>4000</v>
      </c>
      <c r="Q687" s="124">
        <f t="shared" si="473"/>
        <v>4000</v>
      </c>
      <c r="R687" s="124">
        <v>0</v>
      </c>
      <c r="S687" s="124">
        <v>0</v>
      </c>
      <c r="T687" s="124">
        <v>4000</v>
      </c>
      <c r="U687" s="413">
        <f t="shared" si="474"/>
        <v>4000</v>
      </c>
      <c r="V687" s="413">
        <f>R687</f>
        <v>0</v>
      </c>
      <c r="W687" s="413">
        <f>S687</f>
        <v>0</v>
      </c>
      <c r="X687" s="413">
        <f>T687</f>
        <v>4000</v>
      </c>
      <c r="Y687" s="464">
        <f t="shared" si="475"/>
        <v>0</v>
      </c>
      <c r="Z687" s="464">
        <v>0</v>
      </c>
      <c r="AA687" s="464">
        <v>0</v>
      </c>
      <c r="AB687" s="464">
        <v>0</v>
      </c>
      <c r="AC687" s="124">
        <f t="shared" si="477"/>
        <v>0</v>
      </c>
      <c r="AD687" s="124">
        <v>0</v>
      </c>
      <c r="AE687" s="124">
        <v>0</v>
      </c>
      <c r="AF687" s="124">
        <v>0</v>
      </c>
      <c r="AG687" s="624">
        <v>4000</v>
      </c>
      <c r="AH687" s="124">
        <v>4000</v>
      </c>
      <c r="AI687" s="149">
        <v>4000</v>
      </c>
      <c r="AJ687" s="625" t="s">
        <v>604</v>
      </c>
      <c r="AK687" s="603">
        <v>0</v>
      </c>
      <c r="AL687" s="876"/>
      <c r="AM687" s="562"/>
    </row>
    <row r="688" spans="1:46" ht="86.4" customHeight="1" outlineLevel="1">
      <c r="A688" s="361" t="s">
        <v>343</v>
      </c>
      <c r="B688" s="267" t="s">
        <v>183</v>
      </c>
      <c r="C688" s="49" t="s">
        <v>977</v>
      </c>
      <c r="D688" s="49"/>
      <c r="E688" s="575" t="s">
        <v>73</v>
      </c>
      <c r="F688" s="562" t="s">
        <v>452</v>
      </c>
      <c r="G688" s="575" t="s">
        <v>377</v>
      </c>
      <c r="H688" s="575" t="s">
        <v>80</v>
      </c>
      <c r="I688" s="89" t="s">
        <v>33</v>
      </c>
      <c r="J688" s="575">
        <v>5</v>
      </c>
      <c r="K688" s="575">
        <v>2019</v>
      </c>
      <c r="L688" s="575">
        <v>2019</v>
      </c>
      <c r="M688" s="242">
        <f t="shared" si="472"/>
        <v>4000</v>
      </c>
      <c r="N688" s="242">
        <v>0</v>
      </c>
      <c r="O688" s="242">
        <v>4000</v>
      </c>
      <c r="P688" s="242">
        <v>0</v>
      </c>
      <c r="Q688" s="124">
        <f t="shared" si="473"/>
        <v>4000</v>
      </c>
      <c r="R688" s="124">
        <v>0</v>
      </c>
      <c r="S688" s="124">
        <v>4000</v>
      </c>
      <c r="T688" s="124">
        <v>0</v>
      </c>
      <c r="U688" s="422">
        <f t="shared" si="474"/>
        <v>4000</v>
      </c>
      <c r="V688" s="422">
        <v>0</v>
      </c>
      <c r="W688" s="422">
        <v>0</v>
      </c>
      <c r="X688" s="422">
        <v>4000</v>
      </c>
      <c r="Y688" s="464">
        <f t="shared" si="475"/>
        <v>0</v>
      </c>
      <c r="Z688" s="473">
        <v>0</v>
      </c>
      <c r="AA688" s="473">
        <v>0</v>
      </c>
      <c r="AB688" s="473">
        <v>0</v>
      </c>
      <c r="AC688" s="124">
        <f t="shared" si="477"/>
        <v>0</v>
      </c>
      <c r="AD688" s="124">
        <v>0</v>
      </c>
      <c r="AE688" s="124">
        <v>0</v>
      </c>
      <c r="AF688" s="124">
        <v>0</v>
      </c>
      <c r="AG688" s="624"/>
      <c r="AH688" s="132"/>
      <c r="AI688" s="134"/>
      <c r="AJ688" s="106" t="s">
        <v>604</v>
      </c>
      <c r="AK688" s="509">
        <v>0</v>
      </c>
      <c r="AL688" s="509"/>
      <c r="AM688" s="216"/>
      <c r="AN688" s="209"/>
    </row>
    <row r="689" spans="1:46" ht="57.6" outlineLevel="1">
      <c r="A689" s="555" t="s">
        <v>344</v>
      </c>
      <c r="B689" s="64" t="s">
        <v>180</v>
      </c>
      <c r="C689" s="49" t="s">
        <v>854</v>
      </c>
      <c r="D689" s="49"/>
      <c r="E689" s="575" t="s">
        <v>73</v>
      </c>
      <c r="F689" s="562" t="s">
        <v>452</v>
      </c>
      <c r="G689" s="575" t="s">
        <v>377</v>
      </c>
      <c r="H689" s="575" t="s">
        <v>80</v>
      </c>
      <c r="I689" s="89" t="s">
        <v>33</v>
      </c>
      <c r="J689" s="575">
        <v>2</v>
      </c>
      <c r="K689" s="575">
        <v>2019</v>
      </c>
      <c r="L689" s="575">
        <v>2019</v>
      </c>
      <c r="M689" s="242">
        <f t="shared" si="472"/>
        <v>1200</v>
      </c>
      <c r="N689" s="242">
        <v>0</v>
      </c>
      <c r="O689" s="242">
        <v>1200</v>
      </c>
      <c r="P689" s="242">
        <v>0</v>
      </c>
      <c r="Q689" s="124">
        <f t="shared" si="473"/>
        <v>1200</v>
      </c>
      <c r="R689" s="124">
        <v>0</v>
      </c>
      <c r="S689" s="124">
        <v>1200</v>
      </c>
      <c r="T689" s="124">
        <v>0</v>
      </c>
      <c r="U689" s="422">
        <f t="shared" si="474"/>
        <v>3236.7</v>
      </c>
      <c r="V689" s="413">
        <v>0</v>
      </c>
      <c r="W689" s="413">
        <v>3236.7</v>
      </c>
      <c r="X689" s="413">
        <v>0</v>
      </c>
      <c r="Y689" s="464">
        <f t="shared" si="475"/>
        <v>3236.7</v>
      </c>
      <c r="Z689" s="464">
        <f>V689</f>
        <v>0</v>
      </c>
      <c r="AA689" s="464">
        <f t="shared" ref="AA689:AB694" si="478">W689</f>
        <v>3236.7</v>
      </c>
      <c r="AB689" s="464">
        <f t="shared" si="478"/>
        <v>0</v>
      </c>
      <c r="AC689" s="124">
        <f t="shared" si="477"/>
        <v>3236.7</v>
      </c>
      <c r="AD689" s="124">
        <v>0</v>
      </c>
      <c r="AE689" s="124">
        <v>3236.7</v>
      </c>
      <c r="AF689" s="124"/>
      <c r="AG689" s="624"/>
      <c r="AH689" s="132"/>
      <c r="AI689" s="134"/>
      <c r="AJ689" s="111"/>
      <c r="AK689" s="128"/>
      <c r="AL689" s="128"/>
      <c r="AM689" s="562"/>
    </row>
    <row r="690" spans="1:46" s="144" customFormat="1" ht="94.2" customHeight="1" outlineLevel="1">
      <c r="A690" s="672" t="s">
        <v>345</v>
      </c>
      <c r="B690" s="673" t="s">
        <v>178</v>
      </c>
      <c r="C690" s="49" t="s">
        <v>1071</v>
      </c>
      <c r="D690" s="49"/>
      <c r="E690" s="657" t="s">
        <v>73</v>
      </c>
      <c r="F690" s="671" t="s">
        <v>452</v>
      </c>
      <c r="G690" s="657" t="s">
        <v>377</v>
      </c>
      <c r="H690" s="657" t="s">
        <v>80</v>
      </c>
      <c r="I690" s="387" t="s">
        <v>33</v>
      </c>
      <c r="J690" s="657">
        <v>10</v>
      </c>
      <c r="K690" s="657">
        <v>2019</v>
      </c>
      <c r="L690" s="657">
        <v>2020</v>
      </c>
      <c r="M690" s="253">
        <f t="shared" si="472"/>
        <v>4300</v>
      </c>
      <c r="N690" s="253">
        <v>0</v>
      </c>
      <c r="O690" s="253">
        <v>2150</v>
      </c>
      <c r="P690" s="253">
        <v>2150</v>
      </c>
      <c r="Q690" s="112">
        <f t="shared" si="473"/>
        <v>4300</v>
      </c>
      <c r="R690" s="112">
        <v>0</v>
      </c>
      <c r="S690" s="112">
        <v>2150</v>
      </c>
      <c r="T690" s="112">
        <v>2150</v>
      </c>
      <c r="U690" s="422">
        <f t="shared" si="474"/>
        <v>4300</v>
      </c>
      <c r="V690" s="413">
        <v>0</v>
      </c>
      <c r="W690" s="413">
        <v>0</v>
      </c>
      <c r="X690" s="413">
        <v>4300</v>
      </c>
      <c r="Y690" s="464">
        <f t="shared" si="475"/>
        <v>2612</v>
      </c>
      <c r="Z690" s="464">
        <f t="shared" ref="Z690:Z692" si="479">V690</f>
        <v>0</v>
      </c>
      <c r="AA690" s="464">
        <f t="shared" si="478"/>
        <v>0</v>
      </c>
      <c r="AB690" s="464">
        <v>2612</v>
      </c>
      <c r="AC690" s="112">
        <f t="shared" si="477"/>
        <v>2612</v>
      </c>
      <c r="AD690" s="112">
        <v>0</v>
      </c>
      <c r="AE690" s="112">
        <v>0</v>
      </c>
      <c r="AF690" s="112">
        <v>2612</v>
      </c>
      <c r="AG690" s="142">
        <v>2150</v>
      </c>
      <c r="AH690" s="142">
        <v>2150</v>
      </c>
      <c r="AI690" s="146">
        <v>2150</v>
      </c>
      <c r="AJ690" s="146">
        <v>2205.61</v>
      </c>
      <c r="AK690" s="142">
        <v>2612</v>
      </c>
      <c r="AL690" s="142"/>
      <c r="AM690" s="584" t="s">
        <v>693</v>
      </c>
    </row>
    <row r="691" spans="1:46" s="84" customFormat="1" ht="86.4" outlineLevel="1">
      <c r="A691" s="599" t="s">
        <v>346</v>
      </c>
      <c r="B691" s="64" t="s">
        <v>23</v>
      </c>
      <c r="C691" s="49" t="s">
        <v>855</v>
      </c>
      <c r="D691" s="49"/>
      <c r="E691" s="540" t="s">
        <v>73</v>
      </c>
      <c r="F691" s="586" t="s">
        <v>452</v>
      </c>
      <c r="G691" s="540" t="s">
        <v>377</v>
      </c>
      <c r="H691" s="540" t="s">
        <v>80</v>
      </c>
      <c r="I691" s="387" t="s">
        <v>33</v>
      </c>
      <c r="J691" s="540">
        <v>2</v>
      </c>
      <c r="K691" s="540">
        <v>2019</v>
      </c>
      <c r="L691" s="540">
        <v>2020</v>
      </c>
      <c r="M691" s="253">
        <f t="shared" si="472"/>
        <v>200</v>
      </c>
      <c r="N691" s="253">
        <v>0</v>
      </c>
      <c r="O691" s="253">
        <v>200</v>
      </c>
      <c r="P691" s="253">
        <v>0</v>
      </c>
      <c r="Q691" s="112">
        <f t="shared" si="473"/>
        <v>200</v>
      </c>
      <c r="R691" s="112">
        <v>0</v>
      </c>
      <c r="S691" s="112">
        <v>200</v>
      </c>
      <c r="T691" s="112">
        <v>0</v>
      </c>
      <c r="U691" s="422">
        <f t="shared" si="474"/>
        <v>120</v>
      </c>
      <c r="V691" s="413">
        <v>0</v>
      </c>
      <c r="W691" s="413">
        <v>0</v>
      </c>
      <c r="X691" s="413">
        <v>120</v>
      </c>
      <c r="Y691" s="464">
        <f t="shared" si="475"/>
        <v>120</v>
      </c>
      <c r="Z691" s="464">
        <f t="shared" si="479"/>
        <v>0</v>
      </c>
      <c r="AA691" s="464">
        <f t="shared" si="478"/>
        <v>0</v>
      </c>
      <c r="AB691" s="464">
        <f t="shared" si="478"/>
        <v>120</v>
      </c>
      <c r="AC691" s="112">
        <f t="shared" si="477"/>
        <v>113</v>
      </c>
      <c r="AD691" s="112">
        <v>0</v>
      </c>
      <c r="AE691" s="112">
        <v>0</v>
      </c>
      <c r="AF691" s="112">
        <v>113</v>
      </c>
      <c r="AG691" s="603"/>
      <c r="AH691" s="133"/>
      <c r="AI691" s="203"/>
      <c r="AJ691" s="136"/>
      <c r="AK691" s="387">
        <v>113</v>
      </c>
      <c r="AL691" s="106"/>
      <c r="AM691" s="694" t="s">
        <v>694</v>
      </c>
    </row>
    <row r="692" spans="1:46" s="84" customFormat="1" ht="86.4" outlineLevel="1">
      <c r="A692" s="599" t="s">
        <v>347</v>
      </c>
      <c r="B692" s="64" t="s">
        <v>22</v>
      </c>
      <c r="C692" s="49" t="s">
        <v>855</v>
      </c>
      <c r="D692" s="49"/>
      <c r="E692" s="540" t="s">
        <v>73</v>
      </c>
      <c r="F692" s="586" t="s">
        <v>452</v>
      </c>
      <c r="G692" s="540" t="s">
        <v>377</v>
      </c>
      <c r="H692" s="540" t="s">
        <v>80</v>
      </c>
      <c r="I692" s="387" t="s">
        <v>33</v>
      </c>
      <c r="J692" s="540">
        <v>2</v>
      </c>
      <c r="K692" s="540">
        <v>2019</v>
      </c>
      <c r="L692" s="540">
        <v>2020</v>
      </c>
      <c r="M692" s="253">
        <f t="shared" si="472"/>
        <v>200</v>
      </c>
      <c r="N692" s="253">
        <v>0</v>
      </c>
      <c r="O692" s="253">
        <v>200</v>
      </c>
      <c r="P692" s="253">
        <v>0</v>
      </c>
      <c r="Q692" s="112">
        <f t="shared" si="473"/>
        <v>200</v>
      </c>
      <c r="R692" s="112">
        <v>0</v>
      </c>
      <c r="S692" s="112">
        <v>200</v>
      </c>
      <c r="T692" s="112">
        <v>0</v>
      </c>
      <c r="U692" s="422">
        <f t="shared" si="474"/>
        <v>120</v>
      </c>
      <c r="V692" s="413">
        <v>0</v>
      </c>
      <c r="W692" s="413">
        <v>0</v>
      </c>
      <c r="X692" s="413">
        <v>120</v>
      </c>
      <c r="Y692" s="464">
        <f t="shared" si="475"/>
        <v>120</v>
      </c>
      <c r="Z692" s="464">
        <f t="shared" si="479"/>
        <v>0</v>
      </c>
      <c r="AA692" s="464">
        <f t="shared" si="478"/>
        <v>0</v>
      </c>
      <c r="AB692" s="464">
        <f t="shared" si="478"/>
        <v>120</v>
      </c>
      <c r="AC692" s="112">
        <f t="shared" si="477"/>
        <v>68</v>
      </c>
      <c r="AD692" s="112">
        <v>0</v>
      </c>
      <c r="AE692" s="112">
        <v>0</v>
      </c>
      <c r="AF692" s="112">
        <v>68</v>
      </c>
      <c r="AG692" s="603"/>
      <c r="AH692" s="133"/>
      <c r="AI692" s="203"/>
      <c r="AJ692" s="116"/>
      <c r="AK692" s="387">
        <v>68</v>
      </c>
      <c r="AL692" s="106"/>
      <c r="AM692" s="694" t="s">
        <v>694</v>
      </c>
    </row>
    <row r="693" spans="1:46" s="84" customFormat="1" ht="32.25" customHeight="1" outlineLevel="1">
      <c r="A693" s="599" t="s">
        <v>348</v>
      </c>
      <c r="B693" s="600" t="s">
        <v>179</v>
      </c>
      <c r="C693" s="600"/>
      <c r="D693" s="600"/>
      <c r="E693" s="540" t="s">
        <v>73</v>
      </c>
      <c r="F693" s="586" t="s">
        <v>452</v>
      </c>
      <c r="G693" s="540" t="s">
        <v>377</v>
      </c>
      <c r="H693" s="540" t="s">
        <v>80</v>
      </c>
      <c r="I693" s="387" t="s">
        <v>33</v>
      </c>
      <c r="J693" s="540">
        <v>3</v>
      </c>
      <c r="K693" s="540">
        <v>2018</v>
      </c>
      <c r="L693" s="540">
        <v>2019</v>
      </c>
      <c r="M693" s="253">
        <f t="shared" si="472"/>
        <v>1200</v>
      </c>
      <c r="N693" s="253">
        <v>0</v>
      </c>
      <c r="O693" s="253">
        <v>1200</v>
      </c>
      <c r="P693" s="253">
        <v>0</v>
      </c>
      <c r="Q693" s="112">
        <f t="shared" si="473"/>
        <v>1200</v>
      </c>
      <c r="R693" s="112">
        <v>0</v>
      </c>
      <c r="S693" s="112">
        <v>1200</v>
      </c>
      <c r="T693" s="112">
        <v>0</v>
      </c>
      <c r="U693" s="413">
        <f t="shared" si="474"/>
        <v>1200</v>
      </c>
      <c r="V693" s="413">
        <f t="shared" ref="V693:X695" si="480">R693</f>
        <v>0</v>
      </c>
      <c r="W693" s="413">
        <f t="shared" si="480"/>
        <v>1200</v>
      </c>
      <c r="X693" s="413">
        <f t="shared" si="480"/>
        <v>0</v>
      </c>
      <c r="Y693" s="464">
        <f t="shared" si="475"/>
        <v>1200</v>
      </c>
      <c r="Z693" s="464">
        <f>V693</f>
        <v>0</v>
      </c>
      <c r="AA693" s="464">
        <f t="shared" si="478"/>
        <v>1200</v>
      </c>
      <c r="AB693" s="464">
        <f t="shared" si="478"/>
        <v>0</v>
      </c>
      <c r="AC693" s="124">
        <f t="shared" si="477"/>
        <v>1424.8</v>
      </c>
      <c r="AD693" s="387">
        <v>1424.8</v>
      </c>
      <c r="AE693" s="112">
        <v>0</v>
      </c>
      <c r="AF693" s="112"/>
      <c r="AG693" s="624"/>
      <c r="AH693" s="133"/>
      <c r="AI693" s="203"/>
      <c r="AJ693" s="116"/>
      <c r="AK693" s="117"/>
      <c r="AL693" s="117"/>
      <c r="AM693" s="586"/>
    </row>
    <row r="694" spans="1:46" ht="43.2" outlineLevel="1">
      <c r="A694" s="361" t="s">
        <v>349</v>
      </c>
      <c r="B694" s="530" t="s">
        <v>181</v>
      </c>
      <c r="C694" s="512" t="s">
        <v>1073</v>
      </c>
      <c r="D694" s="600"/>
      <c r="E694" s="575" t="s">
        <v>73</v>
      </c>
      <c r="F694" s="562" t="s">
        <v>454</v>
      </c>
      <c r="G694" s="575" t="s">
        <v>377</v>
      </c>
      <c r="H694" s="575" t="s">
        <v>80</v>
      </c>
      <c r="I694" s="89" t="s">
        <v>33</v>
      </c>
      <c r="J694" s="575">
        <v>1</v>
      </c>
      <c r="K694" s="575">
        <v>2020</v>
      </c>
      <c r="L694" s="575">
        <v>2020</v>
      </c>
      <c r="M694" s="242">
        <f t="shared" si="472"/>
        <v>150</v>
      </c>
      <c r="N694" s="242">
        <v>0</v>
      </c>
      <c r="O694" s="242">
        <v>0</v>
      </c>
      <c r="P694" s="242">
        <v>150</v>
      </c>
      <c r="Q694" s="124">
        <f t="shared" si="473"/>
        <v>150</v>
      </c>
      <c r="R694" s="124">
        <v>0</v>
      </c>
      <c r="S694" s="124">
        <v>0</v>
      </c>
      <c r="T694" s="124">
        <v>150</v>
      </c>
      <c r="U694" s="413">
        <f t="shared" si="474"/>
        <v>150</v>
      </c>
      <c r="V694" s="413">
        <f t="shared" si="480"/>
        <v>0</v>
      </c>
      <c r="W694" s="413">
        <f t="shared" si="480"/>
        <v>0</v>
      </c>
      <c r="X694" s="413">
        <f t="shared" si="480"/>
        <v>150</v>
      </c>
      <c r="Y694" s="464">
        <f t="shared" si="475"/>
        <v>0</v>
      </c>
      <c r="Z694" s="464">
        <f t="shared" ref="Z694" si="481">V694</f>
        <v>0</v>
      </c>
      <c r="AA694" s="464">
        <f t="shared" si="478"/>
        <v>0</v>
      </c>
      <c r="AB694" s="464">
        <v>0</v>
      </c>
      <c r="AC694" s="124">
        <f t="shared" si="477"/>
        <v>0</v>
      </c>
      <c r="AD694" s="124">
        <v>0</v>
      </c>
      <c r="AE694" s="124">
        <v>0</v>
      </c>
      <c r="AF694" s="124">
        <v>0</v>
      </c>
      <c r="AG694" s="89">
        <v>150</v>
      </c>
      <c r="AH694" s="89">
        <v>150</v>
      </c>
      <c r="AI694" s="101">
        <v>150</v>
      </c>
      <c r="AJ694" s="108">
        <v>0</v>
      </c>
      <c r="AK694" s="624">
        <v>0</v>
      </c>
      <c r="AL694" s="831"/>
      <c r="AM694" s="562"/>
    </row>
    <row r="695" spans="1:46" ht="20.25" customHeight="1" outlineLevel="1">
      <c r="A695" s="1930" t="s">
        <v>350</v>
      </c>
      <c r="B695" s="2137" t="s">
        <v>360</v>
      </c>
      <c r="C695" s="1812" t="s">
        <v>1072</v>
      </c>
      <c r="D695" s="558"/>
      <c r="E695" s="1576" t="s">
        <v>73</v>
      </c>
      <c r="F695" s="1909" t="s">
        <v>454</v>
      </c>
      <c r="G695" s="575" t="s">
        <v>377</v>
      </c>
      <c r="H695" s="575" t="s">
        <v>80</v>
      </c>
      <c r="I695" s="89" t="s">
        <v>33</v>
      </c>
      <c r="J695" s="575">
        <v>2</v>
      </c>
      <c r="K695" s="1576">
        <v>2018</v>
      </c>
      <c r="L695" s="1576">
        <v>2020</v>
      </c>
      <c r="M695" s="1839">
        <f t="shared" si="472"/>
        <v>44000</v>
      </c>
      <c r="N695" s="1839">
        <v>22000</v>
      </c>
      <c r="O695" s="1839">
        <v>0</v>
      </c>
      <c r="P695" s="1839">
        <v>22000</v>
      </c>
      <c r="Q695" s="1612">
        <f>SUM(R695:T696)</f>
        <v>44000</v>
      </c>
      <c r="R695" s="1612">
        <v>0</v>
      </c>
      <c r="S695" s="1612">
        <v>0</v>
      </c>
      <c r="T695" s="1612">
        <v>44000</v>
      </c>
      <c r="U695" s="1681">
        <f>SUM(V695:X696)</f>
        <v>44000</v>
      </c>
      <c r="V695" s="1681">
        <f t="shared" si="480"/>
        <v>0</v>
      </c>
      <c r="W695" s="1681">
        <f t="shared" si="480"/>
        <v>0</v>
      </c>
      <c r="X695" s="1681">
        <f t="shared" si="480"/>
        <v>44000</v>
      </c>
      <c r="Y695" s="1594">
        <f>SUM(Z695:AB696)</f>
        <v>0</v>
      </c>
      <c r="Z695" s="1594">
        <v>0</v>
      </c>
      <c r="AA695" s="1594">
        <v>0</v>
      </c>
      <c r="AB695" s="1594">
        <v>0</v>
      </c>
      <c r="AC695" s="1570">
        <f>SUM(AD695:AF696)</f>
        <v>0</v>
      </c>
      <c r="AD695" s="1570">
        <v>0</v>
      </c>
      <c r="AE695" s="1570">
        <v>0</v>
      </c>
      <c r="AF695" s="1570">
        <v>0</v>
      </c>
      <c r="AG695" s="1558">
        <v>22000</v>
      </c>
      <c r="AH695" s="1558">
        <v>22000</v>
      </c>
      <c r="AI695" s="1558">
        <v>44000</v>
      </c>
      <c r="AJ695" s="2105"/>
      <c r="AK695" s="1558">
        <v>0</v>
      </c>
      <c r="AL695" s="699"/>
      <c r="AM695" s="1556"/>
      <c r="AN695" s="2"/>
      <c r="AO695" s="2"/>
      <c r="AP695" s="2"/>
      <c r="AQ695" s="2"/>
      <c r="AR695" s="2"/>
      <c r="AS695" s="2"/>
      <c r="AT695" s="2"/>
    </row>
    <row r="696" spans="1:46" ht="31.5" customHeight="1" outlineLevel="1">
      <c r="A696" s="1992"/>
      <c r="B696" s="2138"/>
      <c r="C696" s="1814"/>
      <c r="D696" s="559"/>
      <c r="E696" s="1578"/>
      <c r="F696" s="2001"/>
      <c r="G696" s="575" t="s">
        <v>420</v>
      </c>
      <c r="H696" s="575" t="s">
        <v>419</v>
      </c>
      <c r="I696" s="21">
        <v>4309.2</v>
      </c>
      <c r="J696" s="21">
        <v>3134.2</v>
      </c>
      <c r="K696" s="1578"/>
      <c r="L696" s="1578"/>
      <c r="M696" s="1841"/>
      <c r="N696" s="1841"/>
      <c r="O696" s="1841"/>
      <c r="P696" s="1841"/>
      <c r="Q696" s="1614"/>
      <c r="R696" s="1614"/>
      <c r="S696" s="1614"/>
      <c r="T696" s="1614"/>
      <c r="U696" s="1683"/>
      <c r="V696" s="1683"/>
      <c r="W696" s="1683"/>
      <c r="X696" s="1683"/>
      <c r="Y696" s="1596"/>
      <c r="Z696" s="1596"/>
      <c r="AA696" s="1596"/>
      <c r="AB696" s="1596"/>
      <c r="AC696" s="1572"/>
      <c r="AD696" s="1572"/>
      <c r="AE696" s="1572"/>
      <c r="AF696" s="1572"/>
      <c r="AG696" s="1560"/>
      <c r="AH696" s="1560"/>
      <c r="AI696" s="1560"/>
      <c r="AJ696" s="2106"/>
      <c r="AK696" s="1560"/>
      <c r="AL696" s="700"/>
      <c r="AM696" s="1556"/>
      <c r="AN696" s="2"/>
      <c r="AO696" s="2"/>
      <c r="AP696" s="2"/>
      <c r="AQ696" s="2"/>
      <c r="AR696" s="2"/>
      <c r="AS696" s="2"/>
      <c r="AT696" s="2"/>
    </row>
    <row r="697" spans="1:46" ht="57.6" outlineLevel="1">
      <c r="A697" s="555" t="s">
        <v>757</v>
      </c>
      <c r="B697" s="65" t="s">
        <v>758</v>
      </c>
      <c r="C697" s="263" t="s">
        <v>717</v>
      </c>
      <c r="D697" s="263"/>
      <c r="E697" s="575" t="s">
        <v>73</v>
      </c>
      <c r="F697" s="562" t="s">
        <v>454</v>
      </c>
      <c r="G697" s="575" t="s">
        <v>377</v>
      </c>
      <c r="H697" s="575" t="s">
        <v>80</v>
      </c>
      <c r="I697" s="89" t="s">
        <v>33</v>
      </c>
      <c r="J697" s="575">
        <v>1</v>
      </c>
      <c r="K697" s="575">
        <v>2018</v>
      </c>
      <c r="L697" s="575">
        <v>2018</v>
      </c>
      <c r="M697" s="569"/>
      <c r="N697" s="569"/>
      <c r="O697" s="569"/>
      <c r="P697" s="569"/>
      <c r="Q697" s="564">
        <f>SUM(R697:T697)</f>
        <v>7178</v>
      </c>
      <c r="R697" s="564">
        <v>7178</v>
      </c>
      <c r="S697" s="564">
        <v>0</v>
      </c>
      <c r="T697" s="564">
        <v>0</v>
      </c>
      <c r="U697" s="656">
        <f t="shared" ref="U697:U702" si="482">SUM(V697:X697)</f>
        <v>7178</v>
      </c>
      <c r="V697" s="656">
        <f t="shared" ref="V697:X698" si="483">R697</f>
        <v>7178</v>
      </c>
      <c r="W697" s="656">
        <f t="shared" si="483"/>
        <v>0</v>
      </c>
      <c r="X697" s="656">
        <f t="shared" si="483"/>
        <v>0</v>
      </c>
      <c r="Y697" s="532">
        <f t="shared" ref="Y697:Y703" si="484">SUM(Z697:AB697)</f>
        <v>7178</v>
      </c>
      <c r="Z697" s="532">
        <f>V697</f>
        <v>7178</v>
      </c>
      <c r="AA697" s="532">
        <f t="shared" ref="AA697:AB702" si="485">W697</f>
        <v>0</v>
      </c>
      <c r="AB697" s="532">
        <f t="shared" si="485"/>
        <v>0</v>
      </c>
      <c r="AC697" s="564">
        <f t="shared" ref="AC697:AC703" si="486">SUM(AD697:AF697)</f>
        <v>7178</v>
      </c>
      <c r="AD697" s="564">
        <v>7178</v>
      </c>
      <c r="AE697" s="289">
        <v>0</v>
      </c>
      <c r="AF697" s="289"/>
      <c r="AG697" s="565"/>
      <c r="AH697" s="565"/>
      <c r="AI697" s="565"/>
      <c r="AJ697" s="271"/>
      <c r="AK697" s="585"/>
      <c r="AL697" s="777"/>
      <c r="AM697" s="562"/>
      <c r="AN697" s="2"/>
      <c r="AO697" s="2"/>
      <c r="AP697" s="2"/>
      <c r="AQ697" s="2"/>
      <c r="AR697" s="2"/>
      <c r="AS697" s="2"/>
      <c r="AT697" s="2"/>
    </row>
    <row r="698" spans="1:46" ht="57.6" outlineLevel="1">
      <c r="A698" s="555" t="s">
        <v>759</v>
      </c>
      <c r="B698" s="272" t="s">
        <v>760</v>
      </c>
      <c r="C698" s="263" t="s">
        <v>717</v>
      </c>
      <c r="D698" s="263"/>
      <c r="E698" s="575" t="s">
        <v>73</v>
      </c>
      <c r="F698" s="562" t="s">
        <v>454</v>
      </c>
      <c r="G698" s="575" t="s">
        <v>377</v>
      </c>
      <c r="H698" s="575" t="s">
        <v>80</v>
      </c>
      <c r="I698" s="89" t="s">
        <v>33</v>
      </c>
      <c r="J698" s="575">
        <v>2</v>
      </c>
      <c r="K698" s="575">
        <v>2018</v>
      </c>
      <c r="L698" s="575">
        <v>2018</v>
      </c>
      <c r="M698" s="569"/>
      <c r="N698" s="569"/>
      <c r="O698" s="569"/>
      <c r="P698" s="569"/>
      <c r="Q698" s="564">
        <f>SUM(R698:T698)</f>
        <v>1544.9</v>
      </c>
      <c r="R698" s="564">
        <v>1544.9</v>
      </c>
      <c r="S698" s="564">
        <v>0</v>
      </c>
      <c r="T698" s="564">
        <v>0</v>
      </c>
      <c r="U698" s="656">
        <f t="shared" si="482"/>
        <v>1544.9</v>
      </c>
      <c r="V698" s="656">
        <f t="shared" si="483"/>
        <v>1544.9</v>
      </c>
      <c r="W698" s="656">
        <f t="shared" si="483"/>
        <v>0</v>
      </c>
      <c r="X698" s="656">
        <f t="shared" si="483"/>
        <v>0</v>
      </c>
      <c r="Y698" s="532">
        <f t="shared" si="484"/>
        <v>1544.9</v>
      </c>
      <c r="Z698" s="532">
        <f t="shared" ref="Z698:Z701" si="487">V698</f>
        <v>1544.9</v>
      </c>
      <c r="AA698" s="532">
        <f t="shared" si="485"/>
        <v>0</v>
      </c>
      <c r="AB698" s="532">
        <f t="shared" si="485"/>
        <v>0</v>
      </c>
      <c r="AC698" s="564">
        <f t="shared" si="486"/>
        <v>1544.9</v>
      </c>
      <c r="AD698" s="579">
        <v>1544.9</v>
      </c>
      <c r="AE698" s="289">
        <v>0</v>
      </c>
      <c r="AF698" s="289"/>
      <c r="AG698" s="565"/>
      <c r="AH698" s="565"/>
      <c r="AI698" s="565"/>
      <c r="AJ698" s="271"/>
      <c r="AK698" s="585"/>
      <c r="AL698" s="777"/>
      <c r="AM698" s="562"/>
      <c r="AN698" s="2"/>
      <c r="AO698" s="2"/>
      <c r="AP698" s="2"/>
      <c r="AQ698" s="2"/>
      <c r="AR698" s="2"/>
      <c r="AS698" s="2"/>
      <c r="AT698" s="2"/>
    </row>
    <row r="699" spans="1:46" ht="60.6" customHeight="1" outlineLevel="1">
      <c r="A699" s="555" t="s">
        <v>842</v>
      </c>
      <c r="B699" s="272" t="s">
        <v>843</v>
      </c>
      <c r="C699" s="263" t="s">
        <v>845</v>
      </c>
      <c r="D699" s="263"/>
      <c r="E699" s="575" t="s">
        <v>73</v>
      </c>
      <c r="F699" s="562" t="s">
        <v>452</v>
      </c>
      <c r="G699" s="575" t="s">
        <v>377</v>
      </c>
      <c r="H699" s="575" t="s">
        <v>80</v>
      </c>
      <c r="I699" s="89" t="s">
        <v>33</v>
      </c>
      <c r="J699" s="575">
        <v>2</v>
      </c>
      <c r="K699" s="575">
        <v>2019</v>
      </c>
      <c r="L699" s="575">
        <v>2019</v>
      </c>
      <c r="M699" s="569"/>
      <c r="N699" s="569"/>
      <c r="O699" s="569"/>
      <c r="P699" s="569"/>
      <c r="Q699" s="564"/>
      <c r="R699" s="564"/>
      <c r="S699" s="564"/>
      <c r="T699" s="564"/>
      <c r="U699" s="656">
        <f t="shared" si="482"/>
        <v>1217.5</v>
      </c>
      <c r="V699" s="656">
        <v>0</v>
      </c>
      <c r="W699" s="656">
        <v>1217.5</v>
      </c>
      <c r="X699" s="656">
        <v>0</v>
      </c>
      <c r="Y699" s="532">
        <f t="shared" si="484"/>
        <v>1217.5</v>
      </c>
      <c r="Z699" s="532">
        <f t="shared" si="487"/>
        <v>0</v>
      </c>
      <c r="AA699" s="532">
        <f t="shared" si="485"/>
        <v>1217.5</v>
      </c>
      <c r="AB699" s="532">
        <f t="shared" si="485"/>
        <v>0</v>
      </c>
      <c r="AC699" s="579">
        <f t="shared" si="486"/>
        <v>0</v>
      </c>
      <c r="AD699" s="579"/>
      <c r="AE699" s="579"/>
      <c r="AF699" s="670"/>
      <c r="AG699" s="565"/>
      <c r="AH699" s="565"/>
      <c r="AI699" s="565"/>
      <c r="AJ699" s="271"/>
      <c r="AK699" s="585"/>
      <c r="AL699" s="777"/>
      <c r="AM699" s="562"/>
      <c r="AN699" s="2"/>
      <c r="AO699" s="2"/>
      <c r="AP699" s="2"/>
      <c r="AQ699" s="2"/>
      <c r="AR699" s="2"/>
      <c r="AS699" s="2"/>
      <c r="AT699" s="2"/>
    </row>
    <row r="700" spans="1:46" ht="60" customHeight="1" outlineLevel="1">
      <c r="A700" s="555" t="s">
        <v>846</v>
      </c>
      <c r="B700" s="272" t="s">
        <v>847</v>
      </c>
      <c r="C700" s="263" t="s">
        <v>845</v>
      </c>
      <c r="D700" s="263"/>
      <c r="E700" s="575" t="s">
        <v>73</v>
      </c>
      <c r="F700" s="562" t="s">
        <v>452</v>
      </c>
      <c r="G700" s="575" t="s">
        <v>377</v>
      </c>
      <c r="H700" s="575" t="s">
        <v>80</v>
      </c>
      <c r="I700" s="89" t="s">
        <v>33</v>
      </c>
      <c r="J700" s="575">
        <v>4</v>
      </c>
      <c r="K700" s="575">
        <v>2018</v>
      </c>
      <c r="L700" s="575">
        <v>2020</v>
      </c>
      <c r="M700" s="569"/>
      <c r="N700" s="569"/>
      <c r="O700" s="569"/>
      <c r="P700" s="569"/>
      <c r="Q700" s="564"/>
      <c r="R700" s="564"/>
      <c r="S700" s="564"/>
      <c r="T700" s="564"/>
      <c r="U700" s="656">
        <f t="shared" si="482"/>
        <v>1241.5</v>
      </c>
      <c r="V700" s="656">
        <v>0</v>
      </c>
      <c r="W700" s="656">
        <v>1241.5</v>
      </c>
      <c r="X700" s="656">
        <v>0</v>
      </c>
      <c r="Y700" s="532">
        <f t="shared" si="484"/>
        <v>1241.5</v>
      </c>
      <c r="Z700" s="532">
        <f t="shared" si="487"/>
        <v>0</v>
      </c>
      <c r="AA700" s="532">
        <f t="shared" si="485"/>
        <v>1241.5</v>
      </c>
      <c r="AB700" s="532">
        <f t="shared" si="485"/>
        <v>0</v>
      </c>
      <c r="AC700" s="579">
        <f t="shared" si="486"/>
        <v>0</v>
      </c>
      <c r="AD700" s="579"/>
      <c r="AE700" s="579"/>
      <c r="AF700" s="670"/>
      <c r="AG700" s="565"/>
      <c r="AH700" s="565"/>
      <c r="AI700" s="565"/>
      <c r="AJ700" s="271"/>
      <c r="AK700" s="585"/>
      <c r="AL700" s="777"/>
      <c r="AM700" s="562"/>
      <c r="AN700" s="2"/>
      <c r="AO700" s="2"/>
      <c r="AP700" s="2"/>
      <c r="AQ700" s="2"/>
      <c r="AR700" s="2"/>
      <c r="AS700" s="2"/>
      <c r="AT700" s="2"/>
    </row>
    <row r="701" spans="1:46" ht="60" customHeight="1" outlineLevel="1">
      <c r="A701" s="555" t="s">
        <v>848</v>
      </c>
      <c r="B701" s="272" t="s">
        <v>849</v>
      </c>
      <c r="C701" s="263" t="s">
        <v>845</v>
      </c>
      <c r="D701" s="263"/>
      <c r="E701" s="575" t="s">
        <v>73</v>
      </c>
      <c r="F701" s="562" t="s">
        <v>452</v>
      </c>
      <c r="G701" s="575" t="s">
        <v>377</v>
      </c>
      <c r="H701" s="575" t="s">
        <v>80</v>
      </c>
      <c r="I701" s="89" t="s">
        <v>33</v>
      </c>
      <c r="J701" s="575">
        <v>2</v>
      </c>
      <c r="K701" s="575">
        <v>2020</v>
      </c>
      <c r="L701" s="575">
        <v>2020</v>
      </c>
      <c r="M701" s="569"/>
      <c r="N701" s="569"/>
      <c r="O701" s="569"/>
      <c r="P701" s="569"/>
      <c r="Q701" s="564"/>
      <c r="R701" s="564"/>
      <c r="S701" s="564"/>
      <c r="T701" s="564"/>
      <c r="U701" s="656">
        <f t="shared" si="482"/>
        <v>299.5</v>
      </c>
      <c r="V701" s="656">
        <v>0</v>
      </c>
      <c r="W701" s="656">
        <v>299.5</v>
      </c>
      <c r="X701" s="656">
        <v>0</v>
      </c>
      <c r="Y701" s="532">
        <f t="shared" si="484"/>
        <v>299.5</v>
      </c>
      <c r="Z701" s="532">
        <f t="shared" si="487"/>
        <v>0</v>
      </c>
      <c r="AA701" s="532">
        <f t="shared" si="485"/>
        <v>299.5</v>
      </c>
      <c r="AB701" s="532">
        <f t="shared" si="485"/>
        <v>0</v>
      </c>
      <c r="AC701" s="579">
        <f t="shared" si="486"/>
        <v>0</v>
      </c>
      <c r="AD701" s="579"/>
      <c r="AE701" s="579"/>
      <c r="AF701" s="670"/>
      <c r="AG701" s="565"/>
      <c r="AH701" s="565"/>
      <c r="AI701" s="565"/>
      <c r="AJ701" s="271"/>
      <c r="AK701" s="585"/>
      <c r="AL701" s="777"/>
      <c r="AM701" s="562"/>
      <c r="AN701" s="2"/>
      <c r="AO701" s="2"/>
      <c r="AP701" s="2"/>
      <c r="AQ701" s="2"/>
      <c r="AR701" s="2"/>
      <c r="AS701" s="2"/>
      <c r="AT701" s="2"/>
    </row>
    <row r="702" spans="1:46" ht="57.6" outlineLevel="1">
      <c r="A702" s="555" t="s">
        <v>850</v>
      </c>
      <c r="B702" s="272" t="s">
        <v>851</v>
      </c>
      <c r="C702" s="263" t="s">
        <v>845</v>
      </c>
      <c r="D702" s="263"/>
      <c r="E702" s="575" t="s">
        <v>73</v>
      </c>
      <c r="F702" s="562" t="s">
        <v>452</v>
      </c>
      <c r="G702" s="575" t="s">
        <v>377</v>
      </c>
      <c r="H702" s="575" t="s">
        <v>80</v>
      </c>
      <c r="I702" s="89" t="s">
        <v>33</v>
      </c>
      <c r="J702" s="575"/>
      <c r="K702" s="575">
        <v>2019</v>
      </c>
      <c r="L702" s="575">
        <v>2020</v>
      </c>
      <c r="M702" s="569"/>
      <c r="N702" s="569"/>
      <c r="O702" s="569"/>
      <c r="P702" s="569"/>
      <c r="Q702" s="564"/>
      <c r="R702" s="564"/>
      <c r="S702" s="564"/>
      <c r="T702" s="564"/>
      <c r="U702" s="656">
        <f t="shared" si="482"/>
        <v>827.3</v>
      </c>
      <c r="V702" s="656">
        <v>0</v>
      </c>
      <c r="W702" s="656">
        <v>827.3</v>
      </c>
      <c r="X702" s="656">
        <v>0</v>
      </c>
      <c r="Y702" s="532">
        <f t="shared" si="484"/>
        <v>827.3</v>
      </c>
      <c r="Z702" s="532">
        <f>V702</f>
        <v>0</v>
      </c>
      <c r="AA702" s="532">
        <f t="shared" si="485"/>
        <v>827.3</v>
      </c>
      <c r="AB702" s="532">
        <f t="shared" si="485"/>
        <v>0</v>
      </c>
      <c r="AC702" s="579">
        <f t="shared" si="486"/>
        <v>0</v>
      </c>
      <c r="AD702" s="579"/>
      <c r="AE702" s="579"/>
      <c r="AF702" s="670"/>
      <c r="AG702" s="565"/>
      <c r="AH702" s="565"/>
      <c r="AI702" s="565"/>
      <c r="AJ702" s="271"/>
      <c r="AK702" s="585"/>
      <c r="AL702" s="777"/>
      <c r="AM702" s="562"/>
      <c r="AN702" s="2"/>
      <c r="AO702" s="2"/>
      <c r="AP702" s="2"/>
      <c r="AQ702" s="2"/>
      <c r="AR702" s="2"/>
      <c r="AS702" s="2"/>
      <c r="AT702" s="2"/>
    </row>
    <row r="703" spans="1:46" ht="43.2" outlineLevel="1">
      <c r="A703" s="555" t="s">
        <v>978</v>
      </c>
      <c r="B703" s="615" t="s">
        <v>1074</v>
      </c>
      <c r="C703" s="79" t="s">
        <v>1070</v>
      </c>
      <c r="D703" s="263"/>
      <c r="E703" s="575" t="s">
        <v>73</v>
      </c>
      <c r="F703" s="575" t="s">
        <v>452</v>
      </c>
      <c r="G703" s="575" t="s">
        <v>934</v>
      </c>
      <c r="H703" s="575" t="s">
        <v>80</v>
      </c>
      <c r="I703" s="575">
        <v>2</v>
      </c>
      <c r="J703" s="575">
        <v>2</v>
      </c>
      <c r="K703" s="575">
        <v>2020</v>
      </c>
      <c r="L703" s="575">
        <v>2020</v>
      </c>
      <c r="M703" s="569"/>
      <c r="N703" s="569"/>
      <c r="O703" s="569"/>
      <c r="P703" s="569"/>
      <c r="Q703" s="564"/>
      <c r="R703" s="564"/>
      <c r="S703" s="564"/>
      <c r="T703" s="564"/>
      <c r="U703" s="656"/>
      <c r="V703" s="656"/>
      <c r="W703" s="656"/>
      <c r="X703" s="656"/>
      <c r="Y703" s="532">
        <f t="shared" si="484"/>
        <v>342</v>
      </c>
      <c r="Z703" s="532">
        <v>0</v>
      </c>
      <c r="AA703" s="532">
        <v>0</v>
      </c>
      <c r="AB703" s="532">
        <v>342</v>
      </c>
      <c r="AC703" s="579">
        <f t="shared" si="486"/>
        <v>342</v>
      </c>
      <c r="AD703" s="579"/>
      <c r="AE703" s="579"/>
      <c r="AF703" s="670">
        <v>342</v>
      </c>
      <c r="AG703" s="565"/>
      <c r="AH703" s="565"/>
      <c r="AI703" s="565"/>
      <c r="AJ703" s="271"/>
      <c r="AK703" s="641">
        <v>342</v>
      </c>
      <c r="AL703" s="701"/>
      <c r="AM703" s="562"/>
      <c r="AN703" s="2"/>
      <c r="AO703" s="2"/>
      <c r="AP703" s="2"/>
      <c r="AQ703" s="2"/>
      <c r="AR703" s="2"/>
      <c r="AS703" s="2"/>
      <c r="AT703" s="2"/>
    </row>
    <row r="704" spans="1:46" ht="30.75" customHeight="1">
      <c r="A704" s="363" t="s">
        <v>278</v>
      </c>
      <c r="B704" s="1878" t="s">
        <v>176</v>
      </c>
      <c r="C704" s="1878"/>
      <c r="D704" s="1878"/>
      <c r="E704" s="1878"/>
      <c r="F704" s="542"/>
      <c r="G704" s="46"/>
      <c r="H704" s="46"/>
      <c r="I704" s="46"/>
      <c r="J704" s="46"/>
      <c r="K704" s="46"/>
      <c r="L704" s="46"/>
      <c r="M704" s="47">
        <f t="shared" ref="M704:R704" si="488">SUM(M705:M708)</f>
        <v>9000</v>
      </c>
      <c r="N704" s="47">
        <f t="shared" si="488"/>
        <v>0</v>
      </c>
      <c r="O704" s="47">
        <f t="shared" si="488"/>
        <v>3400</v>
      </c>
      <c r="P704" s="47">
        <f t="shared" si="488"/>
        <v>5600</v>
      </c>
      <c r="Q704" s="47">
        <f t="shared" si="488"/>
        <v>9000</v>
      </c>
      <c r="R704" s="47">
        <f t="shared" si="488"/>
        <v>0</v>
      </c>
      <c r="S704" s="47">
        <f>SUM(S705:S708)</f>
        <v>3400</v>
      </c>
      <c r="T704" s="47">
        <f>SUM(T705:T709)</f>
        <v>5600</v>
      </c>
      <c r="U704" s="399">
        <f>SUM(U705:U710)</f>
        <v>23316.799999999999</v>
      </c>
      <c r="V704" s="399">
        <f t="shared" ref="V704:AE704" si="489">SUM(V705:V710)</f>
        <v>0</v>
      </c>
      <c r="W704" s="399">
        <f t="shared" si="489"/>
        <v>17716.8</v>
      </c>
      <c r="X704" s="399">
        <f t="shared" si="489"/>
        <v>5600</v>
      </c>
      <c r="Y704" s="448">
        <f>SUM(Y705:Y712)</f>
        <v>26610.799999999999</v>
      </c>
      <c r="Z704" s="448">
        <f>SUM(Z705:Z712)</f>
        <v>0</v>
      </c>
      <c r="AA704" s="448">
        <f t="shared" ref="AA704:AB704" si="490">SUM(AA705:AA712)</f>
        <v>17716.8</v>
      </c>
      <c r="AB704" s="448">
        <f t="shared" si="490"/>
        <v>8894</v>
      </c>
      <c r="AC704" s="47">
        <f>SUM(AC705:AC712)</f>
        <v>23567.4</v>
      </c>
      <c r="AD704" s="47">
        <f t="shared" si="489"/>
        <v>0</v>
      </c>
      <c r="AE704" s="47">
        <f t="shared" si="489"/>
        <v>17716.400000000001</v>
      </c>
      <c r="AF704" s="47">
        <f>SUM(AF705:AF712)</f>
        <v>5851</v>
      </c>
      <c r="AG704" s="47">
        <f>SUM(AG705:AG708)</f>
        <v>5600</v>
      </c>
      <c r="AH704" s="47">
        <f>SUM(AH705:AH708)</f>
        <v>5600</v>
      </c>
      <c r="AI704" s="47">
        <f>SUM(AI705:AI708)</f>
        <v>5600</v>
      </c>
      <c r="AJ704" s="100">
        <f>SUM(AJ705:AJ708)</f>
        <v>2556.75</v>
      </c>
      <c r="AK704" s="100">
        <f>SUM(AK705:AK712)</f>
        <v>5851</v>
      </c>
      <c r="AL704" s="100"/>
      <c r="AM704" s="335"/>
    </row>
    <row r="705" spans="1:40" ht="57.6" outlineLevel="1">
      <c r="A705" s="555" t="s">
        <v>351</v>
      </c>
      <c r="B705" s="600" t="s">
        <v>860</v>
      </c>
      <c r="C705" s="49" t="s">
        <v>861</v>
      </c>
      <c r="D705" s="49"/>
      <c r="E705" s="575" t="s">
        <v>73</v>
      </c>
      <c r="F705" s="562" t="s">
        <v>454</v>
      </c>
      <c r="G705" s="575" t="s">
        <v>377</v>
      </c>
      <c r="H705" s="575" t="s">
        <v>80</v>
      </c>
      <c r="I705" s="89" t="s">
        <v>33</v>
      </c>
      <c r="J705" s="575">
        <v>2</v>
      </c>
      <c r="K705" s="575">
        <v>2019</v>
      </c>
      <c r="L705" s="575">
        <v>2019</v>
      </c>
      <c r="M705" s="624">
        <f t="shared" si="472"/>
        <v>1000</v>
      </c>
      <c r="N705" s="21">
        <v>0</v>
      </c>
      <c r="O705" s="21">
        <v>1000</v>
      </c>
      <c r="P705" s="21">
        <v>0</v>
      </c>
      <c r="Q705" s="624">
        <f>SUM(R705:T705)</f>
        <v>1000</v>
      </c>
      <c r="R705" s="624">
        <v>0</v>
      </c>
      <c r="S705" s="624">
        <v>1000</v>
      </c>
      <c r="T705" s="624">
        <v>0</v>
      </c>
      <c r="U705" s="413">
        <f t="shared" ref="U705:U710" si="491">SUM(V705:X705)</f>
        <v>1019.7</v>
      </c>
      <c r="V705" s="413">
        <v>0</v>
      </c>
      <c r="W705" s="413">
        <v>1019.7</v>
      </c>
      <c r="X705" s="413">
        <v>0</v>
      </c>
      <c r="Y705" s="464">
        <f t="shared" ref="Y705:Y712" si="492">SUM(Z705:AB705)</f>
        <v>1019.7</v>
      </c>
      <c r="Z705" s="464">
        <f>V705</f>
        <v>0</v>
      </c>
      <c r="AA705" s="464">
        <f t="shared" ref="AA705:AB706" si="493">W705</f>
        <v>1019.7</v>
      </c>
      <c r="AB705" s="464">
        <f t="shared" si="493"/>
        <v>0</v>
      </c>
      <c r="AC705" s="624">
        <f t="shared" ref="AC705:AC712" si="494">SUM(AD705:AF705)</f>
        <v>1019.7</v>
      </c>
      <c r="AD705" s="624">
        <v>0</v>
      </c>
      <c r="AE705" s="624">
        <v>1019.7</v>
      </c>
      <c r="AF705" s="675"/>
      <c r="AG705" s="624"/>
      <c r="AH705" s="132"/>
      <c r="AI705" s="108"/>
      <c r="AJ705" s="127"/>
      <c r="AK705" s="128"/>
      <c r="AL705" s="128"/>
      <c r="AM705" s="562"/>
      <c r="AN705" s="109" t="s">
        <v>609</v>
      </c>
    </row>
    <row r="706" spans="1:40" ht="57.6" outlineLevel="1">
      <c r="A706" s="555" t="s">
        <v>352</v>
      </c>
      <c r="B706" s="600" t="s">
        <v>184</v>
      </c>
      <c r="C706" s="49" t="s">
        <v>862</v>
      </c>
      <c r="D706" s="49"/>
      <c r="E706" s="575" t="s">
        <v>73</v>
      </c>
      <c r="F706" s="562" t="s">
        <v>454</v>
      </c>
      <c r="G706" s="575" t="s">
        <v>377</v>
      </c>
      <c r="H706" s="575" t="s">
        <v>80</v>
      </c>
      <c r="I706" s="89" t="s">
        <v>33</v>
      </c>
      <c r="J706" s="575">
        <v>2</v>
      </c>
      <c r="K706" s="575">
        <v>2019</v>
      </c>
      <c r="L706" s="575">
        <v>2019</v>
      </c>
      <c r="M706" s="624">
        <f t="shared" si="472"/>
        <v>1800</v>
      </c>
      <c r="N706" s="21">
        <v>0</v>
      </c>
      <c r="O706" s="21">
        <v>1800</v>
      </c>
      <c r="P706" s="21">
        <v>0</v>
      </c>
      <c r="Q706" s="624">
        <f>SUM(R706:T706)</f>
        <v>1800</v>
      </c>
      <c r="R706" s="624">
        <v>0</v>
      </c>
      <c r="S706" s="624">
        <v>1800</v>
      </c>
      <c r="T706" s="624">
        <v>0</v>
      </c>
      <c r="U706" s="413">
        <f t="shared" si="491"/>
        <v>1019.7</v>
      </c>
      <c r="V706" s="413">
        <v>0</v>
      </c>
      <c r="W706" s="413">
        <v>1019.7</v>
      </c>
      <c r="X706" s="413">
        <v>0</v>
      </c>
      <c r="Y706" s="464">
        <f t="shared" si="492"/>
        <v>1019.7</v>
      </c>
      <c r="Z706" s="464">
        <f>V706</f>
        <v>0</v>
      </c>
      <c r="AA706" s="464">
        <f t="shared" si="493"/>
        <v>1019.7</v>
      </c>
      <c r="AB706" s="464">
        <f t="shared" si="493"/>
        <v>0</v>
      </c>
      <c r="AC706" s="624">
        <f t="shared" si="494"/>
        <v>1019.7</v>
      </c>
      <c r="AD706" s="624">
        <v>0</v>
      </c>
      <c r="AE706" s="624">
        <v>1019.7</v>
      </c>
      <c r="AF706" s="675"/>
      <c r="AG706" s="624"/>
      <c r="AH706" s="132"/>
      <c r="AI706" s="108"/>
      <c r="AJ706" s="127"/>
      <c r="AK706" s="128"/>
      <c r="AL706" s="128"/>
      <c r="AM706" s="562"/>
    </row>
    <row r="707" spans="1:40" ht="86.4" outlineLevel="1">
      <c r="A707" s="555" t="s">
        <v>353</v>
      </c>
      <c r="B707" s="600" t="s">
        <v>185</v>
      </c>
      <c r="C707" s="49" t="s">
        <v>951</v>
      </c>
      <c r="D707" s="49"/>
      <c r="E707" s="575" t="s">
        <v>73</v>
      </c>
      <c r="F707" s="562" t="s">
        <v>454</v>
      </c>
      <c r="G707" s="575" t="s">
        <v>377</v>
      </c>
      <c r="H707" s="575" t="s">
        <v>80</v>
      </c>
      <c r="I707" s="89" t="s">
        <v>33</v>
      </c>
      <c r="J707" s="575">
        <v>2</v>
      </c>
      <c r="K707" s="575">
        <v>2019</v>
      </c>
      <c r="L707" s="575">
        <v>2020</v>
      </c>
      <c r="M707" s="624">
        <f t="shared" si="472"/>
        <v>1200</v>
      </c>
      <c r="N707" s="21">
        <v>0</v>
      </c>
      <c r="O707" s="21">
        <v>600</v>
      </c>
      <c r="P707" s="21">
        <v>600</v>
      </c>
      <c r="Q707" s="624">
        <f>SUM(R707:T707)</f>
        <v>1200</v>
      </c>
      <c r="R707" s="624">
        <v>0</v>
      </c>
      <c r="S707" s="624">
        <v>600</v>
      </c>
      <c r="T707" s="624">
        <v>600</v>
      </c>
      <c r="U707" s="413">
        <f t="shared" si="491"/>
        <v>1080</v>
      </c>
      <c r="V707" s="413">
        <v>0</v>
      </c>
      <c r="W707" s="413">
        <v>480</v>
      </c>
      <c r="X707" s="413">
        <v>600</v>
      </c>
      <c r="Y707" s="464">
        <f t="shared" si="492"/>
        <v>1080</v>
      </c>
      <c r="Z707" s="464">
        <f>V707</f>
        <v>0</v>
      </c>
      <c r="AA707" s="464">
        <f>W707</f>
        <v>480</v>
      </c>
      <c r="AB707" s="464">
        <f>X707</f>
        <v>600</v>
      </c>
      <c r="AC707" s="624">
        <f t="shared" si="494"/>
        <v>480</v>
      </c>
      <c r="AD707" s="624">
        <v>0</v>
      </c>
      <c r="AE707" s="624">
        <v>480</v>
      </c>
      <c r="AF707" s="675">
        <v>0</v>
      </c>
      <c r="AG707" s="624">
        <v>600</v>
      </c>
      <c r="AH707" s="624">
        <v>600</v>
      </c>
      <c r="AI707" s="108">
        <v>600</v>
      </c>
      <c r="AJ707" s="625">
        <v>0</v>
      </c>
      <c r="AK707" s="603">
        <v>0</v>
      </c>
      <c r="AL707" s="876"/>
      <c r="AM707" s="562"/>
    </row>
    <row r="708" spans="1:40" ht="87.75" customHeight="1" outlineLevel="1">
      <c r="A708" s="555" t="s">
        <v>354</v>
      </c>
      <c r="B708" s="600" t="s">
        <v>437</v>
      </c>
      <c r="C708" s="540" t="s">
        <v>957</v>
      </c>
      <c r="D708" s="600"/>
      <c r="E708" s="575" t="s">
        <v>73</v>
      </c>
      <c r="F708" s="562" t="s">
        <v>454</v>
      </c>
      <c r="G708" s="575" t="s">
        <v>377</v>
      </c>
      <c r="H708" s="575" t="s">
        <v>80</v>
      </c>
      <c r="I708" s="89" t="s">
        <v>33</v>
      </c>
      <c r="J708" s="575">
        <v>8</v>
      </c>
      <c r="K708" s="575">
        <v>2020</v>
      </c>
      <c r="L708" s="575">
        <v>2020</v>
      </c>
      <c r="M708" s="624">
        <f t="shared" si="472"/>
        <v>5000</v>
      </c>
      <c r="N708" s="21">
        <v>0</v>
      </c>
      <c r="O708" s="21">
        <v>0</v>
      </c>
      <c r="P708" s="21">
        <v>5000</v>
      </c>
      <c r="Q708" s="624">
        <f>SUM(R708:T708)</f>
        <v>5000</v>
      </c>
      <c r="R708" s="624">
        <v>0</v>
      </c>
      <c r="S708" s="624">
        <v>0</v>
      </c>
      <c r="T708" s="624">
        <v>5000</v>
      </c>
      <c r="U708" s="413">
        <f t="shared" si="491"/>
        <v>5000</v>
      </c>
      <c r="V708" s="413">
        <f>R708</f>
        <v>0</v>
      </c>
      <c r="W708" s="413">
        <f>S708</f>
        <v>0</v>
      </c>
      <c r="X708" s="413">
        <f>T708</f>
        <v>5000</v>
      </c>
      <c r="Y708" s="464">
        <f t="shared" si="492"/>
        <v>5000</v>
      </c>
      <c r="Z708" s="464">
        <v>0</v>
      </c>
      <c r="AA708" s="464">
        <v>0</v>
      </c>
      <c r="AB708" s="464">
        <f>X708</f>
        <v>5000</v>
      </c>
      <c r="AC708" s="624">
        <f t="shared" si="494"/>
        <v>17754</v>
      </c>
      <c r="AD708" s="624">
        <v>0</v>
      </c>
      <c r="AE708" s="624">
        <v>15197</v>
      </c>
      <c r="AF708" s="675">
        <v>2557</v>
      </c>
      <c r="AG708" s="89">
        <v>5000</v>
      </c>
      <c r="AH708" s="89">
        <v>5000</v>
      </c>
      <c r="AI708" s="101">
        <v>5000</v>
      </c>
      <c r="AJ708" s="108">
        <v>2556.75</v>
      </c>
      <c r="AK708" s="624">
        <v>2557</v>
      </c>
      <c r="AL708" s="831"/>
      <c r="AM708" s="586"/>
    </row>
    <row r="709" spans="1:40" ht="57.6" outlineLevel="1">
      <c r="A709" s="555" t="s">
        <v>856</v>
      </c>
      <c r="B709" s="600" t="s">
        <v>857</v>
      </c>
      <c r="C709" s="263" t="s">
        <v>845</v>
      </c>
      <c r="D709" s="263"/>
      <c r="E709" s="575" t="s">
        <v>73</v>
      </c>
      <c r="F709" s="562" t="s">
        <v>454</v>
      </c>
      <c r="G709" s="575" t="s">
        <v>377</v>
      </c>
      <c r="H709" s="575" t="s">
        <v>80</v>
      </c>
      <c r="I709" s="89" t="s">
        <v>33</v>
      </c>
      <c r="J709" s="575">
        <v>7</v>
      </c>
      <c r="K709" s="575">
        <v>2019</v>
      </c>
      <c r="L709" s="575">
        <v>2019</v>
      </c>
      <c r="M709" s="624"/>
      <c r="N709" s="21"/>
      <c r="O709" s="21"/>
      <c r="P709" s="21"/>
      <c r="Q709" s="624"/>
      <c r="R709" s="624"/>
      <c r="S709" s="624"/>
      <c r="T709" s="624"/>
      <c r="U709" s="413">
        <f t="shared" si="491"/>
        <v>5763.4</v>
      </c>
      <c r="V709" s="413">
        <v>0</v>
      </c>
      <c r="W709" s="413">
        <v>5763.4</v>
      </c>
      <c r="X709" s="413">
        <v>0</v>
      </c>
      <c r="Y709" s="464">
        <f t="shared" si="492"/>
        <v>5763.4</v>
      </c>
      <c r="Z709" s="464">
        <f>V709</f>
        <v>0</v>
      </c>
      <c r="AA709" s="464">
        <f t="shared" ref="AA709:AB710" si="495">W709</f>
        <v>5763.4</v>
      </c>
      <c r="AB709" s="464">
        <f t="shared" si="495"/>
        <v>0</v>
      </c>
      <c r="AC709" s="624">
        <f t="shared" si="494"/>
        <v>0</v>
      </c>
      <c r="AD709" s="21"/>
      <c r="AE709" s="21"/>
      <c r="AF709" s="21"/>
      <c r="AG709" s="89"/>
      <c r="AH709" s="89"/>
      <c r="AI709" s="101"/>
      <c r="AJ709" s="108"/>
      <c r="AK709" s="132"/>
      <c r="AL709" s="132"/>
      <c r="AM709" s="586"/>
    </row>
    <row r="710" spans="1:40" ht="57.6" outlineLevel="1">
      <c r="A710" s="555" t="s">
        <v>858</v>
      </c>
      <c r="B710" s="600" t="s">
        <v>859</v>
      </c>
      <c r="C710" s="263" t="s">
        <v>845</v>
      </c>
      <c r="D710" s="263"/>
      <c r="E710" s="575" t="s">
        <v>73</v>
      </c>
      <c r="F710" s="562" t="s">
        <v>454</v>
      </c>
      <c r="G710" s="575" t="s">
        <v>377</v>
      </c>
      <c r="H710" s="575" t="s">
        <v>80</v>
      </c>
      <c r="I710" s="89" t="s">
        <v>33</v>
      </c>
      <c r="J710" s="575">
        <v>14</v>
      </c>
      <c r="K710" s="575">
        <v>2019</v>
      </c>
      <c r="L710" s="575">
        <v>2019</v>
      </c>
      <c r="M710" s="624"/>
      <c r="N710" s="21"/>
      <c r="O710" s="21"/>
      <c r="P710" s="21"/>
      <c r="Q710" s="624"/>
      <c r="R710" s="624"/>
      <c r="S710" s="624"/>
      <c r="T710" s="624"/>
      <c r="U710" s="413">
        <f t="shared" si="491"/>
        <v>9434</v>
      </c>
      <c r="V710" s="413">
        <v>0</v>
      </c>
      <c r="W710" s="413">
        <v>9434</v>
      </c>
      <c r="X710" s="413">
        <v>0</v>
      </c>
      <c r="Y710" s="464">
        <f t="shared" si="492"/>
        <v>9434</v>
      </c>
      <c r="Z710" s="464">
        <f>V710</f>
        <v>0</v>
      </c>
      <c r="AA710" s="464">
        <f t="shared" si="495"/>
        <v>9434</v>
      </c>
      <c r="AB710" s="464">
        <f t="shared" si="495"/>
        <v>0</v>
      </c>
      <c r="AC710" s="624">
        <f t="shared" si="494"/>
        <v>0</v>
      </c>
      <c r="AD710" s="21"/>
      <c r="AE710" s="21"/>
      <c r="AF710" s="21"/>
      <c r="AG710" s="89"/>
      <c r="AH710" s="89"/>
      <c r="AI710" s="101"/>
      <c r="AJ710" s="108"/>
      <c r="AK710" s="132"/>
      <c r="AL710" s="132"/>
      <c r="AM710" s="586"/>
    </row>
    <row r="711" spans="1:40" ht="43.2" outlineLevel="1">
      <c r="A711" s="89" t="s">
        <v>952</v>
      </c>
      <c r="B711" s="615" t="s">
        <v>954</v>
      </c>
      <c r="C711" s="263" t="s">
        <v>917</v>
      </c>
      <c r="D711" s="263"/>
      <c r="E711" s="575" t="s">
        <v>73</v>
      </c>
      <c r="F711" s="575" t="s">
        <v>956</v>
      </c>
      <c r="G711" s="575" t="s">
        <v>934</v>
      </c>
      <c r="H711" s="575" t="s">
        <v>80</v>
      </c>
      <c r="I711" s="575" t="s">
        <v>604</v>
      </c>
      <c r="J711" s="575">
        <v>10</v>
      </c>
      <c r="K711" s="575">
        <v>2020</v>
      </c>
      <c r="L711" s="575">
        <v>2020</v>
      </c>
      <c r="M711" s="624"/>
      <c r="N711" s="21"/>
      <c r="O711" s="21"/>
      <c r="P711" s="21"/>
      <c r="Q711" s="624"/>
      <c r="R711" s="624"/>
      <c r="S711" s="624"/>
      <c r="T711" s="624"/>
      <c r="U711" s="413"/>
      <c r="V711" s="413"/>
      <c r="W711" s="413"/>
      <c r="X711" s="413"/>
      <c r="Y711" s="464">
        <f t="shared" si="492"/>
        <v>1773</v>
      </c>
      <c r="Z711" s="475">
        <v>0</v>
      </c>
      <c r="AA711" s="464">
        <v>0</v>
      </c>
      <c r="AB711" s="472">
        <v>1773</v>
      </c>
      <c r="AC711" s="504">
        <f t="shared" si="494"/>
        <v>1773</v>
      </c>
      <c r="AD711" s="21"/>
      <c r="AE711" s="21"/>
      <c r="AF711" s="21">
        <v>1773</v>
      </c>
      <c r="AG711" s="89"/>
      <c r="AH711" s="89"/>
      <c r="AI711" s="89"/>
      <c r="AJ711" s="624"/>
      <c r="AK711" s="624">
        <v>1773</v>
      </c>
      <c r="AL711" s="831"/>
      <c r="AM711" s="586"/>
    </row>
    <row r="712" spans="1:40" ht="43.2" outlineLevel="1">
      <c r="A712" s="89" t="s">
        <v>953</v>
      </c>
      <c r="B712" s="615" t="s">
        <v>955</v>
      </c>
      <c r="C712" s="263" t="s">
        <v>962</v>
      </c>
      <c r="D712" s="263"/>
      <c r="E712" s="575" t="s">
        <v>73</v>
      </c>
      <c r="F712" s="575" t="s">
        <v>956</v>
      </c>
      <c r="G712" s="575" t="s">
        <v>934</v>
      </c>
      <c r="H712" s="575" t="s">
        <v>80</v>
      </c>
      <c r="I712" s="575" t="s">
        <v>604</v>
      </c>
      <c r="J712" s="575">
        <v>1</v>
      </c>
      <c r="K712" s="575">
        <v>2020</v>
      </c>
      <c r="L712" s="575">
        <v>2020</v>
      </c>
      <c r="M712" s="624"/>
      <c r="N712" s="21"/>
      <c r="O712" s="21"/>
      <c r="P712" s="21"/>
      <c r="Q712" s="624"/>
      <c r="R712" s="624"/>
      <c r="S712" s="624"/>
      <c r="T712" s="624"/>
      <c r="U712" s="413"/>
      <c r="V712" s="413"/>
      <c r="W712" s="413"/>
      <c r="X712" s="413"/>
      <c r="Y712" s="464">
        <f t="shared" si="492"/>
        <v>1521</v>
      </c>
      <c r="Z712" s="475">
        <v>0</v>
      </c>
      <c r="AA712" s="464">
        <v>0</v>
      </c>
      <c r="AB712" s="472">
        <v>1521</v>
      </c>
      <c r="AC712" s="504">
        <f t="shared" si="494"/>
        <v>1521</v>
      </c>
      <c r="AD712" s="21"/>
      <c r="AE712" s="21"/>
      <c r="AF712" s="21">
        <v>1521</v>
      </c>
      <c r="AG712" s="89"/>
      <c r="AH712" s="89"/>
      <c r="AI712" s="89"/>
      <c r="AJ712" s="624"/>
      <c r="AK712" s="624">
        <v>1521</v>
      </c>
      <c r="AL712" s="831"/>
      <c r="AM712" s="586"/>
    </row>
    <row r="713" spans="1:40" ht="14.4" outlineLevel="1">
      <c r="A713" s="500"/>
      <c r="B713" s="501"/>
      <c r="C713" s="502"/>
      <c r="D713" s="502"/>
      <c r="E713" s="41"/>
      <c r="F713" s="617"/>
      <c r="G713" s="41"/>
      <c r="H713" s="41"/>
      <c r="I713" s="500"/>
      <c r="J713" s="41"/>
      <c r="K713" s="41"/>
      <c r="L713" s="41"/>
      <c r="M713" s="43"/>
      <c r="N713" s="42"/>
      <c r="O713" s="42"/>
      <c r="P713" s="42"/>
      <c r="Q713" s="43"/>
      <c r="R713" s="43"/>
      <c r="S713" s="43"/>
      <c r="T713" s="43"/>
      <c r="U713" s="402"/>
      <c r="V713" s="402"/>
      <c r="W713" s="402"/>
      <c r="X713" s="402"/>
      <c r="Y713" s="451"/>
      <c r="Z713" s="451"/>
      <c r="AA713" s="451"/>
      <c r="AB713" s="451"/>
      <c r="AC713" s="43"/>
      <c r="AD713" s="42"/>
      <c r="AE713" s="42"/>
      <c r="AF713" s="42"/>
      <c r="AG713" s="500"/>
      <c r="AH713" s="500"/>
      <c r="AI713" s="500"/>
      <c r="AJ713" s="43"/>
      <c r="AK713" s="126"/>
      <c r="AL713" s="126"/>
      <c r="AM713" s="503"/>
    </row>
    <row r="714" spans="1:40" ht="35.4" hidden="1" customHeight="1">
      <c r="A714" s="110"/>
      <c r="B714" s="2139"/>
      <c r="C714" s="2139"/>
      <c r="D714" s="2139"/>
      <c r="E714" s="2140"/>
      <c r="F714" s="2140"/>
      <c r="G714" s="2140"/>
    </row>
    <row r="715" spans="1:40" ht="30.6" hidden="1" customHeight="1">
      <c r="B715" s="109"/>
      <c r="C715" s="109"/>
      <c r="D715" s="109"/>
      <c r="AH715" s="140"/>
      <c r="AI715" s="140"/>
      <c r="AJ715" s="140"/>
      <c r="AK715" s="141"/>
      <c r="AL715" s="141"/>
    </row>
    <row r="716" spans="1:40" hidden="1">
      <c r="AH716" s="140"/>
      <c r="AI716" s="140"/>
      <c r="AJ716" s="140"/>
      <c r="AK716" s="141"/>
      <c r="AL716" s="141"/>
    </row>
    <row r="717" spans="1:40" hidden="1"/>
    <row r="718" spans="1:40" hidden="1"/>
    <row r="719" spans="1:40" hidden="1">
      <c r="B719" s="109"/>
      <c r="C719" s="109"/>
      <c r="D719" s="109"/>
    </row>
    <row r="720" spans="1:40" hidden="1">
      <c r="AH720" s="140"/>
      <c r="AI720" s="140"/>
      <c r="AJ720" s="140"/>
      <c r="AK720" s="140"/>
      <c r="AL720" s="140"/>
    </row>
    <row r="721" spans="2:38" hidden="1"/>
    <row r="722" spans="2:38" ht="59.4" customHeight="1">
      <c r="B722" s="382" t="s">
        <v>876</v>
      </c>
    </row>
    <row r="723" spans="2:38">
      <c r="B723" s="316" t="s">
        <v>877</v>
      </c>
      <c r="M723" s="216"/>
      <c r="N723" s="216"/>
      <c r="O723" s="216"/>
      <c r="P723" s="216"/>
      <c r="Q723" s="216"/>
      <c r="R723" s="216"/>
      <c r="S723" s="216"/>
      <c r="T723" s="216"/>
      <c r="U723" s="429"/>
      <c r="V723" s="429"/>
      <c r="W723" s="429"/>
      <c r="X723" s="429"/>
      <c r="Y723" s="479"/>
      <c r="Z723" s="479"/>
      <c r="AA723" s="479"/>
      <c r="AB723" s="479"/>
      <c r="AC723" s="216"/>
      <c r="AD723" s="312"/>
      <c r="AE723" s="312"/>
      <c r="AF723" s="312"/>
      <c r="AG723" s="312"/>
      <c r="AH723" s="215"/>
      <c r="AI723" s="215"/>
      <c r="AJ723" s="215"/>
      <c r="AK723" s="215"/>
      <c r="AL723" s="1004"/>
    </row>
    <row r="724" spans="2:38">
      <c r="B724" s="313" t="s">
        <v>701</v>
      </c>
      <c r="M724" s="317">
        <f t="shared" ref="M724:AK724" si="496">M12</f>
        <v>929185.2</v>
      </c>
      <c r="N724" s="317">
        <f t="shared" si="496"/>
        <v>253950.97000000003</v>
      </c>
      <c r="O724" s="317">
        <f t="shared" si="496"/>
        <v>345186.72</v>
      </c>
      <c r="P724" s="317">
        <f t="shared" si="496"/>
        <v>330047.51</v>
      </c>
      <c r="Q724" s="317">
        <f t="shared" si="496"/>
        <v>968407.75</v>
      </c>
      <c r="R724" s="317">
        <f t="shared" si="496"/>
        <v>171795.91000000003</v>
      </c>
      <c r="S724" s="317">
        <f t="shared" si="496"/>
        <v>356556.81999999995</v>
      </c>
      <c r="T724" s="317">
        <f t="shared" si="496"/>
        <v>440055.02</v>
      </c>
      <c r="U724" s="430">
        <f t="shared" si="496"/>
        <v>992300.46</v>
      </c>
      <c r="V724" s="430">
        <f t="shared" si="496"/>
        <v>170562.24000000002</v>
      </c>
      <c r="W724" s="430">
        <f t="shared" si="496"/>
        <v>344796</v>
      </c>
      <c r="X724" s="430">
        <f t="shared" si="496"/>
        <v>476942.22000000003</v>
      </c>
      <c r="Y724" s="480">
        <f t="shared" si="496"/>
        <v>929185.21815999993</v>
      </c>
      <c r="Z724" s="480">
        <f t="shared" si="496"/>
        <v>170562.24000000002</v>
      </c>
      <c r="AA724" s="480">
        <f t="shared" si="496"/>
        <v>344796</v>
      </c>
      <c r="AB724" s="480">
        <f t="shared" si="496"/>
        <v>413826.97816000006</v>
      </c>
      <c r="AC724" s="317">
        <f t="shared" si="496"/>
        <v>773317.59999999974</v>
      </c>
      <c r="AD724" s="319">
        <f t="shared" si="496"/>
        <v>143350.69999999998</v>
      </c>
      <c r="AE724" s="319">
        <f t="shared" si="496"/>
        <v>351816.2</v>
      </c>
      <c r="AF724" s="319">
        <f t="shared" si="496"/>
        <v>284545.89</v>
      </c>
      <c r="AG724" s="319">
        <f t="shared" si="496"/>
        <v>233665.46</v>
      </c>
      <c r="AH724" s="319">
        <f t="shared" si="496"/>
        <v>331196.76</v>
      </c>
      <c r="AI724" s="319">
        <f t="shared" si="496"/>
        <v>449854.74</v>
      </c>
      <c r="AJ724" s="319">
        <f t="shared" si="496"/>
        <v>158082.34528666665</v>
      </c>
      <c r="AK724" s="319">
        <f t="shared" si="496"/>
        <v>281176.42000000004</v>
      </c>
      <c r="AL724" s="1005"/>
    </row>
    <row r="725" spans="2:38" s="311" customFormat="1">
      <c r="B725" s="314" t="s">
        <v>870</v>
      </c>
      <c r="M725" s="318">
        <f t="shared" ref="M725:AE725" si="497">M724-M730</f>
        <v>929185.2</v>
      </c>
      <c r="N725" s="318">
        <f>N724-N730</f>
        <v>253950.97000000003</v>
      </c>
      <c r="O725" s="318">
        <f t="shared" si="497"/>
        <v>345186.72</v>
      </c>
      <c r="P725" s="318">
        <f t="shared" si="497"/>
        <v>330047.51</v>
      </c>
      <c r="Q725" s="318">
        <f t="shared" si="497"/>
        <v>968407.75</v>
      </c>
      <c r="R725" s="318">
        <f t="shared" si="497"/>
        <v>171795.91000000003</v>
      </c>
      <c r="S725" s="318">
        <f t="shared" si="497"/>
        <v>356556.81999999995</v>
      </c>
      <c r="T725" s="318">
        <f t="shared" si="497"/>
        <v>440055.02</v>
      </c>
      <c r="U725" s="431">
        <f>U724-U730</f>
        <v>992300.46</v>
      </c>
      <c r="V725" s="431">
        <f t="shared" si="497"/>
        <v>170562.24000000002</v>
      </c>
      <c r="W725" s="431">
        <f t="shared" si="497"/>
        <v>344796</v>
      </c>
      <c r="X725" s="431">
        <f t="shared" si="497"/>
        <v>476942.22000000003</v>
      </c>
      <c r="Y725" s="481">
        <f>Y724-Y730</f>
        <v>929185.21815999993</v>
      </c>
      <c r="Z725" s="481">
        <f>Z724-Z730</f>
        <v>170562.24000000002</v>
      </c>
      <c r="AA725" s="481">
        <f>AA724-AA730</f>
        <v>344796</v>
      </c>
      <c r="AB725" s="481">
        <f>AB724-AB730</f>
        <v>413826.97816000006</v>
      </c>
      <c r="AC725" s="318">
        <f>AC724-AC730</f>
        <v>773317.59999999974</v>
      </c>
      <c r="AD725" s="318">
        <f t="shared" si="497"/>
        <v>143350.69999999998</v>
      </c>
      <c r="AE725" s="318">
        <f t="shared" si="497"/>
        <v>351816.2</v>
      </c>
      <c r="AF725" s="318">
        <f t="shared" ref="AF725:AK725" si="498">AF724-AF730</f>
        <v>284545.89</v>
      </c>
      <c r="AG725" s="318">
        <f t="shared" si="498"/>
        <v>233665.46</v>
      </c>
      <c r="AH725" s="318">
        <f t="shared" si="498"/>
        <v>331196.76</v>
      </c>
      <c r="AI725" s="318">
        <f t="shared" si="498"/>
        <v>449854.74</v>
      </c>
      <c r="AJ725" s="318">
        <f t="shared" si="498"/>
        <v>158082.34528666665</v>
      </c>
      <c r="AK725" s="318">
        <f t="shared" si="498"/>
        <v>281176.42000000004</v>
      </c>
      <c r="AL725" s="1006"/>
    </row>
    <row r="726" spans="2:38">
      <c r="B726" s="315" t="s">
        <v>871</v>
      </c>
      <c r="M726" s="216"/>
      <c r="N726" s="216"/>
      <c r="O726" s="216"/>
      <c r="P726" s="216"/>
      <c r="Q726" s="216"/>
      <c r="R726" s="216"/>
      <c r="S726" s="216"/>
      <c r="T726" s="216"/>
      <c r="U726" s="429"/>
      <c r="V726" s="429"/>
      <c r="W726" s="429"/>
      <c r="X726" s="429"/>
      <c r="Y726" s="479"/>
      <c r="Z726" s="479"/>
      <c r="AA726" s="479"/>
      <c r="AB726" s="479"/>
      <c r="AC726" s="216"/>
      <c r="AD726" s="312"/>
      <c r="AE726" s="312"/>
      <c r="AF726" s="312"/>
      <c r="AG726" s="312"/>
      <c r="AH726" s="312"/>
      <c r="AI726" s="312"/>
      <c r="AJ726" s="312"/>
      <c r="AK726" s="312"/>
      <c r="AL726" s="1007"/>
    </row>
    <row r="727" spans="2:38">
      <c r="B727" s="315" t="s">
        <v>872</v>
      </c>
      <c r="M727" s="317">
        <f>M725-M729</f>
        <v>896819.5</v>
      </c>
      <c r="N727" s="317">
        <f>N725-N729</f>
        <v>243696.90000000002</v>
      </c>
      <c r="O727" s="317">
        <f>O725-O729</f>
        <v>332565.5</v>
      </c>
      <c r="P727" s="317">
        <f>P725-P729</f>
        <v>320557.10000000003</v>
      </c>
      <c r="Q727" s="317">
        <f t="shared" ref="Q727:AE727" si="499">Q725-Q729</f>
        <v>936042.05</v>
      </c>
      <c r="R727" s="317">
        <f t="shared" si="499"/>
        <v>161541.84000000003</v>
      </c>
      <c r="S727" s="317">
        <f t="shared" si="499"/>
        <v>343935.6</v>
      </c>
      <c r="T727" s="317">
        <f t="shared" si="499"/>
        <v>430564.61000000004</v>
      </c>
      <c r="U727" s="430">
        <f t="shared" si="499"/>
        <v>959934.76</v>
      </c>
      <c r="V727" s="430">
        <f t="shared" si="499"/>
        <v>160308.17000000001</v>
      </c>
      <c r="W727" s="430">
        <f t="shared" si="499"/>
        <v>332174.78000000003</v>
      </c>
      <c r="X727" s="430">
        <f t="shared" si="499"/>
        <v>467451.81000000006</v>
      </c>
      <c r="Y727" s="480">
        <f>Y725-Y729</f>
        <v>896819.51815999998</v>
      </c>
      <c r="Z727" s="480">
        <f>Z725-Z729</f>
        <v>160308.17000000001</v>
      </c>
      <c r="AA727" s="480">
        <f>AA725-AA729</f>
        <v>332174.78000000003</v>
      </c>
      <c r="AB727" s="480">
        <f>AB725-AB729</f>
        <v>404336.56816000008</v>
      </c>
      <c r="AC727" s="317">
        <f>AC725-AC729</f>
        <v>773317.59999999974</v>
      </c>
      <c r="AD727" s="320">
        <f t="shared" si="499"/>
        <v>143350.69999999998</v>
      </c>
      <c r="AE727" s="319">
        <f t="shared" si="499"/>
        <v>345421.01</v>
      </c>
      <c r="AF727" s="319">
        <f>AF725-AF729</f>
        <v>284545.89</v>
      </c>
      <c r="AG727" s="319">
        <f t="shared" ref="AG727:AK727" si="500">AG725-AG729</f>
        <v>224175</v>
      </c>
      <c r="AH727" s="319">
        <f t="shared" si="500"/>
        <v>321706.3</v>
      </c>
      <c r="AI727" s="319">
        <f t="shared" si="500"/>
        <v>430871.1</v>
      </c>
      <c r="AJ727" s="319">
        <f t="shared" si="500"/>
        <v>158082.34528666665</v>
      </c>
      <c r="AK727" s="319">
        <f t="shared" si="500"/>
        <v>281176.42000000004</v>
      </c>
      <c r="AL727" s="1005"/>
    </row>
    <row r="728" spans="2:38">
      <c r="B728" s="315" t="s">
        <v>873</v>
      </c>
      <c r="M728" s="216"/>
      <c r="N728" s="216"/>
      <c r="O728" s="216"/>
      <c r="P728" s="216"/>
      <c r="Q728" s="216"/>
      <c r="R728" s="216"/>
      <c r="S728" s="216"/>
      <c r="T728" s="216"/>
      <c r="U728" s="429"/>
      <c r="V728" s="429"/>
      <c r="W728" s="429"/>
      <c r="X728" s="429"/>
      <c r="Y728" s="479"/>
      <c r="Z728" s="479"/>
      <c r="AA728" s="479"/>
      <c r="AB728" s="479"/>
      <c r="AC728" s="216"/>
      <c r="AD728" s="312"/>
      <c r="AE728" s="312"/>
      <c r="AF728" s="312"/>
      <c r="AG728" s="312"/>
      <c r="AH728" s="312"/>
      <c r="AI728" s="312"/>
      <c r="AJ728" s="312"/>
      <c r="AK728" s="312"/>
      <c r="AL728" s="1007"/>
    </row>
    <row r="729" spans="2:38">
      <c r="B729" s="315" t="s">
        <v>874</v>
      </c>
      <c r="M729" s="317">
        <f t="shared" ref="M729:AK729" si="501">M18+M185+M189+M199</f>
        <v>32365.699999999997</v>
      </c>
      <c r="N729" s="317">
        <f t="shared" si="501"/>
        <v>10254.07</v>
      </c>
      <c r="O729" s="317">
        <f t="shared" si="501"/>
        <v>12621.220000000001</v>
      </c>
      <c r="P729" s="317">
        <f t="shared" si="501"/>
        <v>9490.41</v>
      </c>
      <c r="Q729" s="317">
        <f t="shared" si="501"/>
        <v>32365.699999999997</v>
      </c>
      <c r="R729" s="317">
        <f t="shared" si="501"/>
        <v>10254.07</v>
      </c>
      <c r="S729" s="317">
        <f t="shared" si="501"/>
        <v>12621.220000000001</v>
      </c>
      <c r="T729" s="317">
        <f t="shared" si="501"/>
        <v>9490.41</v>
      </c>
      <c r="U729" s="430">
        <f t="shared" si="501"/>
        <v>32365.699999999997</v>
      </c>
      <c r="V729" s="430">
        <f t="shared" si="501"/>
        <v>10254.07</v>
      </c>
      <c r="W729" s="430">
        <f t="shared" si="501"/>
        <v>12621.220000000001</v>
      </c>
      <c r="X729" s="430">
        <f t="shared" si="501"/>
        <v>9490.41</v>
      </c>
      <c r="Y729" s="480">
        <f t="shared" si="501"/>
        <v>32365.699999999997</v>
      </c>
      <c r="Z729" s="480">
        <f t="shared" si="501"/>
        <v>10254.07</v>
      </c>
      <c r="AA729" s="480">
        <f t="shared" si="501"/>
        <v>12621.220000000001</v>
      </c>
      <c r="AB729" s="480">
        <f t="shared" si="501"/>
        <v>9490.41</v>
      </c>
      <c r="AC729" s="317">
        <f t="shared" si="501"/>
        <v>0</v>
      </c>
      <c r="AD729" s="319">
        <f t="shared" si="501"/>
        <v>0</v>
      </c>
      <c r="AE729" s="319">
        <f t="shared" si="501"/>
        <v>6395.19</v>
      </c>
      <c r="AF729" s="696">
        <f t="shared" si="501"/>
        <v>0</v>
      </c>
      <c r="AG729" s="319">
        <f t="shared" si="501"/>
        <v>9490.4599999999991</v>
      </c>
      <c r="AH729" s="319">
        <f t="shared" si="501"/>
        <v>9490.4599999999991</v>
      </c>
      <c r="AI729" s="319">
        <f t="shared" si="501"/>
        <v>18983.640000000003</v>
      </c>
      <c r="AJ729" s="319">
        <f t="shared" si="501"/>
        <v>0</v>
      </c>
      <c r="AK729" s="319">
        <f t="shared" si="501"/>
        <v>0</v>
      </c>
      <c r="AL729" s="1005"/>
    </row>
    <row r="730" spans="2:38" s="311" customFormat="1">
      <c r="B730" s="314" t="s">
        <v>875</v>
      </c>
      <c r="M730" s="313">
        <v>0</v>
      </c>
      <c r="N730" s="313">
        <v>0</v>
      </c>
      <c r="O730" s="313">
        <v>0</v>
      </c>
      <c r="P730" s="313">
        <v>0</v>
      </c>
      <c r="Q730" s="313">
        <v>0</v>
      </c>
      <c r="R730" s="313">
        <v>0</v>
      </c>
      <c r="S730" s="313">
        <v>0</v>
      </c>
      <c r="T730" s="313">
        <v>0</v>
      </c>
      <c r="U730" s="432">
        <v>0</v>
      </c>
      <c r="V730" s="432">
        <v>0</v>
      </c>
      <c r="W730" s="432">
        <v>0</v>
      </c>
      <c r="X730" s="432">
        <v>0</v>
      </c>
      <c r="Y730" s="482">
        <v>0</v>
      </c>
      <c r="Z730" s="482">
        <v>0</v>
      </c>
      <c r="AA730" s="482">
        <v>0</v>
      </c>
      <c r="AB730" s="482">
        <v>0</v>
      </c>
      <c r="AC730" s="313">
        <v>0</v>
      </c>
      <c r="AD730" s="313">
        <v>0</v>
      </c>
      <c r="AE730" s="313">
        <v>0</v>
      </c>
      <c r="AF730" s="313">
        <v>0</v>
      </c>
      <c r="AG730" s="313">
        <v>0</v>
      </c>
      <c r="AH730" s="313">
        <v>0</v>
      </c>
      <c r="AI730" s="313">
        <v>0</v>
      </c>
      <c r="AJ730" s="313">
        <v>0</v>
      </c>
      <c r="AK730" s="313">
        <v>0</v>
      </c>
      <c r="AL730" s="1008"/>
    </row>
    <row r="731" spans="2:38">
      <c r="B731" s="316" t="s">
        <v>878</v>
      </c>
      <c r="M731" s="216"/>
      <c r="N731" s="216"/>
      <c r="O731" s="216"/>
      <c r="P731" s="216"/>
      <c r="Q731" s="216"/>
      <c r="R731" s="216"/>
      <c r="S731" s="216"/>
      <c r="T731" s="216"/>
      <c r="U731" s="429"/>
      <c r="V731" s="429"/>
      <c r="W731" s="429"/>
      <c r="X731" s="429"/>
      <c r="Y731" s="479"/>
      <c r="Z731" s="479"/>
      <c r="AA731" s="479"/>
      <c r="AB731" s="479"/>
      <c r="AC731" s="216"/>
      <c r="AD731" s="312"/>
      <c r="AE731" s="312"/>
      <c r="AF731" s="312"/>
      <c r="AG731" s="312"/>
      <c r="AH731" s="312"/>
      <c r="AI731" s="312"/>
      <c r="AJ731" s="312"/>
      <c r="AK731" s="312"/>
      <c r="AL731" s="1007"/>
    </row>
    <row r="732" spans="2:38" s="311" customFormat="1">
      <c r="B732" s="313" t="s">
        <v>701</v>
      </c>
      <c r="M732" s="318">
        <f t="shared" ref="M732:AK732" si="502">M14</f>
        <v>826171.46</v>
      </c>
      <c r="N732" s="318">
        <f t="shared" si="502"/>
        <v>172428.04</v>
      </c>
      <c r="O732" s="318">
        <f t="shared" si="502"/>
        <v>428100.88</v>
      </c>
      <c r="P732" s="318">
        <f t="shared" si="502"/>
        <v>225642.53999999998</v>
      </c>
      <c r="Q732" s="318">
        <f t="shared" si="502"/>
        <v>837240.51100000006</v>
      </c>
      <c r="R732" s="318">
        <f t="shared" si="502"/>
        <v>193696.03</v>
      </c>
      <c r="S732" s="318">
        <f t="shared" si="502"/>
        <v>429901.94099999999</v>
      </c>
      <c r="T732" s="318">
        <f t="shared" si="502"/>
        <v>213642.53999999998</v>
      </c>
      <c r="U732" s="431">
        <f t="shared" si="502"/>
        <v>877604.68</v>
      </c>
      <c r="V732" s="431">
        <f t="shared" si="502"/>
        <v>186539.03</v>
      </c>
      <c r="W732" s="431">
        <f t="shared" si="502"/>
        <v>466891.20999999996</v>
      </c>
      <c r="X732" s="431">
        <f t="shared" si="502"/>
        <v>224174.43999999997</v>
      </c>
      <c r="Y732" s="481">
        <f t="shared" si="502"/>
        <v>750449.88</v>
      </c>
      <c r="Z732" s="481">
        <f t="shared" si="502"/>
        <v>167261.32999999999</v>
      </c>
      <c r="AA732" s="481">
        <f t="shared" si="502"/>
        <v>441877.41000000003</v>
      </c>
      <c r="AB732" s="481">
        <f t="shared" si="502"/>
        <v>141311.14000000001</v>
      </c>
      <c r="AC732" s="318">
        <f t="shared" si="502"/>
        <v>509953.85000000003</v>
      </c>
      <c r="AD732" s="318">
        <f t="shared" si="502"/>
        <v>176688.45</v>
      </c>
      <c r="AE732" s="318">
        <f t="shared" si="502"/>
        <v>153682.02000000002</v>
      </c>
      <c r="AF732" s="318">
        <f t="shared" si="502"/>
        <v>182529.59999999998</v>
      </c>
      <c r="AG732" s="318">
        <f t="shared" si="502"/>
        <v>225642.44</v>
      </c>
      <c r="AH732" s="318">
        <f t="shared" si="502"/>
        <v>221670.44</v>
      </c>
      <c r="AI732" s="318">
        <f t="shared" si="502"/>
        <v>242641.14</v>
      </c>
      <c r="AJ732" s="318">
        <f t="shared" si="502"/>
        <v>98532.17717000001</v>
      </c>
      <c r="AK732" s="318">
        <f t="shared" si="502"/>
        <v>171764.2</v>
      </c>
      <c r="AL732" s="1006"/>
    </row>
    <row r="733" spans="2:38" s="311" customFormat="1">
      <c r="B733" s="314" t="s">
        <v>870</v>
      </c>
      <c r="M733" s="313"/>
      <c r="N733" s="313"/>
      <c r="O733" s="313"/>
      <c r="P733" s="313"/>
      <c r="Q733" s="313"/>
      <c r="R733" s="313"/>
      <c r="S733" s="313"/>
      <c r="T733" s="313"/>
      <c r="U733" s="432"/>
      <c r="V733" s="432"/>
      <c r="W733" s="432"/>
      <c r="X733" s="432"/>
      <c r="Y733" s="482"/>
      <c r="Z733" s="482"/>
      <c r="AA733" s="482"/>
      <c r="AB733" s="482"/>
      <c r="AC733" s="313"/>
      <c r="AD733" s="313"/>
      <c r="AE733" s="313"/>
      <c r="AF733" s="313"/>
      <c r="AG733" s="313"/>
      <c r="AH733" s="313"/>
      <c r="AI733" s="313"/>
      <c r="AJ733" s="313"/>
      <c r="AK733" s="313"/>
      <c r="AL733" s="1008"/>
    </row>
    <row r="734" spans="2:38">
      <c r="B734" s="315" t="s">
        <v>871</v>
      </c>
      <c r="M734" s="216"/>
      <c r="N734" s="216"/>
      <c r="O734" s="216"/>
      <c r="P734" s="216"/>
      <c r="Q734" s="216"/>
      <c r="R734" s="216"/>
      <c r="S734" s="216"/>
      <c r="T734" s="216"/>
      <c r="U734" s="429"/>
      <c r="V734" s="429"/>
      <c r="W734" s="429"/>
      <c r="X734" s="429"/>
      <c r="Y734" s="479"/>
      <c r="Z734" s="479"/>
      <c r="AA734" s="479"/>
      <c r="AB734" s="479"/>
      <c r="AC734" s="216"/>
      <c r="AD734" s="312"/>
      <c r="AE734" s="312"/>
      <c r="AF734" s="312"/>
      <c r="AG734" s="312"/>
      <c r="AH734" s="312"/>
      <c r="AI734" s="312"/>
      <c r="AJ734" s="312"/>
      <c r="AK734" s="312"/>
      <c r="AL734" s="1007"/>
    </row>
    <row r="735" spans="2:38">
      <c r="B735" s="315" t="s">
        <v>872</v>
      </c>
      <c r="M735" s="317">
        <f>M732-M738-M737</f>
        <v>388408</v>
      </c>
      <c r="N735" s="317">
        <f t="shared" ref="N735:AE735" si="503">N732-N738-N737</f>
        <v>44335.000000000007</v>
      </c>
      <c r="O735" s="317">
        <f t="shared" si="503"/>
        <v>164505</v>
      </c>
      <c r="P735" s="317">
        <f t="shared" si="503"/>
        <v>179568</v>
      </c>
      <c r="Q735" s="317">
        <f t="shared" si="503"/>
        <v>399477.05100000009</v>
      </c>
      <c r="R735" s="317">
        <f t="shared" si="503"/>
        <v>65602.989999999991</v>
      </c>
      <c r="S735" s="317">
        <f t="shared" si="503"/>
        <v>166306.06099999999</v>
      </c>
      <c r="T735" s="317">
        <f t="shared" si="503"/>
        <v>167568</v>
      </c>
      <c r="U735" s="430">
        <f t="shared" si="503"/>
        <v>439841.22000000009</v>
      </c>
      <c r="V735" s="430">
        <f t="shared" si="503"/>
        <v>58445.99</v>
      </c>
      <c r="W735" s="430">
        <f t="shared" si="503"/>
        <v>203295.32999999996</v>
      </c>
      <c r="X735" s="430">
        <f t="shared" si="503"/>
        <v>178099.89999999997</v>
      </c>
      <c r="Y735" s="480">
        <f>Y732-Y738-Y737</f>
        <v>388408.02</v>
      </c>
      <c r="Z735" s="480">
        <f>Z732-Z738-Z737</f>
        <v>58445.989999999991</v>
      </c>
      <c r="AA735" s="480">
        <f>AA732-AA738-AA737</f>
        <v>203295.33000000002</v>
      </c>
      <c r="AB735" s="480">
        <f>AB732-AB738-AB737</f>
        <v>126666.70000000001</v>
      </c>
      <c r="AC735" s="317">
        <f>AC732-AC738-AC737</f>
        <v>354763.75</v>
      </c>
      <c r="AD735" s="319">
        <f t="shared" si="503"/>
        <v>63803.350000000006</v>
      </c>
      <c r="AE735" s="320">
        <f t="shared" si="503"/>
        <v>108430.80000000002</v>
      </c>
      <c r="AF735" s="320">
        <f t="shared" ref="AF735:AK735" si="504">AF732-AF738-AF737</f>
        <v>182529.59999999998</v>
      </c>
      <c r="AG735" s="320" t="e">
        <f t="shared" si="504"/>
        <v>#VALUE!</v>
      </c>
      <c r="AH735" s="320" t="e">
        <f t="shared" si="504"/>
        <v>#VALUE!</v>
      </c>
      <c r="AI735" s="320" t="e">
        <f t="shared" si="504"/>
        <v>#VALUE!</v>
      </c>
      <c r="AJ735" s="320">
        <f t="shared" si="504"/>
        <v>98532.17717000001</v>
      </c>
      <c r="AK735" s="320">
        <f t="shared" si="504"/>
        <v>171764.2</v>
      </c>
      <c r="AL735" s="1009"/>
    </row>
    <row r="736" spans="2:38">
      <c r="B736" s="315" t="s">
        <v>873</v>
      </c>
      <c r="M736" s="216"/>
      <c r="N736" s="216"/>
      <c r="O736" s="216"/>
      <c r="P736" s="216"/>
      <c r="Q736" s="216"/>
      <c r="R736" s="216"/>
      <c r="S736" s="216"/>
      <c r="T736" s="216"/>
      <c r="U736" s="429"/>
      <c r="V736" s="429"/>
      <c r="W736" s="429"/>
      <c r="X736" s="429"/>
      <c r="Y736" s="479"/>
      <c r="Z736" s="479"/>
      <c r="AA736" s="479"/>
      <c r="AB736" s="479"/>
      <c r="AC736" s="216"/>
      <c r="AD736" s="312"/>
      <c r="AE736" s="312"/>
      <c r="AF736" s="312"/>
      <c r="AG736" s="312"/>
      <c r="AH736" s="312"/>
      <c r="AI736" s="312"/>
      <c r="AJ736" s="312"/>
      <c r="AK736" s="312"/>
      <c r="AL736" s="1007"/>
    </row>
    <row r="737" spans="2:38">
      <c r="B737" s="315" t="s">
        <v>874</v>
      </c>
      <c r="M737" s="317">
        <f t="shared" ref="M737:AK737" si="505">M111+M186+M190+M200</f>
        <v>97539.860000000015</v>
      </c>
      <c r="N737" s="317">
        <f t="shared" si="505"/>
        <v>21912.04</v>
      </c>
      <c r="O737" s="317">
        <f t="shared" si="505"/>
        <v>29553.279999999999</v>
      </c>
      <c r="P737" s="317">
        <f t="shared" si="505"/>
        <v>46074.539999999994</v>
      </c>
      <c r="Q737" s="317">
        <f t="shared" si="505"/>
        <v>97539.860000000015</v>
      </c>
      <c r="R737" s="317">
        <f t="shared" si="505"/>
        <v>21912.04</v>
      </c>
      <c r="S737" s="317">
        <f t="shared" si="505"/>
        <v>29553.279999999999</v>
      </c>
      <c r="T737" s="317">
        <f t="shared" si="505"/>
        <v>46074.539999999994</v>
      </c>
      <c r="U737" s="430">
        <f t="shared" si="505"/>
        <v>97539.860000000015</v>
      </c>
      <c r="V737" s="430">
        <f t="shared" si="505"/>
        <v>21912.04</v>
      </c>
      <c r="W737" s="430">
        <f t="shared" si="505"/>
        <v>29553.279999999999</v>
      </c>
      <c r="X737" s="430">
        <f t="shared" si="505"/>
        <v>46074.539999999994</v>
      </c>
      <c r="Y737" s="480">
        <f t="shared" si="505"/>
        <v>21818.260000000002</v>
      </c>
      <c r="Z737" s="480">
        <f t="shared" si="505"/>
        <v>2634.3399999999997</v>
      </c>
      <c r="AA737" s="480">
        <f t="shared" si="505"/>
        <v>4539.4799999999996</v>
      </c>
      <c r="AB737" s="480">
        <f t="shared" si="505"/>
        <v>14644.439999999999</v>
      </c>
      <c r="AC737" s="317">
        <f t="shared" si="505"/>
        <v>0</v>
      </c>
      <c r="AD737" s="319">
        <f t="shared" si="505"/>
        <v>0</v>
      </c>
      <c r="AE737" s="319">
        <f t="shared" si="505"/>
        <v>2946.2200000000003</v>
      </c>
      <c r="AF737" s="696">
        <f t="shared" si="505"/>
        <v>0</v>
      </c>
      <c r="AG737" s="319">
        <f t="shared" si="505"/>
        <v>46074.44</v>
      </c>
      <c r="AH737" s="319">
        <f t="shared" si="505"/>
        <v>46074.44</v>
      </c>
      <c r="AI737" s="319">
        <f t="shared" si="505"/>
        <v>75073.14</v>
      </c>
      <c r="AJ737" s="319">
        <f t="shared" si="505"/>
        <v>0</v>
      </c>
      <c r="AK737" s="319">
        <f t="shared" si="505"/>
        <v>0</v>
      </c>
      <c r="AL737" s="1005"/>
    </row>
    <row r="738" spans="2:38" s="311" customFormat="1">
      <c r="B738" s="314" t="s">
        <v>875</v>
      </c>
      <c r="M738" s="318">
        <f t="shared" ref="M738:AK738" si="506">M511+M219+M216</f>
        <v>340223.6</v>
      </c>
      <c r="N738" s="318">
        <f t="shared" si="506"/>
        <v>106181</v>
      </c>
      <c r="O738" s="318">
        <f t="shared" si="506"/>
        <v>234042.6</v>
      </c>
      <c r="P738" s="318">
        <f t="shared" si="506"/>
        <v>0</v>
      </c>
      <c r="Q738" s="318">
        <f t="shared" si="506"/>
        <v>340223.6</v>
      </c>
      <c r="R738" s="318">
        <f t="shared" si="506"/>
        <v>106181</v>
      </c>
      <c r="S738" s="318">
        <f t="shared" si="506"/>
        <v>234042.6</v>
      </c>
      <c r="T738" s="318">
        <f t="shared" si="506"/>
        <v>0</v>
      </c>
      <c r="U738" s="431">
        <f t="shared" si="506"/>
        <v>340223.6</v>
      </c>
      <c r="V738" s="431">
        <f t="shared" si="506"/>
        <v>106181</v>
      </c>
      <c r="W738" s="431">
        <f t="shared" si="506"/>
        <v>234042.6</v>
      </c>
      <c r="X738" s="431">
        <f t="shared" si="506"/>
        <v>0</v>
      </c>
      <c r="Y738" s="481">
        <f t="shared" si="506"/>
        <v>340223.6</v>
      </c>
      <c r="Z738" s="481">
        <f t="shared" si="506"/>
        <v>106181</v>
      </c>
      <c r="AA738" s="481">
        <f t="shared" si="506"/>
        <v>234042.6</v>
      </c>
      <c r="AB738" s="481">
        <f t="shared" si="506"/>
        <v>0</v>
      </c>
      <c r="AC738" s="318">
        <f t="shared" si="506"/>
        <v>155190.1</v>
      </c>
      <c r="AD738" s="318">
        <f t="shared" si="506"/>
        <v>112885.1</v>
      </c>
      <c r="AE738" s="318">
        <f t="shared" si="506"/>
        <v>42305</v>
      </c>
      <c r="AF738" s="318">
        <f t="shared" si="506"/>
        <v>0</v>
      </c>
      <c r="AG738" s="318" t="e">
        <f t="shared" si="506"/>
        <v>#VALUE!</v>
      </c>
      <c r="AH738" s="318" t="e">
        <f t="shared" si="506"/>
        <v>#VALUE!</v>
      </c>
      <c r="AI738" s="318" t="e">
        <f t="shared" si="506"/>
        <v>#VALUE!</v>
      </c>
      <c r="AJ738" s="318">
        <f t="shared" si="506"/>
        <v>0</v>
      </c>
      <c r="AK738" s="318">
        <f t="shared" si="506"/>
        <v>0</v>
      </c>
      <c r="AL738" s="1006"/>
    </row>
    <row r="741" spans="2:38">
      <c r="B741" s="327" t="s">
        <v>879</v>
      </c>
    </row>
    <row r="742" spans="2:38">
      <c r="B742" s="390" t="s">
        <v>881</v>
      </c>
      <c r="M742" s="326">
        <f>M725*0.1</f>
        <v>92918.52</v>
      </c>
      <c r="U742" s="433">
        <f>U727-M727</f>
        <v>63115.260000000009</v>
      </c>
      <c r="Y742" s="517">
        <f>Y727-M727</f>
        <v>1.815999997779727E-2</v>
      </c>
    </row>
    <row r="743" spans="2:38">
      <c r="B743" s="390" t="s">
        <v>880</v>
      </c>
      <c r="M743" s="326">
        <f>M732*0.1</f>
        <v>82617.146000000008</v>
      </c>
    </row>
    <row r="744" spans="2:38">
      <c r="B744" s="327"/>
      <c r="M744" s="326"/>
      <c r="AC744" s="323"/>
    </row>
    <row r="745" spans="2:38">
      <c r="B745" s="390" t="s">
        <v>881</v>
      </c>
      <c r="M745" s="389">
        <f>M727*0.1</f>
        <v>89681.950000000012</v>
      </c>
      <c r="U745" s="433">
        <f>U735-M735</f>
        <v>51433.220000000088</v>
      </c>
      <c r="Y745" s="517">
        <f>Y735-M735</f>
        <v>2.0000000018626451E-2</v>
      </c>
    </row>
    <row r="746" spans="2:38">
      <c r="B746" s="390" t="s">
        <v>880</v>
      </c>
      <c r="M746" s="389">
        <f>M735*0.1</f>
        <v>38840.800000000003</v>
      </c>
    </row>
    <row r="748" spans="2:38">
      <c r="M748" s="506">
        <f>87855.56/M725*100</f>
        <v>9.4551183122589553</v>
      </c>
    </row>
    <row r="749" spans="2:38">
      <c r="M749" s="506">
        <f>82593.7/M732*100</f>
        <v>9.9971620903002396</v>
      </c>
    </row>
    <row r="750" spans="2:38">
      <c r="Y750" s="517"/>
    </row>
    <row r="753" spans="17:17">
      <c r="Q753" s="323"/>
    </row>
  </sheetData>
  <mergeCells count="4777">
    <mergeCell ref="AF499:AF500"/>
    <mergeCell ref="AF501:AF502"/>
    <mergeCell ref="AF503:AF504"/>
    <mergeCell ref="AF505:AF506"/>
    <mergeCell ref="AF511:AF512"/>
    <mergeCell ref="AF597:AF598"/>
    <mergeCell ref="AC422:AC424"/>
    <mergeCell ref="A3:AF3"/>
    <mergeCell ref="A2:AF2"/>
    <mergeCell ref="AF413:AF415"/>
    <mergeCell ref="AF419:AF421"/>
    <mergeCell ref="AF422:AF424"/>
    <mergeCell ref="AF425:AF427"/>
    <mergeCell ref="AF428:AF430"/>
    <mergeCell ref="AF432:AF434"/>
    <mergeCell ref="AF435:AF437"/>
    <mergeCell ref="AF438:AF440"/>
    <mergeCell ref="AF444:AF446"/>
    <mergeCell ref="AF447:AF449"/>
    <mergeCell ref="AF450:AF452"/>
    <mergeCell ref="AF453:AF455"/>
    <mergeCell ref="AF456:AF458"/>
    <mergeCell ref="AF459:AF461"/>
    <mergeCell ref="AF486:AF488"/>
    <mergeCell ref="AF362:AF364"/>
    <mergeCell ref="AF365:AF367"/>
    <mergeCell ref="AF368:AF370"/>
    <mergeCell ref="AF371:AF373"/>
    <mergeCell ref="AF377:AF379"/>
    <mergeCell ref="AF392:AF394"/>
    <mergeCell ref="AF395:AF397"/>
    <mergeCell ref="AF398:AF400"/>
    <mergeCell ref="AF404:AF406"/>
    <mergeCell ref="AF407:AF409"/>
    <mergeCell ref="AF410:AF412"/>
    <mergeCell ref="AF305:AF307"/>
    <mergeCell ref="AF308:AF310"/>
    <mergeCell ref="AF311:AF313"/>
    <mergeCell ref="AF314:AF316"/>
    <mergeCell ref="AF317:AF319"/>
    <mergeCell ref="AF320:AF322"/>
    <mergeCell ref="AF323:AF325"/>
    <mergeCell ref="AF326:AF328"/>
    <mergeCell ref="AF329:AF331"/>
    <mergeCell ref="AF332:AF334"/>
    <mergeCell ref="AF338:AF340"/>
    <mergeCell ref="AF341:AF343"/>
    <mergeCell ref="AF344:AF346"/>
    <mergeCell ref="AF347:AF349"/>
    <mergeCell ref="AF350:AF352"/>
    <mergeCell ref="AF353:AF355"/>
    <mergeCell ref="AF356:AF358"/>
    <mergeCell ref="AF275:AF277"/>
    <mergeCell ref="AF278:AF280"/>
    <mergeCell ref="AF281:AF283"/>
    <mergeCell ref="AF284:AF286"/>
    <mergeCell ref="AF287:AF289"/>
    <mergeCell ref="AF290:AF292"/>
    <mergeCell ref="AF293:AF295"/>
    <mergeCell ref="AF296:AF298"/>
    <mergeCell ref="AF299:AF301"/>
    <mergeCell ref="AF302:AF304"/>
    <mergeCell ref="AM695:AM696"/>
    <mergeCell ref="B704:E704"/>
    <mergeCell ref="B714:G714"/>
    <mergeCell ref="AE695:AE696"/>
    <mergeCell ref="AG695:AG696"/>
    <mergeCell ref="AH695:AH696"/>
    <mergeCell ref="AI695:AI696"/>
    <mergeCell ref="AJ695:AJ696"/>
    <mergeCell ref="AK695:AK696"/>
    <mergeCell ref="Y695:Y696"/>
    <mergeCell ref="Z695:Z696"/>
    <mergeCell ref="AA695:AA696"/>
    <mergeCell ref="AB695:AB696"/>
    <mergeCell ref="AC695:AC696"/>
    <mergeCell ref="AD695:AD696"/>
    <mergeCell ref="S695:S696"/>
    <mergeCell ref="T695:T696"/>
    <mergeCell ref="U695:U696"/>
    <mergeCell ref="AF380:AF382"/>
    <mergeCell ref="AF383:AF385"/>
    <mergeCell ref="AF386:AF388"/>
    <mergeCell ref="AF401:AF403"/>
    <mergeCell ref="V695:V696"/>
    <mergeCell ref="W695:W696"/>
    <mergeCell ref="X695:X696"/>
    <mergeCell ref="M695:M696"/>
    <mergeCell ref="N695:N696"/>
    <mergeCell ref="O695:O696"/>
    <mergeCell ref="P695:P696"/>
    <mergeCell ref="Q695:Q696"/>
    <mergeCell ref="R695:R696"/>
    <mergeCell ref="B666:E666"/>
    <mergeCell ref="B683:L683"/>
    <mergeCell ref="B684:E684"/>
    <mergeCell ref="A695:A696"/>
    <mergeCell ref="B695:B696"/>
    <mergeCell ref="C695:C696"/>
    <mergeCell ref="E695:E696"/>
    <mergeCell ref="F695:F696"/>
    <mergeCell ref="K695:K696"/>
    <mergeCell ref="L695:L696"/>
    <mergeCell ref="AK597:AK598"/>
    <mergeCell ref="AM597:AM598"/>
    <mergeCell ref="B637:L637"/>
    <mergeCell ref="B638:E638"/>
    <mergeCell ref="AD597:AD598"/>
    <mergeCell ref="AE597:AE598"/>
    <mergeCell ref="AG597:AG598"/>
    <mergeCell ref="AH597:AH598"/>
    <mergeCell ref="AI597:AI598"/>
    <mergeCell ref="AJ597:AJ598"/>
    <mergeCell ref="X597:X598"/>
    <mergeCell ref="Y597:Y598"/>
    <mergeCell ref="Z597:Z598"/>
    <mergeCell ref="AA597:AA598"/>
    <mergeCell ref="AB597:AB598"/>
    <mergeCell ref="AC597:AC598"/>
    <mergeCell ref="R597:R598"/>
    <mergeCell ref="S597:S598"/>
    <mergeCell ref="T597:T598"/>
    <mergeCell ref="U597:U598"/>
    <mergeCell ref="V597:V598"/>
    <mergeCell ref="W597:W598"/>
    <mergeCell ref="L597:L598"/>
    <mergeCell ref="M597:M598"/>
    <mergeCell ref="N597:N598"/>
    <mergeCell ref="O597:O598"/>
    <mergeCell ref="P597:P598"/>
    <mergeCell ref="Q597:Q598"/>
    <mergeCell ref="A597:A598"/>
    <mergeCell ref="B597:B598"/>
    <mergeCell ref="C597:C598"/>
    <mergeCell ref="E597:E598"/>
    <mergeCell ref="F597:F598"/>
    <mergeCell ref="K597:K598"/>
    <mergeCell ref="AD595:AD596"/>
    <mergeCell ref="AE595:AE596"/>
    <mergeCell ref="AG595:AG596"/>
    <mergeCell ref="AH595:AH596"/>
    <mergeCell ref="AI595:AI596"/>
    <mergeCell ref="AJ595:AJ596"/>
    <mergeCell ref="X595:X596"/>
    <mergeCell ref="Y595:Y596"/>
    <mergeCell ref="Z595:Z596"/>
    <mergeCell ref="AA595:AA596"/>
    <mergeCell ref="AB595:AB596"/>
    <mergeCell ref="AC595:AC596"/>
    <mergeCell ref="R595:R596"/>
    <mergeCell ref="S595:S596"/>
    <mergeCell ref="T595:T596"/>
    <mergeCell ref="U595:U596"/>
    <mergeCell ref="V595:V596"/>
    <mergeCell ref="W595:W596"/>
    <mergeCell ref="L595:L596"/>
    <mergeCell ref="M595:M596"/>
    <mergeCell ref="N595:N596"/>
    <mergeCell ref="O595:O596"/>
    <mergeCell ref="P595:P596"/>
    <mergeCell ref="Q595:Q596"/>
    <mergeCell ref="AK593:AK594"/>
    <mergeCell ref="AM593:AM594"/>
    <mergeCell ref="A595:A596"/>
    <mergeCell ref="B595:B596"/>
    <mergeCell ref="C595:C596"/>
    <mergeCell ref="E595:E596"/>
    <mergeCell ref="F595:F596"/>
    <mergeCell ref="K595:K596"/>
    <mergeCell ref="AD593:AD594"/>
    <mergeCell ref="AE593:AE594"/>
    <mergeCell ref="AG593:AG594"/>
    <mergeCell ref="AH593:AH594"/>
    <mergeCell ref="AI593:AI594"/>
    <mergeCell ref="AJ593:AJ594"/>
    <mergeCell ref="X593:X594"/>
    <mergeCell ref="Y593:Y594"/>
    <mergeCell ref="Z593:Z594"/>
    <mergeCell ref="AA593:AA594"/>
    <mergeCell ref="AB593:AB594"/>
    <mergeCell ref="AC593:AC594"/>
    <mergeCell ref="R593:R594"/>
    <mergeCell ref="S593:S594"/>
    <mergeCell ref="T593:T594"/>
    <mergeCell ref="U593:U594"/>
    <mergeCell ref="V593:V594"/>
    <mergeCell ref="W593:W594"/>
    <mergeCell ref="L593:L594"/>
    <mergeCell ref="M593:M594"/>
    <mergeCell ref="AK595:AK596"/>
    <mergeCell ref="AM595:AM596"/>
    <mergeCell ref="N593:N594"/>
    <mergeCell ref="O593:O594"/>
    <mergeCell ref="P593:P594"/>
    <mergeCell ref="Q593:Q594"/>
    <mergeCell ref="A593:A594"/>
    <mergeCell ref="B593:B594"/>
    <mergeCell ref="C593:C594"/>
    <mergeCell ref="E593:E594"/>
    <mergeCell ref="F593:F594"/>
    <mergeCell ref="K593:K594"/>
    <mergeCell ref="AM511:AM512"/>
    <mergeCell ref="B516:L516"/>
    <mergeCell ref="B518:L518"/>
    <mergeCell ref="B519:E519"/>
    <mergeCell ref="B562:E562"/>
    <mergeCell ref="AG511:AG512"/>
    <mergeCell ref="AH511:AH512"/>
    <mergeCell ref="AI511:AI512"/>
    <mergeCell ref="AJ511:AJ512"/>
    <mergeCell ref="AK511:AK512"/>
    <mergeCell ref="Z511:Z512"/>
    <mergeCell ref="AA511:AA512"/>
    <mergeCell ref="AB511:AB512"/>
    <mergeCell ref="AC511:AC512"/>
    <mergeCell ref="AD511:AD512"/>
    <mergeCell ref="AE511:AE512"/>
    <mergeCell ref="T511:T512"/>
    <mergeCell ref="U511:U512"/>
    <mergeCell ref="V511:V512"/>
    <mergeCell ref="W511:W512"/>
    <mergeCell ref="X511:X512"/>
    <mergeCell ref="Y511:Y512"/>
    <mergeCell ref="N511:N512"/>
    <mergeCell ref="O511:O512"/>
    <mergeCell ref="P511:P512"/>
    <mergeCell ref="Q511:Q512"/>
    <mergeCell ref="R511:R512"/>
    <mergeCell ref="S511:S512"/>
    <mergeCell ref="AM505:AM506"/>
    <mergeCell ref="A511:A512"/>
    <mergeCell ref="B511:B512"/>
    <mergeCell ref="C511:C512"/>
    <mergeCell ref="E511:E512"/>
    <mergeCell ref="F511:F512"/>
    <mergeCell ref="K511:K512"/>
    <mergeCell ref="L511:L512"/>
    <mergeCell ref="M511:M512"/>
    <mergeCell ref="AG505:AG506"/>
    <mergeCell ref="AH505:AH506"/>
    <mergeCell ref="AI505:AI506"/>
    <mergeCell ref="AJ505:AJ506"/>
    <mergeCell ref="AK505:AK506"/>
    <mergeCell ref="Z505:Z506"/>
    <mergeCell ref="AA505:AA506"/>
    <mergeCell ref="AB505:AB506"/>
    <mergeCell ref="AC505:AC506"/>
    <mergeCell ref="AD505:AD506"/>
    <mergeCell ref="AE505:AE506"/>
    <mergeCell ref="T505:T506"/>
    <mergeCell ref="U505:U506"/>
    <mergeCell ref="AM503:AM504"/>
    <mergeCell ref="A505:A506"/>
    <mergeCell ref="B505:B506"/>
    <mergeCell ref="C505:C506"/>
    <mergeCell ref="E505:E506"/>
    <mergeCell ref="F505:F506"/>
    <mergeCell ref="K505:K506"/>
    <mergeCell ref="L505:L506"/>
    <mergeCell ref="M505:M506"/>
    <mergeCell ref="AG503:AG504"/>
    <mergeCell ref="AH503:AH504"/>
    <mergeCell ref="AI503:AI504"/>
    <mergeCell ref="AJ503:AJ504"/>
    <mergeCell ref="AK503:AK504"/>
    <mergeCell ref="Z503:Z504"/>
    <mergeCell ref="AA503:AA504"/>
    <mergeCell ref="AB503:AB504"/>
    <mergeCell ref="AC503:AC504"/>
    <mergeCell ref="AD503:AD504"/>
    <mergeCell ref="AE503:AE504"/>
    <mergeCell ref="K503:K504"/>
    <mergeCell ref="L503:L504"/>
    <mergeCell ref="M503:M504"/>
    <mergeCell ref="AG501:AG502"/>
    <mergeCell ref="AH501:AH502"/>
    <mergeCell ref="AI501:AI502"/>
    <mergeCell ref="AJ501:AJ502"/>
    <mergeCell ref="AK501:AK502"/>
    <mergeCell ref="Z501:Z502"/>
    <mergeCell ref="AA501:AA502"/>
    <mergeCell ref="AB501:AB502"/>
    <mergeCell ref="AC501:AC502"/>
    <mergeCell ref="V505:V506"/>
    <mergeCell ref="W505:W506"/>
    <mergeCell ref="X505:X506"/>
    <mergeCell ref="Y505:Y506"/>
    <mergeCell ref="N505:N506"/>
    <mergeCell ref="O505:O506"/>
    <mergeCell ref="P505:P506"/>
    <mergeCell ref="Q505:Q506"/>
    <mergeCell ref="R505:R506"/>
    <mergeCell ref="S505:S506"/>
    <mergeCell ref="A501:A502"/>
    <mergeCell ref="B501:B502"/>
    <mergeCell ref="C501:C502"/>
    <mergeCell ref="E501:E502"/>
    <mergeCell ref="F501:F502"/>
    <mergeCell ref="K501:K502"/>
    <mergeCell ref="L501:L502"/>
    <mergeCell ref="M501:M502"/>
    <mergeCell ref="AG499:AG500"/>
    <mergeCell ref="AH499:AH500"/>
    <mergeCell ref="AI499:AI500"/>
    <mergeCell ref="AJ499:AJ500"/>
    <mergeCell ref="AK499:AK500"/>
    <mergeCell ref="Z499:Z500"/>
    <mergeCell ref="AA499:AA500"/>
    <mergeCell ref="T503:T504"/>
    <mergeCell ref="U503:U504"/>
    <mergeCell ref="V503:V504"/>
    <mergeCell ref="W503:W504"/>
    <mergeCell ref="X503:X504"/>
    <mergeCell ref="Y503:Y504"/>
    <mergeCell ref="N503:N504"/>
    <mergeCell ref="O503:O504"/>
    <mergeCell ref="P503:P504"/>
    <mergeCell ref="Q503:Q504"/>
    <mergeCell ref="R503:R504"/>
    <mergeCell ref="S503:S504"/>
    <mergeCell ref="A503:A504"/>
    <mergeCell ref="B503:B504"/>
    <mergeCell ref="C503:C504"/>
    <mergeCell ref="E503:E504"/>
    <mergeCell ref="F503:F504"/>
    <mergeCell ref="AD499:AD500"/>
    <mergeCell ref="AE499:AE500"/>
    <mergeCell ref="T499:T500"/>
    <mergeCell ref="U499:U500"/>
    <mergeCell ref="V499:V500"/>
    <mergeCell ref="W499:W500"/>
    <mergeCell ref="X499:X500"/>
    <mergeCell ref="Y499:Y500"/>
    <mergeCell ref="N499:N500"/>
    <mergeCell ref="O499:O500"/>
    <mergeCell ref="P499:P500"/>
    <mergeCell ref="Q499:Q500"/>
    <mergeCell ref="R499:R500"/>
    <mergeCell ref="S499:S500"/>
    <mergeCell ref="AM497:AM498"/>
    <mergeCell ref="S497:S498"/>
    <mergeCell ref="AD501:AD502"/>
    <mergeCell ref="AE501:AE502"/>
    <mergeCell ref="T501:T502"/>
    <mergeCell ref="U501:U502"/>
    <mergeCell ref="V501:V502"/>
    <mergeCell ref="W501:W502"/>
    <mergeCell ref="X501:X502"/>
    <mergeCell ref="Y501:Y502"/>
    <mergeCell ref="N501:N502"/>
    <mergeCell ref="O501:O502"/>
    <mergeCell ref="P501:P502"/>
    <mergeCell ref="Q501:Q502"/>
    <mergeCell ref="R501:R502"/>
    <mergeCell ref="S501:S502"/>
    <mergeCell ref="AM499:AM500"/>
    <mergeCell ref="AM501:AM502"/>
    <mergeCell ref="A499:A500"/>
    <mergeCell ref="B499:B500"/>
    <mergeCell ref="C499:C500"/>
    <mergeCell ref="E499:E500"/>
    <mergeCell ref="F499:F500"/>
    <mergeCell ref="K499:K500"/>
    <mergeCell ref="L499:L500"/>
    <mergeCell ref="M499:M500"/>
    <mergeCell ref="AG497:AG498"/>
    <mergeCell ref="AH497:AH498"/>
    <mergeCell ref="AI497:AI498"/>
    <mergeCell ref="AJ497:AJ498"/>
    <mergeCell ref="AK497:AK498"/>
    <mergeCell ref="Z497:Z498"/>
    <mergeCell ref="AA497:AA498"/>
    <mergeCell ref="AB497:AB498"/>
    <mergeCell ref="AC497:AC498"/>
    <mergeCell ref="AD497:AD498"/>
    <mergeCell ref="AE497:AE498"/>
    <mergeCell ref="T497:T498"/>
    <mergeCell ref="U497:U498"/>
    <mergeCell ref="V497:V498"/>
    <mergeCell ref="W497:W498"/>
    <mergeCell ref="X497:X498"/>
    <mergeCell ref="Y497:Y498"/>
    <mergeCell ref="N497:N498"/>
    <mergeCell ref="O497:O498"/>
    <mergeCell ref="P497:P498"/>
    <mergeCell ref="Q497:Q498"/>
    <mergeCell ref="R497:R498"/>
    <mergeCell ref="AB499:AB500"/>
    <mergeCell ref="AC499:AC500"/>
    <mergeCell ref="A497:A498"/>
    <mergeCell ref="B497:B498"/>
    <mergeCell ref="C497:C498"/>
    <mergeCell ref="E497:E498"/>
    <mergeCell ref="F497:F498"/>
    <mergeCell ref="K497:K498"/>
    <mergeCell ref="L497:L498"/>
    <mergeCell ref="M497:M498"/>
    <mergeCell ref="AG494:AG495"/>
    <mergeCell ref="AH494:AH495"/>
    <mergeCell ref="AI494:AI495"/>
    <mergeCell ref="AJ494:AJ495"/>
    <mergeCell ref="AK494:AK495"/>
    <mergeCell ref="Z494:Z495"/>
    <mergeCell ref="AA494:AA495"/>
    <mergeCell ref="AB494:AB495"/>
    <mergeCell ref="AC494:AC495"/>
    <mergeCell ref="AD494:AD495"/>
    <mergeCell ref="AE494:AE495"/>
    <mergeCell ref="T494:T495"/>
    <mergeCell ref="U494:U495"/>
    <mergeCell ref="V494:V495"/>
    <mergeCell ref="W494:W495"/>
    <mergeCell ref="X494:X495"/>
    <mergeCell ref="Y494:Y495"/>
    <mergeCell ref="N494:N495"/>
    <mergeCell ref="O494:O495"/>
    <mergeCell ref="P494:P495"/>
    <mergeCell ref="Q494:Q495"/>
    <mergeCell ref="AF494:AF495"/>
    <mergeCell ref="AF497:AF498"/>
    <mergeCell ref="R494:R495"/>
    <mergeCell ref="S494:S495"/>
    <mergeCell ref="AM492:AM493"/>
    <mergeCell ref="A494:A495"/>
    <mergeCell ref="B494:B495"/>
    <mergeCell ref="C494:C495"/>
    <mergeCell ref="E494:E495"/>
    <mergeCell ref="F494:F495"/>
    <mergeCell ref="K494:K495"/>
    <mergeCell ref="L494:L495"/>
    <mergeCell ref="M494:M495"/>
    <mergeCell ref="AG492:AG493"/>
    <mergeCell ref="AH492:AH493"/>
    <mergeCell ref="AI492:AI493"/>
    <mergeCell ref="AJ492:AJ493"/>
    <mergeCell ref="AK492:AK493"/>
    <mergeCell ref="Z492:Z493"/>
    <mergeCell ref="AA492:AA493"/>
    <mergeCell ref="AB492:AB493"/>
    <mergeCell ref="AC492:AC493"/>
    <mergeCell ref="AD492:AD493"/>
    <mergeCell ref="AE492:AE493"/>
    <mergeCell ref="T492:T493"/>
    <mergeCell ref="U492:U493"/>
    <mergeCell ref="V492:V493"/>
    <mergeCell ref="W492:W493"/>
    <mergeCell ref="X492:X493"/>
    <mergeCell ref="Y492:Y493"/>
    <mergeCell ref="N492:N493"/>
    <mergeCell ref="O492:O493"/>
    <mergeCell ref="AM494:AM495"/>
    <mergeCell ref="AF492:AF493"/>
    <mergeCell ref="P492:P493"/>
    <mergeCell ref="Q492:Q493"/>
    <mergeCell ref="R492:R493"/>
    <mergeCell ref="S492:S493"/>
    <mergeCell ref="AM489:AM491"/>
    <mergeCell ref="A492:A493"/>
    <mergeCell ref="B492:B493"/>
    <mergeCell ref="C492:C493"/>
    <mergeCell ref="E492:E493"/>
    <mergeCell ref="F492:F493"/>
    <mergeCell ref="K492:K493"/>
    <mergeCell ref="L492:L493"/>
    <mergeCell ref="M492:M493"/>
    <mergeCell ref="AG489:AG491"/>
    <mergeCell ref="AH489:AH491"/>
    <mergeCell ref="AI489:AI491"/>
    <mergeCell ref="AJ489:AJ491"/>
    <mergeCell ref="AK489:AK491"/>
    <mergeCell ref="Z489:Z491"/>
    <mergeCell ref="AA489:AA491"/>
    <mergeCell ref="AB489:AB491"/>
    <mergeCell ref="AC489:AC491"/>
    <mergeCell ref="AD489:AD491"/>
    <mergeCell ref="AE489:AE491"/>
    <mergeCell ref="T489:T491"/>
    <mergeCell ref="U489:U491"/>
    <mergeCell ref="V489:V491"/>
    <mergeCell ref="W489:W491"/>
    <mergeCell ref="X489:X491"/>
    <mergeCell ref="Y489:Y491"/>
    <mergeCell ref="N489:N491"/>
    <mergeCell ref="O489:O491"/>
    <mergeCell ref="P489:P491"/>
    <mergeCell ref="Q489:Q491"/>
    <mergeCell ref="R489:R491"/>
    <mergeCell ref="S489:S491"/>
    <mergeCell ref="AM486:AM488"/>
    <mergeCell ref="S486:S488"/>
    <mergeCell ref="AF489:AF491"/>
    <mergeCell ref="A489:A491"/>
    <mergeCell ref="B489:B491"/>
    <mergeCell ref="C489:C491"/>
    <mergeCell ref="E489:E491"/>
    <mergeCell ref="F489:F491"/>
    <mergeCell ref="K489:K491"/>
    <mergeCell ref="L489:L491"/>
    <mergeCell ref="M489:M491"/>
    <mergeCell ref="AG486:AG488"/>
    <mergeCell ref="AH486:AH488"/>
    <mergeCell ref="AI486:AI488"/>
    <mergeCell ref="AJ486:AJ488"/>
    <mergeCell ref="AK486:AK488"/>
    <mergeCell ref="Z486:Z488"/>
    <mergeCell ref="AA486:AA488"/>
    <mergeCell ref="AB486:AB488"/>
    <mergeCell ref="AC486:AC488"/>
    <mergeCell ref="AD486:AD488"/>
    <mergeCell ref="AE486:AE488"/>
    <mergeCell ref="T486:T488"/>
    <mergeCell ref="U486:U488"/>
    <mergeCell ref="V486:V488"/>
    <mergeCell ref="W486:W488"/>
    <mergeCell ref="X486:X488"/>
    <mergeCell ref="Y486:Y488"/>
    <mergeCell ref="N486:N488"/>
    <mergeCell ref="O486:O488"/>
    <mergeCell ref="P486:P488"/>
    <mergeCell ref="Q486:Q488"/>
    <mergeCell ref="R486:R488"/>
    <mergeCell ref="AN473:AO473"/>
    <mergeCell ref="B485:E485"/>
    <mergeCell ref="A486:A488"/>
    <mergeCell ref="B486:B488"/>
    <mergeCell ref="C486:C488"/>
    <mergeCell ref="E486:E488"/>
    <mergeCell ref="F486:F488"/>
    <mergeCell ref="K486:K488"/>
    <mergeCell ref="L486:L488"/>
    <mergeCell ref="M486:M488"/>
    <mergeCell ref="K471:K472"/>
    <mergeCell ref="L471:L472"/>
    <mergeCell ref="M471:M472"/>
    <mergeCell ref="N471:N472"/>
    <mergeCell ref="O471:O472"/>
    <mergeCell ref="P471:P472"/>
    <mergeCell ref="AM459:AM461"/>
    <mergeCell ref="B469:L469"/>
    <mergeCell ref="B470:E470"/>
    <mergeCell ref="AI471:AI472"/>
    <mergeCell ref="AJ471:AJ472"/>
    <mergeCell ref="AK471:AK472"/>
    <mergeCell ref="AM471:AM472"/>
    <mergeCell ref="AC471:AC472"/>
    <mergeCell ref="AD471:AD472"/>
    <mergeCell ref="AE471:AE472"/>
    <mergeCell ref="AF471:AF472"/>
    <mergeCell ref="AG471:AG472"/>
    <mergeCell ref="AH471:AH472"/>
    <mergeCell ref="W471:W472"/>
    <mergeCell ref="X471:X472"/>
    <mergeCell ref="Y471:Y472"/>
    <mergeCell ref="Z471:Z472"/>
    <mergeCell ref="AA471:AA472"/>
    <mergeCell ref="AB471:AB472"/>
    <mergeCell ref="T459:T461"/>
    <mergeCell ref="U459:U461"/>
    <mergeCell ref="V459:V461"/>
    <mergeCell ref="W459:W461"/>
    <mergeCell ref="L459:L461"/>
    <mergeCell ref="M459:M461"/>
    <mergeCell ref="N459:N461"/>
    <mergeCell ref="O459:O461"/>
    <mergeCell ref="P459:P461"/>
    <mergeCell ref="Q459:Q461"/>
    <mergeCell ref="AI465:AI467"/>
    <mergeCell ref="AJ465:AJ467"/>
    <mergeCell ref="AK465:AK467"/>
    <mergeCell ref="AK453:AK455"/>
    <mergeCell ref="A471:A472"/>
    <mergeCell ref="B471:B472"/>
    <mergeCell ref="C471:C472"/>
    <mergeCell ref="E471:E472"/>
    <mergeCell ref="F471:F472"/>
    <mergeCell ref="AD459:AD461"/>
    <mergeCell ref="AE459:AE461"/>
    <mergeCell ref="AG459:AG461"/>
    <mergeCell ref="AH459:AH461"/>
    <mergeCell ref="AJ459:AJ461"/>
    <mergeCell ref="AK459:AK461"/>
    <mergeCell ref="X459:X461"/>
    <mergeCell ref="Y459:Y461"/>
    <mergeCell ref="Z459:Z461"/>
    <mergeCell ref="AA459:AA461"/>
    <mergeCell ref="AB459:AB461"/>
    <mergeCell ref="AC459:AC461"/>
    <mergeCell ref="R459:R461"/>
    <mergeCell ref="S459:S461"/>
    <mergeCell ref="A459:A461"/>
    <mergeCell ref="B459:B461"/>
    <mergeCell ref="C459:C461"/>
    <mergeCell ref="E459:E461"/>
    <mergeCell ref="F459:F461"/>
    <mergeCell ref="K459:K461"/>
    <mergeCell ref="Q471:Q472"/>
    <mergeCell ref="R471:R472"/>
    <mergeCell ref="S471:S472"/>
    <mergeCell ref="T471:T472"/>
    <mergeCell ref="U471:U472"/>
    <mergeCell ref="V471:V472"/>
    <mergeCell ref="AK456:AK458"/>
    <mergeCell ref="AM456:AM458"/>
    <mergeCell ref="AC456:AC458"/>
    <mergeCell ref="AD456:AD458"/>
    <mergeCell ref="AE456:AE458"/>
    <mergeCell ref="AG456:AG458"/>
    <mergeCell ref="AH456:AH458"/>
    <mergeCell ref="AJ456:AJ458"/>
    <mergeCell ref="W456:W458"/>
    <mergeCell ref="X456:X458"/>
    <mergeCell ref="Y456:Y458"/>
    <mergeCell ref="Z456:Z458"/>
    <mergeCell ref="AA456:AA458"/>
    <mergeCell ref="AB456:AB458"/>
    <mergeCell ref="N456:N458"/>
    <mergeCell ref="O456:O458"/>
    <mergeCell ref="P456:P458"/>
    <mergeCell ref="A456:A458"/>
    <mergeCell ref="B456:B458"/>
    <mergeCell ref="C456:C458"/>
    <mergeCell ref="E456:E458"/>
    <mergeCell ref="F456:F458"/>
    <mergeCell ref="AA453:AA455"/>
    <mergeCell ref="AB453:AB455"/>
    <mergeCell ref="AC453:AC455"/>
    <mergeCell ref="AD453:AD455"/>
    <mergeCell ref="AE453:AE455"/>
    <mergeCell ref="AH453:AH455"/>
    <mergeCell ref="U453:U455"/>
    <mergeCell ref="V453:V455"/>
    <mergeCell ref="W453:W455"/>
    <mergeCell ref="X453:X455"/>
    <mergeCell ref="Y453:Y455"/>
    <mergeCell ref="Z453:Z455"/>
    <mergeCell ref="O453:O455"/>
    <mergeCell ref="P453:P455"/>
    <mergeCell ref="Q453:Q455"/>
    <mergeCell ref="R453:R455"/>
    <mergeCell ref="S453:S455"/>
    <mergeCell ref="T453:T455"/>
    <mergeCell ref="Q456:Q458"/>
    <mergeCell ref="R456:R458"/>
    <mergeCell ref="S456:S458"/>
    <mergeCell ref="T456:T458"/>
    <mergeCell ref="U456:U458"/>
    <mergeCell ref="V456:V458"/>
    <mergeCell ref="K456:K458"/>
    <mergeCell ref="L456:L458"/>
    <mergeCell ref="M456:M458"/>
    <mergeCell ref="A453:A455"/>
    <mergeCell ref="B453:B455"/>
    <mergeCell ref="C453:C455"/>
    <mergeCell ref="E453:E455"/>
    <mergeCell ref="F453:F455"/>
    <mergeCell ref="K453:K455"/>
    <mergeCell ref="L453:L455"/>
    <mergeCell ref="M453:M455"/>
    <mergeCell ref="N453:N455"/>
    <mergeCell ref="AH450:AH452"/>
    <mergeCell ref="AI450:AI452"/>
    <mergeCell ref="AJ450:AJ452"/>
    <mergeCell ref="AK450:AK452"/>
    <mergeCell ref="AM450:AM452"/>
    <mergeCell ref="AA450:AA452"/>
    <mergeCell ref="AB450:AB452"/>
    <mergeCell ref="AC450:AC452"/>
    <mergeCell ref="AD450:AD452"/>
    <mergeCell ref="AE450:AE452"/>
    <mergeCell ref="AG450:AG452"/>
    <mergeCell ref="U450:U452"/>
    <mergeCell ref="V450:V452"/>
    <mergeCell ref="W450:W452"/>
    <mergeCell ref="X450:X452"/>
    <mergeCell ref="Y450:Y452"/>
    <mergeCell ref="Z450:Z452"/>
    <mergeCell ref="O450:O452"/>
    <mergeCell ref="P450:P452"/>
    <mergeCell ref="Q450:Q452"/>
    <mergeCell ref="R450:R452"/>
    <mergeCell ref="AM453:AM455"/>
    <mergeCell ref="AJ453:AJ455"/>
    <mergeCell ref="AH447:AH449"/>
    <mergeCell ref="AJ447:AJ449"/>
    <mergeCell ref="AK447:AK449"/>
    <mergeCell ref="AM447:AM449"/>
    <mergeCell ref="Z447:Z449"/>
    <mergeCell ref="AA447:AA449"/>
    <mergeCell ref="AB447:AB449"/>
    <mergeCell ref="AC447:AC449"/>
    <mergeCell ref="AD447:AD449"/>
    <mergeCell ref="AE447:AE449"/>
    <mergeCell ref="T447:T449"/>
    <mergeCell ref="U447:U449"/>
    <mergeCell ref="V447:V449"/>
    <mergeCell ref="W447:W449"/>
    <mergeCell ref="X447:X449"/>
    <mergeCell ref="Y447:Y449"/>
    <mergeCell ref="N447:N449"/>
    <mergeCell ref="O447:O449"/>
    <mergeCell ref="V444:V446"/>
    <mergeCell ref="W444:W446"/>
    <mergeCell ref="X444:X446"/>
    <mergeCell ref="Y444:Y446"/>
    <mergeCell ref="O444:O446"/>
    <mergeCell ref="S450:S452"/>
    <mergeCell ref="T450:T452"/>
    <mergeCell ref="A450:A452"/>
    <mergeCell ref="B450:B452"/>
    <mergeCell ref="C450:C452"/>
    <mergeCell ref="E450:E452"/>
    <mergeCell ref="F450:F452"/>
    <mergeCell ref="K450:K452"/>
    <mergeCell ref="L450:L452"/>
    <mergeCell ref="M450:M452"/>
    <mergeCell ref="N450:N452"/>
    <mergeCell ref="AG447:AG449"/>
    <mergeCell ref="A447:A449"/>
    <mergeCell ref="B447:B449"/>
    <mergeCell ref="AM441:AM443"/>
    <mergeCell ref="V441:V443"/>
    <mergeCell ref="W441:W443"/>
    <mergeCell ref="X441:X443"/>
    <mergeCell ref="Y441:Y443"/>
    <mergeCell ref="Z441:Z443"/>
    <mergeCell ref="AA441:AA443"/>
    <mergeCell ref="P441:P443"/>
    <mergeCell ref="Q441:Q443"/>
    <mergeCell ref="R441:R443"/>
    <mergeCell ref="S441:S443"/>
    <mergeCell ref="P447:P449"/>
    <mergeCell ref="Q447:Q449"/>
    <mergeCell ref="R447:R449"/>
    <mergeCell ref="S447:S449"/>
    <mergeCell ref="AM444:AM446"/>
    <mergeCell ref="P444:P446"/>
    <mergeCell ref="Q444:Q446"/>
    <mergeCell ref="R444:R446"/>
    <mergeCell ref="S444:S446"/>
    <mergeCell ref="AG444:AG446"/>
    <mergeCell ref="AH444:AH446"/>
    <mergeCell ref="AI444:AI446"/>
    <mergeCell ref="AJ444:AJ446"/>
    <mergeCell ref="AK444:AK446"/>
    <mergeCell ref="Z444:Z446"/>
    <mergeCell ref="AA444:AA446"/>
    <mergeCell ref="AB444:AB446"/>
    <mergeCell ref="AC444:AC446"/>
    <mergeCell ref="AD444:AD446"/>
    <mergeCell ref="AE444:AE446"/>
    <mergeCell ref="T444:T446"/>
    <mergeCell ref="I465:I467"/>
    <mergeCell ref="J465:J467"/>
    <mergeCell ref="AF462:AF464"/>
    <mergeCell ref="AG462:AG464"/>
    <mergeCell ref="A444:A446"/>
    <mergeCell ref="B444:B446"/>
    <mergeCell ref="C444:C446"/>
    <mergeCell ref="D444:D446"/>
    <mergeCell ref="E444:E446"/>
    <mergeCell ref="F444:F446"/>
    <mergeCell ref="K444:K446"/>
    <mergeCell ref="L444:L446"/>
    <mergeCell ref="M444:M446"/>
    <mergeCell ref="AB441:AB443"/>
    <mergeCell ref="AC441:AC443"/>
    <mergeCell ref="AD441:AD443"/>
    <mergeCell ref="T441:T443"/>
    <mergeCell ref="U441:U443"/>
    <mergeCell ref="F441:F443"/>
    <mergeCell ref="K441:K443"/>
    <mergeCell ref="L441:L443"/>
    <mergeCell ref="M441:M443"/>
    <mergeCell ref="N441:N443"/>
    <mergeCell ref="O441:O443"/>
    <mergeCell ref="AE441:AE443"/>
    <mergeCell ref="C447:C449"/>
    <mergeCell ref="E447:E449"/>
    <mergeCell ref="F447:F449"/>
    <mergeCell ref="K447:K449"/>
    <mergeCell ref="L447:L449"/>
    <mergeCell ref="M447:M449"/>
    <mergeCell ref="U444:U446"/>
    <mergeCell ref="P462:P464"/>
    <mergeCell ref="Q462:Q464"/>
    <mergeCell ref="R462:R464"/>
    <mergeCell ref="S462:S464"/>
    <mergeCell ref="AM465:AM467"/>
    <mergeCell ref="A441:A443"/>
    <mergeCell ref="B441:B443"/>
    <mergeCell ref="C441:C443"/>
    <mergeCell ref="D441:D443"/>
    <mergeCell ref="E441:E443"/>
    <mergeCell ref="AC465:AC467"/>
    <mergeCell ref="AD465:AD467"/>
    <mergeCell ref="AE465:AE467"/>
    <mergeCell ref="AF465:AF467"/>
    <mergeCell ref="AG465:AG467"/>
    <mergeCell ref="AH465:AH467"/>
    <mergeCell ref="W465:W467"/>
    <mergeCell ref="X465:X467"/>
    <mergeCell ref="Y465:Y467"/>
    <mergeCell ref="Z465:Z467"/>
    <mergeCell ref="AA465:AA467"/>
    <mergeCell ref="AB465:AB467"/>
    <mergeCell ref="Q465:Q467"/>
    <mergeCell ref="R465:R467"/>
    <mergeCell ref="N444:N446"/>
    <mergeCell ref="AM462:AM464"/>
    <mergeCell ref="A465:A467"/>
    <mergeCell ref="B465:B467"/>
    <mergeCell ref="C465:C467"/>
    <mergeCell ref="D465:D467"/>
    <mergeCell ref="E465:E467"/>
    <mergeCell ref="F465:F467"/>
    <mergeCell ref="F462:F464"/>
    <mergeCell ref="I462:I464"/>
    <mergeCell ref="J462:J464"/>
    <mergeCell ref="K462:K464"/>
    <mergeCell ref="L462:L464"/>
    <mergeCell ref="M462:M464"/>
    <mergeCell ref="S465:S467"/>
    <mergeCell ref="T465:T467"/>
    <mergeCell ref="U465:U467"/>
    <mergeCell ref="V465:V467"/>
    <mergeCell ref="K465:K467"/>
    <mergeCell ref="L465:L467"/>
    <mergeCell ref="M465:M467"/>
    <mergeCell ref="N465:N467"/>
    <mergeCell ref="O465:O467"/>
    <mergeCell ref="P465:P467"/>
    <mergeCell ref="AM438:AM440"/>
    <mergeCell ref="P438:P440"/>
    <mergeCell ref="AH462:AH464"/>
    <mergeCell ref="AI462:AI464"/>
    <mergeCell ref="AJ462:AJ464"/>
    <mergeCell ref="AK462:AK464"/>
    <mergeCell ref="Z462:Z464"/>
    <mergeCell ref="AA462:AA464"/>
    <mergeCell ref="AB462:AB464"/>
    <mergeCell ref="AC462:AC464"/>
    <mergeCell ref="AD462:AD464"/>
    <mergeCell ref="AE462:AE464"/>
    <mergeCell ref="X462:X464"/>
    <mergeCell ref="Y462:Y464"/>
    <mergeCell ref="N462:N464"/>
    <mergeCell ref="O462:O464"/>
    <mergeCell ref="A462:A464"/>
    <mergeCell ref="B462:B464"/>
    <mergeCell ref="C462:C464"/>
    <mergeCell ref="D462:D464"/>
    <mergeCell ref="E462:E464"/>
    <mergeCell ref="AC438:AC440"/>
    <mergeCell ref="AD438:AD440"/>
    <mergeCell ref="AE438:AE440"/>
    <mergeCell ref="AG438:AG440"/>
    <mergeCell ref="AH438:AH440"/>
    <mergeCell ref="AI438:AI440"/>
    <mergeCell ref="W438:W440"/>
    <mergeCell ref="X438:X440"/>
    <mergeCell ref="Y438:Y440"/>
    <mergeCell ref="Z438:Z440"/>
    <mergeCell ref="AA438:AA440"/>
    <mergeCell ref="AB438:AB440"/>
    <mergeCell ref="Q438:Q440"/>
    <mergeCell ref="R438:R440"/>
    <mergeCell ref="S438:S440"/>
    <mergeCell ref="T438:T440"/>
    <mergeCell ref="U438:U440"/>
    <mergeCell ref="V438:V440"/>
    <mergeCell ref="K438:K440"/>
    <mergeCell ref="L438:L440"/>
    <mergeCell ref="M438:M440"/>
    <mergeCell ref="N438:N440"/>
    <mergeCell ref="T462:T464"/>
    <mergeCell ref="U462:U464"/>
    <mergeCell ref="V462:V464"/>
    <mergeCell ref="W462:W464"/>
    <mergeCell ref="O438:O440"/>
    <mergeCell ref="A438:A440"/>
    <mergeCell ref="B438:B440"/>
    <mergeCell ref="C438:C440"/>
    <mergeCell ref="D438:D440"/>
    <mergeCell ref="E438:E440"/>
    <mergeCell ref="F438:F440"/>
    <mergeCell ref="AI435:AI437"/>
    <mergeCell ref="AJ435:AJ437"/>
    <mergeCell ref="AK435:AK437"/>
    <mergeCell ref="AM435:AM437"/>
    <mergeCell ref="AB435:AB437"/>
    <mergeCell ref="AC435:AC437"/>
    <mergeCell ref="AD435:AD437"/>
    <mergeCell ref="AE435:AE437"/>
    <mergeCell ref="AG435:AG437"/>
    <mergeCell ref="AH435:AH437"/>
    <mergeCell ref="V435:V437"/>
    <mergeCell ref="W435:W437"/>
    <mergeCell ref="X435:X437"/>
    <mergeCell ref="Y435:Y437"/>
    <mergeCell ref="Z435:Z437"/>
    <mergeCell ref="AA435:AA437"/>
    <mergeCell ref="P435:P437"/>
    <mergeCell ref="Q435:Q437"/>
    <mergeCell ref="R435:R437"/>
    <mergeCell ref="S435:S437"/>
    <mergeCell ref="T435:T437"/>
    <mergeCell ref="U435:U437"/>
    <mergeCell ref="AJ438:AJ440"/>
    <mergeCell ref="AK438:AK440"/>
    <mergeCell ref="F435:F437"/>
    <mergeCell ref="K435:K437"/>
    <mergeCell ref="L435:L437"/>
    <mergeCell ref="M435:M437"/>
    <mergeCell ref="N435:N437"/>
    <mergeCell ref="O435:O437"/>
    <mergeCell ref="AJ432:AJ434"/>
    <mergeCell ref="AK432:AK434"/>
    <mergeCell ref="AM432:AM434"/>
    <mergeCell ref="A435:A437"/>
    <mergeCell ref="B435:B437"/>
    <mergeCell ref="C435:C437"/>
    <mergeCell ref="D435:D437"/>
    <mergeCell ref="E435:E437"/>
    <mergeCell ref="AC432:AC434"/>
    <mergeCell ref="AD432:AD434"/>
    <mergeCell ref="AE432:AE434"/>
    <mergeCell ref="AG432:AG434"/>
    <mergeCell ref="AH432:AH434"/>
    <mergeCell ref="AI432:AI434"/>
    <mergeCell ref="W432:W434"/>
    <mergeCell ref="X432:X434"/>
    <mergeCell ref="Y432:Y434"/>
    <mergeCell ref="Z432:Z434"/>
    <mergeCell ref="AA432:AA434"/>
    <mergeCell ref="AB432:AB434"/>
    <mergeCell ref="Q432:Q434"/>
    <mergeCell ref="R432:R434"/>
    <mergeCell ref="S432:S434"/>
    <mergeCell ref="T432:T434"/>
    <mergeCell ref="K432:K434"/>
    <mergeCell ref="L432:L434"/>
    <mergeCell ref="M432:M434"/>
    <mergeCell ref="N432:N434"/>
    <mergeCell ref="P432:P434"/>
    <mergeCell ref="B431:E431"/>
    <mergeCell ref="A432:A434"/>
    <mergeCell ref="B432:B434"/>
    <mergeCell ref="C432:C434"/>
    <mergeCell ref="D432:D434"/>
    <mergeCell ref="E432:E434"/>
    <mergeCell ref="F432:F434"/>
    <mergeCell ref="AM428:AM430"/>
    <mergeCell ref="M428:M430"/>
    <mergeCell ref="N428:N430"/>
    <mergeCell ref="O428:O430"/>
    <mergeCell ref="P428:P430"/>
    <mergeCell ref="Q428:Q430"/>
    <mergeCell ref="R428:R430"/>
    <mergeCell ref="C428:C430"/>
    <mergeCell ref="AH428:AH430"/>
    <mergeCell ref="AI428:AI430"/>
    <mergeCell ref="AJ428:AJ430"/>
    <mergeCell ref="AK428:AK430"/>
    <mergeCell ref="Y428:Y430"/>
    <mergeCell ref="Z428:Z430"/>
    <mergeCell ref="AA428:AA430"/>
    <mergeCell ref="AB428:AB430"/>
    <mergeCell ref="AC428:AC430"/>
    <mergeCell ref="AD428:AD430"/>
    <mergeCell ref="S428:S430"/>
    <mergeCell ref="T428:T430"/>
    <mergeCell ref="U428:U430"/>
    <mergeCell ref="V428:V430"/>
    <mergeCell ref="W428:W430"/>
    <mergeCell ref="U432:U434"/>
    <mergeCell ref="V432:V434"/>
    <mergeCell ref="AM425:AM427"/>
    <mergeCell ref="A428:A430"/>
    <mergeCell ref="B428:B430"/>
    <mergeCell ref="D428:D430"/>
    <mergeCell ref="E428:E430"/>
    <mergeCell ref="F428:F430"/>
    <mergeCell ref="K428:K430"/>
    <mergeCell ref="L428:L430"/>
    <mergeCell ref="AE425:AE427"/>
    <mergeCell ref="AG425:AG427"/>
    <mergeCell ref="AH425:AH427"/>
    <mergeCell ref="AI425:AI427"/>
    <mergeCell ref="AJ425:AJ427"/>
    <mergeCell ref="AK425:AK427"/>
    <mergeCell ref="Y425:Y427"/>
    <mergeCell ref="Z425:Z427"/>
    <mergeCell ref="AA425:AA427"/>
    <mergeCell ref="AB425:AB427"/>
    <mergeCell ref="AC425:AC427"/>
    <mergeCell ref="AD425:AD427"/>
    <mergeCell ref="S425:S427"/>
    <mergeCell ref="T425:T427"/>
    <mergeCell ref="U425:U427"/>
    <mergeCell ref="V425:V427"/>
    <mergeCell ref="W425:W427"/>
    <mergeCell ref="X425:X427"/>
    <mergeCell ref="M425:M427"/>
    <mergeCell ref="N425:N427"/>
    <mergeCell ref="O425:O427"/>
    <mergeCell ref="O432:O434"/>
    <mergeCell ref="P425:P427"/>
    <mergeCell ref="AE428:AE430"/>
    <mergeCell ref="AG428:AG430"/>
    <mergeCell ref="Q425:Q427"/>
    <mergeCell ref="R425:R427"/>
    <mergeCell ref="AB422:AB424"/>
    <mergeCell ref="AJ422:AJ424"/>
    <mergeCell ref="AK422:AK424"/>
    <mergeCell ref="A425:A427"/>
    <mergeCell ref="B425:B427"/>
    <mergeCell ref="D425:D427"/>
    <mergeCell ref="E425:E427"/>
    <mergeCell ref="F425:F427"/>
    <mergeCell ref="K425:K427"/>
    <mergeCell ref="L425:L427"/>
    <mergeCell ref="V422:V424"/>
    <mergeCell ref="W422:W424"/>
    <mergeCell ref="X422:X424"/>
    <mergeCell ref="Y422:Y424"/>
    <mergeCell ref="Z422:Z424"/>
    <mergeCell ref="AA422:AA424"/>
    <mergeCell ref="C425:C427"/>
    <mergeCell ref="X428:X430"/>
    <mergeCell ref="AP419:AP421"/>
    <mergeCell ref="A422:A424"/>
    <mergeCell ref="B422:B424"/>
    <mergeCell ref="C422:C424"/>
    <mergeCell ref="D422:D424"/>
    <mergeCell ref="E422:E424"/>
    <mergeCell ref="F422:F424"/>
    <mergeCell ref="K422:K424"/>
    <mergeCell ref="L422:L424"/>
    <mergeCell ref="U422:U424"/>
    <mergeCell ref="AI419:AI421"/>
    <mergeCell ref="AJ419:AJ421"/>
    <mergeCell ref="AK419:AK421"/>
    <mergeCell ref="AM419:AM421"/>
    <mergeCell ref="AN419:AO421"/>
    <mergeCell ref="AB419:AB421"/>
    <mergeCell ref="AC419:AC421"/>
    <mergeCell ref="AD419:AD421"/>
    <mergeCell ref="AE419:AE421"/>
    <mergeCell ref="AG419:AG421"/>
    <mergeCell ref="AH419:AH421"/>
    <mergeCell ref="V419:V421"/>
    <mergeCell ref="W419:W421"/>
    <mergeCell ref="X419:X421"/>
    <mergeCell ref="Y419:Y421"/>
    <mergeCell ref="Z419:Z421"/>
    <mergeCell ref="AA419:AA421"/>
    <mergeCell ref="P419:P421"/>
    <mergeCell ref="Q419:Q421"/>
    <mergeCell ref="R419:R421"/>
    <mergeCell ref="S419:S421"/>
    <mergeCell ref="T419:T421"/>
    <mergeCell ref="U419:U421"/>
    <mergeCell ref="F419:F421"/>
    <mergeCell ref="K419:K421"/>
    <mergeCell ref="L419:L421"/>
    <mergeCell ref="M419:M421"/>
    <mergeCell ref="N419:N421"/>
    <mergeCell ref="O419:O421"/>
    <mergeCell ref="AJ416:AJ418"/>
    <mergeCell ref="AK416:AK418"/>
    <mergeCell ref="AM416:AM418"/>
    <mergeCell ref="A419:A421"/>
    <mergeCell ref="B419:B421"/>
    <mergeCell ref="C419:C421"/>
    <mergeCell ref="D419:D421"/>
    <mergeCell ref="E419:E421"/>
    <mergeCell ref="AC416:AC418"/>
    <mergeCell ref="AD416:AD418"/>
    <mergeCell ref="AE416:AE418"/>
    <mergeCell ref="AG416:AG418"/>
    <mergeCell ref="AH416:AH418"/>
    <mergeCell ref="AI416:AI418"/>
    <mergeCell ref="W416:W418"/>
    <mergeCell ref="X416:X418"/>
    <mergeCell ref="Y416:Y418"/>
    <mergeCell ref="Z416:Z418"/>
    <mergeCell ref="AA416:AA418"/>
    <mergeCell ref="AB416:AB418"/>
    <mergeCell ref="Q416:Q418"/>
    <mergeCell ref="R416:R418"/>
    <mergeCell ref="A416:A418"/>
    <mergeCell ref="B416:B418"/>
    <mergeCell ref="C416:C418"/>
    <mergeCell ref="D416:D418"/>
    <mergeCell ref="E416:E418"/>
    <mergeCell ref="F416:F418"/>
    <mergeCell ref="AI413:AI415"/>
    <mergeCell ref="P413:P415"/>
    <mergeCell ref="Q413:Q415"/>
    <mergeCell ref="R413:R415"/>
    <mergeCell ref="S413:S415"/>
    <mergeCell ref="T413:T415"/>
    <mergeCell ref="U413:U415"/>
    <mergeCell ref="F413:F415"/>
    <mergeCell ref="K413:K415"/>
    <mergeCell ref="L413:L415"/>
    <mergeCell ref="M413:M415"/>
    <mergeCell ref="N413:N415"/>
    <mergeCell ref="O413:O415"/>
    <mergeCell ref="AC413:AC415"/>
    <mergeCell ref="AD413:AD415"/>
    <mergeCell ref="AE413:AE415"/>
    <mergeCell ref="AG413:AG415"/>
    <mergeCell ref="AH413:AH415"/>
    <mergeCell ref="V413:V415"/>
    <mergeCell ref="W413:W415"/>
    <mergeCell ref="X413:X415"/>
    <mergeCell ref="Y413:Y415"/>
    <mergeCell ref="Z413:Z415"/>
    <mergeCell ref="AA413:AA415"/>
    <mergeCell ref="S416:S418"/>
    <mergeCell ref="T416:T418"/>
    <mergeCell ref="U416:U418"/>
    <mergeCell ref="V416:V418"/>
    <mergeCell ref="K416:K418"/>
    <mergeCell ref="L416:L418"/>
    <mergeCell ref="M416:M418"/>
    <mergeCell ref="N416:N418"/>
    <mergeCell ref="O416:O418"/>
    <mergeCell ref="P416:P418"/>
    <mergeCell ref="AM410:AM412"/>
    <mergeCell ref="A413:A415"/>
    <mergeCell ref="B413:B415"/>
    <mergeCell ref="C413:C415"/>
    <mergeCell ref="D413:D415"/>
    <mergeCell ref="E413:E415"/>
    <mergeCell ref="AC410:AC412"/>
    <mergeCell ref="AD410:AD412"/>
    <mergeCell ref="AE410:AE412"/>
    <mergeCell ref="AG410:AG412"/>
    <mergeCell ref="AH410:AH412"/>
    <mergeCell ref="AI410:AI412"/>
    <mergeCell ref="W410:W412"/>
    <mergeCell ref="X410:X412"/>
    <mergeCell ref="Y410:Y412"/>
    <mergeCell ref="Z410:Z412"/>
    <mergeCell ref="AA410:AA412"/>
    <mergeCell ref="AB410:AB412"/>
    <mergeCell ref="Q410:Q412"/>
    <mergeCell ref="R410:R412"/>
    <mergeCell ref="S410:S412"/>
    <mergeCell ref="T410:T412"/>
    <mergeCell ref="U410:U412"/>
    <mergeCell ref="V410:V412"/>
    <mergeCell ref="K410:K412"/>
    <mergeCell ref="L410:L412"/>
    <mergeCell ref="M410:M412"/>
    <mergeCell ref="N410:N412"/>
    <mergeCell ref="AJ413:AJ415"/>
    <mergeCell ref="AK413:AK415"/>
    <mergeCell ref="AM413:AM415"/>
    <mergeCell ref="AB413:AB415"/>
    <mergeCell ref="A410:A412"/>
    <mergeCell ref="B410:B412"/>
    <mergeCell ref="C410:C412"/>
    <mergeCell ref="D410:D412"/>
    <mergeCell ref="E410:E412"/>
    <mergeCell ref="F410:F412"/>
    <mergeCell ref="AI407:AI409"/>
    <mergeCell ref="AJ407:AJ409"/>
    <mergeCell ref="AK407:AK409"/>
    <mergeCell ref="F407:F409"/>
    <mergeCell ref="K407:K409"/>
    <mergeCell ref="L407:L409"/>
    <mergeCell ref="M407:M409"/>
    <mergeCell ref="N407:N409"/>
    <mergeCell ref="O407:O409"/>
    <mergeCell ref="AJ410:AJ412"/>
    <mergeCell ref="AK410:AK412"/>
    <mergeCell ref="AE407:AE409"/>
    <mergeCell ref="AG407:AG409"/>
    <mergeCell ref="AH407:AH409"/>
    <mergeCell ref="V407:V409"/>
    <mergeCell ref="W407:W409"/>
    <mergeCell ref="X407:X409"/>
    <mergeCell ref="Y407:Y409"/>
    <mergeCell ref="Z407:Z409"/>
    <mergeCell ref="AA407:AA409"/>
    <mergeCell ref="P407:P409"/>
    <mergeCell ref="Q407:Q409"/>
    <mergeCell ref="R407:R409"/>
    <mergeCell ref="S407:S409"/>
    <mergeCell ref="T407:T409"/>
    <mergeCell ref="U407:U409"/>
    <mergeCell ref="O410:O412"/>
    <mergeCell ref="P410:P412"/>
    <mergeCell ref="AM404:AM406"/>
    <mergeCell ref="A407:A409"/>
    <mergeCell ref="B407:B409"/>
    <mergeCell ref="C407:C409"/>
    <mergeCell ref="D407:D409"/>
    <mergeCell ref="E407:E409"/>
    <mergeCell ref="AC404:AC406"/>
    <mergeCell ref="AD404:AD406"/>
    <mergeCell ref="AE404:AE406"/>
    <mergeCell ref="AG404:AG406"/>
    <mergeCell ref="AH404:AH406"/>
    <mergeCell ref="AI404:AI406"/>
    <mergeCell ref="W404:W406"/>
    <mergeCell ref="X404:X406"/>
    <mergeCell ref="Y404:Y406"/>
    <mergeCell ref="Z404:Z406"/>
    <mergeCell ref="AA404:AA406"/>
    <mergeCell ref="AB404:AB406"/>
    <mergeCell ref="Q404:Q406"/>
    <mergeCell ref="R404:R406"/>
    <mergeCell ref="S404:S406"/>
    <mergeCell ref="T404:T406"/>
    <mergeCell ref="U404:U406"/>
    <mergeCell ref="V404:V406"/>
    <mergeCell ref="K404:K406"/>
    <mergeCell ref="L404:L406"/>
    <mergeCell ref="M404:M406"/>
    <mergeCell ref="N404:N406"/>
    <mergeCell ref="AM407:AM409"/>
    <mergeCell ref="AB407:AB409"/>
    <mergeCell ref="AC407:AC409"/>
    <mergeCell ref="AD407:AD409"/>
    <mergeCell ref="O404:O406"/>
    <mergeCell ref="P404:P406"/>
    <mergeCell ref="A404:A406"/>
    <mergeCell ref="B404:B406"/>
    <mergeCell ref="C404:C406"/>
    <mergeCell ref="D404:D406"/>
    <mergeCell ref="E404:E406"/>
    <mergeCell ref="F404:F406"/>
    <mergeCell ref="AI401:AI403"/>
    <mergeCell ref="AJ401:AJ403"/>
    <mergeCell ref="AK401:AK403"/>
    <mergeCell ref="AM401:AM403"/>
    <mergeCell ref="AB401:AB403"/>
    <mergeCell ref="AC401:AC403"/>
    <mergeCell ref="AD401:AD403"/>
    <mergeCell ref="AE401:AE403"/>
    <mergeCell ref="AG401:AG403"/>
    <mergeCell ref="AH401:AH403"/>
    <mergeCell ref="V401:V403"/>
    <mergeCell ref="W401:W403"/>
    <mergeCell ref="X401:X403"/>
    <mergeCell ref="Y401:Y403"/>
    <mergeCell ref="Z401:Z403"/>
    <mergeCell ref="AA401:AA403"/>
    <mergeCell ref="P401:P403"/>
    <mergeCell ref="Q401:Q403"/>
    <mergeCell ref="R401:R403"/>
    <mergeCell ref="S401:S403"/>
    <mergeCell ref="T401:T403"/>
    <mergeCell ref="U401:U403"/>
    <mergeCell ref="AJ404:AJ406"/>
    <mergeCell ref="AK404:AK406"/>
    <mergeCell ref="F401:F403"/>
    <mergeCell ref="K401:K403"/>
    <mergeCell ref="L401:L403"/>
    <mergeCell ref="M401:M403"/>
    <mergeCell ref="N401:N403"/>
    <mergeCell ref="O401:O403"/>
    <mergeCell ref="AJ398:AJ400"/>
    <mergeCell ref="AK398:AK400"/>
    <mergeCell ref="AM398:AM400"/>
    <mergeCell ref="A401:A403"/>
    <mergeCell ref="B401:B403"/>
    <mergeCell ref="C401:C403"/>
    <mergeCell ref="D401:D403"/>
    <mergeCell ref="E401:E403"/>
    <mergeCell ref="AC398:AC400"/>
    <mergeCell ref="AD398:AD400"/>
    <mergeCell ref="AE398:AE400"/>
    <mergeCell ref="AG398:AG400"/>
    <mergeCell ref="AH398:AH400"/>
    <mergeCell ref="AI398:AI400"/>
    <mergeCell ref="W398:W400"/>
    <mergeCell ref="X398:X400"/>
    <mergeCell ref="Y398:Y400"/>
    <mergeCell ref="Z398:Z400"/>
    <mergeCell ref="AA398:AA400"/>
    <mergeCell ref="AB398:AB400"/>
    <mergeCell ref="Q398:Q400"/>
    <mergeCell ref="R398:R400"/>
    <mergeCell ref="S398:S400"/>
    <mergeCell ref="T398:T400"/>
    <mergeCell ref="K398:K400"/>
    <mergeCell ref="L398:L400"/>
    <mergeCell ref="M398:M400"/>
    <mergeCell ref="N398:N400"/>
    <mergeCell ref="O398:O400"/>
    <mergeCell ref="P398:P400"/>
    <mergeCell ref="A398:A400"/>
    <mergeCell ref="B398:B400"/>
    <mergeCell ref="C398:C400"/>
    <mergeCell ref="D398:D400"/>
    <mergeCell ref="E398:E400"/>
    <mergeCell ref="F398:F400"/>
    <mergeCell ref="U398:U400"/>
    <mergeCell ref="V398:V400"/>
    <mergeCell ref="AI395:AI397"/>
    <mergeCell ref="AJ395:AJ397"/>
    <mergeCell ref="AK395:AK397"/>
    <mergeCell ref="F395:F397"/>
    <mergeCell ref="K395:K397"/>
    <mergeCell ref="L395:L397"/>
    <mergeCell ref="M395:M397"/>
    <mergeCell ref="N395:N397"/>
    <mergeCell ref="O395:O397"/>
    <mergeCell ref="AE395:AE397"/>
    <mergeCell ref="AG395:AG397"/>
    <mergeCell ref="AH395:AH397"/>
    <mergeCell ref="V395:V397"/>
    <mergeCell ref="W395:W397"/>
    <mergeCell ref="X395:X397"/>
    <mergeCell ref="Y395:Y397"/>
    <mergeCell ref="Z395:Z397"/>
    <mergeCell ref="AA395:AA397"/>
    <mergeCell ref="P395:P397"/>
    <mergeCell ref="Q395:Q397"/>
    <mergeCell ref="R395:R397"/>
    <mergeCell ref="S395:S397"/>
    <mergeCell ref="T395:T397"/>
    <mergeCell ref="U395:U397"/>
    <mergeCell ref="AM392:AM394"/>
    <mergeCell ref="A395:A397"/>
    <mergeCell ref="B395:B397"/>
    <mergeCell ref="C395:C397"/>
    <mergeCell ref="D395:D397"/>
    <mergeCell ref="E395:E397"/>
    <mergeCell ref="AC392:AC394"/>
    <mergeCell ref="AD392:AD394"/>
    <mergeCell ref="AE392:AE394"/>
    <mergeCell ref="AG392:AG394"/>
    <mergeCell ref="AH392:AH394"/>
    <mergeCell ref="AI392:AI394"/>
    <mergeCell ref="W392:W394"/>
    <mergeCell ref="X392:X394"/>
    <mergeCell ref="Y392:Y394"/>
    <mergeCell ref="Z392:Z394"/>
    <mergeCell ref="AA392:AA394"/>
    <mergeCell ref="AB392:AB394"/>
    <mergeCell ref="Q392:Q394"/>
    <mergeCell ref="R392:R394"/>
    <mergeCell ref="S392:S394"/>
    <mergeCell ref="T392:T394"/>
    <mergeCell ref="U392:U394"/>
    <mergeCell ref="V392:V394"/>
    <mergeCell ref="K392:K394"/>
    <mergeCell ref="L392:L394"/>
    <mergeCell ref="M392:M394"/>
    <mergeCell ref="N392:N394"/>
    <mergeCell ref="AM395:AM397"/>
    <mergeCell ref="AB395:AB397"/>
    <mergeCell ref="AC395:AC397"/>
    <mergeCell ref="AD395:AD397"/>
    <mergeCell ref="O392:O394"/>
    <mergeCell ref="P392:P394"/>
    <mergeCell ref="A392:A394"/>
    <mergeCell ref="B392:B394"/>
    <mergeCell ref="C392:C394"/>
    <mergeCell ref="D392:D394"/>
    <mergeCell ref="E392:E394"/>
    <mergeCell ref="F392:F394"/>
    <mergeCell ref="AI389:AI391"/>
    <mergeCell ref="AJ389:AJ391"/>
    <mergeCell ref="AK389:AK391"/>
    <mergeCell ref="AM389:AM391"/>
    <mergeCell ref="AB389:AB391"/>
    <mergeCell ref="AC389:AC391"/>
    <mergeCell ref="AD389:AD391"/>
    <mergeCell ref="AE389:AE391"/>
    <mergeCell ref="AG389:AG391"/>
    <mergeCell ref="AH389:AH391"/>
    <mergeCell ref="V389:V391"/>
    <mergeCell ref="W389:W391"/>
    <mergeCell ref="X389:X391"/>
    <mergeCell ref="Y389:Y391"/>
    <mergeCell ref="Z389:Z391"/>
    <mergeCell ref="AA389:AA391"/>
    <mergeCell ref="P389:P391"/>
    <mergeCell ref="Q389:Q391"/>
    <mergeCell ref="R389:R391"/>
    <mergeCell ref="S389:S391"/>
    <mergeCell ref="T389:T391"/>
    <mergeCell ref="U389:U391"/>
    <mergeCell ref="AJ392:AJ394"/>
    <mergeCell ref="AK392:AK394"/>
    <mergeCell ref="F389:F391"/>
    <mergeCell ref="K389:K391"/>
    <mergeCell ref="L389:L391"/>
    <mergeCell ref="M389:M391"/>
    <mergeCell ref="N389:N391"/>
    <mergeCell ref="O389:O391"/>
    <mergeCell ref="AJ386:AJ388"/>
    <mergeCell ref="AK386:AK388"/>
    <mergeCell ref="AM386:AM388"/>
    <mergeCell ref="A389:A391"/>
    <mergeCell ref="B389:B391"/>
    <mergeCell ref="C389:C391"/>
    <mergeCell ref="D389:D391"/>
    <mergeCell ref="E389:E391"/>
    <mergeCell ref="AC386:AC388"/>
    <mergeCell ref="AD386:AD388"/>
    <mergeCell ref="AE386:AE388"/>
    <mergeCell ref="AG386:AG388"/>
    <mergeCell ref="AH386:AH388"/>
    <mergeCell ref="AI386:AI388"/>
    <mergeCell ref="W386:W388"/>
    <mergeCell ref="X386:X388"/>
    <mergeCell ref="Y386:Y388"/>
    <mergeCell ref="Z386:Z388"/>
    <mergeCell ref="AA386:AA388"/>
    <mergeCell ref="AB386:AB388"/>
    <mergeCell ref="Q386:Q388"/>
    <mergeCell ref="R386:R388"/>
    <mergeCell ref="S386:S388"/>
    <mergeCell ref="T386:T388"/>
    <mergeCell ref="AF389:AF391"/>
    <mergeCell ref="K386:K388"/>
    <mergeCell ref="M386:M388"/>
    <mergeCell ref="N386:N388"/>
    <mergeCell ref="O386:O388"/>
    <mergeCell ref="P386:P388"/>
    <mergeCell ref="A386:A388"/>
    <mergeCell ref="B386:B388"/>
    <mergeCell ref="C386:C388"/>
    <mergeCell ref="D386:D388"/>
    <mergeCell ref="E386:E388"/>
    <mergeCell ref="F386:F388"/>
    <mergeCell ref="AI383:AI385"/>
    <mergeCell ref="AJ383:AJ385"/>
    <mergeCell ref="AK383:AK385"/>
    <mergeCell ref="F383:F385"/>
    <mergeCell ref="K383:K385"/>
    <mergeCell ref="L383:L385"/>
    <mergeCell ref="M383:M385"/>
    <mergeCell ref="N383:N385"/>
    <mergeCell ref="O383:O385"/>
    <mergeCell ref="AE383:AE385"/>
    <mergeCell ref="AG383:AG385"/>
    <mergeCell ref="AH383:AH385"/>
    <mergeCell ref="V383:V385"/>
    <mergeCell ref="W383:W385"/>
    <mergeCell ref="X383:X385"/>
    <mergeCell ref="Y383:Y385"/>
    <mergeCell ref="Z383:Z385"/>
    <mergeCell ref="AA383:AA385"/>
    <mergeCell ref="P383:P385"/>
    <mergeCell ref="Q383:Q385"/>
    <mergeCell ref="R383:R385"/>
    <mergeCell ref="T383:T385"/>
    <mergeCell ref="U383:U385"/>
    <mergeCell ref="U386:U388"/>
    <mergeCell ref="V386:V388"/>
    <mergeCell ref="AM380:AM382"/>
    <mergeCell ref="A383:A385"/>
    <mergeCell ref="B383:B385"/>
    <mergeCell ref="C383:C385"/>
    <mergeCell ref="D383:D385"/>
    <mergeCell ref="E383:E385"/>
    <mergeCell ref="AC380:AC382"/>
    <mergeCell ref="AD380:AD382"/>
    <mergeCell ref="AE380:AE382"/>
    <mergeCell ref="AG380:AG382"/>
    <mergeCell ref="AH380:AH382"/>
    <mergeCell ref="AI380:AI382"/>
    <mergeCell ref="W380:W382"/>
    <mergeCell ref="X380:X382"/>
    <mergeCell ref="Y380:Y382"/>
    <mergeCell ref="Z380:Z382"/>
    <mergeCell ref="AA380:AA382"/>
    <mergeCell ref="AB380:AB382"/>
    <mergeCell ref="Q380:Q382"/>
    <mergeCell ref="R380:R382"/>
    <mergeCell ref="S380:S382"/>
    <mergeCell ref="T380:T382"/>
    <mergeCell ref="U380:U382"/>
    <mergeCell ref="V380:V382"/>
    <mergeCell ref="K380:K382"/>
    <mergeCell ref="L380:L382"/>
    <mergeCell ref="M380:M382"/>
    <mergeCell ref="L386:L388"/>
    <mergeCell ref="AM383:AM385"/>
    <mergeCell ref="F374:F376"/>
    <mergeCell ref="AB383:AB385"/>
    <mergeCell ref="AC383:AC385"/>
    <mergeCell ref="AD383:AD385"/>
    <mergeCell ref="O380:O382"/>
    <mergeCell ref="P380:P382"/>
    <mergeCell ref="A380:A382"/>
    <mergeCell ref="B380:B382"/>
    <mergeCell ref="C380:C382"/>
    <mergeCell ref="D380:D382"/>
    <mergeCell ref="E380:E382"/>
    <mergeCell ref="F380:F382"/>
    <mergeCell ref="AI377:AI379"/>
    <mergeCell ref="AJ377:AJ379"/>
    <mergeCell ref="AK377:AK379"/>
    <mergeCell ref="AM377:AM379"/>
    <mergeCell ref="AB377:AB379"/>
    <mergeCell ref="AC377:AC379"/>
    <mergeCell ref="AD377:AD379"/>
    <mergeCell ref="AE377:AE379"/>
    <mergeCell ref="AG377:AG379"/>
    <mergeCell ref="AH377:AH379"/>
    <mergeCell ref="V377:V379"/>
    <mergeCell ref="W377:W379"/>
    <mergeCell ref="X377:X379"/>
    <mergeCell ref="Y377:Y379"/>
    <mergeCell ref="Z377:Z379"/>
    <mergeCell ref="AA377:AA379"/>
    <mergeCell ref="P377:P379"/>
    <mergeCell ref="Q377:Q379"/>
    <mergeCell ref="R377:R379"/>
    <mergeCell ref="S383:S385"/>
    <mergeCell ref="AH371:AH373"/>
    <mergeCell ref="V371:V373"/>
    <mergeCell ref="W371:W373"/>
    <mergeCell ref="X371:X373"/>
    <mergeCell ref="Y371:Y373"/>
    <mergeCell ref="Z371:Z373"/>
    <mergeCell ref="AM374:AM376"/>
    <mergeCell ref="A377:A379"/>
    <mergeCell ref="B377:B379"/>
    <mergeCell ref="C377:C379"/>
    <mergeCell ref="D377:D379"/>
    <mergeCell ref="E377:E379"/>
    <mergeCell ref="AC374:AC376"/>
    <mergeCell ref="AD374:AD376"/>
    <mergeCell ref="AE374:AE376"/>
    <mergeCell ref="AG374:AG376"/>
    <mergeCell ref="AH374:AH376"/>
    <mergeCell ref="AI374:AI376"/>
    <mergeCell ref="W374:W376"/>
    <mergeCell ref="X374:X376"/>
    <mergeCell ref="Y374:Y376"/>
    <mergeCell ref="Z374:Z376"/>
    <mergeCell ref="AA374:AA376"/>
    <mergeCell ref="AB374:AB376"/>
    <mergeCell ref="Q374:Q376"/>
    <mergeCell ref="O374:O376"/>
    <mergeCell ref="P374:P376"/>
    <mergeCell ref="A374:A376"/>
    <mergeCell ref="B374:B376"/>
    <mergeCell ref="C374:C376"/>
    <mergeCell ref="D374:D376"/>
    <mergeCell ref="E374:E376"/>
    <mergeCell ref="K374:K376"/>
    <mergeCell ref="L374:L376"/>
    <mergeCell ref="M374:M376"/>
    <mergeCell ref="N374:N376"/>
    <mergeCell ref="AM368:AM370"/>
    <mergeCell ref="AM371:AM373"/>
    <mergeCell ref="AI371:AI373"/>
    <mergeCell ref="AJ371:AJ373"/>
    <mergeCell ref="S377:S379"/>
    <mergeCell ref="T377:T379"/>
    <mergeCell ref="U377:U379"/>
    <mergeCell ref="AJ380:AJ382"/>
    <mergeCell ref="AK380:AK382"/>
    <mergeCell ref="F377:F379"/>
    <mergeCell ref="K377:K379"/>
    <mergeCell ref="L377:L379"/>
    <mergeCell ref="M377:M379"/>
    <mergeCell ref="N377:N379"/>
    <mergeCell ref="O377:O379"/>
    <mergeCell ref="AJ374:AJ376"/>
    <mergeCell ref="AK374:AK376"/>
    <mergeCell ref="N380:N382"/>
    <mergeCell ref="AK371:AK373"/>
    <mergeCell ref="F371:F373"/>
    <mergeCell ref="K371:K373"/>
    <mergeCell ref="L371:L373"/>
    <mergeCell ref="M371:M373"/>
    <mergeCell ref="N371:N373"/>
    <mergeCell ref="O371:O373"/>
    <mergeCell ref="AF374:AF376"/>
    <mergeCell ref="AE371:AE373"/>
    <mergeCell ref="AG371:AG373"/>
    <mergeCell ref="N368:N370"/>
    <mergeCell ref="AB371:AB373"/>
    <mergeCell ref="AC371:AC373"/>
    <mergeCell ref="AD371:AD373"/>
    <mergeCell ref="O368:O370"/>
    <mergeCell ref="P368:P370"/>
    <mergeCell ref="AA371:AA373"/>
    <mergeCell ref="P371:P373"/>
    <mergeCell ref="Q371:Q373"/>
    <mergeCell ref="R371:R373"/>
    <mergeCell ref="S371:S373"/>
    <mergeCell ref="T371:T373"/>
    <mergeCell ref="U371:U373"/>
    <mergeCell ref="U374:U376"/>
    <mergeCell ref="V374:V376"/>
    <mergeCell ref="R374:R376"/>
    <mergeCell ref="S374:S376"/>
    <mergeCell ref="T374:T376"/>
    <mergeCell ref="T365:T367"/>
    <mergeCell ref="U365:U367"/>
    <mergeCell ref="AJ368:AJ370"/>
    <mergeCell ref="AK368:AK370"/>
    <mergeCell ref="F365:F367"/>
    <mergeCell ref="K365:K367"/>
    <mergeCell ref="A371:A373"/>
    <mergeCell ref="B371:B373"/>
    <mergeCell ref="C371:C373"/>
    <mergeCell ref="D371:D373"/>
    <mergeCell ref="E371:E373"/>
    <mergeCell ref="AC368:AC370"/>
    <mergeCell ref="AD368:AD370"/>
    <mergeCell ref="AE368:AE370"/>
    <mergeCell ref="AG368:AG370"/>
    <mergeCell ref="AH368:AH370"/>
    <mergeCell ref="AI368:AI370"/>
    <mergeCell ref="W368:W370"/>
    <mergeCell ref="X368:X370"/>
    <mergeCell ref="Y368:Y370"/>
    <mergeCell ref="Z368:Z370"/>
    <mergeCell ref="AA368:AA370"/>
    <mergeCell ref="AB368:AB370"/>
    <mergeCell ref="Q368:Q370"/>
    <mergeCell ref="R368:R370"/>
    <mergeCell ref="S368:S370"/>
    <mergeCell ref="T368:T370"/>
    <mergeCell ref="U368:U370"/>
    <mergeCell ref="V368:V370"/>
    <mergeCell ref="K368:K370"/>
    <mergeCell ref="L368:L370"/>
    <mergeCell ref="M368:M370"/>
    <mergeCell ref="S362:S364"/>
    <mergeCell ref="T362:T364"/>
    <mergeCell ref="U362:U364"/>
    <mergeCell ref="V362:V364"/>
    <mergeCell ref="K362:K364"/>
    <mergeCell ref="L362:L364"/>
    <mergeCell ref="A368:A370"/>
    <mergeCell ref="B368:B370"/>
    <mergeCell ref="C368:C370"/>
    <mergeCell ref="D368:D370"/>
    <mergeCell ref="E368:E370"/>
    <mergeCell ref="F368:F370"/>
    <mergeCell ref="AI365:AI367"/>
    <mergeCell ref="AJ365:AJ367"/>
    <mergeCell ref="AK365:AK367"/>
    <mergeCell ref="AM365:AM367"/>
    <mergeCell ref="AB365:AB367"/>
    <mergeCell ref="AC365:AC367"/>
    <mergeCell ref="AD365:AD367"/>
    <mergeCell ref="AE365:AE367"/>
    <mergeCell ref="AG365:AG367"/>
    <mergeCell ref="AH365:AH367"/>
    <mergeCell ref="V365:V367"/>
    <mergeCell ref="W365:W367"/>
    <mergeCell ref="X365:X367"/>
    <mergeCell ref="Y365:Y367"/>
    <mergeCell ref="Z365:Z367"/>
    <mergeCell ref="AA365:AA367"/>
    <mergeCell ref="P365:P367"/>
    <mergeCell ref="Q365:Q367"/>
    <mergeCell ref="R365:R367"/>
    <mergeCell ref="S365:S367"/>
    <mergeCell ref="R359:R361"/>
    <mergeCell ref="A359:A361"/>
    <mergeCell ref="B359:B361"/>
    <mergeCell ref="C359:C361"/>
    <mergeCell ref="E359:E361"/>
    <mergeCell ref="F359:F361"/>
    <mergeCell ref="L365:L367"/>
    <mergeCell ref="M365:M367"/>
    <mergeCell ref="N365:N367"/>
    <mergeCell ref="O365:O367"/>
    <mergeCell ref="AJ362:AJ364"/>
    <mergeCell ref="AK362:AK364"/>
    <mergeCell ref="AM362:AM364"/>
    <mergeCell ref="A365:A367"/>
    <mergeCell ref="B365:B367"/>
    <mergeCell ref="C365:C367"/>
    <mergeCell ref="D365:D367"/>
    <mergeCell ref="E365:E367"/>
    <mergeCell ref="AC362:AC364"/>
    <mergeCell ref="AD362:AD364"/>
    <mergeCell ref="AE362:AE364"/>
    <mergeCell ref="AG362:AG364"/>
    <mergeCell ref="AH362:AH364"/>
    <mergeCell ref="AI362:AI364"/>
    <mergeCell ref="W362:W364"/>
    <mergeCell ref="X362:X364"/>
    <mergeCell ref="Y362:Y364"/>
    <mergeCell ref="Z362:Z364"/>
    <mergeCell ref="AA362:AA364"/>
    <mergeCell ref="AB362:AB364"/>
    <mergeCell ref="Q362:Q364"/>
    <mergeCell ref="R362:R364"/>
    <mergeCell ref="V356:V358"/>
    <mergeCell ref="K356:K358"/>
    <mergeCell ref="L356:L358"/>
    <mergeCell ref="M356:M358"/>
    <mergeCell ref="N356:N358"/>
    <mergeCell ref="O356:O358"/>
    <mergeCell ref="P356:P358"/>
    <mergeCell ref="M362:M364"/>
    <mergeCell ref="N362:N364"/>
    <mergeCell ref="O362:O364"/>
    <mergeCell ref="P362:P364"/>
    <mergeCell ref="AJ359:AJ361"/>
    <mergeCell ref="AK359:AK361"/>
    <mergeCell ref="AM359:AM361"/>
    <mergeCell ref="A362:A364"/>
    <mergeCell ref="B362:B364"/>
    <mergeCell ref="C362:C364"/>
    <mergeCell ref="E362:E364"/>
    <mergeCell ref="F362:F364"/>
    <mergeCell ref="AC359:AC361"/>
    <mergeCell ref="AD359:AD361"/>
    <mergeCell ref="AE359:AE361"/>
    <mergeCell ref="AG359:AG361"/>
    <mergeCell ref="AH359:AH361"/>
    <mergeCell ref="AI359:AI361"/>
    <mergeCell ref="W359:W361"/>
    <mergeCell ref="X359:X361"/>
    <mergeCell ref="Y359:Y361"/>
    <mergeCell ref="Z359:Z361"/>
    <mergeCell ref="AA359:AA361"/>
    <mergeCell ref="AB359:AB361"/>
    <mergeCell ref="Q359:Q361"/>
    <mergeCell ref="A356:A358"/>
    <mergeCell ref="B356:B358"/>
    <mergeCell ref="C356:C358"/>
    <mergeCell ref="E356:E358"/>
    <mergeCell ref="F356:F358"/>
    <mergeCell ref="K359:K361"/>
    <mergeCell ref="L359:L361"/>
    <mergeCell ref="M359:M361"/>
    <mergeCell ref="N359:N361"/>
    <mergeCell ref="O359:O361"/>
    <mergeCell ref="P359:P361"/>
    <mergeCell ref="AJ356:AJ358"/>
    <mergeCell ref="AK356:AK358"/>
    <mergeCell ref="AM356:AM358"/>
    <mergeCell ref="AD353:AD355"/>
    <mergeCell ref="AE353:AE355"/>
    <mergeCell ref="AG353:AG355"/>
    <mergeCell ref="AH353:AH355"/>
    <mergeCell ref="AI353:AI355"/>
    <mergeCell ref="AJ353:AJ355"/>
    <mergeCell ref="X353:X355"/>
    <mergeCell ref="Y353:Y355"/>
    <mergeCell ref="Z353:Z355"/>
    <mergeCell ref="AA353:AA355"/>
    <mergeCell ref="AB353:AB355"/>
    <mergeCell ref="AC353:AC355"/>
    <mergeCell ref="R353:R355"/>
    <mergeCell ref="S353:S355"/>
    <mergeCell ref="U353:U355"/>
    <mergeCell ref="V353:V355"/>
    <mergeCell ref="W353:W355"/>
    <mergeCell ref="L353:L355"/>
    <mergeCell ref="M353:M355"/>
    <mergeCell ref="N353:N355"/>
    <mergeCell ref="O353:O355"/>
    <mergeCell ref="P353:P355"/>
    <mergeCell ref="Q353:Q355"/>
    <mergeCell ref="Q356:Q358"/>
    <mergeCell ref="R356:R358"/>
    <mergeCell ref="S356:S358"/>
    <mergeCell ref="AK350:AK352"/>
    <mergeCell ref="AK353:AK355"/>
    <mergeCell ref="AM353:AM355"/>
    <mergeCell ref="AN355:AO355"/>
    <mergeCell ref="S359:S361"/>
    <mergeCell ref="T359:T361"/>
    <mergeCell ref="U359:U361"/>
    <mergeCell ref="V359:V361"/>
    <mergeCell ref="AM350:AM352"/>
    <mergeCell ref="AC356:AC358"/>
    <mergeCell ref="AD356:AD358"/>
    <mergeCell ref="AE356:AE358"/>
    <mergeCell ref="AG356:AG358"/>
    <mergeCell ref="AH356:AH358"/>
    <mergeCell ref="AI356:AI358"/>
    <mergeCell ref="W356:W358"/>
    <mergeCell ref="X356:X358"/>
    <mergeCell ref="Y356:Y358"/>
    <mergeCell ref="Z356:Z358"/>
    <mergeCell ref="AA356:AA358"/>
    <mergeCell ref="AB356:AB358"/>
    <mergeCell ref="AF359:AF361"/>
    <mergeCell ref="T356:T358"/>
    <mergeCell ref="U356:U358"/>
    <mergeCell ref="A353:A355"/>
    <mergeCell ref="B353:B355"/>
    <mergeCell ref="C353:C355"/>
    <mergeCell ref="E353:E355"/>
    <mergeCell ref="F353:F355"/>
    <mergeCell ref="K353:K355"/>
    <mergeCell ref="AD350:AD352"/>
    <mergeCell ref="AE350:AE352"/>
    <mergeCell ref="AG350:AG352"/>
    <mergeCell ref="AH350:AH352"/>
    <mergeCell ref="AI350:AI352"/>
    <mergeCell ref="AJ350:AJ352"/>
    <mergeCell ref="X350:X352"/>
    <mergeCell ref="Y350:Y352"/>
    <mergeCell ref="Z350:Z352"/>
    <mergeCell ref="AA350:AA352"/>
    <mergeCell ref="AB350:AB352"/>
    <mergeCell ref="AC350:AC352"/>
    <mergeCell ref="R350:R352"/>
    <mergeCell ref="S350:S352"/>
    <mergeCell ref="T350:T352"/>
    <mergeCell ref="U350:U352"/>
    <mergeCell ref="V350:V352"/>
    <mergeCell ref="W350:W352"/>
    <mergeCell ref="L350:L352"/>
    <mergeCell ref="M350:M352"/>
    <mergeCell ref="N350:N352"/>
    <mergeCell ref="O350:O352"/>
    <mergeCell ref="P350:P352"/>
    <mergeCell ref="Q350:Q352"/>
    <mergeCell ref="T353:T355"/>
    <mergeCell ref="A350:A352"/>
    <mergeCell ref="B350:B352"/>
    <mergeCell ref="C350:C352"/>
    <mergeCell ref="E350:E352"/>
    <mergeCell ref="F350:F352"/>
    <mergeCell ref="K350:K352"/>
    <mergeCell ref="AD347:AD349"/>
    <mergeCell ref="AE347:AE349"/>
    <mergeCell ref="AG347:AG349"/>
    <mergeCell ref="AH347:AH349"/>
    <mergeCell ref="AI347:AI349"/>
    <mergeCell ref="AJ347:AJ349"/>
    <mergeCell ref="X347:X349"/>
    <mergeCell ref="Y347:Y349"/>
    <mergeCell ref="Z347:Z349"/>
    <mergeCell ref="AA347:AA349"/>
    <mergeCell ref="AB347:AB349"/>
    <mergeCell ref="AC347:AC349"/>
    <mergeCell ref="R347:R349"/>
    <mergeCell ref="S347:S349"/>
    <mergeCell ref="T347:T349"/>
    <mergeCell ref="U347:U349"/>
    <mergeCell ref="V347:V349"/>
    <mergeCell ref="W347:W349"/>
    <mergeCell ref="L347:L349"/>
    <mergeCell ref="M347:M349"/>
    <mergeCell ref="N347:N349"/>
    <mergeCell ref="O347:O349"/>
    <mergeCell ref="P347:P349"/>
    <mergeCell ref="Q347:Q349"/>
    <mergeCell ref="AK344:AK346"/>
    <mergeCell ref="AM344:AM346"/>
    <mergeCell ref="A347:A349"/>
    <mergeCell ref="B347:B349"/>
    <mergeCell ref="C347:C349"/>
    <mergeCell ref="E347:E349"/>
    <mergeCell ref="F347:F349"/>
    <mergeCell ref="K347:K349"/>
    <mergeCell ref="AD344:AD346"/>
    <mergeCell ref="AE344:AE346"/>
    <mergeCell ref="AG344:AG346"/>
    <mergeCell ref="AH344:AH346"/>
    <mergeCell ref="AI344:AI346"/>
    <mergeCell ref="AJ344:AJ346"/>
    <mergeCell ref="X344:X346"/>
    <mergeCell ref="Y344:Y346"/>
    <mergeCell ref="Z344:Z346"/>
    <mergeCell ref="AA344:AA346"/>
    <mergeCell ref="AB344:AB346"/>
    <mergeCell ref="AC344:AC346"/>
    <mergeCell ref="R344:R346"/>
    <mergeCell ref="S344:S346"/>
    <mergeCell ref="T344:T346"/>
    <mergeCell ref="U344:U346"/>
    <mergeCell ref="V344:V346"/>
    <mergeCell ref="W344:W346"/>
    <mergeCell ref="L344:L346"/>
    <mergeCell ref="M344:M346"/>
    <mergeCell ref="AK347:AK349"/>
    <mergeCell ref="AM347:AM349"/>
    <mergeCell ref="N344:N346"/>
    <mergeCell ref="O344:O346"/>
    <mergeCell ref="P344:P346"/>
    <mergeCell ref="Q344:Q346"/>
    <mergeCell ref="AK341:AK343"/>
    <mergeCell ref="AM341:AM343"/>
    <mergeCell ref="A344:A346"/>
    <mergeCell ref="B344:B346"/>
    <mergeCell ref="C344:C346"/>
    <mergeCell ref="E344:E346"/>
    <mergeCell ref="F344:F346"/>
    <mergeCell ref="K344:K346"/>
    <mergeCell ref="AD341:AD343"/>
    <mergeCell ref="AE341:AE343"/>
    <mergeCell ref="AG341:AG343"/>
    <mergeCell ref="AH341:AH343"/>
    <mergeCell ref="AI341:AI343"/>
    <mergeCell ref="AJ341:AJ343"/>
    <mergeCell ref="X341:X343"/>
    <mergeCell ref="Y341:Y343"/>
    <mergeCell ref="Z341:Z343"/>
    <mergeCell ref="AA341:AA343"/>
    <mergeCell ref="AB341:AB343"/>
    <mergeCell ref="AC341:AC343"/>
    <mergeCell ref="R341:R343"/>
    <mergeCell ref="S341:S343"/>
    <mergeCell ref="T341:T343"/>
    <mergeCell ref="U341:U343"/>
    <mergeCell ref="V341:V343"/>
    <mergeCell ref="W341:W343"/>
    <mergeCell ref="L341:L343"/>
    <mergeCell ref="M341:M343"/>
    <mergeCell ref="N341:N343"/>
    <mergeCell ref="O341:O343"/>
    <mergeCell ref="P341:P343"/>
    <mergeCell ref="Q341:Q343"/>
    <mergeCell ref="AK338:AK340"/>
    <mergeCell ref="AM338:AM340"/>
    <mergeCell ref="A341:A343"/>
    <mergeCell ref="B341:B343"/>
    <mergeCell ref="C341:C343"/>
    <mergeCell ref="E341:E343"/>
    <mergeCell ref="F341:F343"/>
    <mergeCell ref="K341:K343"/>
    <mergeCell ref="AD338:AD340"/>
    <mergeCell ref="AE338:AE340"/>
    <mergeCell ref="AG338:AG340"/>
    <mergeCell ref="AH338:AH340"/>
    <mergeCell ref="AI338:AI340"/>
    <mergeCell ref="AJ338:AJ340"/>
    <mergeCell ref="X338:X340"/>
    <mergeCell ref="Y338:Y340"/>
    <mergeCell ref="Z338:Z340"/>
    <mergeCell ref="AA338:AA340"/>
    <mergeCell ref="AB338:AB340"/>
    <mergeCell ref="AC338:AC340"/>
    <mergeCell ref="R338:R340"/>
    <mergeCell ref="S338:S340"/>
    <mergeCell ref="T338:T340"/>
    <mergeCell ref="U338:U340"/>
    <mergeCell ref="A338:A340"/>
    <mergeCell ref="B338:B340"/>
    <mergeCell ref="C338:C340"/>
    <mergeCell ref="E338:E340"/>
    <mergeCell ref="F338:F340"/>
    <mergeCell ref="K338:K340"/>
    <mergeCell ref="S335:S337"/>
    <mergeCell ref="T335:T337"/>
    <mergeCell ref="U335:U337"/>
    <mergeCell ref="F335:F337"/>
    <mergeCell ref="K335:K337"/>
    <mergeCell ref="L335:L337"/>
    <mergeCell ref="M335:M337"/>
    <mergeCell ref="N335:N337"/>
    <mergeCell ref="O335:O337"/>
    <mergeCell ref="AF335:AF337"/>
    <mergeCell ref="AC335:AC337"/>
    <mergeCell ref="AD335:AD337"/>
    <mergeCell ref="AE335:AE337"/>
    <mergeCell ref="AG335:AG337"/>
    <mergeCell ref="AH335:AH337"/>
    <mergeCell ref="V335:V337"/>
    <mergeCell ref="W335:W337"/>
    <mergeCell ref="X335:X337"/>
    <mergeCell ref="Y335:Y337"/>
    <mergeCell ref="Z335:Z337"/>
    <mergeCell ref="AA335:AA337"/>
    <mergeCell ref="V338:V340"/>
    <mergeCell ref="W338:W340"/>
    <mergeCell ref="L338:L340"/>
    <mergeCell ref="M338:M340"/>
    <mergeCell ref="N338:N340"/>
    <mergeCell ref="O338:O340"/>
    <mergeCell ref="P338:P340"/>
    <mergeCell ref="Q338:Q340"/>
    <mergeCell ref="AM332:AM334"/>
    <mergeCell ref="A335:A337"/>
    <mergeCell ref="B335:B337"/>
    <mergeCell ref="C335:C337"/>
    <mergeCell ref="D335:D337"/>
    <mergeCell ref="E335:E337"/>
    <mergeCell ref="AC332:AC334"/>
    <mergeCell ref="AD332:AD334"/>
    <mergeCell ref="AE332:AE334"/>
    <mergeCell ref="AG332:AG334"/>
    <mergeCell ref="AH332:AH334"/>
    <mergeCell ref="AI332:AI334"/>
    <mergeCell ref="W332:W334"/>
    <mergeCell ref="X332:X334"/>
    <mergeCell ref="Y332:Y334"/>
    <mergeCell ref="Z332:Z334"/>
    <mergeCell ref="AA332:AA334"/>
    <mergeCell ref="AB332:AB334"/>
    <mergeCell ref="Q332:Q334"/>
    <mergeCell ref="R332:R334"/>
    <mergeCell ref="S332:S334"/>
    <mergeCell ref="T332:T334"/>
    <mergeCell ref="U332:U334"/>
    <mergeCell ref="V332:V334"/>
    <mergeCell ref="AJ335:AJ337"/>
    <mergeCell ref="AK335:AK337"/>
    <mergeCell ref="AM335:AM337"/>
    <mergeCell ref="AB335:AB337"/>
    <mergeCell ref="O332:O334"/>
    <mergeCell ref="P332:P334"/>
    <mergeCell ref="A332:A334"/>
    <mergeCell ref="B332:B334"/>
    <mergeCell ref="C332:C334"/>
    <mergeCell ref="D332:D334"/>
    <mergeCell ref="E332:E334"/>
    <mergeCell ref="F332:F334"/>
    <mergeCell ref="AI329:AI331"/>
    <mergeCell ref="AJ329:AJ331"/>
    <mergeCell ref="AK329:AK331"/>
    <mergeCell ref="AM329:AM331"/>
    <mergeCell ref="AB329:AB331"/>
    <mergeCell ref="AC329:AC331"/>
    <mergeCell ref="AD329:AD331"/>
    <mergeCell ref="AE329:AE331"/>
    <mergeCell ref="AG329:AG331"/>
    <mergeCell ref="AH329:AH331"/>
    <mergeCell ref="V329:V331"/>
    <mergeCell ref="W329:W331"/>
    <mergeCell ref="X329:X331"/>
    <mergeCell ref="Y329:Y331"/>
    <mergeCell ref="Z329:Z331"/>
    <mergeCell ref="AA329:AA331"/>
    <mergeCell ref="AI335:AI337"/>
    <mergeCell ref="P335:P337"/>
    <mergeCell ref="Q335:Q337"/>
    <mergeCell ref="R335:R337"/>
    <mergeCell ref="P329:P331"/>
    <mergeCell ref="Q329:Q331"/>
    <mergeCell ref="R329:R331"/>
    <mergeCell ref="S329:S331"/>
    <mergeCell ref="T329:T331"/>
    <mergeCell ref="U329:U331"/>
    <mergeCell ref="AJ332:AJ334"/>
    <mergeCell ref="AK332:AK334"/>
    <mergeCell ref="F329:F331"/>
    <mergeCell ref="K329:K331"/>
    <mergeCell ref="L329:L331"/>
    <mergeCell ref="M329:M331"/>
    <mergeCell ref="N329:N331"/>
    <mergeCell ref="O329:O331"/>
    <mergeCell ref="AJ326:AJ328"/>
    <mergeCell ref="AK326:AK328"/>
    <mergeCell ref="AM326:AM328"/>
    <mergeCell ref="F326:F328"/>
    <mergeCell ref="U326:U328"/>
    <mergeCell ref="V326:V328"/>
    <mergeCell ref="K332:K334"/>
    <mergeCell ref="L332:L334"/>
    <mergeCell ref="M332:M334"/>
    <mergeCell ref="N332:N334"/>
    <mergeCell ref="A329:A331"/>
    <mergeCell ref="B329:B331"/>
    <mergeCell ref="C329:C331"/>
    <mergeCell ref="D329:D331"/>
    <mergeCell ref="E329:E331"/>
    <mergeCell ref="AC326:AC328"/>
    <mergeCell ref="AD326:AD328"/>
    <mergeCell ref="AE326:AE328"/>
    <mergeCell ref="AG326:AG328"/>
    <mergeCell ref="AH326:AH328"/>
    <mergeCell ref="AI326:AI328"/>
    <mergeCell ref="W326:W328"/>
    <mergeCell ref="X326:X328"/>
    <mergeCell ref="Y326:Y328"/>
    <mergeCell ref="Z326:Z328"/>
    <mergeCell ref="AA326:AA328"/>
    <mergeCell ref="AB326:AB328"/>
    <mergeCell ref="Q326:Q328"/>
    <mergeCell ref="R326:R328"/>
    <mergeCell ref="S326:S328"/>
    <mergeCell ref="T326:T328"/>
    <mergeCell ref="K326:K328"/>
    <mergeCell ref="L326:L328"/>
    <mergeCell ref="M326:M328"/>
    <mergeCell ref="N326:N328"/>
    <mergeCell ref="O326:O328"/>
    <mergeCell ref="P326:P328"/>
    <mergeCell ref="A326:A328"/>
    <mergeCell ref="B326:B328"/>
    <mergeCell ref="C326:C328"/>
    <mergeCell ref="D326:D328"/>
    <mergeCell ref="E326:E328"/>
    <mergeCell ref="AI323:AI325"/>
    <mergeCell ref="AJ323:AJ325"/>
    <mergeCell ref="AK323:AK325"/>
    <mergeCell ref="F323:F325"/>
    <mergeCell ref="K323:K325"/>
    <mergeCell ref="L323:L325"/>
    <mergeCell ref="M323:M325"/>
    <mergeCell ref="N323:N325"/>
    <mergeCell ref="O323:O325"/>
    <mergeCell ref="AE323:AE325"/>
    <mergeCell ref="AG323:AG325"/>
    <mergeCell ref="AH323:AH325"/>
    <mergeCell ref="V323:V325"/>
    <mergeCell ref="W323:W325"/>
    <mergeCell ref="X323:X325"/>
    <mergeCell ref="Y323:Y325"/>
    <mergeCell ref="Z323:Z325"/>
    <mergeCell ref="AA323:AA325"/>
    <mergeCell ref="P323:P325"/>
    <mergeCell ref="Q323:Q325"/>
    <mergeCell ref="R323:R325"/>
    <mergeCell ref="S323:S325"/>
    <mergeCell ref="T323:T325"/>
    <mergeCell ref="U323:U325"/>
    <mergeCell ref="AM320:AM322"/>
    <mergeCell ref="A323:A325"/>
    <mergeCell ref="B323:B325"/>
    <mergeCell ref="C323:C325"/>
    <mergeCell ref="D323:D325"/>
    <mergeCell ref="E323:E325"/>
    <mergeCell ref="AC320:AC322"/>
    <mergeCell ref="AD320:AD322"/>
    <mergeCell ref="AE320:AE322"/>
    <mergeCell ref="AG320:AG322"/>
    <mergeCell ref="AH320:AH322"/>
    <mergeCell ref="AI320:AI322"/>
    <mergeCell ref="W320:W322"/>
    <mergeCell ref="X320:X322"/>
    <mergeCell ref="Y320:Y322"/>
    <mergeCell ref="Z320:Z322"/>
    <mergeCell ref="AA320:AA322"/>
    <mergeCell ref="AB320:AB322"/>
    <mergeCell ref="Q320:Q322"/>
    <mergeCell ref="R320:R322"/>
    <mergeCell ref="S320:S322"/>
    <mergeCell ref="T320:T322"/>
    <mergeCell ref="U320:U322"/>
    <mergeCell ref="V320:V322"/>
    <mergeCell ref="K320:K322"/>
    <mergeCell ref="L320:L322"/>
    <mergeCell ref="M320:M322"/>
    <mergeCell ref="N320:N322"/>
    <mergeCell ref="AM323:AM325"/>
    <mergeCell ref="AB323:AB325"/>
    <mergeCell ref="AC323:AC325"/>
    <mergeCell ref="AD323:AD325"/>
    <mergeCell ref="O320:O322"/>
    <mergeCell ref="P320:P322"/>
    <mergeCell ref="A320:A322"/>
    <mergeCell ref="B320:B322"/>
    <mergeCell ref="C320:C322"/>
    <mergeCell ref="D320:D322"/>
    <mergeCell ref="E320:E322"/>
    <mergeCell ref="F320:F322"/>
    <mergeCell ref="AI317:AI319"/>
    <mergeCell ref="AJ317:AJ319"/>
    <mergeCell ref="AK317:AK319"/>
    <mergeCell ref="AM317:AM319"/>
    <mergeCell ref="AB317:AB319"/>
    <mergeCell ref="AC317:AC319"/>
    <mergeCell ref="AD317:AD319"/>
    <mergeCell ref="AE317:AE319"/>
    <mergeCell ref="AG317:AG319"/>
    <mergeCell ref="AH317:AH319"/>
    <mergeCell ref="V317:V319"/>
    <mergeCell ref="W317:W319"/>
    <mergeCell ref="X317:X319"/>
    <mergeCell ref="Y317:Y319"/>
    <mergeCell ref="Z317:Z319"/>
    <mergeCell ref="AA317:AA319"/>
    <mergeCell ref="P317:P319"/>
    <mergeCell ref="Q317:Q319"/>
    <mergeCell ref="R317:R319"/>
    <mergeCell ref="S317:S319"/>
    <mergeCell ref="T317:T319"/>
    <mergeCell ref="U317:U319"/>
    <mergeCell ref="AJ320:AJ322"/>
    <mergeCell ref="AK320:AK322"/>
    <mergeCell ref="F317:F319"/>
    <mergeCell ref="K317:K319"/>
    <mergeCell ref="L317:L319"/>
    <mergeCell ref="M317:M319"/>
    <mergeCell ref="N317:N319"/>
    <mergeCell ref="O317:O319"/>
    <mergeCell ref="AJ314:AJ316"/>
    <mergeCell ref="AK314:AK316"/>
    <mergeCell ref="AM314:AM316"/>
    <mergeCell ref="A317:A319"/>
    <mergeCell ref="B317:B319"/>
    <mergeCell ref="C317:C319"/>
    <mergeCell ref="D317:D319"/>
    <mergeCell ref="E317:E319"/>
    <mergeCell ref="AC314:AC316"/>
    <mergeCell ref="AD314:AD316"/>
    <mergeCell ref="AE314:AE316"/>
    <mergeCell ref="AG314:AG316"/>
    <mergeCell ref="AH314:AH316"/>
    <mergeCell ref="AI314:AI316"/>
    <mergeCell ref="W314:W316"/>
    <mergeCell ref="X314:X316"/>
    <mergeCell ref="Y314:Y316"/>
    <mergeCell ref="Z314:Z316"/>
    <mergeCell ref="AA314:AA316"/>
    <mergeCell ref="AB314:AB316"/>
    <mergeCell ref="Q314:Q316"/>
    <mergeCell ref="R314:R316"/>
    <mergeCell ref="S314:S316"/>
    <mergeCell ref="T314:T316"/>
    <mergeCell ref="K314:K316"/>
    <mergeCell ref="L314:L316"/>
    <mergeCell ref="M314:M316"/>
    <mergeCell ref="N314:N316"/>
    <mergeCell ref="O314:O316"/>
    <mergeCell ref="P314:P316"/>
    <mergeCell ref="A314:A316"/>
    <mergeCell ref="B314:B316"/>
    <mergeCell ref="C314:C316"/>
    <mergeCell ref="D314:D316"/>
    <mergeCell ref="E314:E316"/>
    <mergeCell ref="F314:F316"/>
    <mergeCell ref="AI311:AI313"/>
    <mergeCell ref="AJ311:AJ313"/>
    <mergeCell ref="AK311:AK313"/>
    <mergeCell ref="F311:F313"/>
    <mergeCell ref="K311:K313"/>
    <mergeCell ref="L311:L313"/>
    <mergeCell ref="M311:M313"/>
    <mergeCell ref="N311:N313"/>
    <mergeCell ref="O311:O313"/>
    <mergeCell ref="AE311:AE313"/>
    <mergeCell ref="AG311:AG313"/>
    <mergeCell ref="AH311:AH313"/>
    <mergeCell ref="V311:V313"/>
    <mergeCell ref="W311:W313"/>
    <mergeCell ref="X311:X313"/>
    <mergeCell ref="Y311:Y313"/>
    <mergeCell ref="Z311:Z313"/>
    <mergeCell ref="AA311:AA313"/>
    <mergeCell ref="P311:P313"/>
    <mergeCell ref="Q311:Q313"/>
    <mergeCell ref="R311:R313"/>
    <mergeCell ref="S311:S313"/>
    <mergeCell ref="T311:T313"/>
    <mergeCell ref="U311:U313"/>
    <mergeCell ref="U314:U316"/>
    <mergeCell ref="V314:V316"/>
    <mergeCell ref="AM308:AM310"/>
    <mergeCell ref="A311:A313"/>
    <mergeCell ref="B311:B313"/>
    <mergeCell ref="C311:C313"/>
    <mergeCell ref="D311:D313"/>
    <mergeCell ref="E311:E313"/>
    <mergeCell ref="AC308:AC310"/>
    <mergeCell ref="AD308:AD310"/>
    <mergeCell ref="AE308:AE310"/>
    <mergeCell ref="AG308:AG310"/>
    <mergeCell ref="AH308:AH310"/>
    <mergeCell ref="AI308:AI310"/>
    <mergeCell ref="W308:W310"/>
    <mergeCell ref="X308:X310"/>
    <mergeCell ref="Y308:Y310"/>
    <mergeCell ref="Z308:Z310"/>
    <mergeCell ref="AA308:AA310"/>
    <mergeCell ref="AB308:AB310"/>
    <mergeCell ref="Q308:Q310"/>
    <mergeCell ref="R308:R310"/>
    <mergeCell ref="S308:S310"/>
    <mergeCell ref="T308:T310"/>
    <mergeCell ref="U308:U310"/>
    <mergeCell ref="V308:V310"/>
    <mergeCell ref="K308:K310"/>
    <mergeCell ref="L308:L310"/>
    <mergeCell ref="M308:M310"/>
    <mergeCell ref="N308:N310"/>
    <mergeCell ref="AM311:AM313"/>
    <mergeCell ref="AB311:AB313"/>
    <mergeCell ref="AC311:AC313"/>
    <mergeCell ref="AD311:AD313"/>
    <mergeCell ref="O308:O310"/>
    <mergeCell ref="P308:P310"/>
    <mergeCell ref="A308:A310"/>
    <mergeCell ref="B308:B310"/>
    <mergeCell ref="C308:C310"/>
    <mergeCell ref="D308:D310"/>
    <mergeCell ref="E308:E310"/>
    <mergeCell ref="F308:F310"/>
    <mergeCell ref="AI305:AI307"/>
    <mergeCell ref="AJ305:AJ307"/>
    <mergeCell ref="AK305:AK307"/>
    <mergeCell ref="AM305:AM307"/>
    <mergeCell ref="AB305:AB307"/>
    <mergeCell ref="AC305:AC307"/>
    <mergeCell ref="AD305:AD307"/>
    <mergeCell ref="AE305:AE307"/>
    <mergeCell ref="AG305:AG307"/>
    <mergeCell ref="AH305:AH307"/>
    <mergeCell ref="V305:V307"/>
    <mergeCell ref="W305:W307"/>
    <mergeCell ref="X305:X307"/>
    <mergeCell ref="Y305:Y307"/>
    <mergeCell ref="Z305:Z307"/>
    <mergeCell ref="AA305:AA307"/>
    <mergeCell ref="P305:P307"/>
    <mergeCell ref="Q305:Q307"/>
    <mergeCell ref="R305:R307"/>
    <mergeCell ref="S305:S307"/>
    <mergeCell ref="T305:T307"/>
    <mergeCell ref="U305:U307"/>
    <mergeCell ref="AJ308:AJ310"/>
    <mergeCell ref="AK308:AK310"/>
    <mergeCell ref="F305:F307"/>
    <mergeCell ref="K305:K307"/>
    <mergeCell ref="L305:L307"/>
    <mergeCell ref="M305:M307"/>
    <mergeCell ref="N305:N307"/>
    <mergeCell ref="O305:O307"/>
    <mergeCell ref="AJ302:AJ304"/>
    <mergeCell ref="AK302:AK304"/>
    <mergeCell ref="AM302:AM304"/>
    <mergeCell ref="A305:A307"/>
    <mergeCell ref="B305:B307"/>
    <mergeCell ref="C305:C307"/>
    <mergeCell ref="D305:D307"/>
    <mergeCell ref="E305:E307"/>
    <mergeCell ref="AC302:AC304"/>
    <mergeCell ref="AD302:AD304"/>
    <mergeCell ref="AE302:AE304"/>
    <mergeCell ref="AG302:AG304"/>
    <mergeCell ref="AH302:AH304"/>
    <mergeCell ref="AI302:AI304"/>
    <mergeCell ref="W302:W304"/>
    <mergeCell ref="X302:X304"/>
    <mergeCell ref="Y302:Y304"/>
    <mergeCell ref="Z302:Z304"/>
    <mergeCell ref="AA302:AA304"/>
    <mergeCell ref="AB302:AB304"/>
    <mergeCell ref="Q302:Q304"/>
    <mergeCell ref="R302:R304"/>
    <mergeCell ref="M302:M304"/>
    <mergeCell ref="N302:N304"/>
    <mergeCell ref="O302:O304"/>
    <mergeCell ref="P302:P304"/>
    <mergeCell ref="A302:A304"/>
    <mergeCell ref="B302:B304"/>
    <mergeCell ref="C302:C304"/>
    <mergeCell ref="D302:D304"/>
    <mergeCell ref="E302:E304"/>
    <mergeCell ref="F302:F304"/>
    <mergeCell ref="AI299:AI301"/>
    <mergeCell ref="AJ299:AJ301"/>
    <mergeCell ref="AK299:AK301"/>
    <mergeCell ref="F299:F301"/>
    <mergeCell ref="K299:K301"/>
    <mergeCell ref="L299:L301"/>
    <mergeCell ref="M299:M301"/>
    <mergeCell ref="N299:N301"/>
    <mergeCell ref="O299:O301"/>
    <mergeCell ref="AE299:AE301"/>
    <mergeCell ref="AG299:AG301"/>
    <mergeCell ref="AH299:AH301"/>
    <mergeCell ref="V299:V301"/>
    <mergeCell ref="W299:W301"/>
    <mergeCell ref="X299:X301"/>
    <mergeCell ref="Y299:Y301"/>
    <mergeCell ref="Z299:Z301"/>
    <mergeCell ref="AA299:AA301"/>
    <mergeCell ref="T299:T301"/>
    <mergeCell ref="U299:U301"/>
    <mergeCell ref="U302:U304"/>
    <mergeCell ref="V302:V304"/>
    <mergeCell ref="A299:A301"/>
    <mergeCell ref="B299:B301"/>
    <mergeCell ref="C299:C301"/>
    <mergeCell ref="D299:D301"/>
    <mergeCell ref="E299:E301"/>
    <mergeCell ref="AC296:AC298"/>
    <mergeCell ref="AD296:AD298"/>
    <mergeCell ref="AE296:AE298"/>
    <mergeCell ref="AG296:AG298"/>
    <mergeCell ref="AH296:AH298"/>
    <mergeCell ref="AI296:AI298"/>
    <mergeCell ref="W296:W298"/>
    <mergeCell ref="X296:X298"/>
    <mergeCell ref="Y296:Y298"/>
    <mergeCell ref="Z296:Z298"/>
    <mergeCell ref="AA296:AA298"/>
    <mergeCell ref="AB296:AB298"/>
    <mergeCell ref="Q296:Q298"/>
    <mergeCell ref="R296:R298"/>
    <mergeCell ref="S296:S298"/>
    <mergeCell ref="T296:T298"/>
    <mergeCell ref="U296:U298"/>
    <mergeCell ref="V296:V298"/>
    <mergeCell ref="P299:P301"/>
    <mergeCell ref="Q299:Q301"/>
    <mergeCell ref="R299:R301"/>
    <mergeCell ref="S299:S301"/>
    <mergeCell ref="S302:S304"/>
    <mergeCell ref="T302:T304"/>
    <mergeCell ref="K302:K304"/>
    <mergeCell ref="L302:L304"/>
    <mergeCell ref="AM299:AM301"/>
    <mergeCell ref="AB299:AB301"/>
    <mergeCell ref="AC299:AC301"/>
    <mergeCell ref="AD299:AD301"/>
    <mergeCell ref="O296:O298"/>
    <mergeCell ref="P296:P298"/>
    <mergeCell ref="A296:A298"/>
    <mergeCell ref="B296:B298"/>
    <mergeCell ref="C296:C298"/>
    <mergeCell ref="D296:D298"/>
    <mergeCell ref="E296:E298"/>
    <mergeCell ref="F296:F298"/>
    <mergeCell ref="AI293:AI295"/>
    <mergeCell ref="AJ293:AJ295"/>
    <mergeCell ref="AK293:AK295"/>
    <mergeCell ref="AM293:AM295"/>
    <mergeCell ref="AB293:AB295"/>
    <mergeCell ref="AC293:AC295"/>
    <mergeCell ref="AD293:AD295"/>
    <mergeCell ref="AE293:AE295"/>
    <mergeCell ref="AG293:AG295"/>
    <mergeCell ref="AH293:AH295"/>
    <mergeCell ref="V293:V295"/>
    <mergeCell ref="W293:W295"/>
    <mergeCell ref="X293:X295"/>
    <mergeCell ref="Y293:Y295"/>
    <mergeCell ref="Z293:Z295"/>
    <mergeCell ref="AA293:AA295"/>
    <mergeCell ref="P293:P295"/>
    <mergeCell ref="Q293:Q295"/>
    <mergeCell ref="R293:R295"/>
    <mergeCell ref="S293:S295"/>
    <mergeCell ref="T293:T295"/>
    <mergeCell ref="U293:U295"/>
    <mergeCell ref="AJ296:AJ298"/>
    <mergeCell ref="AK296:AK298"/>
    <mergeCell ref="F293:F295"/>
    <mergeCell ref="K293:K295"/>
    <mergeCell ref="L293:L295"/>
    <mergeCell ref="M293:M295"/>
    <mergeCell ref="N293:N295"/>
    <mergeCell ref="O293:O295"/>
    <mergeCell ref="AJ290:AJ292"/>
    <mergeCell ref="AK290:AK292"/>
    <mergeCell ref="AM290:AM292"/>
    <mergeCell ref="F290:F292"/>
    <mergeCell ref="U290:U292"/>
    <mergeCell ref="V290:V292"/>
    <mergeCell ref="K296:K298"/>
    <mergeCell ref="L296:L298"/>
    <mergeCell ref="M296:M298"/>
    <mergeCell ref="N296:N298"/>
    <mergeCell ref="AM296:AM298"/>
    <mergeCell ref="A293:A295"/>
    <mergeCell ref="B293:B295"/>
    <mergeCell ref="C293:C295"/>
    <mergeCell ref="D293:D295"/>
    <mergeCell ref="E293:E295"/>
    <mergeCell ref="AC290:AC292"/>
    <mergeCell ref="AD290:AD292"/>
    <mergeCell ref="AE290:AE292"/>
    <mergeCell ref="AG290:AG292"/>
    <mergeCell ref="AH290:AH292"/>
    <mergeCell ref="AI290:AI292"/>
    <mergeCell ref="W290:W292"/>
    <mergeCell ref="X290:X292"/>
    <mergeCell ref="Y290:Y292"/>
    <mergeCell ref="Z290:Z292"/>
    <mergeCell ref="AA290:AA292"/>
    <mergeCell ref="AB290:AB292"/>
    <mergeCell ref="Q290:Q292"/>
    <mergeCell ref="R290:R292"/>
    <mergeCell ref="S290:S292"/>
    <mergeCell ref="T290:T292"/>
    <mergeCell ref="K290:K292"/>
    <mergeCell ref="L290:L292"/>
    <mergeCell ref="M290:M292"/>
    <mergeCell ref="N290:N292"/>
    <mergeCell ref="O290:O292"/>
    <mergeCell ref="P290:P292"/>
    <mergeCell ref="A290:A292"/>
    <mergeCell ref="B290:B292"/>
    <mergeCell ref="C290:C292"/>
    <mergeCell ref="D290:D292"/>
    <mergeCell ref="E290:E292"/>
    <mergeCell ref="AI287:AI289"/>
    <mergeCell ref="AJ287:AJ289"/>
    <mergeCell ref="AK287:AK289"/>
    <mergeCell ref="F287:F289"/>
    <mergeCell ref="K287:K289"/>
    <mergeCell ref="L287:L289"/>
    <mergeCell ref="M287:M289"/>
    <mergeCell ref="N287:N289"/>
    <mergeCell ref="O287:O289"/>
    <mergeCell ref="AE287:AE289"/>
    <mergeCell ref="AG287:AG289"/>
    <mergeCell ref="AH287:AH289"/>
    <mergeCell ref="V287:V289"/>
    <mergeCell ref="W287:W289"/>
    <mergeCell ref="X287:X289"/>
    <mergeCell ref="Y287:Y289"/>
    <mergeCell ref="Z287:Z289"/>
    <mergeCell ref="AA287:AA289"/>
    <mergeCell ref="P287:P289"/>
    <mergeCell ref="Q287:Q289"/>
    <mergeCell ref="R287:R289"/>
    <mergeCell ref="S287:S289"/>
    <mergeCell ref="T287:T289"/>
    <mergeCell ref="U287:U289"/>
    <mergeCell ref="AM284:AM286"/>
    <mergeCell ref="A287:A289"/>
    <mergeCell ref="B287:B289"/>
    <mergeCell ref="C287:C289"/>
    <mergeCell ref="D287:D289"/>
    <mergeCell ref="E287:E289"/>
    <mergeCell ref="AC284:AC286"/>
    <mergeCell ref="AD284:AD286"/>
    <mergeCell ref="AE284:AE286"/>
    <mergeCell ref="AG284:AG286"/>
    <mergeCell ref="AH284:AH286"/>
    <mergeCell ref="AI284:AI286"/>
    <mergeCell ref="W284:W286"/>
    <mergeCell ref="X284:X286"/>
    <mergeCell ref="Y284:Y286"/>
    <mergeCell ref="Z284:Z286"/>
    <mergeCell ref="AA284:AA286"/>
    <mergeCell ref="AB284:AB286"/>
    <mergeCell ref="Q284:Q286"/>
    <mergeCell ref="R284:R286"/>
    <mergeCell ref="S284:S286"/>
    <mergeCell ref="T284:T286"/>
    <mergeCell ref="U284:U286"/>
    <mergeCell ref="V284:V286"/>
    <mergeCell ref="K284:K286"/>
    <mergeCell ref="L284:L286"/>
    <mergeCell ref="M284:M286"/>
    <mergeCell ref="N284:N286"/>
    <mergeCell ref="AM287:AM289"/>
    <mergeCell ref="AB287:AB289"/>
    <mergeCell ref="AC287:AC289"/>
    <mergeCell ref="AD287:AD289"/>
    <mergeCell ref="O284:O286"/>
    <mergeCell ref="P284:P286"/>
    <mergeCell ref="A284:A286"/>
    <mergeCell ref="B284:B286"/>
    <mergeCell ref="C284:C286"/>
    <mergeCell ref="D284:D286"/>
    <mergeCell ref="E284:E286"/>
    <mergeCell ref="F284:F286"/>
    <mergeCell ref="AI281:AI283"/>
    <mergeCell ref="AJ281:AJ283"/>
    <mergeCell ref="AK281:AK283"/>
    <mergeCell ref="AM281:AM283"/>
    <mergeCell ref="AB281:AB283"/>
    <mergeCell ref="AC281:AC283"/>
    <mergeCell ref="AD281:AD283"/>
    <mergeCell ref="AE281:AE283"/>
    <mergeCell ref="AG281:AG283"/>
    <mergeCell ref="AH281:AH283"/>
    <mergeCell ref="V281:V283"/>
    <mergeCell ref="W281:W283"/>
    <mergeCell ref="X281:X283"/>
    <mergeCell ref="Y281:Y283"/>
    <mergeCell ref="Z281:Z283"/>
    <mergeCell ref="AA281:AA283"/>
    <mergeCell ref="P281:P283"/>
    <mergeCell ref="Q281:Q283"/>
    <mergeCell ref="R281:R283"/>
    <mergeCell ref="S281:S283"/>
    <mergeCell ref="T281:T283"/>
    <mergeCell ref="U281:U283"/>
    <mergeCell ref="AJ284:AJ286"/>
    <mergeCell ref="AK284:AK286"/>
    <mergeCell ref="F281:F283"/>
    <mergeCell ref="K281:K283"/>
    <mergeCell ref="L281:L283"/>
    <mergeCell ref="M281:M283"/>
    <mergeCell ref="N281:N283"/>
    <mergeCell ref="O281:O283"/>
    <mergeCell ref="AJ278:AJ280"/>
    <mergeCell ref="AK278:AK280"/>
    <mergeCell ref="AM278:AM280"/>
    <mergeCell ref="A281:A283"/>
    <mergeCell ref="B281:B283"/>
    <mergeCell ref="C281:C283"/>
    <mergeCell ref="D281:D283"/>
    <mergeCell ref="E281:E283"/>
    <mergeCell ref="AC278:AC280"/>
    <mergeCell ref="AD278:AD280"/>
    <mergeCell ref="AE278:AE280"/>
    <mergeCell ref="AG278:AG280"/>
    <mergeCell ref="AH278:AH280"/>
    <mergeCell ref="AI278:AI280"/>
    <mergeCell ref="W278:W280"/>
    <mergeCell ref="X278:X280"/>
    <mergeCell ref="Y278:Y280"/>
    <mergeCell ref="Z278:Z280"/>
    <mergeCell ref="AA278:AA280"/>
    <mergeCell ref="AB278:AB280"/>
    <mergeCell ref="Q278:Q280"/>
    <mergeCell ref="R278:R280"/>
    <mergeCell ref="S278:S280"/>
    <mergeCell ref="T278:T280"/>
    <mergeCell ref="K278:K280"/>
    <mergeCell ref="L278:L280"/>
    <mergeCell ref="M278:M280"/>
    <mergeCell ref="N278:N280"/>
    <mergeCell ref="O278:O280"/>
    <mergeCell ref="P278:P280"/>
    <mergeCell ref="A278:A280"/>
    <mergeCell ref="B278:B280"/>
    <mergeCell ref="C278:C280"/>
    <mergeCell ref="D278:D280"/>
    <mergeCell ref="E278:E280"/>
    <mergeCell ref="F278:F280"/>
    <mergeCell ref="AI275:AI277"/>
    <mergeCell ref="AJ275:AJ277"/>
    <mergeCell ref="AK275:AK277"/>
    <mergeCell ref="F275:F277"/>
    <mergeCell ref="K275:K277"/>
    <mergeCell ref="L275:L277"/>
    <mergeCell ref="M275:M277"/>
    <mergeCell ref="N275:N277"/>
    <mergeCell ref="O275:O277"/>
    <mergeCell ref="AE275:AE277"/>
    <mergeCell ref="AG275:AG277"/>
    <mergeCell ref="AH275:AH277"/>
    <mergeCell ref="V275:V277"/>
    <mergeCell ref="W275:W277"/>
    <mergeCell ref="X275:X277"/>
    <mergeCell ref="Y275:Y277"/>
    <mergeCell ref="Z275:Z277"/>
    <mergeCell ref="AA275:AA277"/>
    <mergeCell ref="P275:P277"/>
    <mergeCell ref="Q275:Q277"/>
    <mergeCell ref="R275:R277"/>
    <mergeCell ref="S275:S277"/>
    <mergeCell ref="T275:T277"/>
    <mergeCell ref="U275:U277"/>
    <mergeCell ref="U278:U280"/>
    <mergeCell ref="V278:V280"/>
    <mergeCell ref="AM272:AM274"/>
    <mergeCell ref="A275:A277"/>
    <mergeCell ref="B275:B277"/>
    <mergeCell ref="C275:C277"/>
    <mergeCell ref="D275:D277"/>
    <mergeCell ref="E275:E277"/>
    <mergeCell ref="AC272:AC274"/>
    <mergeCell ref="AD272:AD274"/>
    <mergeCell ref="AE272:AE274"/>
    <mergeCell ref="AG272:AG274"/>
    <mergeCell ref="AH272:AH274"/>
    <mergeCell ref="AI272:AI274"/>
    <mergeCell ref="W272:W274"/>
    <mergeCell ref="X272:X274"/>
    <mergeCell ref="Y272:Y274"/>
    <mergeCell ref="Z272:Z274"/>
    <mergeCell ref="AA272:AA274"/>
    <mergeCell ref="AB272:AB274"/>
    <mergeCell ref="Q272:Q274"/>
    <mergeCell ref="R272:R274"/>
    <mergeCell ref="S272:S274"/>
    <mergeCell ref="T272:T274"/>
    <mergeCell ref="U272:U274"/>
    <mergeCell ref="V272:V274"/>
    <mergeCell ref="K272:K274"/>
    <mergeCell ref="L272:L274"/>
    <mergeCell ref="M272:M274"/>
    <mergeCell ref="N272:N274"/>
    <mergeCell ref="AM275:AM277"/>
    <mergeCell ref="AB275:AB277"/>
    <mergeCell ref="AC275:AC277"/>
    <mergeCell ref="AD275:AD277"/>
    <mergeCell ref="O272:O274"/>
    <mergeCell ref="P272:P274"/>
    <mergeCell ref="A272:A274"/>
    <mergeCell ref="B272:B274"/>
    <mergeCell ref="C272:C274"/>
    <mergeCell ref="D272:D274"/>
    <mergeCell ref="E272:E274"/>
    <mergeCell ref="F272:F274"/>
    <mergeCell ref="AI269:AI271"/>
    <mergeCell ref="AJ269:AJ271"/>
    <mergeCell ref="AK269:AK271"/>
    <mergeCell ref="AM269:AM271"/>
    <mergeCell ref="AB269:AB271"/>
    <mergeCell ref="AC269:AC271"/>
    <mergeCell ref="AD269:AD271"/>
    <mergeCell ref="AE269:AE271"/>
    <mergeCell ref="AG269:AG271"/>
    <mergeCell ref="AH269:AH271"/>
    <mergeCell ref="V269:V271"/>
    <mergeCell ref="W269:W271"/>
    <mergeCell ref="X269:X271"/>
    <mergeCell ref="Y269:Y271"/>
    <mergeCell ref="Z269:Z271"/>
    <mergeCell ref="AA269:AA271"/>
    <mergeCell ref="P269:P271"/>
    <mergeCell ref="Q269:Q271"/>
    <mergeCell ref="R269:R271"/>
    <mergeCell ref="S269:S271"/>
    <mergeCell ref="T269:T271"/>
    <mergeCell ref="U269:U271"/>
    <mergeCell ref="AJ272:AJ274"/>
    <mergeCell ref="AK272:AK274"/>
    <mergeCell ref="F269:F271"/>
    <mergeCell ref="K269:K271"/>
    <mergeCell ref="L269:L271"/>
    <mergeCell ref="M269:M271"/>
    <mergeCell ref="N269:N271"/>
    <mergeCell ref="O269:O271"/>
    <mergeCell ref="B268:E268"/>
    <mergeCell ref="A269:A271"/>
    <mergeCell ref="B269:B271"/>
    <mergeCell ref="C269:C271"/>
    <mergeCell ref="D269:D271"/>
    <mergeCell ref="E269:E271"/>
    <mergeCell ref="AK262:AK263"/>
    <mergeCell ref="AF269:AF271"/>
    <mergeCell ref="AF272:AF274"/>
    <mergeCell ref="AM262:AM263"/>
    <mergeCell ref="B265:L265"/>
    <mergeCell ref="B267:L267"/>
    <mergeCell ref="AD262:AD263"/>
    <mergeCell ref="AE262:AE263"/>
    <mergeCell ref="AG262:AG263"/>
    <mergeCell ref="AH262:AH263"/>
    <mergeCell ref="AI262:AI263"/>
    <mergeCell ref="AJ262:AJ263"/>
    <mergeCell ref="X262:X263"/>
    <mergeCell ref="Y262:Y263"/>
    <mergeCell ref="Z262:Z263"/>
    <mergeCell ref="AA262:AA263"/>
    <mergeCell ref="AB262:AB263"/>
    <mergeCell ref="AC262:AC263"/>
    <mergeCell ref="R262:R263"/>
    <mergeCell ref="S262:S263"/>
    <mergeCell ref="AF262:AF263"/>
    <mergeCell ref="T262:T263"/>
    <mergeCell ref="U262:U263"/>
    <mergeCell ref="V262:V263"/>
    <mergeCell ref="W262:W263"/>
    <mergeCell ref="L262:L263"/>
    <mergeCell ref="M262:M263"/>
    <mergeCell ref="N262:N263"/>
    <mergeCell ref="O262:O263"/>
    <mergeCell ref="P262:P263"/>
    <mergeCell ref="Q262:Q263"/>
    <mergeCell ref="AM259:AM260"/>
    <mergeCell ref="B261:E261"/>
    <mergeCell ref="A262:A263"/>
    <mergeCell ref="B262:B263"/>
    <mergeCell ref="C262:C263"/>
    <mergeCell ref="D262:D263"/>
    <mergeCell ref="E262:E263"/>
    <mergeCell ref="F262:F263"/>
    <mergeCell ref="K262:K263"/>
    <mergeCell ref="AG259:AG260"/>
    <mergeCell ref="AH259:AH260"/>
    <mergeCell ref="AI259:AI260"/>
    <mergeCell ref="AJ259:AJ260"/>
    <mergeCell ref="AK259:AK260"/>
    <mergeCell ref="AA259:AA260"/>
    <mergeCell ref="AB259:AB260"/>
    <mergeCell ref="AC259:AC260"/>
    <mergeCell ref="AD259:AD260"/>
    <mergeCell ref="AE259:AE260"/>
    <mergeCell ref="AF259:AF260"/>
    <mergeCell ref="U259:U260"/>
    <mergeCell ref="V259:V260"/>
    <mergeCell ref="W259:W260"/>
    <mergeCell ref="X259:X260"/>
    <mergeCell ref="Y259:Y260"/>
    <mergeCell ref="Z259:Z260"/>
    <mergeCell ref="O259:O260"/>
    <mergeCell ref="P259:P260"/>
    <mergeCell ref="Q259:Q260"/>
    <mergeCell ref="R259:R260"/>
    <mergeCell ref="S259:S260"/>
    <mergeCell ref="T259:T260"/>
    <mergeCell ref="AM256:AM257"/>
    <mergeCell ref="A259:A260"/>
    <mergeCell ref="B259:B260"/>
    <mergeCell ref="C259:C260"/>
    <mergeCell ref="E259:E260"/>
    <mergeCell ref="F259:F260"/>
    <mergeCell ref="K259:K260"/>
    <mergeCell ref="L259:L260"/>
    <mergeCell ref="M259:M260"/>
    <mergeCell ref="N259:N260"/>
    <mergeCell ref="B228:E228"/>
    <mergeCell ref="B230:L230"/>
    <mergeCell ref="B231:E231"/>
    <mergeCell ref="B250:E250"/>
    <mergeCell ref="B253:L253"/>
    <mergeCell ref="B254:E254"/>
    <mergeCell ref="AK219:AK221"/>
    <mergeCell ref="AM219:AM221"/>
    <mergeCell ref="B223:L223"/>
    <mergeCell ref="B224:E224"/>
    <mergeCell ref="AD219:AD221"/>
    <mergeCell ref="AE219:AE221"/>
    <mergeCell ref="AG219:AG221"/>
    <mergeCell ref="AH219:AH221"/>
    <mergeCell ref="AI219:AI221"/>
    <mergeCell ref="AJ219:AJ221"/>
    <mergeCell ref="X219:X221"/>
    <mergeCell ref="Y219:Y221"/>
    <mergeCell ref="Z219:Z221"/>
    <mergeCell ref="AA219:AA221"/>
    <mergeCell ref="AB219:AB221"/>
    <mergeCell ref="AC219:AC221"/>
    <mergeCell ref="N219:N221"/>
    <mergeCell ref="O219:O221"/>
    <mergeCell ref="P219:P221"/>
    <mergeCell ref="Q219:Q221"/>
    <mergeCell ref="R219:R221"/>
    <mergeCell ref="S219:S221"/>
    <mergeCell ref="T219:T221"/>
    <mergeCell ref="U219:U221"/>
    <mergeCell ref="V219:V221"/>
    <mergeCell ref="W219:W221"/>
    <mergeCell ref="L219:L221"/>
    <mergeCell ref="M219:M221"/>
    <mergeCell ref="Z212:Z214"/>
    <mergeCell ref="U212:U214"/>
    <mergeCell ref="K212:K214"/>
    <mergeCell ref="AM216:AM218"/>
    <mergeCell ref="A219:A221"/>
    <mergeCell ref="B219:B221"/>
    <mergeCell ref="C219:C221"/>
    <mergeCell ref="E219:E221"/>
    <mergeCell ref="F219:F221"/>
    <mergeCell ref="K219:K221"/>
    <mergeCell ref="AD216:AD218"/>
    <mergeCell ref="AE216:AE218"/>
    <mergeCell ref="AG216:AG218"/>
    <mergeCell ref="AH216:AH218"/>
    <mergeCell ref="AI216:AI218"/>
    <mergeCell ref="AJ216:AJ218"/>
    <mergeCell ref="X216:X218"/>
    <mergeCell ref="Y216:Y218"/>
    <mergeCell ref="Z216:Z218"/>
    <mergeCell ref="AA216:AA218"/>
    <mergeCell ref="AJ209:AJ211"/>
    <mergeCell ref="Y209:Y211"/>
    <mergeCell ref="Z209:Z211"/>
    <mergeCell ref="AA209:AA211"/>
    <mergeCell ref="AB209:AB211"/>
    <mergeCell ref="AC209:AC211"/>
    <mergeCell ref="AD209:AD211"/>
    <mergeCell ref="S209:S211"/>
    <mergeCell ref="T209:T211"/>
    <mergeCell ref="U209:U211"/>
    <mergeCell ref="W216:W218"/>
    <mergeCell ref="AG212:AG214"/>
    <mergeCell ref="V212:V214"/>
    <mergeCell ref="W212:W214"/>
    <mergeCell ref="X212:X214"/>
    <mergeCell ref="Y212:Y214"/>
    <mergeCell ref="AA212:AA214"/>
    <mergeCell ref="S212:S214"/>
    <mergeCell ref="T212:T214"/>
    <mergeCell ref="S216:S218"/>
    <mergeCell ref="T216:T218"/>
    <mergeCell ref="U216:U218"/>
    <mergeCell ref="AB216:AB218"/>
    <mergeCell ref="AC216:AC218"/>
    <mergeCell ref="V216:V218"/>
    <mergeCell ref="AJ212:AJ214"/>
    <mergeCell ref="V209:V211"/>
    <mergeCell ref="W209:W211"/>
    <mergeCell ref="X209:X211"/>
    <mergeCell ref="AK212:AK214"/>
    <mergeCell ref="AM212:AM214"/>
    <mergeCell ref="AB212:AB214"/>
    <mergeCell ref="AC212:AC214"/>
    <mergeCell ref="AD212:AD214"/>
    <mergeCell ref="AE212:AE214"/>
    <mergeCell ref="AF212:AF214"/>
    <mergeCell ref="A212:A214"/>
    <mergeCell ref="B212:B214"/>
    <mergeCell ref="C212:C214"/>
    <mergeCell ref="D212:D214"/>
    <mergeCell ref="E212:E214"/>
    <mergeCell ref="AK216:AK218"/>
    <mergeCell ref="L212:L214"/>
    <mergeCell ref="M212:M214"/>
    <mergeCell ref="N212:N214"/>
    <mergeCell ref="O212:O214"/>
    <mergeCell ref="L216:L218"/>
    <mergeCell ref="M216:M218"/>
    <mergeCell ref="N216:N218"/>
    <mergeCell ref="O216:O218"/>
    <mergeCell ref="P216:P218"/>
    <mergeCell ref="Q216:Q218"/>
    <mergeCell ref="B215:E215"/>
    <mergeCell ref="P212:P214"/>
    <mergeCell ref="Q212:Q214"/>
    <mergeCell ref="R212:R214"/>
    <mergeCell ref="F212:F214"/>
    <mergeCell ref="R216:R218"/>
    <mergeCell ref="M209:M211"/>
    <mergeCell ref="N209:N211"/>
    <mergeCell ref="O209:O211"/>
    <mergeCell ref="P209:P211"/>
    <mergeCell ref="Q209:Q211"/>
    <mergeCell ref="R209:R211"/>
    <mergeCell ref="A216:A218"/>
    <mergeCell ref="B216:B218"/>
    <mergeCell ref="C216:C218"/>
    <mergeCell ref="E216:E218"/>
    <mergeCell ref="F216:F218"/>
    <mergeCell ref="K216:K218"/>
    <mergeCell ref="AH212:AH214"/>
    <mergeCell ref="AI212:AI214"/>
    <mergeCell ref="AE209:AE211"/>
    <mergeCell ref="AF209:AF211"/>
    <mergeCell ref="AG209:AG211"/>
    <mergeCell ref="AH209:AH211"/>
    <mergeCell ref="AI209:AI211"/>
    <mergeCell ref="AN206:AN208"/>
    <mergeCell ref="AO206:AO211"/>
    <mergeCell ref="AN209:AN211"/>
    <mergeCell ref="AN212:AN214"/>
    <mergeCell ref="AO212:AO214"/>
    <mergeCell ref="B200:E200"/>
    <mergeCell ref="B202:L202"/>
    <mergeCell ref="B204:L204"/>
    <mergeCell ref="B205:E205"/>
    <mergeCell ref="A206:A208"/>
    <mergeCell ref="B206:B208"/>
    <mergeCell ref="C206:C208"/>
    <mergeCell ref="D206:D208"/>
    <mergeCell ref="E206:E208"/>
    <mergeCell ref="F206:F208"/>
    <mergeCell ref="A209:A211"/>
    <mergeCell ref="B209:B211"/>
    <mergeCell ref="C209:C211"/>
    <mergeCell ref="D209:D211"/>
    <mergeCell ref="E209:E211"/>
    <mergeCell ref="F209:F211"/>
    <mergeCell ref="K209:K211"/>
    <mergeCell ref="L209:L211"/>
    <mergeCell ref="AI206:AI208"/>
    <mergeCell ref="AJ206:AJ208"/>
    <mergeCell ref="AK206:AK208"/>
    <mergeCell ref="AM206:AM208"/>
    <mergeCell ref="AC206:AC208"/>
    <mergeCell ref="AD206:AD208"/>
    <mergeCell ref="AK209:AK211"/>
    <mergeCell ref="AM209:AM211"/>
    <mergeCell ref="N206:N208"/>
    <mergeCell ref="B198:L198"/>
    <mergeCell ref="B199:E199"/>
    <mergeCell ref="AC194:AC196"/>
    <mergeCell ref="AD194:AD196"/>
    <mergeCell ref="AE194:AE196"/>
    <mergeCell ref="AG194:AG196"/>
    <mergeCell ref="AH194:AH196"/>
    <mergeCell ref="W206:W208"/>
    <mergeCell ref="X206:X208"/>
    <mergeCell ref="Y206:Y208"/>
    <mergeCell ref="Z206:Z208"/>
    <mergeCell ref="AA206:AA208"/>
    <mergeCell ref="AB206:AB208"/>
    <mergeCell ref="Q206:Q208"/>
    <mergeCell ref="R206:R208"/>
    <mergeCell ref="S206:S208"/>
    <mergeCell ref="T206:T208"/>
    <mergeCell ref="U206:U208"/>
    <mergeCell ref="V206:V208"/>
    <mergeCell ref="K206:K208"/>
    <mergeCell ref="L206:L208"/>
    <mergeCell ref="M206:M208"/>
    <mergeCell ref="Q194:Q196"/>
    <mergeCell ref="R194:R196"/>
    <mergeCell ref="AE206:AE208"/>
    <mergeCell ref="AF206:AF208"/>
    <mergeCell ref="AG206:AG208"/>
    <mergeCell ref="AH206:AH208"/>
    <mergeCell ref="O206:O208"/>
    <mergeCell ref="P206:P208"/>
    <mergeCell ref="AK191:AK193"/>
    <mergeCell ref="AM191:AM193"/>
    <mergeCell ref="A194:A196"/>
    <mergeCell ref="B194:B196"/>
    <mergeCell ref="E194:E196"/>
    <mergeCell ref="F194:F196"/>
    <mergeCell ref="K194:K196"/>
    <mergeCell ref="L194:L196"/>
    <mergeCell ref="AC191:AC193"/>
    <mergeCell ref="AD191:AD193"/>
    <mergeCell ref="AE191:AE193"/>
    <mergeCell ref="AG191:AG193"/>
    <mergeCell ref="AH191:AH193"/>
    <mergeCell ref="AI191:AI193"/>
    <mergeCell ref="S191:S193"/>
    <mergeCell ref="T191:T193"/>
    <mergeCell ref="U191:U193"/>
    <mergeCell ref="V191:V193"/>
    <mergeCell ref="W191:W193"/>
    <mergeCell ref="X191:X193"/>
    <mergeCell ref="M191:M193"/>
    <mergeCell ref="N191:N193"/>
    <mergeCell ref="O191:O193"/>
    <mergeCell ref="P191:P193"/>
    <mergeCell ref="Q191:Q193"/>
    <mergeCell ref="R191:R193"/>
    <mergeCell ref="AJ194:AJ196"/>
    <mergeCell ref="AK194:AK196"/>
    <mergeCell ref="AM194:AM196"/>
    <mergeCell ref="B186:E186"/>
    <mergeCell ref="B188:L188"/>
    <mergeCell ref="B189:E189"/>
    <mergeCell ref="B190:E190"/>
    <mergeCell ref="A191:A193"/>
    <mergeCell ref="B191:B193"/>
    <mergeCell ref="E191:E193"/>
    <mergeCell ref="F191:F193"/>
    <mergeCell ref="K191:K193"/>
    <mergeCell ref="L191:L193"/>
    <mergeCell ref="AJ191:AJ193"/>
    <mergeCell ref="AI194:AI196"/>
    <mergeCell ref="S194:S196"/>
    <mergeCell ref="T194:T196"/>
    <mergeCell ref="U194:U196"/>
    <mergeCell ref="V194:V196"/>
    <mergeCell ref="W194:W196"/>
    <mergeCell ref="X194:X196"/>
    <mergeCell ref="M194:M196"/>
    <mergeCell ref="N194:N196"/>
    <mergeCell ref="O194:O196"/>
    <mergeCell ref="P194:P196"/>
    <mergeCell ref="AJ180:AJ182"/>
    <mergeCell ref="AK180:AK182"/>
    <mergeCell ref="AM180:AM182"/>
    <mergeCell ref="B184:L184"/>
    <mergeCell ref="B185:E185"/>
    <mergeCell ref="AC180:AC182"/>
    <mergeCell ref="AD180:AD182"/>
    <mergeCell ref="AE180:AE182"/>
    <mergeCell ref="AG180:AG182"/>
    <mergeCell ref="AH180:AH182"/>
    <mergeCell ref="AI180:AI182"/>
    <mergeCell ref="S180:S182"/>
    <mergeCell ref="T180:T182"/>
    <mergeCell ref="U180:U182"/>
    <mergeCell ref="V180:V182"/>
    <mergeCell ref="W180:W182"/>
    <mergeCell ref="X180:X182"/>
    <mergeCell ref="M180:M182"/>
    <mergeCell ref="N180:N182"/>
    <mergeCell ref="O180:O182"/>
    <mergeCell ref="P180:P182"/>
    <mergeCell ref="Q180:Q182"/>
    <mergeCell ref="R180:R182"/>
    <mergeCell ref="Y180:Y182"/>
    <mergeCell ref="Z180:Z182"/>
    <mergeCell ref="AA180:AA182"/>
    <mergeCell ref="AB180:AB182"/>
    <mergeCell ref="AF180:AF182"/>
    <mergeCell ref="AJ177:AJ179"/>
    <mergeCell ref="AK177:AK179"/>
    <mergeCell ref="AM177:AM179"/>
    <mergeCell ref="A180:A182"/>
    <mergeCell ref="B180:B182"/>
    <mergeCell ref="E180:E182"/>
    <mergeCell ref="F180:F182"/>
    <mergeCell ref="K180:K182"/>
    <mergeCell ref="L180:L182"/>
    <mergeCell ref="AC177:AC179"/>
    <mergeCell ref="AD177:AD179"/>
    <mergeCell ref="AE177:AE179"/>
    <mergeCell ref="AG177:AG179"/>
    <mergeCell ref="AH177:AH179"/>
    <mergeCell ref="AI177:AI179"/>
    <mergeCell ref="S177:S179"/>
    <mergeCell ref="T177:T179"/>
    <mergeCell ref="U177:U179"/>
    <mergeCell ref="V177:V179"/>
    <mergeCell ref="W177:W179"/>
    <mergeCell ref="X177:X179"/>
    <mergeCell ref="M177:M179"/>
    <mergeCell ref="N177:N179"/>
    <mergeCell ref="O177:O179"/>
    <mergeCell ref="P177:P179"/>
    <mergeCell ref="Q177:Q179"/>
    <mergeCell ref="R177:R179"/>
    <mergeCell ref="A177:A179"/>
    <mergeCell ref="B177:B179"/>
    <mergeCell ref="E177:E179"/>
    <mergeCell ref="F177:F179"/>
    <mergeCell ref="K177:K179"/>
    <mergeCell ref="L177:L179"/>
    <mergeCell ref="AC174:AC176"/>
    <mergeCell ref="AD174:AD176"/>
    <mergeCell ref="AE174:AE176"/>
    <mergeCell ref="AG174:AG176"/>
    <mergeCell ref="AH174:AH176"/>
    <mergeCell ref="AI174:AI176"/>
    <mergeCell ref="S174:S176"/>
    <mergeCell ref="T174:T176"/>
    <mergeCell ref="U174:U176"/>
    <mergeCell ref="V174:V176"/>
    <mergeCell ref="W174:W176"/>
    <mergeCell ref="X174:X176"/>
    <mergeCell ref="M174:M176"/>
    <mergeCell ref="N174:N176"/>
    <mergeCell ref="O174:O176"/>
    <mergeCell ref="P174:P176"/>
    <mergeCell ref="Q174:Q176"/>
    <mergeCell ref="R174:R176"/>
    <mergeCell ref="Y174:Y176"/>
    <mergeCell ref="Z174:Z176"/>
    <mergeCell ref="AA174:AA176"/>
    <mergeCell ref="AB174:AB176"/>
    <mergeCell ref="Y177:Y179"/>
    <mergeCell ref="Z177:Z179"/>
    <mergeCell ref="AA177:AA179"/>
    <mergeCell ref="AB177:AB179"/>
    <mergeCell ref="AF174:AF176"/>
    <mergeCell ref="AF177:AF179"/>
    <mergeCell ref="AJ171:AJ173"/>
    <mergeCell ref="AK171:AK173"/>
    <mergeCell ref="AM171:AM173"/>
    <mergeCell ref="A174:A176"/>
    <mergeCell ref="B174:B176"/>
    <mergeCell ref="E174:E176"/>
    <mergeCell ref="F174:F176"/>
    <mergeCell ref="K174:K176"/>
    <mergeCell ref="L174:L176"/>
    <mergeCell ref="AC171:AC173"/>
    <mergeCell ref="AD171:AD173"/>
    <mergeCell ref="AE171:AE173"/>
    <mergeCell ref="AG171:AG173"/>
    <mergeCell ref="AH171:AH173"/>
    <mergeCell ref="AI171:AI173"/>
    <mergeCell ref="S171:S173"/>
    <mergeCell ref="T171:T173"/>
    <mergeCell ref="U171:U173"/>
    <mergeCell ref="V171:V173"/>
    <mergeCell ref="W171:W173"/>
    <mergeCell ref="X171:X173"/>
    <mergeCell ref="M171:M173"/>
    <mergeCell ref="N171:N173"/>
    <mergeCell ref="O171:O173"/>
    <mergeCell ref="P171:P173"/>
    <mergeCell ref="Q171:Q173"/>
    <mergeCell ref="R171:R173"/>
    <mergeCell ref="AJ174:AJ176"/>
    <mergeCell ref="AK174:AK176"/>
    <mergeCell ref="AM174:AM176"/>
    <mergeCell ref="A171:A173"/>
    <mergeCell ref="B171:B173"/>
    <mergeCell ref="E171:E173"/>
    <mergeCell ref="F171:F173"/>
    <mergeCell ref="K171:K173"/>
    <mergeCell ref="L171:L173"/>
    <mergeCell ref="AC168:AC170"/>
    <mergeCell ref="AD168:AD170"/>
    <mergeCell ref="AE168:AE170"/>
    <mergeCell ref="AG168:AG170"/>
    <mergeCell ref="AH168:AH170"/>
    <mergeCell ref="AI168:AI170"/>
    <mergeCell ref="S168:S170"/>
    <mergeCell ref="T168:T170"/>
    <mergeCell ref="U168:U170"/>
    <mergeCell ref="V168:V170"/>
    <mergeCell ref="W168:W170"/>
    <mergeCell ref="X168:X170"/>
    <mergeCell ref="M168:M170"/>
    <mergeCell ref="N168:N170"/>
    <mergeCell ref="O168:O170"/>
    <mergeCell ref="P168:P170"/>
    <mergeCell ref="Q168:Q170"/>
    <mergeCell ref="R168:R170"/>
    <mergeCell ref="Y168:Y170"/>
    <mergeCell ref="Z168:Z170"/>
    <mergeCell ref="AA168:AA170"/>
    <mergeCell ref="AB168:AB170"/>
    <mergeCell ref="Y171:Y173"/>
    <mergeCell ref="Z171:Z173"/>
    <mergeCell ref="AA171:AA173"/>
    <mergeCell ref="AB171:AB173"/>
    <mergeCell ref="AJ165:AJ167"/>
    <mergeCell ref="AK165:AK167"/>
    <mergeCell ref="AM165:AM167"/>
    <mergeCell ref="A168:A170"/>
    <mergeCell ref="B168:B170"/>
    <mergeCell ref="E168:E170"/>
    <mergeCell ref="F168:F170"/>
    <mergeCell ref="K168:K170"/>
    <mergeCell ref="L168:L170"/>
    <mergeCell ref="AC165:AC167"/>
    <mergeCell ref="AD165:AD167"/>
    <mergeCell ref="AE165:AE167"/>
    <mergeCell ref="AG165:AG167"/>
    <mergeCell ref="AH165:AH167"/>
    <mergeCell ref="AI165:AI167"/>
    <mergeCell ref="S165:S167"/>
    <mergeCell ref="T165:T167"/>
    <mergeCell ref="U165:U167"/>
    <mergeCell ref="V165:V167"/>
    <mergeCell ref="W165:W167"/>
    <mergeCell ref="X165:X167"/>
    <mergeCell ref="M165:M167"/>
    <mergeCell ref="N165:N167"/>
    <mergeCell ref="O165:O167"/>
    <mergeCell ref="P165:P167"/>
    <mergeCell ref="Q165:Q167"/>
    <mergeCell ref="R165:R167"/>
    <mergeCell ref="AJ168:AJ170"/>
    <mergeCell ref="AK168:AK170"/>
    <mergeCell ref="AM168:AM170"/>
    <mergeCell ref="A165:A167"/>
    <mergeCell ref="B165:B167"/>
    <mergeCell ref="E165:E167"/>
    <mergeCell ref="F165:F167"/>
    <mergeCell ref="K165:K167"/>
    <mergeCell ref="L165:L167"/>
    <mergeCell ref="AC162:AC164"/>
    <mergeCell ref="AD162:AD164"/>
    <mergeCell ref="AE162:AE164"/>
    <mergeCell ref="AG162:AG164"/>
    <mergeCell ref="AH162:AH164"/>
    <mergeCell ref="AI162:AI164"/>
    <mergeCell ref="S162:S164"/>
    <mergeCell ref="T162:T164"/>
    <mergeCell ref="U162:U164"/>
    <mergeCell ref="V162:V164"/>
    <mergeCell ref="W162:W164"/>
    <mergeCell ref="X162:X164"/>
    <mergeCell ref="M162:M164"/>
    <mergeCell ref="N162:N164"/>
    <mergeCell ref="O162:O164"/>
    <mergeCell ref="P162:P164"/>
    <mergeCell ref="Q162:Q164"/>
    <mergeCell ref="R162:R164"/>
    <mergeCell ref="Y162:Y164"/>
    <mergeCell ref="Z162:Z164"/>
    <mergeCell ref="AA162:AA164"/>
    <mergeCell ref="AB162:AB164"/>
    <mergeCell ref="Y165:Y167"/>
    <mergeCell ref="Z165:Z167"/>
    <mergeCell ref="AA165:AA167"/>
    <mergeCell ref="AB165:AB167"/>
    <mergeCell ref="AJ159:AJ161"/>
    <mergeCell ref="AK159:AK161"/>
    <mergeCell ref="AM159:AM161"/>
    <mergeCell ref="A162:A164"/>
    <mergeCell ref="B162:B164"/>
    <mergeCell ref="E162:E164"/>
    <mergeCell ref="F162:F164"/>
    <mergeCell ref="K162:K164"/>
    <mergeCell ref="L162:L164"/>
    <mergeCell ref="AC159:AC161"/>
    <mergeCell ref="AD159:AD161"/>
    <mergeCell ref="AE159:AE161"/>
    <mergeCell ref="AG159:AG161"/>
    <mergeCell ref="AH159:AH161"/>
    <mergeCell ref="AI159:AI161"/>
    <mergeCell ref="S159:S161"/>
    <mergeCell ref="T159:T161"/>
    <mergeCell ref="U159:U161"/>
    <mergeCell ref="V159:V161"/>
    <mergeCell ref="W159:W161"/>
    <mergeCell ref="X159:X161"/>
    <mergeCell ref="M159:M161"/>
    <mergeCell ref="N159:N161"/>
    <mergeCell ref="O159:O161"/>
    <mergeCell ref="P159:P161"/>
    <mergeCell ref="Q159:Q161"/>
    <mergeCell ref="R159:R161"/>
    <mergeCell ref="AJ162:AJ164"/>
    <mergeCell ref="AK162:AK164"/>
    <mergeCell ref="AM162:AM164"/>
    <mergeCell ref="A159:A161"/>
    <mergeCell ref="B159:B161"/>
    <mergeCell ref="E159:E161"/>
    <mergeCell ref="F159:F161"/>
    <mergeCell ref="K159:K161"/>
    <mergeCell ref="L159:L161"/>
    <mergeCell ref="AC156:AC158"/>
    <mergeCell ref="AD156:AD158"/>
    <mergeCell ref="AE156:AE158"/>
    <mergeCell ref="AG156:AG158"/>
    <mergeCell ref="AH156:AH158"/>
    <mergeCell ref="AI156:AI158"/>
    <mergeCell ref="S156:S158"/>
    <mergeCell ref="T156:T158"/>
    <mergeCell ref="U156:U158"/>
    <mergeCell ref="V156:V158"/>
    <mergeCell ref="W156:W158"/>
    <mergeCell ref="X156:X158"/>
    <mergeCell ref="M156:M158"/>
    <mergeCell ref="N156:N158"/>
    <mergeCell ref="O156:O158"/>
    <mergeCell ref="P156:P158"/>
    <mergeCell ref="Q156:Q158"/>
    <mergeCell ref="R156:R158"/>
    <mergeCell ref="Y156:Y158"/>
    <mergeCell ref="Z156:Z158"/>
    <mergeCell ref="AA156:AA158"/>
    <mergeCell ref="AB156:AB158"/>
    <mergeCell ref="Y159:Y161"/>
    <mergeCell ref="Z159:Z161"/>
    <mergeCell ref="AA159:AA161"/>
    <mergeCell ref="AB159:AB161"/>
    <mergeCell ref="AF156:AF158"/>
    <mergeCell ref="AJ153:AJ155"/>
    <mergeCell ref="AK153:AK155"/>
    <mergeCell ref="AM153:AM155"/>
    <mergeCell ref="A156:A158"/>
    <mergeCell ref="B156:B158"/>
    <mergeCell ref="E156:E158"/>
    <mergeCell ref="F156:F158"/>
    <mergeCell ref="K156:K158"/>
    <mergeCell ref="L156:L158"/>
    <mergeCell ref="AC153:AC155"/>
    <mergeCell ref="AD153:AD155"/>
    <mergeCell ref="AE153:AE155"/>
    <mergeCell ref="AG153:AG155"/>
    <mergeCell ref="AH153:AH155"/>
    <mergeCell ref="AI153:AI155"/>
    <mergeCell ref="S153:S155"/>
    <mergeCell ref="T153:T155"/>
    <mergeCell ref="U153:U155"/>
    <mergeCell ref="V153:V155"/>
    <mergeCell ref="W153:W155"/>
    <mergeCell ref="X153:X155"/>
    <mergeCell ref="M153:M155"/>
    <mergeCell ref="N153:N155"/>
    <mergeCell ref="O153:O155"/>
    <mergeCell ref="P153:P155"/>
    <mergeCell ref="Q153:Q155"/>
    <mergeCell ref="R153:R155"/>
    <mergeCell ref="AJ156:AJ158"/>
    <mergeCell ref="AK156:AK158"/>
    <mergeCell ref="AM156:AM158"/>
    <mergeCell ref="A153:A155"/>
    <mergeCell ref="B153:B155"/>
    <mergeCell ref="E153:E155"/>
    <mergeCell ref="F153:F155"/>
    <mergeCell ref="K153:K155"/>
    <mergeCell ref="L153:L155"/>
    <mergeCell ref="AC150:AC152"/>
    <mergeCell ref="AD150:AD152"/>
    <mergeCell ref="AE150:AE152"/>
    <mergeCell ref="AG150:AG152"/>
    <mergeCell ref="AH150:AH152"/>
    <mergeCell ref="AI150:AI152"/>
    <mergeCell ref="S150:S152"/>
    <mergeCell ref="T150:T152"/>
    <mergeCell ref="U150:U152"/>
    <mergeCell ref="V150:V152"/>
    <mergeCell ref="W150:W152"/>
    <mergeCell ref="X150:X152"/>
    <mergeCell ref="M150:M152"/>
    <mergeCell ref="N150:N152"/>
    <mergeCell ref="O150:O152"/>
    <mergeCell ref="P150:P152"/>
    <mergeCell ref="Q150:Q152"/>
    <mergeCell ref="R150:R152"/>
    <mergeCell ref="Y150:Y152"/>
    <mergeCell ref="Z150:Z152"/>
    <mergeCell ref="AA150:AA152"/>
    <mergeCell ref="AB150:AB152"/>
    <mergeCell ref="Y153:Y155"/>
    <mergeCell ref="Z153:Z155"/>
    <mergeCell ref="AA153:AA155"/>
    <mergeCell ref="AB153:AB155"/>
    <mergeCell ref="AF153:AF155"/>
    <mergeCell ref="AJ147:AJ149"/>
    <mergeCell ref="AK147:AK149"/>
    <mergeCell ref="AM147:AM149"/>
    <mergeCell ref="A150:A152"/>
    <mergeCell ref="B150:B152"/>
    <mergeCell ref="E150:E152"/>
    <mergeCell ref="F150:F152"/>
    <mergeCell ref="K150:K152"/>
    <mergeCell ref="L150:L152"/>
    <mergeCell ref="AC147:AC149"/>
    <mergeCell ref="AD147:AD149"/>
    <mergeCell ref="AE147:AE149"/>
    <mergeCell ref="AG147:AG149"/>
    <mergeCell ref="AH147:AH149"/>
    <mergeCell ref="AI147:AI149"/>
    <mergeCell ref="S147:S149"/>
    <mergeCell ref="T147:T149"/>
    <mergeCell ref="U147:U149"/>
    <mergeCell ref="V147:V149"/>
    <mergeCell ref="W147:W149"/>
    <mergeCell ref="X147:X149"/>
    <mergeCell ref="M147:M149"/>
    <mergeCell ref="N147:N149"/>
    <mergeCell ref="O147:O149"/>
    <mergeCell ref="P147:P149"/>
    <mergeCell ref="Q147:Q149"/>
    <mergeCell ref="R147:R149"/>
    <mergeCell ref="AJ150:AJ152"/>
    <mergeCell ref="AK150:AK152"/>
    <mergeCell ref="AM150:AM152"/>
    <mergeCell ref="A147:A149"/>
    <mergeCell ref="B147:B149"/>
    <mergeCell ref="E147:E149"/>
    <mergeCell ref="F147:F149"/>
    <mergeCell ref="K147:K149"/>
    <mergeCell ref="L147:L149"/>
    <mergeCell ref="AC143:AC145"/>
    <mergeCell ref="AD143:AD145"/>
    <mergeCell ref="AE143:AE145"/>
    <mergeCell ref="AG143:AG145"/>
    <mergeCell ref="AH143:AH145"/>
    <mergeCell ref="AI143:AI145"/>
    <mergeCell ref="S143:S145"/>
    <mergeCell ref="T143:T145"/>
    <mergeCell ref="U143:U145"/>
    <mergeCell ref="V143:V145"/>
    <mergeCell ref="W143:W145"/>
    <mergeCell ref="X143:X145"/>
    <mergeCell ref="M143:M145"/>
    <mergeCell ref="N143:N145"/>
    <mergeCell ref="O143:O145"/>
    <mergeCell ref="P143:P145"/>
    <mergeCell ref="Q143:Q145"/>
    <mergeCell ref="R143:R145"/>
    <mergeCell ref="Y143:Y145"/>
    <mergeCell ref="Z143:Z145"/>
    <mergeCell ref="AA143:AA145"/>
    <mergeCell ref="AB143:AB145"/>
    <mergeCell ref="Y147:Y149"/>
    <mergeCell ref="Z147:Z149"/>
    <mergeCell ref="AA147:AA149"/>
    <mergeCell ref="AB147:AB149"/>
    <mergeCell ref="AJ140:AJ142"/>
    <mergeCell ref="AK140:AK142"/>
    <mergeCell ref="AM140:AM142"/>
    <mergeCell ref="A143:A145"/>
    <mergeCell ref="B143:B145"/>
    <mergeCell ref="E143:E145"/>
    <mergeCell ref="F143:F145"/>
    <mergeCell ref="K143:K145"/>
    <mergeCell ref="L143:L145"/>
    <mergeCell ref="AC140:AC142"/>
    <mergeCell ref="AD140:AD142"/>
    <mergeCell ref="AE140:AE142"/>
    <mergeCell ref="AG140:AG142"/>
    <mergeCell ref="AH140:AH142"/>
    <mergeCell ref="AI140:AI142"/>
    <mergeCell ref="S140:S142"/>
    <mergeCell ref="T140:T142"/>
    <mergeCell ref="U140:U142"/>
    <mergeCell ref="V140:V142"/>
    <mergeCell ref="W140:W142"/>
    <mergeCell ref="X140:X142"/>
    <mergeCell ref="M140:M142"/>
    <mergeCell ref="N140:N142"/>
    <mergeCell ref="O140:O142"/>
    <mergeCell ref="P140:P142"/>
    <mergeCell ref="Q140:Q142"/>
    <mergeCell ref="R140:R142"/>
    <mergeCell ref="AJ143:AJ145"/>
    <mergeCell ref="AK143:AK145"/>
    <mergeCell ref="AM143:AM145"/>
    <mergeCell ref="A140:A142"/>
    <mergeCell ref="B140:B142"/>
    <mergeCell ref="E140:E142"/>
    <mergeCell ref="F140:F142"/>
    <mergeCell ref="K140:K142"/>
    <mergeCell ref="L140:L142"/>
    <mergeCell ref="AC137:AC139"/>
    <mergeCell ref="AD137:AD139"/>
    <mergeCell ref="AE137:AE139"/>
    <mergeCell ref="AG137:AG139"/>
    <mergeCell ref="AH137:AH139"/>
    <mergeCell ref="AI137:AI139"/>
    <mergeCell ref="S137:S139"/>
    <mergeCell ref="T137:T139"/>
    <mergeCell ref="U137:U139"/>
    <mergeCell ref="V137:V139"/>
    <mergeCell ref="W137:W139"/>
    <mergeCell ref="X137:X139"/>
    <mergeCell ref="M137:M139"/>
    <mergeCell ref="N137:N139"/>
    <mergeCell ref="O137:O139"/>
    <mergeCell ref="P137:P139"/>
    <mergeCell ref="Q137:Q139"/>
    <mergeCell ref="R137:R139"/>
    <mergeCell ref="Y137:Y139"/>
    <mergeCell ref="Z137:Z139"/>
    <mergeCell ref="AA137:AA139"/>
    <mergeCell ref="AB137:AB139"/>
    <mergeCell ref="Y140:Y142"/>
    <mergeCell ref="Z140:Z142"/>
    <mergeCell ref="AA140:AA142"/>
    <mergeCell ref="AB140:AB142"/>
    <mergeCell ref="AJ134:AJ136"/>
    <mergeCell ref="AK134:AK136"/>
    <mergeCell ref="AM134:AM136"/>
    <mergeCell ref="A137:A139"/>
    <mergeCell ref="B137:B139"/>
    <mergeCell ref="E137:E139"/>
    <mergeCell ref="F137:F139"/>
    <mergeCell ref="K137:K139"/>
    <mergeCell ref="L137:L139"/>
    <mergeCell ref="AC134:AC136"/>
    <mergeCell ref="AD134:AD136"/>
    <mergeCell ref="AE134:AE136"/>
    <mergeCell ref="AG134:AG136"/>
    <mergeCell ref="AH134:AH136"/>
    <mergeCell ref="AI134:AI136"/>
    <mergeCell ref="S134:S136"/>
    <mergeCell ref="T134:T136"/>
    <mergeCell ref="U134:U136"/>
    <mergeCell ref="V134:V136"/>
    <mergeCell ref="W134:W136"/>
    <mergeCell ref="X134:X136"/>
    <mergeCell ref="M134:M136"/>
    <mergeCell ref="N134:N136"/>
    <mergeCell ref="O134:O136"/>
    <mergeCell ref="P134:P136"/>
    <mergeCell ref="Q134:Q136"/>
    <mergeCell ref="R134:R136"/>
    <mergeCell ref="AJ137:AJ139"/>
    <mergeCell ref="AK137:AK139"/>
    <mergeCell ref="AM137:AM139"/>
    <mergeCell ref="A134:A136"/>
    <mergeCell ref="B134:B136"/>
    <mergeCell ref="E134:E136"/>
    <mergeCell ref="F134:F136"/>
    <mergeCell ref="K134:K136"/>
    <mergeCell ref="L134:L136"/>
    <mergeCell ref="AC131:AC133"/>
    <mergeCell ref="AD131:AD133"/>
    <mergeCell ref="AE131:AE133"/>
    <mergeCell ref="AG131:AG133"/>
    <mergeCell ref="AH131:AH133"/>
    <mergeCell ref="AI131:AI133"/>
    <mergeCell ref="S131:S133"/>
    <mergeCell ref="T131:T133"/>
    <mergeCell ref="U131:U133"/>
    <mergeCell ref="V131:V133"/>
    <mergeCell ref="W131:W133"/>
    <mergeCell ref="X131:X133"/>
    <mergeCell ref="M131:M133"/>
    <mergeCell ref="N131:N133"/>
    <mergeCell ref="O131:O133"/>
    <mergeCell ref="P131:P133"/>
    <mergeCell ref="Q131:Q133"/>
    <mergeCell ref="R131:R133"/>
    <mergeCell ref="Y131:Y133"/>
    <mergeCell ref="Z131:Z133"/>
    <mergeCell ref="AA131:AA133"/>
    <mergeCell ref="AB131:AB133"/>
    <mergeCell ref="Y134:Y136"/>
    <mergeCell ref="Z134:Z136"/>
    <mergeCell ref="AA134:AA136"/>
    <mergeCell ref="AB134:AB136"/>
    <mergeCell ref="AJ128:AJ130"/>
    <mergeCell ref="AK128:AK130"/>
    <mergeCell ref="AM128:AM130"/>
    <mergeCell ref="A131:A133"/>
    <mergeCell ref="B131:B133"/>
    <mergeCell ref="E131:E133"/>
    <mergeCell ref="F131:F133"/>
    <mergeCell ref="K131:K133"/>
    <mergeCell ref="L131:L133"/>
    <mergeCell ref="AC128:AC130"/>
    <mergeCell ref="AD128:AD130"/>
    <mergeCell ref="AE128:AE130"/>
    <mergeCell ref="AG128:AG130"/>
    <mergeCell ref="AH128:AH130"/>
    <mergeCell ref="AI128:AI130"/>
    <mergeCell ref="S128:S130"/>
    <mergeCell ref="T128:T130"/>
    <mergeCell ref="U128:U130"/>
    <mergeCell ref="V128:V130"/>
    <mergeCell ref="W128:W130"/>
    <mergeCell ref="X128:X130"/>
    <mergeCell ref="M128:M130"/>
    <mergeCell ref="N128:N130"/>
    <mergeCell ref="O128:O130"/>
    <mergeCell ref="P128:P130"/>
    <mergeCell ref="Q128:Q130"/>
    <mergeCell ref="R128:R130"/>
    <mergeCell ref="AJ131:AJ133"/>
    <mergeCell ref="AK131:AK133"/>
    <mergeCell ref="AM131:AM133"/>
    <mergeCell ref="A128:A130"/>
    <mergeCell ref="B128:B130"/>
    <mergeCell ref="E128:E130"/>
    <mergeCell ref="F128:F130"/>
    <mergeCell ref="K128:K130"/>
    <mergeCell ref="L128:L130"/>
    <mergeCell ref="AC125:AC127"/>
    <mergeCell ref="AD125:AD127"/>
    <mergeCell ref="AE125:AE127"/>
    <mergeCell ref="AG125:AG127"/>
    <mergeCell ref="AH125:AH127"/>
    <mergeCell ref="AI125:AI127"/>
    <mergeCell ref="S125:S127"/>
    <mergeCell ref="T125:T127"/>
    <mergeCell ref="U125:U127"/>
    <mergeCell ref="V125:V127"/>
    <mergeCell ref="W125:W127"/>
    <mergeCell ref="X125:X127"/>
    <mergeCell ref="M125:M127"/>
    <mergeCell ref="N125:N127"/>
    <mergeCell ref="O125:O127"/>
    <mergeCell ref="P125:P127"/>
    <mergeCell ref="Q125:Q127"/>
    <mergeCell ref="R125:R127"/>
    <mergeCell ref="Y128:Y130"/>
    <mergeCell ref="Z128:Z130"/>
    <mergeCell ref="AA128:AA130"/>
    <mergeCell ref="AB128:AB130"/>
    <mergeCell ref="Y125:Y127"/>
    <mergeCell ref="Z125:Z127"/>
    <mergeCell ref="AA125:AA127"/>
    <mergeCell ref="AB125:AB127"/>
    <mergeCell ref="A125:A127"/>
    <mergeCell ref="B125:B127"/>
    <mergeCell ref="E125:E127"/>
    <mergeCell ref="F125:F127"/>
    <mergeCell ref="K125:K127"/>
    <mergeCell ref="L125:L127"/>
    <mergeCell ref="AC122:AC124"/>
    <mergeCell ref="AD122:AD124"/>
    <mergeCell ref="AE122:AE124"/>
    <mergeCell ref="AG122:AG124"/>
    <mergeCell ref="AH122:AH124"/>
    <mergeCell ref="AI122:AI124"/>
    <mergeCell ref="S122:S124"/>
    <mergeCell ref="T122:T124"/>
    <mergeCell ref="U122:U124"/>
    <mergeCell ref="V122:V124"/>
    <mergeCell ref="W122:W124"/>
    <mergeCell ref="X122:X124"/>
    <mergeCell ref="M122:M124"/>
    <mergeCell ref="N122:N124"/>
    <mergeCell ref="O122:O124"/>
    <mergeCell ref="P122:P124"/>
    <mergeCell ref="Q122:Q124"/>
    <mergeCell ref="R122:R124"/>
    <mergeCell ref="A122:A124"/>
    <mergeCell ref="B122:B124"/>
    <mergeCell ref="E122:E124"/>
    <mergeCell ref="F122:F124"/>
    <mergeCell ref="K122:K124"/>
    <mergeCell ref="L122:L124"/>
    <mergeCell ref="Y122:Y124"/>
    <mergeCell ref="Z122:Z124"/>
    <mergeCell ref="AC119:AC121"/>
    <mergeCell ref="AD119:AD121"/>
    <mergeCell ref="AE119:AE121"/>
    <mergeCell ref="AG119:AG121"/>
    <mergeCell ref="AH119:AH121"/>
    <mergeCell ref="AI119:AI121"/>
    <mergeCell ref="S119:S121"/>
    <mergeCell ref="T119:T121"/>
    <mergeCell ref="U119:U121"/>
    <mergeCell ref="V119:V121"/>
    <mergeCell ref="W119:W121"/>
    <mergeCell ref="X119:X121"/>
    <mergeCell ref="M119:M121"/>
    <mergeCell ref="N119:N121"/>
    <mergeCell ref="O119:O121"/>
    <mergeCell ref="P119:P121"/>
    <mergeCell ref="Q119:Q121"/>
    <mergeCell ref="R119:R121"/>
    <mergeCell ref="Y119:Y121"/>
    <mergeCell ref="Z119:Z121"/>
    <mergeCell ref="AA119:AA121"/>
    <mergeCell ref="AB119:AB121"/>
    <mergeCell ref="AA122:AA124"/>
    <mergeCell ref="AB122:AB124"/>
    <mergeCell ref="A119:A121"/>
    <mergeCell ref="B119:B121"/>
    <mergeCell ref="E119:E121"/>
    <mergeCell ref="F119:F121"/>
    <mergeCell ref="K119:K121"/>
    <mergeCell ref="L119:L121"/>
    <mergeCell ref="AC116:AC118"/>
    <mergeCell ref="AD116:AD118"/>
    <mergeCell ref="AE116:AE118"/>
    <mergeCell ref="AG116:AG118"/>
    <mergeCell ref="AH116:AH118"/>
    <mergeCell ref="AI116:AI118"/>
    <mergeCell ref="S116:S118"/>
    <mergeCell ref="T116:T118"/>
    <mergeCell ref="U116:U118"/>
    <mergeCell ref="V116:V118"/>
    <mergeCell ref="W116:W118"/>
    <mergeCell ref="X116:X118"/>
    <mergeCell ref="M116:M118"/>
    <mergeCell ref="N116:N118"/>
    <mergeCell ref="O116:O118"/>
    <mergeCell ref="P116:P118"/>
    <mergeCell ref="Q116:Q118"/>
    <mergeCell ref="R116:R118"/>
    <mergeCell ref="A116:A118"/>
    <mergeCell ref="B116:B118"/>
    <mergeCell ref="E116:E118"/>
    <mergeCell ref="F116:F118"/>
    <mergeCell ref="K116:K118"/>
    <mergeCell ref="L116:L118"/>
    <mergeCell ref="AC113:AC115"/>
    <mergeCell ref="AD113:AD115"/>
    <mergeCell ref="AE113:AE115"/>
    <mergeCell ref="AG113:AG115"/>
    <mergeCell ref="AH113:AH115"/>
    <mergeCell ref="AI113:AI115"/>
    <mergeCell ref="S113:S115"/>
    <mergeCell ref="T113:T115"/>
    <mergeCell ref="U113:U115"/>
    <mergeCell ref="V113:V115"/>
    <mergeCell ref="W113:W115"/>
    <mergeCell ref="X113:X115"/>
    <mergeCell ref="M113:M115"/>
    <mergeCell ref="N113:N115"/>
    <mergeCell ref="O113:O115"/>
    <mergeCell ref="P113:P115"/>
    <mergeCell ref="Q113:Q115"/>
    <mergeCell ref="R113:R115"/>
    <mergeCell ref="AA113:AA115"/>
    <mergeCell ref="AB113:AB115"/>
    <mergeCell ref="Y116:Y118"/>
    <mergeCell ref="Z116:Z118"/>
    <mergeCell ref="AA116:AA118"/>
    <mergeCell ref="AB116:AB118"/>
    <mergeCell ref="A113:A115"/>
    <mergeCell ref="B113:B115"/>
    <mergeCell ref="E113:E115"/>
    <mergeCell ref="F113:F115"/>
    <mergeCell ref="K113:K115"/>
    <mergeCell ref="L113:L115"/>
    <mergeCell ref="Y113:Y115"/>
    <mergeCell ref="Z113:Z115"/>
    <mergeCell ref="AK108:AK110"/>
    <mergeCell ref="AM108:AM110"/>
    <mergeCell ref="B111:E111"/>
    <mergeCell ref="X108:X110"/>
    <mergeCell ref="AC108:AC110"/>
    <mergeCell ref="AD108:AD110"/>
    <mergeCell ref="AE108:AE110"/>
    <mergeCell ref="AG108:AG110"/>
    <mergeCell ref="AH108:AH110"/>
    <mergeCell ref="R108:R110"/>
    <mergeCell ref="S108:S110"/>
    <mergeCell ref="T108:T110"/>
    <mergeCell ref="U108:U110"/>
    <mergeCell ref="V108:V110"/>
    <mergeCell ref="W108:W110"/>
    <mergeCell ref="L108:L110"/>
    <mergeCell ref="M108:M110"/>
    <mergeCell ref="N108:N110"/>
    <mergeCell ref="O108:O110"/>
    <mergeCell ref="P108:P110"/>
    <mergeCell ref="Q108:Q110"/>
    <mergeCell ref="A108:A110"/>
    <mergeCell ref="B108:B110"/>
    <mergeCell ref="E108:E110"/>
    <mergeCell ref="Z105:Z107"/>
    <mergeCell ref="AA105:AA107"/>
    <mergeCell ref="F108:F110"/>
    <mergeCell ref="K108:K110"/>
    <mergeCell ref="X105:X107"/>
    <mergeCell ref="AC105:AC107"/>
    <mergeCell ref="AD105:AD107"/>
    <mergeCell ref="AE105:AE107"/>
    <mergeCell ref="AG105:AG107"/>
    <mergeCell ref="AH105:AH107"/>
    <mergeCell ref="R105:R107"/>
    <mergeCell ref="S105:S107"/>
    <mergeCell ref="T105:T107"/>
    <mergeCell ref="U105:U107"/>
    <mergeCell ref="V105:V107"/>
    <mergeCell ref="W105:W107"/>
    <mergeCell ref="L105:L107"/>
    <mergeCell ref="M105:M107"/>
    <mergeCell ref="N105:N107"/>
    <mergeCell ref="O105:O107"/>
    <mergeCell ref="P105:P107"/>
    <mergeCell ref="Q105:Q107"/>
    <mergeCell ref="AB105:AB107"/>
    <mergeCell ref="Y108:Y110"/>
    <mergeCell ref="Z108:Z110"/>
    <mergeCell ref="AA108:AA110"/>
    <mergeCell ref="AB108:AB110"/>
    <mergeCell ref="AM102:AM104"/>
    <mergeCell ref="A105:A107"/>
    <mergeCell ref="B105:B107"/>
    <mergeCell ref="E105:E107"/>
    <mergeCell ref="F105:F107"/>
    <mergeCell ref="K105:K107"/>
    <mergeCell ref="X102:X104"/>
    <mergeCell ref="AC102:AC104"/>
    <mergeCell ref="AD102:AD104"/>
    <mergeCell ref="AE102:AE104"/>
    <mergeCell ref="AG102:AG104"/>
    <mergeCell ref="AH102:AH104"/>
    <mergeCell ref="R102:R104"/>
    <mergeCell ref="S102:S104"/>
    <mergeCell ref="T102:T104"/>
    <mergeCell ref="U102:U104"/>
    <mergeCell ref="V102:V104"/>
    <mergeCell ref="W102:W104"/>
    <mergeCell ref="L102:L104"/>
    <mergeCell ref="M102:M104"/>
    <mergeCell ref="N102:N104"/>
    <mergeCell ref="O102:O104"/>
    <mergeCell ref="P102:P104"/>
    <mergeCell ref="Q102:Q104"/>
    <mergeCell ref="AI105:AI107"/>
    <mergeCell ref="AJ105:AJ107"/>
    <mergeCell ref="AK105:AK107"/>
    <mergeCell ref="AM105:AM107"/>
    <mergeCell ref="Y105:Y107"/>
    <mergeCell ref="AI99:AI101"/>
    <mergeCell ref="AJ99:AJ101"/>
    <mergeCell ref="AK99:AK101"/>
    <mergeCell ref="AM99:AM101"/>
    <mergeCell ref="Y96:Y98"/>
    <mergeCell ref="Z96:Z98"/>
    <mergeCell ref="A102:A104"/>
    <mergeCell ref="B102:B104"/>
    <mergeCell ref="E102:E104"/>
    <mergeCell ref="F102:F104"/>
    <mergeCell ref="K102:K104"/>
    <mergeCell ref="X99:X101"/>
    <mergeCell ref="AC99:AC101"/>
    <mergeCell ref="AD99:AD101"/>
    <mergeCell ref="AE99:AE101"/>
    <mergeCell ref="AG99:AG101"/>
    <mergeCell ref="AH99:AH101"/>
    <mergeCell ref="R99:R101"/>
    <mergeCell ref="S99:S101"/>
    <mergeCell ref="T99:T101"/>
    <mergeCell ref="U99:U101"/>
    <mergeCell ref="V99:V101"/>
    <mergeCell ref="W99:W101"/>
    <mergeCell ref="L99:L101"/>
    <mergeCell ref="M99:M101"/>
    <mergeCell ref="N99:N101"/>
    <mergeCell ref="O99:O101"/>
    <mergeCell ref="P99:P101"/>
    <mergeCell ref="Q99:Q101"/>
    <mergeCell ref="AI102:AI104"/>
    <mergeCell ref="AJ102:AJ104"/>
    <mergeCell ref="AK102:AK104"/>
    <mergeCell ref="A99:A101"/>
    <mergeCell ref="B99:B101"/>
    <mergeCell ref="E99:E101"/>
    <mergeCell ref="F99:F101"/>
    <mergeCell ref="K99:K101"/>
    <mergeCell ref="X96:X98"/>
    <mergeCell ref="AC96:AC98"/>
    <mergeCell ref="AD96:AD98"/>
    <mergeCell ref="AE96:AE98"/>
    <mergeCell ref="AG96:AG98"/>
    <mergeCell ref="AH96:AH98"/>
    <mergeCell ref="R96:R98"/>
    <mergeCell ref="S96:S98"/>
    <mergeCell ref="T96:T98"/>
    <mergeCell ref="U96:U98"/>
    <mergeCell ref="V96:V98"/>
    <mergeCell ref="W96:W98"/>
    <mergeCell ref="L96:L98"/>
    <mergeCell ref="M96:M98"/>
    <mergeCell ref="N96:N98"/>
    <mergeCell ref="O96:O98"/>
    <mergeCell ref="P96:P98"/>
    <mergeCell ref="Q96:Q98"/>
    <mergeCell ref="A96:A98"/>
    <mergeCell ref="B96:B98"/>
    <mergeCell ref="E96:E98"/>
    <mergeCell ref="F96:F98"/>
    <mergeCell ref="K96:K98"/>
    <mergeCell ref="AA96:AA98"/>
    <mergeCell ref="AC93:AC95"/>
    <mergeCell ref="AD93:AD95"/>
    <mergeCell ref="AE93:AE95"/>
    <mergeCell ref="AG93:AG95"/>
    <mergeCell ref="AH93:AH95"/>
    <mergeCell ref="R93:R95"/>
    <mergeCell ref="S93:S95"/>
    <mergeCell ref="T93:T95"/>
    <mergeCell ref="U93:U95"/>
    <mergeCell ref="V93:V95"/>
    <mergeCell ref="W93:W95"/>
    <mergeCell ref="L93:L95"/>
    <mergeCell ref="M93:M95"/>
    <mergeCell ref="N93:N95"/>
    <mergeCell ref="O93:O95"/>
    <mergeCell ref="P93:P95"/>
    <mergeCell ref="Q93:Q95"/>
    <mergeCell ref="T90:T92"/>
    <mergeCell ref="U90:U92"/>
    <mergeCell ref="V90:V92"/>
    <mergeCell ref="W90:W92"/>
    <mergeCell ref="L90:L92"/>
    <mergeCell ref="M90:M92"/>
    <mergeCell ref="N90:N92"/>
    <mergeCell ref="O90:O92"/>
    <mergeCell ref="P90:P92"/>
    <mergeCell ref="Q90:Q92"/>
    <mergeCell ref="AB93:AB95"/>
    <mergeCell ref="A90:A92"/>
    <mergeCell ref="B90:B92"/>
    <mergeCell ref="E90:E92"/>
    <mergeCell ref="F90:F92"/>
    <mergeCell ref="K90:K92"/>
    <mergeCell ref="X93:X95"/>
    <mergeCell ref="AD87:AD89"/>
    <mergeCell ref="AE87:AE89"/>
    <mergeCell ref="AG87:AG89"/>
    <mergeCell ref="AH87:AH89"/>
    <mergeCell ref="R87:R89"/>
    <mergeCell ref="S87:S89"/>
    <mergeCell ref="T87:T89"/>
    <mergeCell ref="U87:U89"/>
    <mergeCell ref="V87:V89"/>
    <mergeCell ref="W87:W89"/>
    <mergeCell ref="L87:L89"/>
    <mergeCell ref="M87:M89"/>
    <mergeCell ref="N87:N89"/>
    <mergeCell ref="O87:O89"/>
    <mergeCell ref="P87:P89"/>
    <mergeCell ref="Q87:Q89"/>
    <mergeCell ref="A93:A95"/>
    <mergeCell ref="B93:B95"/>
    <mergeCell ref="E93:E95"/>
    <mergeCell ref="F93:F95"/>
    <mergeCell ref="K93:K95"/>
    <mergeCell ref="Y93:Y95"/>
    <mergeCell ref="Z93:Z95"/>
    <mergeCell ref="AA93:AA95"/>
    <mergeCell ref="X90:X92"/>
    <mergeCell ref="AC90:AC92"/>
    <mergeCell ref="AD90:AD92"/>
    <mergeCell ref="AE90:AE92"/>
    <mergeCell ref="AG90:AG92"/>
    <mergeCell ref="AH90:AH92"/>
    <mergeCell ref="R90:R92"/>
    <mergeCell ref="S90:S92"/>
    <mergeCell ref="A87:A89"/>
    <mergeCell ref="B87:B89"/>
    <mergeCell ref="E87:E89"/>
    <mergeCell ref="F87:F89"/>
    <mergeCell ref="K87:K89"/>
    <mergeCell ref="Y87:Y89"/>
    <mergeCell ref="Z87:Z89"/>
    <mergeCell ref="AA87:AA89"/>
    <mergeCell ref="X84:X86"/>
    <mergeCell ref="AC84:AC86"/>
    <mergeCell ref="AD84:AD86"/>
    <mergeCell ref="AE84:AE86"/>
    <mergeCell ref="AG84:AG86"/>
    <mergeCell ref="AH84:AH86"/>
    <mergeCell ref="R84:R86"/>
    <mergeCell ref="S84:S86"/>
    <mergeCell ref="T84:T86"/>
    <mergeCell ref="U84:U86"/>
    <mergeCell ref="V84:V86"/>
    <mergeCell ref="W84:W86"/>
    <mergeCell ref="L84:L86"/>
    <mergeCell ref="M84:M86"/>
    <mergeCell ref="N84:N86"/>
    <mergeCell ref="O84:O86"/>
    <mergeCell ref="P84:P86"/>
    <mergeCell ref="Q84:Q86"/>
    <mergeCell ref="Y84:Y86"/>
    <mergeCell ref="Z84:Z86"/>
    <mergeCell ref="AA84:AA86"/>
    <mergeCell ref="AB84:AB86"/>
    <mergeCell ref="X87:X89"/>
    <mergeCell ref="AC87:AC89"/>
    <mergeCell ref="AI81:AI83"/>
    <mergeCell ref="AJ81:AJ83"/>
    <mergeCell ref="AK81:AK83"/>
    <mergeCell ref="AM81:AM83"/>
    <mergeCell ref="Y78:Y80"/>
    <mergeCell ref="Z78:Z80"/>
    <mergeCell ref="AA78:AA80"/>
    <mergeCell ref="A84:A86"/>
    <mergeCell ref="B84:B86"/>
    <mergeCell ref="E84:E86"/>
    <mergeCell ref="F84:F86"/>
    <mergeCell ref="K84:K86"/>
    <mergeCell ref="X81:X83"/>
    <mergeCell ref="AC81:AC83"/>
    <mergeCell ref="AD81:AD83"/>
    <mergeCell ref="AE81:AE83"/>
    <mergeCell ref="AG81:AG83"/>
    <mergeCell ref="AH81:AH83"/>
    <mergeCell ref="R81:R83"/>
    <mergeCell ref="S81:S83"/>
    <mergeCell ref="T81:T83"/>
    <mergeCell ref="U81:U83"/>
    <mergeCell ref="V81:V83"/>
    <mergeCell ref="W81:W83"/>
    <mergeCell ref="L81:L83"/>
    <mergeCell ref="M81:M83"/>
    <mergeCell ref="N81:N83"/>
    <mergeCell ref="O81:O83"/>
    <mergeCell ref="P81:P83"/>
    <mergeCell ref="Q81:Q83"/>
    <mergeCell ref="AI84:AI86"/>
    <mergeCell ref="AJ84:AJ86"/>
    <mergeCell ref="AF75:AF77"/>
    <mergeCell ref="A81:A83"/>
    <mergeCell ref="B81:B83"/>
    <mergeCell ref="E81:E83"/>
    <mergeCell ref="F81:F83"/>
    <mergeCell ref="K81:K83"/>
    <mergeCell ref="X78:X80"/>
    <mergeCell ref="AC78:AC80"/>
    <mergeCell ref="AD78:AD80"/>
    <mergeCell ref="AE78:AE80"/>
    <mergeCell ref="AG78:AG80"/>
    <mergeCell ref="AH78:AH80"/>
    <mergeCell ref="R78:R80"/>
    <mergeCell ref="S78:S80"/>
    <mergeCell ref="T78:T80"/>
    <mergeCell ref="U78:U80"/>
    <mergeCell ref="V78:V80"/>
    <mergeCell ref="W78:W80"/>
    <mergeCell ref="L78:L80"/>
    <mergeCell ref="M78:M80"/>
    <mergeCell ref="N78:N80"/>
    <mergeCell ref="O78:O80"/>
    <mergeCell ref="P78:P80"/>
    <mergeCell ref="Q78:Q80"/>
    <mergeCell ref="Y81:Y83"/>
    <mergeCell ref="Z81:Z83"/>
    <mergeCell ref="AA81:AA83"/>
    <mergeCell ref="AB81:AB83"/>
    <mergeCell ref="AF78:AF80"/>
    <mergeCell ref="AF81:AF83"/>
    <mergeCell ref="AI75:AI77"/>
    <mergeCell ref="AJ75:AJ77"/>
    <mergeCell ref="AK75:AK77"/>
    <mergeCell ref="AM75:AM77"/>
    <mergeCell ref="A78:A80"/>
    <mergeCell ref="B78:B80"/>
    <mergeCell ref="E78:E80"/>
    <mergeCell ref="F78:F80"/>
    <mergeCell ref="K78:K80"/>
    <mergeCell ref="X75:X77"/>
    <mergeCell ref="AC75:AC77"/>
    <mergeCell ref="AD75:AD77"/>
    <mergeCell ref="AE75:AE77"/>
    <mergeCell ref="AG75:AG77"/>
    <mergeCell ref="AH75:AH77"/>
    <mergeCell ref="R75:R77"/>
    <mergeCell ref="S75:S77"/>
    <mergeCell ref="T75:T77"/>
    <mergeCell ref="U75:U77"/>
    <mergeCell ref="V75:V77"/>
    <mergeCell ref="W75:W77"/>
    <mergeCell ref="L75:L77"/>
    <mergeCell ref="M75:M77"/>
    <mergeCell ref="N75:N77"/>
    <mergeCell ref="O75:O77"/>
    <mergeCell ref="P75:P77"/>
    <mergeCell ref="Q75:Q77"/>
    <mergeCell ref="AI78:AI80"/>
    <mergeCell ref="AJ78:AJ80"/>
    <mergeCell ref="AK78:AK80"/>
    <mergeCell ref="AM78:AM80"/>
    <mergeCell ref="AB78:AB80"/>
    <mergeCell ref="AF71:AF73"/>
    <mergeCell ref="AI71:AI73"/>
    <mergeCell ref="AJ71:AJ73"/>
    <mergeCell ref="AK71:AK73"/>
    <mergeCell ref="AM71:AM73"/>
    <mergeCell ref="A75:A77"/>
    <mergeCell ref="B75:B77"/>
    <mergeCell ref="E75:E77"/>
    <mergeCell ref="F75:F77"/>
    <mergeCell ref="K75:K77"/>
    <mergeCell ref="X71:X73"/>
    <mergeCell ref="AC71:AC73"/>
    <mergeCell ref="AD71:AD73"/>
    <mergeCell ref="AE71:AE73"/>
    <mergeCell ref="AG71:AG73"/>
    <mergeCell ref="AH71:AH73"/>
    <mergeCell ref="R71:R73"/>
    <mergeCell ref="S71:S73"/>
    <mergeCell ref="T71:T73"/>
    <mergeCell ref="U71:U73"/>
    <mergeCell ref="V71:V73"/>
    <mergeCell ref="W71:W73"/>
    <mergeCell ref="L71:L73"/>
    <mergeCell ref="M71:M73"/>
    <mergeCell ref="N71:N73"/>
    <mergeCell ref="O71:O73"/>
    <mergeCell ref="P71:P73"/>
    <mergeCell ref="Q71:Q73"/>
    <mergeCell ref="Y75:Y77"/>
    <mergeCell ref="Z75:Z77"/>
    <mergeCell ref="AA75:AA77"/>
    <mergeCell ref="AB75:AB77"/>
    <mergeCell ref="AI68:AI70"/>
    <mergeCell ref="AJ68:AJ70"/>
    <mergeCell ref="AK68:AK70"/>
    <mergeCell ref="AM68:AM70"/>
    <mergeCell ref="Y68:Y70"/>
    <mergeCell ref="Z68:Z70"/>
    <mergeCell ref="AA68:AA70"/>
    <mergeCell ref="A71:A73"/>
    <mergeCell ref="B71:B73"/>
    <mergeCell ref="E71:E73"/>
    <mergeCell ref="F71:F73"/>
    <mergeCell ref="K71:K73"/>
    <mergeCell ref="X68:X70"/>
    <mergeCell ref="AC68:AC70"/>
    <mergeCell ref="AD68:AD70"/>
    <mergeCell ref="AE68:AE70"/>
    <mergeCell ref="AG68:AG70"/>
    <mergeCell ref="AH68:AH70"/>
    <mergeCell ref="R68:R70"/>
    <mergeCell ref="S68:S70"/>
    <mergeCell ref="T68:T70"/>
    <mergeCell ref="U68:U70"/>
    <mergeCell ref="V68:V70"/>
    <mergeCell ref="W68:W70"/>
    <mergeCell ref="L68:L70"/>
    <mergeCell ref="M68:M70"/>
    <mergeCell ref="N68:N70"/>
    <mergeCell ref="O68:O70"/>
    <mergeCell ref="P68:P70"/>
    <mergeCell ref="Q68:Q70"/>
    <mergeCell ref="AB68:AB70"/>
    <mergeCell ref="Y71:Y73"/>
    <mergeCell ref="A68:A70"/>
    <mergeCell ref="B68:B70"/>
    <mergeCell ref="E68:E70"/>
    <mergeCell ref="F68:F70"/>
    <mergeCell ref="K68:K70"/>
    <mergeCell ref="X65:X67"/>
    <mergeCell ref="AC65:AC67"/>
    <mergeCell ref="AD65:AD67"/>
    <mergeCell ref="AE65:AE67"/>
    <mergeCell ref="AG65:AG67"/>
    <mergeCell ref="AH65:AH67"/>
    <mergeCell ref="R65:R67"/>
    <mergeCell ref="S65:S67"/>
    <mergeCell ref="T65:T67"/>
    <mergeCell ref="U65:U67"/>
    <mergeCell ref="V65:V67"/>
    <mergeCell ref="W65:W67"/>
    <mergeCell ref="L65:L67"/>
    <mergeCell ref="M65:M67"/>
    <mergeCell ref="N65:N67"/>
    <mergeCell ref="O65:O67"/>
    <mergeCell ref="P65:P67"/>
    <mergeCell ref="Q65:Q67"/>
    <mergeCell ref="Y65:Y67"/>
    <mergeCell ref="Z65:Z67"/>
    <mergeCell ref="AA65:AA67"/>
    <mergeCell ref="AB65:AB67"/>
    <mergeCell ref="AK62:AK64"/>
    <mergeCell ref="AM62:AM64"/>
    <mergeCell ref="Y59:Y61"/>
    <mergeCell ref="Z59:Z61"/>
    <mergeCell ref="AA59:AA61"/>
    <mergeCell ref="A65:A67"/>
    <mergeCell ref="B65:B67"/>
    <mergeCell ref="E65:E67"/>
    <mergeCell ref="F65:F67"/>
    <mergeCell ref="K65:K67"/>
    <mergeCell ref="X62:X64"/>
    <mergeCell ref="AC62:AC64"/>
    <mergeCell ref="AD62:AD64"/>
    <mergeCell ref="AE62:AE64"/>
    <mergeCell ref="AG62:AG64"/>
    <mergeCell ref="AH62:AH64"/>
    <mergeCell ref="R62:R64"/>
    <mergeCell ref="S62:S64"/>
    <mergeCell ref="T62:T64"/>
    <mergeCell ref="U62:U64"/>
    <mergeCell ref="V62:V64"/>
    <mergeCell ref="W62:W64"/>
    <mergeCell ref="L62:L64"/>
    <mergeCell ref="M62:M64"/>
    <mergeCell ref="N62:N64"/>
    <mergeCell ref="O62:O64"/>
    <mergeCell ref="P62:P64"/>
    <mergeCell ref="Q62:Q64"/>
    <mergeCell ref="AI65:AI67"/>
    <mergeCell ref="AJ65:AJ67"/>
    <mergeCell ref="AK65:AK67"/>
    <mergeCell ref="AM65:AM67"/>
    <mergeCell ref="AK59:AK61"/>
    <mergeCell ref="AM59:AM61"/>
    <mergeCell ref="AB59:AB61"/>
    <mergeCell ref="A62:A64"/>
    <mergeCell ref="B62:B64"/>
    <mergeCell ref="E62:E64"/>
    <mergeCell ref="F62:F64"/>
    <mergeCell ref="K62:K64"/>
    <mergeCell ref="X59:X61"/>
    <mergeCell ref="AC59:AC61"/>
    <mergeCell ref="AD59:AD61"/>
    <mergeCell ref="AE59:AE61"/>
    <mergeCell ref="AG59:AG61"/>
    <mergeCell ref="AH59:AH61"/>
    <mergeCell ref="R59:R61"/>
    <mergeCell ref="S59:S61"/>
    <mergeCell ref="T59:T61"/>
    <mergeCell ref="U59:U61"/>
    <mergeCell ref="V59:V61"/>
    <mergeCell ref="W59:W61"/>
    <mergeCell ref="L59:L61"/>
    <mergeCell ref="M59:M61"/>
    <mergeCell ref="N59:N61"/>
    <mergeCell ref="O59:O61"/>
    <mergeCell ref="P59:P61"/>
    <mergeCell ref="Q59:Q61"/>
    <mergeCell ref="Y62:Y64"/>
    <mergeCell ref="Z62:Z64"/>
    <mergeCell ref="AA62:AA64"/>
    <mergeCell ref="AB62:AB64"/>
    <mergeCell ref="AI62:AI64"/>
    <mergeCell ref="AJ62:AJ64"/>
    <mergeCell ref="Z56:Z58"/>
    <mergeCell ref="AA56:AA58"/>
    <mergeCell ref="AB56:AB58"/>
    <mergeCell ref="AI56:AI58"/>
    <mergeCell ref="AJ56:AJ58"/>
    <mergeCell ref="AK56:AK58"/>
    <mergeCell ref="AM56:AM58"/>
    <mergeCell ref="A59:A61"/>
    <mergeCell ref="B59:B61"/>
    <mergeCell ref="E59:E61"/>
    <mergeCell ref="F59:F61"/>
    <mergeCell ref="K59:K61"/>
    <mergeCell ref="X56:X58"/>
    <mergeCell ref="AC56:AC58"/>
    <mergeCell ref="AD56:AD58"/>
    <mergeCell ref="AE56:AE58"/>
    <mergeCell ref="AG56:AG58"/>
    <mergeCell ref="AH56:AH58"/>
    <mergeCell ref="R56:R58"/>
    <mergeCell ref="S56:S58"/>
    <mergeCell ref="T56:T58"/>
    <mergeCell ref="U56:U58"/>
    <mergeCell ref="V56:V58"/>
    <mergeCell ref="W56:W58"/>
    <mergeCell ref="L56:L58"/>
    <mergeCell ref="M56:M58"/>
    <mergeCell ref="N56:N58"/>
    <mergeCell ref="O56:O58"/>
    <mergeCell ref="P56:P58"/>
    <mergeCell ref="Q56:Q58"/>
    <mergeCell ref="AI59:AI61"/>
    <mergeCell ref="AJ59:AJ61"/>
    <mergeCell ref="Y53:Y55"/>
    <mergeCell ref="Z53:Z55"/>
    <mergeCell ref="AA53:AA55"/>
    <mergeCell ref="AB53:AB55"/>
    <mergeCell ref="AI53:AI55"/>
    <mergeCell ref="AJ53:AJ55"/>
    <mergeCell ref="AK53:AK55"/>
    <mergeCell ref="AM53:AM55"/>
    <mergeCell ref="A56:A58"/>
    <mergeCell ref="B56:B58"/>
    <mergeCell ref="E56:E58"/>
    <mergeCell ref="F56:F58"/>
    <mergeCell ref="K56:K58"/>
    <mergeCell ref="X53:X55"/>
    <mergeCell ref="AC53:AC55"/>
    <mergeCell ref="AD53:AD55"/>
    <mergeCell ref="AE53:AE55"/>
    <mergeCell ref="AG53:AG55"/>
    <mergeCell ref="AH53:AH55"/>
    <mergeCell ref="R53:R55"/>
    <mergeCell ref="S53:S55"/>
    <mergeCell ref="T53:T55"/>
    <mergeCell ref="U53:U55"/>
    <mergeCell ref="V53:V55"/>
    <mergeCell ref="W53:W55"/>
    <mergeCell ref="L53:L55"/>
    <mergeCell ref="M53:M55"/>
    <mergeCell ref="N53:N55"/>
    <mergeCell ref="O53:O55"/>
    <mergeCell ref="P53:P55"/>
    <mergeCell ref="Q53:Q55"/>
    <mergeCell ref="Y56:Y58"/>
    <mergeCell ref="AI50:AI52"/>
    <mergeCell ref="AJ50:AJ52"/>
    <mergeCell ref="AK50:AK52"/>
    <mergeCell ref="AM50:AM52"/>
    <mergeCell ref="Y47:Y49"/>
    <mergeCell ref="Z47:Z49"/>
    <mergeCell ref="AA47:AA49"/>
    <mergeCell ref="A53:A55"/>
    <mergeCell ref="B53:B55"/>
    <mergeCell ref="E53:E55"/>
    <mergeCell ref="F53:F55"/>
    <mergeCell ref="K53:K55"/>
    <mergeCell ref="X50:X52"/>
    <mergeCell ref="AC50:AC52"/>
    <mergeCell ref="AD50:AD52"/>
    <mergeCell ref="AE50:AE52"/>
    <mergeCell ref="AG50:AG52"/>
    <mergeCell ref="AH50:AH52"/>
    <mergeCell ref="R50:R52"/>
    <mergeCell ref="S50:S52"/>
    <mergeCell ref="T50:T52"/>
    <mergeCell ref="U50:U52"/>
    <mergeCell ref="V50:V52"/>
    <mergeCell ref="W50:W52"/>
    <mergeCell ref="L50:L52"/>
    <mergeCell ref="M50:M52"/>
    <mergeCell ref="N50:N52"/>
    <mergeCell ref="O50:O52"/>
    <mergeCell ref="P50:P52"/>
    <mergeCell ref="Q50:Q52"/>
    <mergeCell ref="Y50:Y52"/>
    <mergeCell ref="Z50:Z52"/>
    <mergeCell ref="A50:A52"/>
    <mergeCell ref="B50:B52"/>
    <mergeCell ref="E50:E52"/>
    <mergeCell ref="F50:F52"/>
    <mergeCell ref="K50:K52"/>
    <mergeCell ref="X47:X49"/>
    <mergeCell ref="AC47:AC49"/>
    <mergeCell ref="AD47:AD49"/>
    <mergeCell ref="AE47:AE49"/>
    <mergeCell ref="AG47:AG49"/>
    <mergeCell ref="AH47:AH49"/>
    <mergeCell ref="R47:R49"/>
    <mergeCell ref="S47:S49"/>
    <mergeCell ref="T47:T49"/>
    <mergeCell ref="U47:U49"/>
    <mergeCell ref="V47:V49"/>
    <mergeCell ref="W47:W49"/>
    <mergeCell ref="L47:L49"/>
    <mergeCell ref="M47:M49"/>
    <mergeCell ref="N47:N49"/>
    <mergeCell ref="O47:O49"/>
    <mergeCell ref="P47:P49"/>
    <mergeCell ref="Q47:Q49"/>
    <mergeCell ref="AA50:AA52"/>
    <mergeCell ref="AB50:AB52"/>
    <mergeCell ref="AK44:AK46"/>
    <mergeCell ref="AM44:AM46"/>
    <mergeCell ref="Y41:Y43"/>
    <mergeCell ref="Z41:Z43"/>
    <mergeCell ref="AA41:AA43"/>
    <mergeCell ref="A47:A49"/>
    <mergeCell ref="B47:B49"/>
    <mergeCell ref="E47:E49"/>
    <mergeCell ref="F47:F49"/>
    <mergeCell ref="K47:K49"/>
    <mergeCell ref="X44:X46"/>
    <mergeCell ref="AC44:AC46"/>
    <mergeCell ref="AD44:AD46"/>
    <mergeCell ref="AE44:AE46"/>
    <mergeCell ref="AG44:AG46"/>
    <mergeCell ref="AH44:AH46"/>
    <mergeCell ref="R44:R46"/>
    <mergeCell ref="S44:S46"/>
    <mergeCell ref="T44:T46"/>
    <mergeCell ref="U44:U46"/>
    <mergeCell ref="V44:V46"/>
    <mergeCell ref="W44:W46"/>
    <mergeCell ref="L44:L46"/>
    <mergeCell ref="M44:M46"/>
    <mergeCell ref="N44:N46"/>
    <mergeCell ref="O44:O46"/>
    <mergeCell ref="P44:P46"/>
    <mergeCell ref="Q44:Q46"/>
    <mergeCell ref="AI47:AI49"/>
    <mergeCell ref="AJ47:AJ49"/>
    <mergeCell ref="AK47:AK49"/>
    <mergeCell ref="AM47:AM49"/>
    <mergeCell ref="A44:A46"/>
    <mergeCell ref="B44:B46"/>
    <mergeCell ref="E44:E46"/>
    <mergeCell ref="F44:F46"/>
    <mergeCell ref="K44:K46"/>
    <mergeCell ref="X41:X43"/>
    <mergeCell ref="AC41:AC43"/>
    <mergeCell ref="AD41:AD43"/>
    <mergeCell ref="AE41:AE43"/>
    <mergeCell ref="AG41:AG43"/>
    <mergeCell ref="AH41:AH43"/>
    <mergeCell ref="R41:R43"/>
    <mergeCell ref="S41:S43"/>
    <mergeCell ref="T41:T43"/>
    <mergeCell ref="U41:U43"/>
    <mergeCell ref="V41:V43"/>
    <mergeCell ref="W41:W43"/>
    <mergeCell ref="L41:L43"/>
    <mergeCell ref="M41:M43"/>
    <mergeCell ref="N41:N43"/>
    <mergeCell ref="O41:O43"/>
    <mergeCell ref="P41:P43"/>
    <mergeCell ref="Q41:Q43"/>
    <mergeCell ref="Y44:Y46"/>
    <mergeCell ref="Z44:Z46"/>
    <mergeCell ref="AA44:AA46"/>
    <mergeCell ref="AB44:AB46"/>
    <mergeCell ref="AM38:AM40"/>
    <mergeCell ref="A41:A43"/>
    <mergeCell ref="B41:B43"/>
    <mergeCell ref="E41:E43"/>
    <mergeCell ref="F41:F43"/>
    <mergeCell ref="K41:K43"/>
    <mergeCell ref="X38:X40"/>
    <mergeCell ref="AC38:AC40"/>
    <mergeCell ref="AD38:AD40"/>
    <mergeCell ref="AE38:AE40"/>
    <mergeCell ref="AG38:AG40"/>
    <mergeCell ref="AH38:AH40"/>
    <mergeCell ref="R38:R40"/>
    <mergeCell ref="S38:S40"/>
    <mergeCell ref="T38:T40"/>
    <mergeCell ref="U38:U40"/>
    <mergeCell ref="V38:V40"/>
    <mergeCell ref="W38:W40"/>
    <mergeCell ref="L38:L40"/>
    <mergeCell ref="M38:M40"/>
    <mergeCell ref="N38:N40"/>
    <mergeCell ref="O38:O40"/>
    <mergeCell ref="P38:P40"/>
    <mergeCell ref="Q38:Q40"/>
    <mergeCell ref="AI41:AI43"/>
    <mergeCell ref="AJ41:AJ43"/>
    <mergeCell ref="AK41:AK43"/>
    <mergeCell ref="AM41:AM43"/>
    <mergeCell ref="AB41:AB43"/>
    <mergeCell ref="A38:A40"/>
    <mergeCell ref="B38:B40"/>
    <mergeCell ref="E38:E40"/>
    <mergeCell ref="F38:F40"/>
    <mergeCell ref="K38:K40"/>
    <mergeCell ref="X35:X37"/>
    <mergeCell ref="AC35:AC37"/>
    <mergeCell ref="AD35:AD37"/>
    <mergeCell ref="AE35:AE37"/>
    <mergeCell ref="AG35:AG37"/>
    <mergeCell ref="AH35:AH37"/>
    <mergeCell ref="R35:R37"/>
    <mergeCell ref="S35:S37"/>
    <mergeCell ref="T35:T37"/>
    <mergeCell ref="U35:U37"/>
    <mergeCell ref="V35:V37"/>
    <mergeCell ref="W35:W37"/>
    <mergeCell ref="L35:L37"/>
    <mergeCell ref="M35:M37"/>
    <mergeCell ref="N35:N37"/>
    <mergeCell ref="O35:O37"/>
    <mergeCell ref="P35:P37"/>
    <mergeCell ref="Q35:Q37"/>
    <mergeCell ref="AB35:AB37"/>
    <mergeCell ref="Y38:Y40"/>
    <mergeCell ref="Z38:Z40"/>
    <mergeCell ref="AA38:AA40"/>
    <mergeCell ref="AB38:AB40"/>
    <mergeCell ref="AM32:AM34"/>
    <mergeCell ref="A35:A37"/>
    <mergeCell ref="B35:B37"/>
    <mergeCell ref="E35:E37"/>
    <mergeCell ref="F35:F37"/>
    <mergeCell ref="K35:K37"/>
    <mergeCell ref="X32:X34"/>
    <mergeCell ref="AC32:AC34"/>
    <mergeCell ref="AD32:AD34"/>
    <mergeCell ref="AE32:AE34"/>
    <mergeCell ref="AG32:AG34"/>
    <mergeCell ref="AH32:AH34"/>
    <mergeCell ref="R32:R34"/>
    <mergeCell ref="S32:S34"/>
    <mergeCell ref="T32:T34"/>
    <mergeCell ref="U32:U34"/>
    <mergeCell ref="V32:V34"/>
    <mergeCell ref="W32:W34"/>
    <mergeCell ref="L32:L34"/>
    <mergeCell ref="M32:M34"/>
    <mergeCell ref="N32:N34"/>
    <mergeCell ref="O32:O34"/>
    <mergeCell ref="P32:P34"/>
    <mergeCell ref="Q32:Q34"/>
    <mergeCell ref="AI35:AI37"/>
    <mergeCell ref="AJ35:AJ37"/>
    <mergeCell ref="AK35:AK37"/>
    <mergeCell ref="AM35:AM37"/>
    <mergeCell ref="Y35:Y37"/>
    <mergeCell ref="Z35:Z37"/>
    <mergeCell ref="AA35:AA37"/>
    <mergeCell ref="A32:A34"/>
    <mergeCell ref="B32:B34"/>
    <mergeCell ref="E32:E34"/>
    <mergeCell ref="F32:F34"/>
    <mergeCell ref="K32:K34"/>
    <mergeCell ref="X29:X31"/>
    <mergeCell ref="AC29:AC31"/>
    <mergeCell ref="AD29:AD31"/>
    <mergeCell ref="AE29:AE31"/>
    <mergeCell ref="AG29:AG31"/>
    <mergeCell ref="AH29:AH31"/>
    <mergeCell ref="R29:R31"/>
    <mergeCell ref="S29:S31"/>
    <mergeCell ref="T29:T31"/>
    <mergeCell ref="U29:U31"/>
    <mergeCell ref="V29:V31"/>
    <mergeCell ref="W29:W31"/>
    <mergeCell ref="L29:L31"/>
    <mergeCell ref="M29:M31"/>
    <mergeCell ref="N29:N31"/>
    <mergeCell ref="O29:O31"/>
    <mergeCell ref="P29:P31"/>
    <mergeCell ref="Q29:Q31"/>
    <mergeCell ref="Y29:Y31"/>
    <mergeCell ref="Z29:Z31"/>
    <mergeCell ref="AA29:AA31"/>
    <mergeCell ref="AB29:AB31"/>
    <mergeCell ref="Y32:Y34"/>
    <mergeCell ref="Z32:Z34"/>
    <mergeCell ref="AA32:AA34"/>
    <mergeCell ref="AB32:AB34"/>
    <mergeCell ref="AM26:AM28"/>
    <mergeCell ref="A29:A31"/>
    <mergeCell ref="B29:B31"/>
    <mergeCell ref="E29:E31"/>
    <mergeCell ref="F29:F31"/>
    <mergeCell ref="K29:K31"/>
    <mergeCell ref="X26:X28"/>
    <mergeCell ref="AC26:AC28"/>
    <mergeCell ref="AD26:AD28"/>
    <mergeCell ref="AE26:AE28"/>
    <mergeCell ref="AG26:AG28"/>
    <mergeCell ref="AH26:AH28"/>
    <mergeCell ref="R26:R28"/>
    <mergeCell ref="S26:S28"/>
    <mergeCell ref="T26:T28"/>
    <mergeCell ref="U26:U28"/>
    <mergeCell ref="V26:V28"/>
    <mergeCell ref="W26:W28"/>
    <mergeCell ref="L26:L28"/>
    <mergeCell ref="M26:M28"/>
    <mergeCell ref="N26:N28"/>
    <mergeCell ref="O26:O28"/>
    <mergeCell ref="P26:P28"/>
    <mergeCell ref="Q26:Q28"/>
    <mergeCell ref="AI29:AI31"/>
    <mergeCell ref="AJ29:AJ31"/>
    <mergeCell ref="AK29:AK31"/>
    <mergeCell ref="AM29:AM31"/>
    <mergeCell ref="A26:A28"/>
    <mergeCell ref="B26:B28"/>
    <mergeCell ref="E26:E28"/>
    <mergeCell ref="F26:F28"/>
    <mergeCell ref="K26:K28"/>
    <mergeCell ref="X23:X25"/>
    <mergeCell ref="AC23:AC25"/>
    <mergeCell ref="AD23:AD25"/>
    <mergeCell ref="AE23:AE25"/>
    <mergeCell ref="AG23:AG25"/>
    <mergeCell ref="AH23:AH25"/>
    <mergeCell ref="R23:R25"/>
    <mergeCell ref="S23:S25"/>
    <mergeCell ref="T23:T25"/>
    <mergeCell ref="U23:U25"/>
    <mergeCell ref="V23:V25"/>
    <mergeCell ref="W23:W25"/>
    <mergeCell ref="L23:L25"/>
    <mergeCell ref="M23:M25"/>
    <mergeCell ref="N23:N25"/>
    <mergeCell ref="O23:O25"/>
    <mergeCell ref="P23:P25"/>
    <mergeCell ref="Q23:Q25"/>
    <mergeCell ref="Y23:Y25"/>
    <mergeCell ref="Z23:Z25"/>
    <mergeCell ref="AA23:AA25"/>
    <mergeCell ref="AB23:AB25"/>
    <mergeCell ref="Y26:Y28"/>
    <mergeCell ref="Z26:Z28"/>
    <mergeCell ref="AA26:AA28"/>
    <mergeCell ref="AB26:AB28"/>
    <mergeCell ref="AM20:AM22"/>
    <mergeCell ref="A23:A25"/>
    <mergeCell ref="B23:B25"/>
    <mergeCell ref="E23:E25"/>
    <mergeCell ref="F23:F25"/>
    <mergeCell ref="K23:K25"/>
    <mergeCell ref="X20:X22"/>
    <mergeCell ref="AC20:AC22"/>
    <mergeCell ref="AD20:AD22"/>
    <mergeCell ref="AE20:AE22"/>
    <mergeCell ref="AG20:AG22"/>
    <mergeCell ref="AH20:AH22"/>
    <mergeCell ref="R20:R22"/>
    <mergeCell ref="S20:S22"/>
    <mergeCell ref="T20:T22"/>
    <mergeCell ref="U20:U22"/>
    <mergeCell ref="V20:V22"/>
    <mergeCell ref="W20:W22"/>
    <mergeCell ref="L20:L22"/>
    <mergeCell ref="M20:M22"/>
    <mergeCell ref="N20:N22"/>
    <mergeCell ref="O20:O22"/>
    <mergeCell ref="P20:P22"/>
    <mergeCell ref="Q20:Q22"/>
    <mergeCell ref="AI23:AI25"/>
    <mergeCell ref="AJ23:AJ25"/>
    <mergeCell ref="AK23:AK25"/>
    <mergeCell ref="AM23:AM25"/>
    <mergeCell ref="Y20:Y22"/>
    <mergeCell ref="Z20:Z22"/>
    <mergeCell ref="AA20:AA22"/>
    <mergeCell ref="AB20:AB22"/>
    <mergeCell ref="B18:E18"/>
    <mergeCell ref="A20:A22"/>
    <mergeCell ref="B20:B22"/>
    <mergeCell ref="E20:E22"/>
    <mergeCell ref="F20:F22"/>
    <mergeCell ref="K20:K22"/>
    <mergeCell ref="B10:L10"/>
    <mergeCell ref="B11:E11"/>
    <mergeCell ref="B12:E12"/>
    <mergeCell ref="B14:E14"/>
    <mergeCell ref="B16:L16"/>
    <mergeCell ref="B17:L17"/>
    <mergeCell ref="N7:P7"/>
    <mergeCell ref="Q7:Q8"/>
    <mergeCell ref="R7:T7"/>
    <mergeCell ref="U7:U8"/>
    <mergeCell ref="V7:X7"/>
    <mergeCell ref="A4:AM4"/>
    <mergeCell ref="K5:AK5"/>
    <mergeCell ref="A6:A8"/>
    <mergeCell ref="B6:B8"/>
    <mergeCell ref="C6:C8"/>
    <mergeCell ref="D6:D8"/>
    <mergeCell ref="E6:E8"/>
    <mergeCell ref="F6:F8"/>
    <mergeCell ref="Y7:Y8"/>
    <mergeCell ref="Y6:AB6"/>
    <mergeCell ref="AG6:AK6"/>
    <mergeCell ref="AM6:AM8"/>
    <mergeCell ref="Z7:AB7"/>
    <mergeCell ref="AC7:AC8"/>
    <mergeCell ref="AD7:AF7"/>
    <mergeCell ref="AG7:AK7"/>
    <mergeCell ref="G6:J6"/>
    <mergeCell ref="K6:K8"/>
    <mergeCell ref="L6:L8"/>
    <mergeCell ref="M6:P6"/>
    <mergeCell ref="Q6:T6"/>
    <mergeCell ref="U6:X6"/>
    <mergeCell ref="G7:G8"/>
    <mergeCell ref="H7:H8"/>
    <mergeCell ref="I7:J7"/>
    <mergeCell ref="M7:M8"/>
    <mergeCell ref="AC6:AF6"/>
    <mergeCell ref="AB87:AB89"/>
    <mergeCell ref="Y90:Y92"/>
    <mergeCell ref="Z90:Z92"/>
    <mergeCell ref="AA90:AA92"/>
    <mergeCell ref="AB90:AB92"/>
    <mergeCell ref="AB96:AB98"/>
    <mergeCell ref="Y99:Y101"/>
    <mergeCell ref="Z99:Z101"/>
    <mergeCell ref="AA99:AA101"/>
    <mergeCell ref="AB99:AB101"/>
    <mergeCell ref="Y102:Y104"/>
    <mergeCell ref="Z102:Z104"/>
    <mergeCell ref="AA102:AA104"/>
    <mergeCell ref="AB102:AB104"/>
    <mergeCell ref="Z71:Z73"/>
    <mergeCell ref="AA71:AA73"/>
    <mergeCell ref="AB71:AB73"/>
    <mergeCell ref="AK113:AK115"/>
    <mergeCell ref="AF20:AF22"/>
    <mergeCell ref="AF23:AF25"/>
    <mergeCell ref="AF26:AF28"/>
    <mergeCell ref="AF29:AF31"/>
    <mergeCell ref="AF32:AF34"/>
    <mergeCell ref="AF35:AF37"/>
    <mergeCell ref="AF38:AF40"/>
    <mergeCell ref="AF41:AF43"/>
    <mergeCell ref="AF44:AF46"/>
    <mergeCell ref="AF47:AF49"/>
    <mergeCell ref="AF50:AF52"/>
    <mergeCell ref="AF53:AF55"/>
    <mergeCell ref="AF56:AF58"/>
    <mergeCell ref="AF59:AF61"/>
    <mergeCell ref="AF62:AF64"/>
    <mergeCell ref="AF65:AF67"/>
    <mergeCell ref="AF68:AF70"/>
    <mergeCell ref="AI20:AI22"/>
    <mergeCell ref="AJ20:AJ22"/>
    <mergeCell ref="AK20:AK22"/>
    <mergeCell ref="AI26:AI28"/>
    <mergeCell ref="AJ26:AJ28"/>
    <mergeCell ref="AK26:AK28"/>
    <mergeCell ref="AI32:AI34"/>
    <mergeCell ref="AJ32:AJ34"/>
    <mergeCell ref="AK32:AK34"/>
    <mergeCell ref="AI38:AI40"/>
    <mergeCell ref="AJ38:AJ40"/>
    <mergeCell ref="AK38:AK40"/>
    <mergeCell ref="AI44:AI46"/>
    <mergeCell ref="AJ44:AJ46"/>
    <mergeCell ref="AK96:AK98"/>
    <mergeCell ref="AB47:AB49"/>
    <mergeCell ref="AM422:AM424"/>
    <mergeCell ref="AF695:AF696"/>
    <mergeCell ref="AF105:AF107"/>
    <mergeCell ref="AF108:AF110"/>
    <mergeCell ref="AF113:AF115"/>
    <mergeCell ref="AF116:AF118"/>
    <mergeCell ref="AF119:AF121"/>
    <mergeCell ref="AF122:AF124"/>
    <mergeCell ref="AF125:AF127"/>
    <mergeCell ref="AF128:AF130"/>
    <mergeCell ref="AF131:AF133"/>
    <mergeCell ref="AF134:AF136"/>
    <mergeCell ref="AF137:AF139"/>
    <mergeCell ref="AF140:AF142"/>
    <mergeCell ref="AF143:AF145"/>
    <mergeCell ref="AF147:AF149"/>
    <mergeCell ref="AF150:AF152"/>
    <mergeCell ref="AJ116:AJ118"/>
    <mergeCell ref="AK116:AK118"/>
    <mergeCell ref="AM116:AM118"/>
    <mergeCell ref="AJ119:AJ121"/>
    <mergeCell ref="AK119:AK121"/>
    <mergeCell ref="AM119:AM121"/>
    <mergeCell ref="AJ122:AJ124"/>
    <mergeCell ref="AK122:AK124"/>
    <mergeCell ref="AM122:AM124"/>
    <mergeCell ref="AJ125:AJ127"/>
    <mergeCell ref="AK125:AK127"/>
    <mergeCell ref="AM125:AM127"/>
    <mergeCell ref="AJ113:AJ115"/>
    <mergeCell ref="AM96:AM98"/>
    <mergeCell ref="AM113:AM115"/>
    <mergeCell ref="AI108:AI110"/>
    <mergeCell ref="AJ108:AJ110"/>
    <mergeCell ref="AF84:AF86"/>
    <mergeCell ref="AF87:AF89"/>
    <mergeCell ref="AF90:AF92"/>
    <mergeCell ref="AF93:AF95"/>
    <mergeCell ref="AF96:AF98"/>
    <mergeCell ref="AF99:AF101"/>
    <mergeCell ref="AF102:AF104"/>
    <mergeCell ref="AF159:AF161"/>
    <mergeCell ref="AF162:AF164"/>
    <mergeCell ref="AF165:AF167"/>
    <mergeCell ref="AF168:AF170"/>
    <mergeCell ref="AF171:AF173"/>
    <mergeCell ref="AK84:AK86"/>
    <mergeCell ref="AM84:AM86"/>
    <mergeCell ref="AI87:AI89"/>
    <mergeCell ref="AJ87:AJ89"/>
    <mergeCell ref="AK87:AK89"/>
    <mergeCell ref="AM87:AM89"/>
    <mergeCell ref="AI90:AI92"/>
    <mergeCell ref="AJ90:AJ92"/>
    <mergeCell ref="AK90:AK92"/>
    <mergeCell ref="AM90:AM92"/>
    <mergeCell ref="AI93:AI95"/>
    <mergeCell ref="AJ93:AJ95"/>
    <mergeCell ref="AK93:AK95"/>
    <mergeCell ref="AM93:AM95"/>
    <mergeCell ref="AI96:AI98"/>
    <mergeCell ref="AJ96:AJ98"/>
  </mergeCells>
  <printOptions horizontalCentered="1"/>
  <pageMargins left="0" right="0" top="0" bottom="0" header="0.31496062992125984" footer="0.31496062992125984"/>
  <pageSetup paperSize="8" scale="54" fitToHeight="0" orientation="landscape" r:id="rId1"/>
  <headerFooter>
    <oddFooter>&amp;A&amp;RСтраница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753"/>
  <sheetViews>
    <sheetView tabSelected="1" view="pageBreakPreview" topLeftCell="A7" zoomScale="85" zoomScaleNormal="40" zoomScaleSheetLayoutView="85" workbookViewId="0">
      <pane xSplit="12" ySplit="3" topLeftCell="Z10" activePane="bottomRight" state="frozen"/>
      <selection activeCell="A7" sqref="A7"/>
      <selection pane="topRight" activeCell="M7" sqref="M7"/>
      <selection pane="bottomLeft" activeCell="A10" sqref="A10"/>
      <selection pane="bottomRight" activeCell="AF10" sqref="AF10"/>
    </sheetView>
  </sheetViews>
  <sheetFormatPr defaultRowHeight="13.2" outlineLevelRow="1" outlineLevelCol="1"/>
  <cols>
    <col min="1" max="1" width="7.88671875" customWidth="1"/>
    <col min="2" max="2" width="49.109375" customWidth="1"/>
    <col min="3" max="3" width="22.6640625" customWidth="1"/>
    <col min="4" max="4" width="22.6640625" hidden="1" customWidth="1" outlineLevel="1"/>
    <col min="5" max="5" width="13.44140625" hidden="1" customWidth="1" outlineLevel="1"/>
    <col min="6" max="6" width="15.88671875" hidden="1" customWidth="1" outlineLevel="1"/>
    <col min="7" max="7" width="13.88671875" hidden="1" customWidth="1" outlineLevel="1"/>
    <col min="8" max="8" width="7.109375" hidden="1" customWidth="1" outlineLevel="1"/>
    <col min="9" max="10" width="10.88671875" hidden="1" customWidth="1" outlineLevel="1"/>
    <col min="11" max="12" width="8.6640625" hidden="1" customWidth="1" outlineLevel="1"/>
    <col min="13" max="13" width="11.33203125" customWidth="1" outlineLevel="1" collapsed="1"/>
    <col min="14" max="16" width="10.44140625" customWidth="1" outlineLevel="1"/>
    <col min="17" max="17" width="11.88671875" customWidth="1" outlineLevel="1"/>
    <col min="18" max="20" width="10.44140625" customWidth="1" outlineLevel="1"/>
    <col min="21" max="21" width="11.6640625" style="391" customWidth="1" outlineLevel="1"/>
    <col min="22" max="24" width="10.5546875" style="391" customWidth="1" outlineLevel="1"/>
    <col min="25" max="28" width="10.5546875" style="440" customWidth="1"/>
    <col min="29" max="31" width="11.33203125" style="109" customWidth="1"/>
    <col min="32" max="32" width="11.33203125" style="139" customWidth="1"/>
    <col min="33" max="33" width="13" style="139" customWidth="1" outlineLevel="1"/>
    <col min="34" max="34" width="11.109375" style="139" customWidth="1" outlineLevel="1"/>
    <col min="35" max="35" width="13" style="139" customWidth="1" outlineLevel="1"/>
    <col min="36" max="36" width="13.33203125" style="139" customWidth="1" outlineLevel="1"/>
    <col min="37" max="37" width="16" style="139" customWidth="1"/>
    <col min="38" max="38" width="25.6640625" customWidth="1"/>
    <col min="39" max="39" width="26.109375" customWidth="1"/>
    <col min="40" max="40" width="14.44140625" customWidth="1"/>
    <col min="41" max="41" width="16" customWidth="1"/>
  </cols>
  <sheetData>
    <row r="1" spans="1:43">
      <c r="AL1" s="2"/>
    </row>
    <row r="2" spans="1:43" ht="18.75" customHeight="1">
      <c r="A2" s="2144" t="s">
        <v>889</v>
      </c>
      <c r="B2" s="2144"/>
      <c r="C2" s="2144"/>
      <c r="D2" s="2144"/>
      <c r="E2" s="2144"/>
      <c r="F2" s="2144"/>
      <c r="G2" s="2144"/>
      <c r="H2" s="2144"/>
      <c r="I2" s="2144"/>
      <c r="J2" s="2144"/>
      <c r="K2" s="2144"/>
      <c r="L2" s="2144"/>
      <c r="M2" s="2144"/>
      <c r="N2" s="2144"/>
      <c r="O2" s="2144"/>
      <c r="P2" s="2144"/>
      <c r="Q2" s="2144"/>
      <c r="R2" s="2144"/>
      <c r="S2" s="2144"/>
      <c r="T2" s="2144"/>
      <c r="U2" s="2144"/>
      <c r="V2" s="2144"/>
      <c r="W2" s="2144"/>
      <c r="X2" s="2144"/>
      <c r="Y2" s="2144"/>
      <c r="Z2" s="2144"/>
      <c r="AA2" s="2144"/>
      <c r="AB2" s="2144"/>
      <c r="AC2" s="2144"/>
      <c r="AD2" s="2144"/>
      <c r="AE2" s="2144"/>
      <c r="AF2" s="2144"/>
      <c r="AG2" s="689"/>
      <c r="AH2" s="689"/>
      <c r="AI2" s="689"/>
      <c r="AJ2" s="689"/>
      <c r="AK2" s="689"/>
      <c r="AL2" s="689"/>
    </row>
    <row r="3" spans="1:43" ht="17.399999999999999" customHeight="1">
      <c r="A3" s="2144" t="s">
        <v>657</v>
      </c>
      <c r="B3" s="2144"/>
      <c r="C3" s="2144"/>
      <c r="D3" s="2144"/>
      <c r="E3" s="2144"/>
      <c r="F3" s="2144"/>
      <c r="G3" s="2144"/>
      <c r="H3" s="2144"/>
      <c r="I3" s="2144"/>
      <c r="J3" s="2144"/>
      <c r="K3" s="2144"/>
      <c r="L3" s="2144"/>
      <c r="M3" s="2144"/>
      <c r="N3" s="2144"/>
      <c r="O3" s="2144"/>
      <c r="P3" s="2144"/>
      <c r="Q3" s="2144"/>
      <c r="R3" s="2144"/>
      <c r="S3" s="2144"/>
      <c r="T3" s="2144"/>
      <c r="U3" s="2144"/>
      <c r="V3" s="2144"/>
      <c r="W3" s="2144"/>
      <c r="X3" s="2144"/>
      <c r="Y3" s="2144"/>
      <c r="Z3" s="2144"/>
      <c r="AA3" s="2144"/>
      <c r="AB3" s="2144"/>
      <c r="AC3" s="2144"/>
      <c r="AD3" s="2144"/>
      <c r="AE3" s="2144"/>
      <c r="AF3" s="2144"/>
      <c r="AG3" s="689"/>
      <c r="AH3" s="689"/>
      <c r="AI3" s="689"/>
      <c r="AJ3" s="689"/>
      <c r="AK3" s="689"/>
      <c r="AL3" s="689"/>
    </row>
    <row r="4" spans="1:43" ht="18" customHeight="1">
      <c r="A4" s="1618"/>
      <c r="B4" s="1618"/>
      <c r="C4" s="1618"/>
      <c r="D4" s="1618"/>
      <c r="E4" s="1618"/>
      <c r="F4" s="1618"/>
      <c r="G4" s="1618"/>
      <c r="H4" s="1618"/>
      <c r="I4" s="1618"/>
      <c r="J4" s="1618"/>
      <c r="K4" s="1618"/>
      <c r="L4" s="1618"/>
      <c r="M4" s="1618"/>
      <c r="N4" s="1618"/>
      <c r="O4" s="1618"/>
      <c r="P4" s="1618"/>
      <c r="Q4" s="1618"/>
      <c r="R4" s="1618"/>
      <c r="S4" s="1618"/>
      <c r="T4" s="1618"/>
      <c r="U4" s="1618"/>
      <c r="V4" s="1618"/>
      <c r="W4" s="1618"/>
      <c r="X4" s="1618"/>
      <c r="Y4" s="1618"/>
      <c r="Z4" s="1618"/>
      <c r="AA4" s="1618"/>
      <c r="AB4" s="1618"/>
      <c r="AC4" s="1618"/>
      <c r="AD4" s="1618"/>
      <c r="AE4" s="1618"/>
      <c r="AF4" s="1618"/>
      <c r="AG4" s="1618"/>
      <c r="AH4" s="1618"/>
      <c r="AI4" s="1618"/>
      <c r="AJ4" s="1618"/>
      <c r="AK4" s="1618"/>
      <c r="AL4" s="1618"/>
    </row>
    <row r="5" spans="1:43" ht="13.8" thickBot="1">
      <c r="K5" s="1619"/>
      <c r="L5" s="1619"/>
      <c r="M5" s="1619"/>
      <c r="N5" s="1619"/>
      <c r="O5" s="1619"/>
      <c r="P5" s="1619"/>
      <c r="Q5" s="1619"/>
      <c r="R5" s="1619"/>
      <c r="S5" s="1619"/>
      <c r="T5" s="1619"/>
      <c r="U5" s="1619"/>
      <c r="V5" s="1619"/>
      <c r="W5" s="1619"/>
      <c r="X5" s="1619"/>
      <c r="Y5" s="1619"/>
      <c r="Z5" s="1619"/>
      <c r="AA5" s="1619"/>
      <c r="AB5" s="1619"/>
      <c r="AC5" s="1619"/>
      <c r="AD5" s="1619"/>
      <c r="AE5" s="1619"/>
      <c r="AF5" s="1619"/>
      <c r="AG5" s="1619"/>
      <c r="AH5" s="1619"/>
      <c r="AI5" s="1619"/>
      <c r="AJ5" s="1619"/>
      <c r="AK5" s="727"/>
      <c r="AL5" s="2"/>
    </row>
    <row r="6" spans="1:43" ht="76.2" customHeight="1">
      <c r="A6" s="1620" t="s">
        <v>30</v>
      </c>
      <c r="B6" s="1623" t="s">
        <v>5</v>
      </c>
      <c r="C6" s="1623" t="s">
        <v>710</v>
      </c>
      <c r="D6" s="1623" t="s">
        <v>883</v>
      </c>
      <c r="E6" s="1626" t="s">
        <v>34</v>
      </c>
      <c r="F6" s="1626" t="s">
        <v>435</v>
      </c>
      <c r="G6" s="1634" t="s">
        <v>366</v>
      </c>
      <c r="H6" s="1634"/>
      <c r="I6" s="1634"/>
      <c r="J6" s="1634"/>
      <c r="K6" s="1644" t="s">
        <v>361</v>
      </c>
      <c r="L6" s="1644" t="s">
        <v>365</v>
      </c>
      <c r="M6" s="1634" t="s">
        <v>708</v>
      </c>
      <c r="N6" s="1634"/>
      <c r="O6" s="1634"/>
      <c r="P6" s="1634"/>
      <c r="Q6" s="1647" t="s">
        <v>707</v>
      </c>
      <c r="R6" s="1648"/>
      <c r="S6" s="1648"/>
      <c r="T6" s="1649"/>
      <c r="U6" s="1650" t="s">
        <v>709</v>
      </c>
      <c r="V6" s="1651"/>
      <c r="W6" s="1651"/>
      <c r="X6" s="1652"/>
      <c r="Y6" s="1631" t="s">
        <v>896</v>
      </c>
      <c r="Z6" s="1632"/>
      <c r="AA6" s="1632"/>
      <c r="AB6" s="1633"/>
      <c r="AC6" s="1647" t="s">
        <v>1052</v>
      </c>
      <c r="AD6" s="1648"/>
      <c r="AE6" s="1648"/>
      <c r="AF6" s="1649"/>
      <c r="AG6" s="1634" t="s">
        <v>1080</v>
      </c>
      <c r="AH6" s="1634"/>
      <c r="AI6" s="1634"/>
      <c r="AJ6" s="1634"/>
      <c r="AK6" s="1623" t="s">
        <v>1081</v>
      </c>
      <c r="AL6" s="1635" t="s">
        <v>1075</v>
      </c>
      <c r="AM6" s="2"/>
      <c r="AN6" s="2"/>
      <c r="AO6" s="2"/>
      <c r="AP6" s="2"/>
      <c r="AQ6" s="2"/>
    </row>
    <row r="7" spans="1:43" ht="30.75" customHeight="1">
      <c r="A7" s="1621"/>
      <c r="B7" s="1624"/>
      <c r="C7" s="1624"/>
      <c r="D7" s="1624"/>
      <c r="E7" s="1627"/>
      <c r="F7" s="1627"/>
      <c r="G7" s="1653" t="s">
        <v>371</v>
      </c>
      <c r="H7" s="1653" t="s">
        <v>370</v>
      </c>
      <c r="I7" s="1643" t="s">
        <v>367</v>
      </c>
      <c r="J7" s="1643"/>
      <c r="K7" s="1645"/>
      <c r="L7" s="1645"/>
      <c r="M7" s="1639" t="s">
        <v>701</v>
      </c>
      <c r="N7" s="1643" t="s">
        <v>700</v>
      </c>
      <c r="O7" s="1643"/>
      <c r="P7" s="1643"/>
      <c r="Q7" s="1639" t="s">
        <v>701</v>
      </c>
      <c r="R7" s="1643" t="s">
        <v>700</v>
      </c>
      <c r="S7" s="1643"/>
      <c r="T7" s="1643"/>
      <c r="U7" s="1678" t="s">
        <v>701</v>
      </c>
      <c r="V7" s="1680" t="s">
        <v>700</v>
      </c>
      <c r="W7" s="1680"/>
      <c r="X7" s="1680"/>
      <c r="Y7" s="1629" t="s">
        <v>701</v>
      </c>
      <c r="Z7" s="1638" t="s">
        <v>700</v>
      </c>
      <c r="AA7" s="1638"/>
      <c r="AB7" s="1638"/>
      <c r="AC7" s="1639" t="s">
        <v>701</v>
      </c>
      <c r="AD7" s="1640" t="s">
        <v>700</v>
      </c>
      <c r="AE7" s="1641"/>
      <c r="AF7" s="1642"/>
      <c r="AG7" s="1643"/>
      <c r="AH7" s="1643"/>
      <c r="AI7" s="1643"/>
      <c r="AJ7" s="1643"/>
      <c r="AK7" s="1624"/>
      <c r="AL7" s="1636"/>
      <c r="AM7" s="2"/>
      <c r="AN7" s="2"/>
      <c r="AO7" s="2"/>
      <c r="AP7" s="2"/>
      <c r="AQ7" s="2"/>
    </row>
    <row r="8" spans="1:43" ht="107.25" customHeight="1" thickBot="1">
      <c r="A8" s="1622"/>
      <c r="B8" s="1625"/>
      <c r="C8" s="1625"/>
      <c r="D8" s="1625"/>
      <c r="E8" s="1628"/>
      <c r="F8" s="1628"/>
      <c r="G8" s="1654"/>
      <c r="H8" s="1654"/>
      <c r="I8" s="730" t="s">
        <v>368</v>
      </c>
      <c r="J8" s="730" t="s">
        <v>369</v>
      </c>
      <c r="K8" s="1646"/>
      <c r="L8" s="1646"/>
      <c r="M8" s="1625"/>
      <c r="N8" s="728">
        <v>2018</v>
      </c>
      <c r="O8" s="728">
        <v>2019</v>
      </c>
      <c r="P8" s="728">
        <v>2020</v>
      </c>
      <c r="Q8" s="1625"/>
      <c r="R8" s="728">
        <v>2018</v>
      </c>
      <c r="S8" s="728">
        <v>2019</v>
      </c>
      <c r="T8" s="728">
        <v>2020</v>
      </c>
      <c r="U8" s="1679"/>
      <c r="V8" s="740">
        <v>2018</v>
      </c>
      <c r="W8" s="740">
        <v>2019</v>
      </c>
      <c r="X8" s="740">
        <v>2020</v>
      </c>
      <c r="Y8" s="1630"/>
      <c r="Z8" s="729">
        <v>2018</v>
      </c>
      <c r="AA8" s="729">
        <v>2019</v>
      </c>
      <c r="AB8" s="729">
        <v>2020</v>
      </c>
      <c r="AC8" s="1625"/>
      <c r="AD8" s="728" t="s">
        <v>1053</v>
      </c>
      <c r="AE8" s="728" t="s">
        <v>1054</v>
      </c>
      <c r="AF8" s="1090" t="s">
        <v>1119</v>
      </c>
      <c r="AG8" s="120" t="s">
        <v>886</v>
      </c>
      <c r="AH8" s="120" t="s">
        <v>1095</v>
      </c>
      <c r="AI8" s="120" t="s">
        <v>1086</v>
      </c>
      <c r="AJ8" s="120" t="s">
        <v>887</v>
      </c>
      <c r="AK8" s="1625"/>
      <c r="AL8" s="1637"/>
      <c r="AM8" s="2">
        <f>697647.5*2+1433421.25+553784*2+1116499.99*2+383625.01*2+1116499+1100118</f>
        <v>9153151.25</v>
      </c>
      <c r="AN8" s="2"/>
      <c r="AO8" s="2"/>
      <c r="AP8" s="2"/>
      <c r="AQ8" s="2"/>
    </row>
    <row r="9" spans="1:43" s="381" customFormat="1" ht="13.8" thickBot="1">
      <c r="A9" s="378">
        <v>1</v>
      </c>
      <c r="B9" s="379">
        <f>A9+1</f>
        <v>2</v>
      </c>
      <c r="C9" s="379"/>
      <c r="D9" s="379"/>
      <c r="E9" s="379">
        <f>B9+1</f>
        <v>3</v>
      </c>
      <c r="F9" s="379">
        <f t="shared" ref="F9:L9" si="0">E9+1</f>
        <v>4</v>
      </c>
      <c r="G9" s="379">
        <f t="shared" si="0"/>
        <v>5</v>
      </c>
      <c r="H9" s="379">
        <f t="shared" si="0"/>
        <v>6</v>
      </c>
      <c r="I9" s="379">
        <f t="shared" si="0"/>
        <v>7</v>
      </c>
      <c r="J9" s="379">
        <f t="shared" si="0"/>
        <v>8</v>
      </c>
      <c r="K9" s="379">
        <f t="shared" si="0"/>
        <v>9</v>
      </c>
      <c r="L9" s="379">
        <f t="shared" si="0"/>
        <v>10</v>
      </c>
      <c r="M9" s="379"/>
      <c r="N9" s="379"/>
      <c r="O9" s="379"/>
      <c r="P9" s="379"/>
      <c r="Q9" s="379"/>
      <c r="R9" s="379"/>
      <c r="S9" s="379"/>
      <c r="T9" s="379"/>
      <c r="U9" s="392"/>
      <c r="V9" s="392"/>
      <c r="W9" s="392"/>
      <c r="X9" s="392"/>
      <c r="Y9" s="441"/>
      <c r="Z9" s="441"/>
      <c r="AA9" s="441"/>
      <c r="AB9" s="441"/>
      <c r="AC9" s="379"/>
      <c r="AD9" s="379"/>
      <c r="AE9" s="379"/>
      <c r="AF9" s="1010"/>
      <c r="AG9" s="379">
        <v>14</v>
      </c>
      <c r="AH9" s="379"/>
      <c r="AI9" s="379"/>
      <c r="AJ9" s="379">
        <f>AG9+1</f>
        <v>15</v>
      </c>
      <c r="AK9" s="994"/>
      <c r="AL9" s="380"/>
      <c r="AM9" s="1"/>
      <c r="AN9" s="1"/>
      <c r="AO9" s="1"/>
      <c r="AP9" s="1"/>
      <c r="AQ9" s="1"/>
    </row>
    <row r="10" spans="1:43" ht="60.75" customHeight="1" thickBot="1">
      <c r="A10" s="340"/>
      <c r="B10" s="1663" t="s">
        <v>356</v>
      </c>
      <c r="C10" s="1664"/>
      <c r="D10" s="1664"/>
      <c r="E10" s="1664"/>
      <c r="F10" s="1664"/>
      <c r="G10" s="1664"/>
      <c r="H10" s="1664"/>
      <c r="I10" s="1664"/>
      <c r="J10" s="1664"/>
      <c r="K10" s="1664"/>
      <c r="L10" s="1665"/>
      <c r="M10" s="8">
        <f t="shared" ref="M10:AE10" si="1">SUM(M12+M14)</f>
        <v>1755356.66</v>
      </c>
      <c r="N10" s="8">
        <f t="shared" si="1"/>
        <v>426379.01</v>
      </c>
      <c r="O10" s="8">
        <f t="shared" si="1"/>
        <v>773287.6</v>
      </c>
      <c r="P10" s="8">
        <f t="shared" si="1"/>
        <v>555690.05000000005</v>
      </c>
      <c r="Q10" s="8">
        <f t="shared" si="1"/>
        <v>1805648.2609999999</v>
      </c>
      <c r="R10" s="8">
        <f t="shared" si="1"/>
        <v>365491.94000000006</v>
      </c>
      <c r="S10" s="8">
        <f t="shared" si="1"/>
        <v>786458.76099999994</v>
      </c>
      <c r="T10" s="8">
        <f t="shared" si="1"/>
        <v>653697.56000000006</v>
      </c>
      <c r="U10" s="393">
        <f t="shared" si="1"/>
        <v>1869905.1400000001</v>
      </c>
      <c r="V10" s="393">
        <f t="shared" si="1"/>
        <v>357101.27</v>
      </c>
      <c r="W10" s="393">
        <f t="shared" si="1"/>
        <v>811687.21</v>
      </c>
      <c r="X10" s="393">
        <f t="shared" si="1"/>
        <v>701116.66</v>
      </c>
      <c r="Y10" s="442">
        <f t="shared" si="1"/>
        <v>1679635.0981600001</v>
      </c>
      <c r="Z10" s="442">
        <f t="shared" si="1"/>
        <v>337823.57</v>
      </c>
      <c r="AA10" s="442">
        <f t="shared" si="1"/>
        <v>786673.41</v>
      </c>
      <c r="AB10" s="442">
        <f t="shared" si="1"/>
        <v>555138.11816000007</v>
      </c>
      <c r="AC10" s="8">
        <f t="shared" ref="AC10" si="2">SUM(AC12+AC14)</f>
        <v>1323882.0878466666</v>
      </c>
      <c r="AD10" s="8">
        <f t="shared" si="1"/>
        <v>320039.15000000002</v>
      </c>
      <c r="AE10" s="8">
        <f t="shared" si="1"/>
        <v>505498.22000000003</v>
      </c>
      <c r="AF10" s="8">
        <f>SUM(AF12+AF14)</f>
        <v>511362.7278466667</v>
      </c>
      <c r="AG10" s="90">
        <f>SUM(AG12+AG14)</f>
        <v>258266.82345666667</v>
      </c>
      <c r="AH10" s="90"/>
      <c r="AI10" s="90"/>
      <c r="AJ10" s="90">
        <f>SUM(AJ12+AJ14)</f>
        <v>452940.62000000005</v>
      </c>
      <c r="AK10" s="90"/>
      <c r="AL10" s="339"/>
      <c r="AM10" s="2"/>
      <c r="AN10" s="2"/>
      <c r="AO10" s="2"/>
      <c r="AP10" s="2"/>
      <c r="AQ10" s="2"/>
    </row>
    <row r="11" spans="1:43" ht="6" customHeight="1" thickBot="1">
      <c r="A11" s="152"/>
      <c r="B11" s="1666"/>
      <c r="C11" s="1667"/>
      <c r="D11" s="1667"/>
      <c r="E11" s="1667"/>
      <c r="F11" s="735"/>
      <c r="G11" s="735"/>
      <c r="H11" s="735"/>
      <c r="I11" s="735"/>
      <c r="J11" s="735"/>
      <c r="K11" s="735"/>
      <c r="L11" s="735"/>
      <c r="M11" s="153"/>
      <c r="N11" s="153"/>
      <c r="O11" s="153"/>
      <c r="P11" s="153"/>
      <c r="Q11" s="153"/>
      <c r="R11" s="153"/>
      <c r="S11" s="153"/>
      <c r="T11" s="153"/>
      <c r="U11" s="394"/>
      <c r="V11" s="394"/>
      <c r="W11" s="394"/>
      <c r="X11" s="394"/>
      <c r="Y11" s="443"/>
      <c r="Z11" s="443"/>
      <c r="AA11" s="443"/>
      <c r="AB11" s="443"/>
      <c r="AC11" s="153"/>
      <c r="AD11" s="153"/>
      <c r="AE11" s="153"/>
      <c r="AF11" s="153"/>
      <c r="AG11" s="153"/>
      <c r="AH11" s="153"/>
      <c r="AI11" s="153"/>
      <c r="AJ11" s="219"/>
      <c r="AK11" s="219"/>
      <c r="AL11" s="864"/>
      <c r="AM11" s="2"/>
      <c r="AN11" s="2"/>
      <c r="AO11" s="2"/>
      <c r="AP11" s="2"/>
      <c r="AQ11" s="2"/>
    </row>
    <row r="12" spans="1:43" s="5" customFormat="1" ht="16.2" thickBot="1">
      <c r="A12" s="341"/>
      <c r="B12" s="1668" t="s">
        <v>186</v>
      </c>
      <c r="C12" s="1669"/>
      <c r="D12" s="1669"/>
      <c r="E12" s="1669"/>
      <c r="F12" s="736"/>
      <c r="G12" s="12"/>
      <c r="H12" s="12"/>
      <c r="I12" s="12"/>
      <c r="J12" s="12"/>
      <c r="K12" s="12"/>
      <c r="L12" s="12"/>
      <c r="M12" s="6">
        <f t="shared" ref="M12:AE12" si="3">M18+M185+M189+M199+M205+M224+M231+M268+M470+M519+M638+M684+M254</f>
        <v>929185.2</v>
      </c>
      <c r="N12" s="6">
        <f t="shared" si="3"/>
        <v>253950.97000000003</v>
      </c>
      <c r="O12" s="6">
        <f t="shared" si="3"/>
        <v>345186.72</v>
      </c>
      <c r="P12" s="6">
        <f t="shared" si="3"/>
        <v>330047.51</v>
      </c>
      <c r="Q12" s="6">
        <f t="shared" si="3"/>
        <v>968407.75</v>
      </c>
      <c r="R12" s="6">
        <f t="shared" si="3"/>
        <v>171795.91000000003</v>
      </c>
      <c r="S12" s="6">
        <f t="shared" si="3"/>
        <v>356556.81999999995</v>
      </c>
      <c r="T12" s="6">
        <f t="shared" si="3"/>
        <v>440055.02</v>
      </c>
      <c r="U12" s="395">
        <f t="shared" si="3"/>
        <v>992300.46</v>
      </c>
      <c r="V12" s="395">
        <f t="shared" si="3"/>
        <v>170562.24000000002</v>
      </c>
      <c r="W12" s="395">
        <f t="shared" si="3"/>
        <v>344796</v>
      </c>
      <c r="X12" s="395">
        <f t="shared" si="3"/>
        <v>476942.22000000003</v>
      </c>
      <c r="Y12" s="444">
        <f t="shared" si="3"/>
        <v>929185.21815999993</v>
      </c>
      <c r="Z12" s="444">
        <f t="shared" si="3"/>
        <v>170562.24000000002</v>
      </c>
      <c r="AA12" s="444">
        <f t="shared" si="3"/>
        <v>344796</v>
      </c>
      <c r="AB12" s="444">
        <f t="shared" si="3"/>
        <v>413826.97816000006</v>
      </c>
      <c r="AC12" s="6">
        <f t="shared" si="3"/>
        <v>772813.65684666671</v>
      </c>
      <c r="AD12" s="6">
        <f t="shared" si="3"/>
        <v>143350.69999999998</v>
      </c>
      <c r="AE12" s="6">
        <f t="shared" si="3"/>
        <v>351816.2</v>
      </c>
      <c r="AF12" s="6">
        <f>SUM(AF18+AF189+AF205+AF224+AF231+AF254+AF268+AF470+AF519+AF638+AF684)</f>
        <v>289493.56684666668</v>
      </c>
      <c r="AG12" s="91">
        <f>SUM(AG18+AG189+AG205+AG224+AG231+AG254+AG268+AG470+AG519+AG638+AG684)</f>
        <v>159724.34628666664</v>
      </c>
      <c r="AH12" s="91"/>
      <c r="AI12" s="91"/>
      <c r="AJ12" s="91">
        <f>SUM(AJ18+AJ189+AJ205+AJ224+AJ231+AJ254+AJ268+AJ470+AJ519+AJ638+AJ684)</f>
        <v>281176.42000000004</v>
      </c>
      <c r="AK12" s="995"/>
      <c r="AL12" s="331"/>
      <c r="AM12" s="11"/>
      <c r="AN12" s="11"/>
      <c r="AO12" s="4"/>
      <c r="AP12" s="4"/>
      <c r="AQ12" s="4"/>
    </row>
    <row r="13" spans="1:43" ht="4.5" customHeight="1" thickBot="1">
      <c r="A13" s="152"/>
      <c r="B13" s="367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3"/>
      <c r="N13" s="153"/>
      <c r="O13" s="153"/>
      <c r="P13" s="153"/>
      <c r="Q13" s="153"/>
      <c r="R13" s="153"/>
      <c r="S13" s="153"/>
      <c r="T13" s="153"/>
      <c r="U13" s="394"/>
      <c r="V13" s="394"/>
      <c r="W13" s="394"/>
      <c r="X13" s="394"/>
      <c r="Y13" s="443"/>
      <c r="Z13" s="443"/>
      <c r="AA13" s="443"/>
      <c r="AB13" s="443"/>
      <c r="AC13" s="153"/>
      <c r="AD13" s="153"/>
      <c r="AE13" s="153"/>
      <c r="AF13" s="153"/>
      <c r="AG13" s="153"/>
      <c r="AH13" s="153"/>
      <c r="AI13" s="153"/>
      <c r="AJ13" s="219"/>
      <c r="AK13" s="219"/>
      <c r="AL13" s="709"/>
      <c r="AM13" s="2"/>
      <c r="AN13" s="2"/>
      <c r="AO13" s="2"/>
      <c r="AP13" s="2"/>
      <c r="AQ13" s="2"/>
    </row>
    <row r="14" spans="1:43" s="5" customFormat="1" ht="16.2" thickBot="1">
      <c r="A14" s="342"/>
      <c r="B14" s="1670" t="s">
        <v>187</v>
      </c>
      <c r="C14" s="1671"/>
      <c r="D14" s="1671"/>
      <c r="E14" s="1671"/>
      <c r="F14" s="737"/>
      <c r="G14" s="13"/>
      <c r="H14" s="13"/>
      <c r="I14" s="13"/>
      <c r="J14" s="13"/>
      <c r="K14" s="13"/>
      <c r="L14" s="13"/>
      <c r="M14" s="7">
        <f t="shared" ref="M14:AE14" si="4">M111+M186+M190+M200+M215+M228+M250+M261+M431+M485+M562+M666+M704</f>
        <v>826171.46</v>
      </c>
      <c r="N14" s="7">
        <f t="shared" si="4"/>
        <v>172428.04</v>
      </c>
      <c r="O14" s="7">
        <f t="shared" si="4"/>
        <v>428100.88</v>
      </c>
      <c r="P14" s="7">
        <f t="shared" si="4"/>
        <v>225642.53999999998</v>
      </c>
      <c r="Q14" s="7">
        <f t="shared" si="4"/>
        <v>837240.51100000006</v>
      </c>
      <c r="R14" s="7">
        <f t="shared" si="4"/>
        <v>193696.03</v>
      </c>
      <c r="S14" s="7">
        <f t="shared" si="4"/>
        <v>429901.94099999999</v>
      </c>
      <c r="T14" s="7">
        <f t="shared" si="4"/>
        <v>213642.53999999998</v>
      </c>
      <c r="U14" s="395">
        <f t="shared" si="4"/>
        <v>877604.68</v>
      </c>
      <c r="V14" s="395">
        <f t="shared" si="4"/>
        <v>186539.03</v>
      </c>
      <c r="W14" s="395">
        <f t="shared" si="4"/>
        <v>466891.20999999996</v>
      </c>
      <c r="X14" s="395">
        <f t="shared" si="4"/>
        <v>224174.43999999997</v>
      </c>
      <c r="Y14" s="444">
        <f t="shared" si="4"/>
        <v>750449.88</v>
      </c>
      <c r="Z14" s="444">
        <f t="shared" si="4"/>
        <v>167261.32999999999</v>
      </c>
      <c r="AA14" s="444">
        <f t="shared" si="4"/>
        <v>441877.41000000003</v>
      </c>
      <c r="AB14" s="444">
        <f t="shared" si="4"/>
        <v>141311.14000000001</v>
      </c>
      <c r="AC14" s="7">
        <f t="shared" si="4"/>
        <v>551068.43099999998</v>
      </c>
      <c r="AD14" s="7">
        <f t="shared" si="4"/>
        <v>176688.45</v>
      </c>
      <c r="AE14" s="7">
        <f t="shared" si="4"/>
        <v>153682.02000000002</v>
      </c>
      <c r="AF14" s="7">
        <f>SUM(AF111+AF186+AF190+AF200+AF215+AF228+AF250+AF261+AF431+AF485+AF562+AF666+AF704)</f>
        <v>221869.16100000002</v>
      </c>
      <c r="AG14" s="92">
        <f>SUM(AG111+AG186+AG190+AG200+AG215+AG228+AG250+AG261+AG431+AG485+AG562+AG666+AG704)</f>
        <v>98542.477170000013</v>
      </c>
      <c r="AH14" s="92"/>
      <c r="AI14" s="92"/>
      <c r="AJ14" s="92">
        <f>SUM(AJ111+AJ186+AJ190+AJ200+AJ215+AJ228+AJ250+AJ261+AJ431+AJ485+AJ562+AJ666+AJ704)</f>
        <v>171764.2</v>
      </c>
      <c r="AK14" s="996"/>
      <c r="AL14" s="332"/>
      <c r="AM14" s="4"/>
      <c r="AN14" s="4"/>
      <c r="AO14" s="4"/>
      <c r="AP14" s="4"/>
      <c r="AQ14" s="4"/>
    </row>
    <row r="15" spans="1:43" ht="12.75" customHeight="1" thickBot="1">
      <c r="A15" s="155"/>
      <c r="B15" s="368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396"/>
      <c r="V15" s="396"/>
      <c r="W15" s="396"/>
      <c r="X15" s="396"/>
      <c r="Y15" s="445"/>
      <c r="Z15" s="445"/>
      <c r="AA15" s="445"/>
      <c r="AB15" s="445"/>
      <c r="AC15" s="156"/>
      <c r="AD15" s="156"/>
      <c r="AE15" s="156"/>
      <c r="AF15" s="156"/>
      <c r="AG15" s="157"/>
      <c r="AH15" s="157"/>
      <c r="AI15" s="157"/>
      <c r="AJ15" s="436"/>
      <c r="AK15" s="436"/>
      <c r="AL15" s="333"/>
      <c r="AM15" s="2"/>
      <c r="AN15" s="2"/>
      <c r="AO15" s="2"/>
      <c r="AP15" s="2"/>
      <c r="AQ15" s="2"/>
    </row>
    <row r="16" spans="1:43" ht="51.6" customHeight="1" thickBot="1">
      <c r="A16" s="62" t="s">
        <v>75</v>
      </c>
      <c r="B16" s="1672" t="s">
        <v>31</v>
      </c>
      <c r="C16" s="1673"/>
      <c r="D16" s="1673"/>
      <c r="E16" s="1673"/>
      <c r="F16" s="1673"/>
      <c r="G16" s="1673"/>
      <c r="H16" s="1673"/>
      <c r="I16" s="1673"/>
      <c r="J16" s="1673"/>
      <c r="K16" s="1673"/>
      <c r="L16" s="1674"/>
      <c r="M16" s="14">
        <f t="shared" ref="M16:AJ16" si="5">SUM(M17+M184+M188+M198)</f>
        <v>129905.56</v>
      </c>
      <c r="N16" s="14">
        <f t="shared" si="5"/>
        <v>32166.11</v>
      </c>
      <c r="O16" s="14">
        <f t="shared" si="5"/>
        <v>42174.5</v>
      </c>
      <c r="P16" s="14">
        <f t="shared" si="5"/>
        <v>55564.95</v>
      </c>
      <c r="Q16" s="14">
        <f t="shared" si="5"/>
        <v>129905.56</v>
      </c>
      <c r="R16" s="14">
        <f t="shared" si="5"/>
        <v>32166.11</v>
      </c>
      <c r="S16" s="14">
        <f t="shared" si="5"/>
        <v>42174.5</v>
      </c>
      <c r="T16" s="14">
        <f t="shared" si="5"/>
        <v>55564.95</v>
      </c>
      <c r="U16" s="397">
        <f t="shared" si="5"/>
        <v>129905.56</v>
      </c>
      <c r="V16" s="397">
        <f t="shared" si="5"/>
        <v>32166.11</v>
      </c>
      <c r="W16" s="397">
        <f t="shared" si="5"/>
        <v>42174.5</v>
      </c>
      <c r="X16" s="397">
        <f t="shared" si="5"/>
        <v>55564.95</v>
      </c>
      <c r="Y16" s="446">
        <f>SUM(Y17+Y184+Y188+Y198)</f>
        <v>54183.96</v>
      </c>
      <c r="Z16" s="446">
        <f>SUM(Z17+Z184+Z188+Z198)</f>
        <v>12888.41</v>
      </c>
      <c r="AA16" s="446">
        <f>SUM(AA17+AA184+AA188+AA198)</f>
        <v>17160.7</v>
      </c>
      <c r="AB16" s="446">
        <f>SUM(AB17+AB184+AB188+AB198)</f>
        <v>24134.85</v>
      </c>
      <c r="AC16" s="14">
        <f>SUM(AC17+AC184+AC188+AC198)</f>
        <v>5661.51</v>
      </c>
      <c r="AD16" s="14">
        <f t="shared" si="5"/>
        <v>0</v>
      </c>
      <c r="AE16" s="14">
        <f t="shared" si="5"/>
        <v>9341.41</v>
      </c>
      <c r="AF16" s="14">
        <f t="shared" si="5"/>
        <v>9338.11</v>
      </c>
      <c r="AG16" s="93">
        <f t="shared" si="5"/>
        <v>0</v>
      </c>
      <c r="AH16" s="93"/>
      <c r="AI16" s="93"/>
      <c r="AJ16" s="93">
        <f t="shared" si="5"/>
        <v>0</v>
      </c>
      <c r="AK16" s="997"/>
      <c r="AL16" s="709"/>
      <c r="AM16" s="2"/>
      <c r="AN16" s="2"/>
      <c r="AO16" s="2"/>
      <c r="AP16" s="2"/>
      <c r="AQ16" s="2"/>
    </row>
    <row r="17" spans="1:43" ht="30.75" customHeight="1">
      <c r="A17" s="343" t="s">
        <v>3</v>
      </c>
      <c r="B17" s="1675" t="s">
        <v>32</v>
      </c>
      <c r="C17" s="1676"/>
      <c r="D17" s="1676"/>
      <c r="E17" s="1676"/>
      <c r="F17" s="1676"/>
      <c r="G17" s="1676"/>
      <c r="H17" s="1676"/>
      <c r="I17" s="1676"/>
      <c r="J17" s="1676"/>
      <c r="K17" s="1676"/>
      <c r="L17" s="1677"/>
      <c r="M17" s="63">
        <f t="shared" ref="M17:AJ17" si="6">SUM(M18+M111)</f>
        <v>54183.96</v>
      </c>
      <c r="N17" s="63">
        <f t="shared" si="6"/>
        <v>12888.41</v>
      </c>
      <c r="O17" s="63">
        <f t="shared" si="6"/>
        <v>17160.7</v>
      </c>
      <c r="P17" s="63">
        <f t="shared" si="6"/>
        <v>24134.85</v>
      </c>
      <c r="Q17" s="63">
        <f t="shared" si="6"/>
        <v>54183.96</v>
      </c>
      <c r="R17" s="63">
        <f t="shared" si="6"/>
        <v>12888.41</v>
      </c>
      <c r="S17" s="63">
        <f t="shared" si="6"/>
        <v>17160.7</v>
      </c>
      <c r="T17" s="63">
        <f t="shared" si="6"/>
        <v>24134.85</v>
      </c>
      <c r="U17" s="398">
        <f t="shared" si="6"/>
        <v>54183.96</v>
      </c>
      <c r="V17" s="398">
        <f t="shared" si="6"/>
        <v>12888.41</v>
      </c>
      <c r="W17" s="398">
        <f t="shared" si="6"/>
        <v>17160.7</v>
      </c>
      <c r="X17" s="398">
        <f t="shared" si="6"/>
        <v>24134.85</v>
      </c>
      <c r="Y17" s="447">
        <f>SUM(Y18+Y111)</f>
        <v>54183.96</v>
      </c>
      <c r="Z17" s="447">
        <f>SUM(Z18+Z111)</f>
        <v>12888.41</v>
      </c>
      <c r="AA17" s="447">
        <f>SUM(AA18+AA111)</f>
        <v>17160.7</v>
      </c>
      <c r="AB17" s="447">
        <f>SUM(AB18+AB111)</f>
        <v>24134.85</v>
      </c>
      <c r="AC17" s="63">
        <f>SUM(AC18+AC111)</f>
        <v>5661.51</v>
      </c>
      <c r="AD17" s="63">
        <f t="shared" si="6"/>
        <v>0</v>
      </c>
      <c r="AE17" s="63">
        <f t="shared" si="6"/>
        <v>8892.11</v>
      </c>
      <c r="AF17" s="63">
        <f t="shared" si="6"/>
        <v>8690.11</v>
      </c>
      <c r="AG17" s="105">
        <f t="shared" si="6"/>
        <v>0</v>
      </c>
      <c r="AH17" s="105"/>
      <c r="AI17" s="105"/>
      <c r="AJ17" s="105">
        <f t="shared" si="6"/>
        <v>0</v>
      </c>
      <c r="AK17" s="105"/>
      <c r="AL17" s="709"/>
      <c r="AM17" s="2"/>
      <c r="AN17" s="2"/>
      <c r="AO17" s="2"/>
      <c r="AP17" s="2"/>
      <c r="AQ17" s="2"/>
    </row>
    <row r="18" spans="1:43" ht="24.75" customHeight="1">
      <c r="A18" s="344" t="s">
        <v>6</v>
      </c>
      <c r="B18" s="1655" t="s">
        <v>36</v>
      </c>
      <c r="C18" s="1656"/>
      <c r="D18" s="1656"/>
      <c r="E18" s="1656"/>
      <c r="F18" s="731"/>
      <c r="G18" s="16"/>
      <c r="H18" s="16"/>
      <c r="I18" s="16"/>
      <c r="J18" s="16"/>
      <c r="K18" s="16"/>
      <c r="L18" s="16"/>
      <c r="M18" s="17">
        <f t="shared" ref="M18:AF18" si="7">SUM(M74+M19)</f>
        <v>32365.699999999997</v>
      </c>
      <c r="N18" s="17">
        <f t="shared" si="7"/>
        <v>10254.07</v>
      </c>
      <c r="O18" s="17">
        <f t="shared" si="7"/>
        <v>12621.220000000001</v>
      </c>
      <c r="P18" s="17">
        <f t="shared" si="7"/>
        <v>9490.41</v>
      </c>
      <c r="Q18" s="17">
        <f t="shared" si="7"/>
        <v>32365.699999999997</v>
      </c>
      <c r="R18" s="17">
        <f t="shared" si="7"/>
        <v>10254.07</v>
      </c>
      <c r="S18" s="17">
        <f t="shared" si="7"/>
        <v>12621.220000000001</v>
      </c>
      <c r="T18" s="17">
        <f t="shared" si="7"/>
        <v>9490.41</v>
      </c>
      <c r="U18" s="399">
        <f t="shared" si="7"/>
        <v>32365.699999999997</v>
      </c>
      <c r="V18" s="399">
        <f t="shared" si="7"/>
        <v>10254.07</v>
      </c>
      <c r="W18" s="399">
        <f t="shared" si="7"/>
        <v>12621.220000000001</v>
      </c>
      <c r="X18" s="399">
        <f t="shared" si="7"/>
        <v>9490.41</v>
      </c>
      <c r="Y18" s="448">
        <f>SUM(Y74+Y19)</f>
        <v>32365.699999999997</v>
      </c>
      <c r="Z18" s="448">
        <f>SUM(Z74+Z19)</f>
        <v>10254.07</v>
      </c>
      <c r="AA18" s="448">
        <f>SUM(AA74+AA19)</f>
        <v>12621.220000000001</v>
      </c>
      <c r="AB18" s="448">
        <f>SUM(AB74+AB19)</f>
        <v>9490.41</v>
      </c>
      <c r="AC18" s="17">
        <f>SUM(AC74+AC19)</f>
        <v>0</v>
      </c>
      <c r="AD18" s="17">
        <f t="shared" si="7"/>
        <v>0</v>
      </c>
      <c r="AE18" s="17">
        <f t="shared" si="7"/>
        <v>6395.19</v>
      </c>
      <c r="AF18" s="17">
        <f t="shared" si="7"/>
        <v>5451.62</v>
      </c>
      <c r="AG18" s="95"/>
      <c r="AH18" s="95"/>
      <c r="AI18" s="95"/>
      <c r="AJ18" s="95"/>
      <c r="AK18" s="95"/>
      <c r="AL18" s="213"/>
      <c r="AM18" s="2"/>
      <c r="AN18" s="2"/>
      <c r="AO18" s="2"/>
      <c r="AP18" s="2"/>
      <c r="AQ18" s="2"/>
    </row>
    <row r="19" spans="1:43" ht="30.6">
      <c r="A19" s="345"/>
      <c r="B19" s="18" t="s">
        <v>423</v>
      </c>
      <c r="C19" s="18"/>
      <c r="D19" s="18"/>
      <c r="E19" s="20"/>
      <c r="F19" s="20"/>
      <c r="G19" s="20"/>
      <c r="H19" s="20"/>
      <c r="I19" s="20"/>
      <c r="J19" s="20"/>
      <c r="K19" s="20"/>
      <c r="L19" s="20"/>
      <c r="M19" s="25">
        <f t="shared" ref="M19:T19" si="8">SUM(M20:M73)</f>
        <v>17832.189999999999</v>
      </c>
      <c r="N19" s="25">
        <f t="shared" si="8"/>
        <v>2679.5699999999997</v>
      </c>
      <c r="O19" s="25">
        <f t="shared" si="8"/>
        <v>7523.67</v>
      </c>
      <c r="P19" s="25">
        <f t="shared" si="8"/>
        <v>7628.9500000000007</v>
      </c>
      <c r="Q19" s="25">
        <f t="shared" si="8"/>
        <v>17832.189999999999</v>
      </c>
      <c r="R19" s="25">
        <f t="shared" si="8"/>
        <v>2679.5699999999997</v>
      </c>
      <c r="S19" s="25">
        <f t="shared" si="8"/>
        <v>7523.67</v>
      </c>
      <c r="T19" s="25">
        <f t="shared" si="8"/>
        <v>7628.9500000000007</v>
      </c>
      <c r="U19" s="400">
        <f t="shared" ref="U19:AE19" si="9">SUM(U20:U73)</f>
        <v>17832.189999999999</v>
      </c>
      <c r="V19" s="400">
        <f t="shared" si="9"/>
        <v>2679.5699999999997</v>
      </c>
      <c r="W19" s="400">
        <f t="shared" si="9"/>
        <v>7523.67</v>
      </c>
      <c r="X19" s="400">
        <f t="shared" si="9"/>
        <v>7628.9500000000007</v>
      </c>
      <c r="Y19" s="449">
        <f t="shared" si="9"/>
        <v>17832.189999999999</v>
      </c>
      <c r="Z19" s="449">
        <f t="shared" si="9"/>
        <v>2679.5699999999997</v>
      </c>
      <c r="AA19" s="449">
        <f t="shared" si="9"/>
        <v>7523.67</v>
      </c>
      <c r="AB19" s="449">
        <f t="shared" si="9"/>
        <v>7628.9500000000007</v>
      </c>
      <c r="AC19" s="25">
        <f t="shared" si="9"/>
        <v>0</v>
      </c>
      <c r="AD19" s="25">
        <f t="shared" si="9"/>
        <v>0</v>
      </c>
      <c r="AE19" s="25">
        <f t="shared" si="9"/>
        <v>0</v>
      </c>
      <c r="AF19" s="25">
        <f>SUM(AF20:AF73)</f>
        <v>0</v>
      </c>
      <c r="AG19" s="96">
        <f>SUM(AG20:AG73)</f>
        <v>0</v>
      </c>
      <c r="AH19" s="96"/>
      <c r="AI19" s="96"/>
      <c r="AJ19" s="96">
        <f>SUM(AJ20:AJ73)</f>
        <v>0</v>
      </c>
      <c r="AK19" s="96"/>
      <c r="AL19" s="334"/>
      <c r="AM19" s="9"/>
      <c r="AN19" s="9"/>
      <c r="AO19" s="9"/>
      <c r="AP19" s="2"/>
      <c r="AQ19" s="2"/>
    </row>
    <row r="20" spans="1:43" s="78" customFormat="1" ht="32.25" customHeight="1" outlineLevel="1">
      <c r="A20" s="1657" t="s">
        <v>64</v>
      </c>
      <c r="B20" s="1660" t="s">
        <v>461</v>
      </c>
      <c r="C20" s="732"/>
      <c r="D20" s="732"/>
      <c r="E20" s="1588" t="s">
        <v>35</v>
      </c>
      <c r="F20" s="1588" t="s">
        <v>442</v>
      </c>
      <c r="G20" s="273" t="s">
        <v>372</v>
      </c>
      <c r="H20" s="273" t="s">
        <v>79</v>
      </c>
      <c r="I20" s="82" t="s">
        <v>33</v>
      </c>
      <c r="J20" s="274">
        <v>0.14000000000000001</v>
      </c>
      <c r="K20" s="1588">
        <v>2018</v>
      </c>
      <c r="L20" s="1588">
        <v>2020</v>
      </c>
      <c r="M20" s="1606">
        <f>SUM(N20:P22)</f>
        <v>1427.52</v>
      </c>
      <c r="N20" s="1606">
        <v>0</v>
      </c>
      <c r="O20" s="1606">
        <v>1427.52</v>
      </c>
      <c r="P20" s="1606">
        <v>0</v>
      </c>
      <c r="Q20" s="1606">
        <f>SUM(R20:T22)</f>
        <v>1427.52</v>
      </c>
      <c r="R20" s="1606">
        <v>0</v>
      </c>
      <c r="S20" s="1606">
        <v>1427.52</v>
      </c>
      <c r="T20" s="1606">
        <v>0</v>
      </c>
      <c r="U20" s="1681">
        <f>SUM(V20:X22)</f>
        <v>1427.52</v>
      </c>
      <c r="V20" s="1681">
        <f>R20</f>
        <v>0</v>
      </c>
      <c r="W20" s="1681">
        <f>S20</f>
        <v>1427.52</v>
      </c>
      <c r="X20" s="1681">
        <f>T20</f>
        <v>0</v>
      </c>
      <c r="Y20" s="1594">
        <f>U20</f>
        <v>1427.52</v>
      </c>
      <c r="Z20" s="1594">
        <f t="shared" ref="Z20:AB20" si="10">V20</f>
        <v>0</v>
      </c>
      <c r="AA20" s="1594">
        <f t="shared" si="10"/>
        <v>1427.52</v>
      </c>
      <c r="AB20" s="1594">
        <f t="shared" si="10"/>
        <v>0</v>
      </c>
      <c r="AC20" s="1606"/>
      <c r="AD20" s="1606">
        <v>0</v>
      </c>
      <c r="AE20" s="1606">
        <v>0</v>
      </c>
      <c r="AF20" s="1606"/>
      <c r="AG20" s="1585"/>
      <c r="AH20" s="977"/>
      <c r="AI20" s="977"/>
      <c r="AJ20" s="1585" t="s">
        <v>33</v>
      </c>
      <c r="AK20" s="713"/>
      <c r="AL20" s="1557" t="s">
        <v>669</v>
      </c>
      <c r="AM20" s="77"/>
      <c r="AN20" s="77"/>
      <c r="AO20" s="77"/>
      <c r="AP20" s="77"/>
      <c r="AQ20" s="77"/>
    </row>
    <row r="21" spans="1:43" s="78" customFormat="1" ht="20.25" customHeight="1" outlineLevel="1">
      <c r="A21" s="1658"/>
      <c r="B21" s="1661"/>
      <c r="C21" s="733"/>
      <c r="D21" s="733"/>
      <c r="E21" s="1589"/>
      <c r="F21" s="1589"/>
      <c r="G21" s="273" t="s">
        <v>374</v>
      </c>
      <c r="H21" s="273" t="s">
        <v>373</v>
      </c>
      <c r="I21" s="82" t="s">
        <v>33</v>
      </c>
      <c r="J21" s="273">
        <v>150</v>
      </c>
      <c r="K21" s="1589"/>
      <c r="L21" s="1589"/>
      <c r="M21" s="1607"/>
      <c r="N21" s="1607"/>
      <c r="O21" s="1607"/>
      <c r="P21" s="1607"/>
      <c r="Q21" s="1607"/>
      <c r="R21" s="1607"/>
      <c r="S21" s="1607"/>
      <c r="T21" s="1607"/>
      <c r="U21" s="1682"/>
      <c r="V21" s="1682"/>
      <c r="W21" s="1682"/>
      <c r="X21" s="1682"/>
      <c r="Y21" s="1595"/>
      <c r="Z21" s="1595"/>
      <c r="AA21" s="1595"/>
      <c r="AB21" s="1595"/>
      <c r="AC21" s="1607"/>
      <c r="AD21" s="1607"/>
      <c r="AE21" s="1607"/>
      <c r="AF21" s="1607"/>
      <c r="AG21" s="1586"/>
      <c r="AH21" s="978"/>
      <c r="AI21" s="978"/>
      <c r="AJ21" s="1586"/>
      <c r="AK21" s="714"/>
      <c r="AL21" s="1557"/>
      <c r="AM21" s="277"/>
      <c r="AN21" s="277"/>
      <c r="AO21" s="277"/>
      <c r="AP21" s="77"/>
      <c r="AQ21" s="77"/>
    </row>
    <row r="22" spans="1:43" s="78" customFormat="1" ht="45" customHeight="1" outlineLevel="1">
      <c r="A22" s="1659"/>
      <c r="B22" s="1662"/>
      <c r="C22" s="734"/>
      <c r="D22" s="734"/>
      <c r="E22" s="1590"/>
      <c r="F22" s="1590"/>
      <c r="G22" s="273" t="s">
        <v>375</v>
      </c>
      <c r="H22" s="273" t="s">
        <v>376</v>
      </c>
      <c r="I22" s="82" t="s">
        <v>33</v>
      </c>
      <c r="J22" s="273">
        <v>230</v>
      </c>
      <c r="K22" s="1590"/>
      <c r="L22" s="1590"/>
      <c r="M22" s="1608"/>
      <c r="N22" s="1608"/>
      <c r="O22" s="1608"/>
      <c r="P22" s="1608"/>
      <c r="Q22" s="1608"/>
      <c r="R22" s="1608"/>
      <c r="S22" s="1608"/>
      <c r="T22" s="1608"/>
      <c r="U22" s="1683"/>
      <c r="V22" s="1683"/>
      <c r="W22" s="1683"/>
      <c r="X22" s="1683"/>
      <c r="Y22" s="1596"/>
      <c r="Z22" s="1596"/>
      <c r="AA22" s="1596"/>
      <c r="AB22" s="1596"/>
      <c r="AC22" s="1608"/>
      <c r="AD22" s="1608"/>
      <c r="AE22" s="1608"/>
      <c r="AF22" s="1608"/>
      <c r="AG22" s="1587"/>
      <c r="AH22" s="979"/>
      <c r="AI22" s="979"/>
      <c r="AJ22" s="1587"/>
      <c r="AK22" s="715"/>
      <c r="AL22" s="1557"/>
      <c r="AM22" s="77"/>
      <c r="AN22" s="77"/>
      <c r="AO22" s="77"/>
      <c r="AP22" s="77"/>
      <c r="AQ22" s="77"/>
    </row>
    <row r="23" spans="1:43" s="78" customFormat="1" ht="17.25" customHeight="1" outlineLevel="1">
      <c r="A23" s="1657" t="s">
        <v>65</v>
      </c>
      <c r="B23" s="1660" t="s">
        <v>462</v>
      </c>
      <c r="C23" s="732"/>
      <c r="D23" s="732"/>
      <c r="E23" s="1588" t="s">
        <v>35</v>
      </c>
      <c r="F23" s="1588" t="s">
        <v>442</v>
      </c>
      <c r="G23" s="273" t="s">
        <v>372</v>
      </c>
      <c r="H23" s="273" t="s">
        <v>79</v>
      </c>
      <c r="I23" s="82" t="s">
        <v>33</v>
      </c>
      <c r="J23" s="274">
        <v>0.01</v>
      </c>
      <c r="K23" s="1588">
        <v>2019</v>
      </c>
      <c r="L23" s="1588">
        <v>2020</v>
      </c>
      <c r="M23" s="1606">
        <f>SUM(N23:P25)</f>
        <v>101.97</v>
      </c>
      <c r="N23" s="1606">
        <v>0</v>
      </c>
      <c r="O23" s="1606">
        <v>101.97</v>
      </c>
      <c r="P23" s="1606">
        <v>0</v>
      </c>
      <c r="Q23" s="1606">
        <f>SUM(R23:T25)</f>
        <v>101.97</v>
      </c>
      <c r="R23" s="1606">
        <v>0</v>
      </c>
      <c r="S23" s="1606">
        <v>101.97</v>
      </c>
      <c r="T23" s="1606">
        <v>0</v>
      </c>
      <c r="U23" s="1681">
        <f>SUM(V23:X25)</f>
        <v>101.97</v>
      </c>
      <c r="V23" s="1681">
        <f>R23</f>
        <v>0</v>
      </c>
      <c r="W23" s="1681">
        <f>S23</f>
        <v>101.97</v>
      </c>
      <c r="X23" s="1681">
        <f>T23</f>
        <v>0</v>
      </c>
      <c r="Y23" s="1594">
        <f>U23</f>
        <v>101.97</v>
      </c>
      <c r="Z23" s="1594">
        <f t="shared" ref="Z23:AB23" si="11">V23</f>
        <v>0</v>
      </c>
      <c r="AA23" s="1594">
        <f t="shared" si="11"/>
        <v>101.97</v>
      </c>
      <c r="AB23" s="1594">
        <f t="shared" si="11"/>
        <v>0</v>
      </c>
      <c r="AC23" s="1606"/>
      <c r="AD23" s="1606">
        <v>0</v>
      </c>
      <c r="AE23" s="1606">
        <v>0</v>
      </c>
      <c r="AF23" s="1606"/>
      <c r="AG23" s="1585"/>
      <c r="AH23" s="977"/>
      <c r="AI23" s="977"/>
      <c r="AJ23" s="1588"/>
      <c r="AK23" s="716"/>
      <c r="AL23" s="1557" t="s">
        <v>669</v>
      </c>
      <c r="AM23" s="77"/>
      <c r="AN23" s="77"/>
      <c r="AO23" s="77"/>
      <c r="AP23" s="77"/>
      <c r="AQ23" s="77"/>
    </row>
    <row r="24" spans="1:43" s="78" customFormat="1" ht="18.75" customHeight="1" outlineLevel="1">
      <c r="A24" s="1658"/>
      <c r="B24" s="1661"/>
      <c r="C24" s="733"/>
      <c r="D24" s="733"/>
      <c r="E24" s="1589"/>
      <c r="F24" s="1589"/>
      <c r="G24" s="273" t="s">
        <v>374</v>
      </c>
      <c r="H24" s="273" t="s">
        <v>373</v>
      </c>
      <c r="I24" s="82" t="s">
        <v>33</v>
      </c>
      <c r="J24" s="273">
        <v>150</v>
      </c>
      <c r="K24" s="1589"/>
      <c r="L24" s="1589"/>
      <c r="M24" s="1607"/>
      <c r="N24" s="1607"/>
      <c r="O24" s="1607"/>
      <c r="P24" s="1607"/>
      <c r="Q24" s="1607"/>
      <c r="R24" s="1607"/>
      <c r="S24" s="1607"/>
      <c r="T24" s="1607"/>
      <c r="U24" s="1682"/>
      <c r="V24" s="1682"/>
      <c r="W24" s="1682"/>
      <c r="X24" s="1682"/>
      <c r="Y24" s="1595"/>
      <c r="Z24" s="1595"/>
      <c r="AA24" s="1595"/>
      <c r="AB24" s="1595"/>
      <c r="AC24" s="1607"/>
      <c r="AD24" s="1607"/>
      <c r="AE24" s="1607"/>
      <c r="AF24" s="1607"/>
      <c r="AG24" s="1586"/>
      <c r="AH24" s="978"/>
      <c r="AI24" s="978"/>
      <c r="AJ24" s="1589"/>
      <c r="AK24" s="717"/>
      <c r="AL24" s="1557"/>
      <c r="AM24" s="77"/>
      <c r="AN24" s="77"/>
      <c r="AO24" s="77"/>
      <c r="AP24" s="77"/>
      <c r="AQ24" s="77"/>
    </row>
    <row r="25" spans="1:43" s="78" customFormat="1" ht="31.5" customHeight="1" outlineLevel="1">
      <c r="A25" s="1659"/>
      <c r="B25" s="1662"/>
      <c r="C25" s="734"/>
      <c r="D25" s="734"/>
      <c r="E25" s="1590"/>
      <c r="F25" s="1590"/>
      <c r="G25" s="273" t="s">
        <v>375</v>
      </c>
      <c r="H25" s="273" t="s">
        <v>376</v>
      </c>
      <c r="I25" s="82" t="s">
        <v>33</v>
      </c>
      <c r="J25" s="273">
        <v>179</v>
      </c>
      <c r="K25" s="1590"/>
      <c r="L25" s="1590"/>
      <c r="M25" s="1608"/>
      <c r="N25" s="1608"/>
      <c r="O25" s="1608"/>
      <c r="P25" s="1608"/>
      <c r="Q25" s="1608"/>
      <c r="R25" s="1608"/>
      <c r="S25" s="1608"/>
      <c r="T25" s="1608"/>
      <c r="U25" s="1683"/>
      <c r="V25" s="1683"/>
      <c r="W25" s="1683"/>
      <c r="X25" s="1683"/>
      <c r="Y25" s="1596"/>
      <c r="Z25" s="1596"/>
      <c r="AA25" s="1596"/>
      <c r="AB25" s="1596"/>
      <c r="AC25" s="1608"/>
      <c r="AD25" s="1608"/>
      <c r="AE25" s="1608"/>
      <c r="AF25" s="1608"/>
      <c r="AG25" s="1587"/>
      <c r="AH25" s="979"/>
      <c r="AI25" s="979"/>
      <c r="AJ25" s="1590"/>
      <c r="AK25" s="718"/>
      <c r="AL25" s="1557"/>
      <c r="AM25" s="77"/>
      <c r="AN25" s="77"/>
      <c r="AO25" s="77"/>
      <c r="AP25" s="77"/>
      <c r="AQ25" s="77"/>
    </row>
    <row r="26" spans="1:43" ht="21.75" customHeight="1" outlineLevel="1">
      <c r="A26" s="1684" t="s">
        <v>66</v>
      </c>
      <c r="B26" s="1687" t="s">
        <v>463</v>
      </c>
      <c r="C26" s="743"/>
      <c r="D26" s="743"/>
      <c r="E26" s="1576" t="s">
        <v>35</v>
      </c>
      <c r="F26" s="1576" t="s">
        <v>442</v>
      </c>
      <c r="G26" s="21" t="s">
        <v>372</v>
      </c>
      <c r="H26" s="21" t="s">
        <v>79</v>
      </c>
      <c r="I26" s="831" t="s">
        <v>33</v>
      </c>
      <c r="J26" s="22">
        <v>0.04</v>
      </c>
      <c r="K26" s="1576">
        <v>2017</v>
      </c>
      <c r="L26" s="1576">
        <v>2018</v>
      </c>
      <c r="M26" s="1606">
        <f>SUM(N26:P28)</f>
        <v>338.13</v>
      </c>
      <c r="N26" s="1612">
        <v>338.13</v>
      </c>
      <c r="O26" s="1612">
        <v>0</v>
      </c>
      <c r="P26" s="1612">
        <v>0</v>
      </c>
      <c r="Q26" s="1606">
        <f>SUM(R26:T28)</f>
        <v>338.13</v>
      </c>
      <c r="R26" s="1612">
        <v>338.13</v>
      </c>
      <c r="S26" s="1612">
        <v>0</v>
      </c>
      <c r="T26" s="1612">
        <v>0</v>
      </c>
      <c r="U26" s="1681">
        <f>SUM(V26:X28)</f>
        <v>338.13</v>
      </c>
      <c r="V26" s="1681">
        <f>R26</f>
        <v>338.13</v>
      </c>
      <c r="W26" s="1681">
        <f>S26</f>
        <v>0</v>
      </c>
      <c r="X26" s="1681">
        <f>T26</f>
        <v>0</v>
      </c>
      <c r="Y26" s="1594">
        <f>U26</f>
        <v>338.13</v>
      </c>
      <c r="Z26" s="1594">
        <f t="shared" ref="Z26:AB26" si="12">V26</f>
        <v>338.13</v>
      </c>
      <c r="AA26" s="1594">
        <f t="shared" si="12"/>
        <v>0</v>
      </c>
      <c r="AB26" s="1594">
        <f t="shared" si="12"/>
        <v>0</v>
      </c>
      <c r="AC26" s="1606"/>
      <c r="AD26" s="1612">
        <v>0</v>
      </c>
      <c r="AE26" s="1612">
        <v>0</v>
      </c>
      <c r="AF26" s="1606"/>
      <c r="AG26" s="1603" t="s">
        <v>33</v>
      </c>
      <c r="AH26" s="974"/>
      <c r="AI26" s="974"/>
      <c r="AJ26" s="1576"/>
      <c r="AK26" s="706"/>
      <c r="AL26" s="1556"/>
      <c r="AM26" s="75"/>
      <c r="AN26" s="76"/>
      <c r="AO26" s="75"/>
      <c r="AP26" s="75"/>
      <c r="AQ26" s="2"/>
    </row>
    <row r="27" spans="1:43" ht="14.4" customHeight="1" outlineLevel="1">
      <c r="A27" s="1685"/>
      <c r="B27" s="1688"/>
      <c r="C27" s="744"/>
      <c r="D27" s="744"/>
      <c r="E27" s="1577"/>
      <c r="F27" s="1577"/>
      <c r="G27" s="21" t="s">
        <v>374</v>
      </c>
      <c r="H27" s="21" t="s">
        <v>373</v>
      </c>
      <c r="I27" s="831" t="s">
        <v>33</v>
      </c>
      <c r="J27" s="21">
        <v>100</v>
      </c>
      <c r="K27" s="1577"/>
      <c r="L27" s="1577"/>
      <c r="M27" s="1607"/>
      <c r="N27" s="1613"/>
      <c r="O27" s="1613"/>
      <c r="P27" s="1613"/>
      <c r="Q27" s="1607"/>
      <c r="R27" s="1613"/>
      <c r="S27" s="1613"/>
      <c r="T27" s="1613"/>
      <c r="U27" s="1682"/>
      <c r="V27" s="1682"/>
      <c r="W27" s="1682"/>
      <c r="X27" s="1682"/>
      <c r="Y27" s="1595"/>
      <c r="Z27" s="1595"/>
      <c r="AA27" s="1595"/>
      <c r="AB27" s="1595"/>
      <c r="AC27" s="1607"/>
      <c r="AD27" s="1613"/>
      <c r="AE27" s="1613"/>
      <c r="AF27" s="1607"/>
      <c r="AG27" s="1604"/>
      <c r="AH27" s="975"/>
      <c r="AI27" s="975"/>
      <c r="AJ27" s="1577"/>
      <c r="AK27" s="707"/>
      <c r="AL27" s="1556"/>
      <c r="AM27" s="75"/>
      <c r="AN27" s="76"/>
      <c r="AO27" s="75"/>
      <c r="AP27" s="75"/>
      <c r="AQ27" s="2"/>
    </row>
    <row r="28" spans="1:43" ht="48" customHeight="1" outlineLevel="1">
      <c r="A28" s="1686"/>
      <c r="B28" s="1689"/>
      <c r="C28" s="745"/>
      <c r="D28" s="745"/>
      <c r="E28" s="1578"/>
      <c r="F28" s="1578"/>
      <c r="G28" s="21" t="s">
        <v>375</v>
      </c>
      <c r="H28" s="21" t="s">
        <v>376</v>
      </c>
      <c r="I28" s="831" t="s">
        <v>33</v>
      </c>
      <c r="J28" s="21">
        <v>163</v>
      </c>
      <c r="K28" s="1578"/>
      <c r="L28" s="1578"/>
      <c r="M28" s="1608"/>
      <c r="N28" s="1614"/>
      <c r="O28" s="1614"/>
      <c r="P28" s="1614"/>
      <c r="Q28" s="1608"/>
      <c r="R28" s="1614"/>
      <c r="S28" s="1614"/>
      <c r="T28" s="1614"/>
      <c r="U28" s="1683"/>
      <c r="V28" s="1683"/>
      <c r="W28" s="1683"/>
      <c r="X28" s="1683"/>
      <c r="Y28" s="1596"/>
      <c r="Z28" s="1596"/>
      <c r="AA28" s="1596"/>
      <c r="AB28" s="1596"/>
      <c r="AC28" s="1608"/>
      <c r="AD28" s="1614"/>
      <c r="AE28" s="1614"/>
      <c r="AF28" s="1608"/>
      <c r="AG28" s="1605"/>
      <c r="AH28" s="976"/>
      <c r="AI28" s="976"/>
      <c r="AJ28" s="1578"/>
      <c r="AK28" s="708"/>
      <c r="AL28" s="1556"/>
      <c r="AM28" s="2"/>
      <c r="AN28" s="2"/>
      <c r="AO28" s="2"/>
      <c r="AP28" s="2"/>
      <c r="AQ28" s="2"/>
    </row>
    <row r="29" spans="1:43" ht="21.75" customHeight="1" outlineLevel="1">
      <c r="A29" s="1684" t="s">
        <v>67</v>
      </c>
      <c r="B29" s="1687" t="s">
        <v>464</v>
      </c>
      <c r="C29" s="743"/>
      <c r="D29" s="743"/>
      <c r="E29" s="1576" t="s">
        <v>35</v>
      </c>
      <c r="F29" s="1576" t="s">
        <v>442</v>
      </c>
      <c r="G29" s="21" t="s">
        <v>372</v>
      </c>
      <c r="H29" s="21" t="s">
        <v>79</v>
      </c>
      <c r="I29" s="831" t="s">
        <v>33</v>
      </c>
      <c r="J29" s="22">
        <v>0.02</v>
      </c>
      <c r="K29" s="1576">
        <v>2017</v>
      </c>
      <c r="L29" s="1576">
        <v>2018</v>
      </c>
      <c r="M29" s="1606">
        <f>SUM(N29:P31)</f>
        <v>194.31</v>
      </c>
      <c r="N29" s="1612">
        <v>194.31</v>
      </c>
      <c r="O29" s="1612">
        <v>0</v>
      </c>
      <c r="P29" s="1612">
        <v>0</v>
      </c>
      <c r="Q29" s="1606">
        <f>SUM(R29:T31)</f>
        <v>194.31</v>
      </c>
      <c r="R29" s="1612">
        <v>194.31</v>
      </c>
      <c r="S29" s="1612">
        <v>0</v>
      </c>
      <c r="T29" s="1612">
        <v>0</v>
      </c>
      <c r="U29" s="1681">
        <f>SUM(V29:X31)</f>
        <v>194.31</v>
      </c>
      <c r="V29" s="1681">
        <f>R29</f>
        <v>194.31</v>
      </c>
      <c r="W29" s="1681">
        <f>S29</f>
        <v>0</v>
      </c>
      <c r="X29" s="1681">
        <f>T29</f>
        <v>0</v>
      </c>
      <c r="Y29" s="1594">
        <f>U29</f>
        <v>194.31</v>
      </c>
      <c r="Z29" s="1594">
        <f t="shared" ref="Z29:AB29" si="13">V29</f>
        <v>194.31</v>
      </c>
      <c r="AA29" s="1594">
        <f t="shared" si="13"/>
        <v>0</v>
      </c>
      <c r="AB29" s="1594">
        <f t="shared" si="13"/>
        <v>0</v>
      </c>
      <c r="AC29" s="1606"/>
      <c r="AD29" s="1612">
        <v>0</v>
      </c>
      <c r="AE29" s="1612">
        <v>0</v>
      </c>
      <c r="AF29" s="1606"/>
      <c r="AG29" s="1603" t="s">
        <v>33</v>
      </c>
      <c r="AH29" s="974"/>
      <c r="AI29" s="974"/>
      <c r="AJ29" s="1576"/>
      <c r="AK29" s="706"/>
      <c r="AL29" s="1556"/>
      <c r="AM29" s="2"/>
      <c r="AN29" s="2"/>
      <c r="AO29" s="2"/>
      <c r="AP29" s="2"/>
      <c r="AQ29" s="2"/>
    </row>
    <row r="30" spans="1:43" ht="12" customHeight="1" outlineLevel="1">
      <c r="A30" s="1685"/>
      <c r="B30" s="1688"/>
      <c r="C30" s="744"/>
      <c r="D30" s="744"/>
      <c r="E30" s="1577"/>
      <c r="F30" s="1577"/>
      <c r="G30" s="21" t="s">
        <v>374</v>
      </c>
      <c r="H30" s="21" t="s">
        <v>373</v>
      </c>
      <c r="I30" s="831" t="s">
        <v>33</v>
      </c>
      <c r="J30" s="21">
        <v>150</v>
      </c>
      <c r="K30" s="1577"/>
      <c r="L30" s="1577"/>
      <c r="M30" s="1607"/>
      <c r="N30" s="1613"/>
      <c r="O30" s="1613"/>
      <c r="P30" s="1613"/>
      <c r="Q30" s="1607"/>
      <c r="R30" s="1613"/>
      <c r="S30" s="1613"/>
      <c r="T30" s="1613"/>
      <c r="U30" s="1682"/>
      <c r="V30" s="1682"/>
      <c r="W30" s="1682"/>
      <c r="X30" s="1682"/>
      <c r="Y30" s="1595"/>
      <c r="Z30" s="1595"/>
      <c r="AA30" s="1595"/>
      <c r="AB30" s="1595"/>
      <c r="AC30" s="1607"/>
      <c r="AD30" s="1613"/>
      <c r="AE30" s="1613"/>
      <c r="AF30" s="1607"/>
      <c r="AG30" s="1604"/>
      <c r="AH30" s="975"/>
      <c r="AI30" s="975"/>
      <c r="AJ30" s="1577"/>
      <c r="AK30" s="707"/>
      <c r="AL30" s="1556"/>
      <c r="AM30" s="2"/>
      <c r="AN30" s="2"/>
      <c r="AO30" s="2"/>
      <c r="AP30" s="2"/>
      <c r="AQ30" s="2"/>
    </row>
    <row r="31" spans="1:43" ht="40.5" customHeight="1" outlineLevel="1">
      <c r="A31" s="1686"/>
      <c r="B31" s="1689"/>
      <c r="C31" s="745"/>
      <c r="D31" s="745"/>
      <c r="E31" s="1578"/>
      <c r="F31" s="1578"/>
      <c r="G31" s="21" t="s">
        <v>375</v>
      </c>
      <c r="H31" s="21" t="s">
        <v>376</v>
      </c>
      <c r="I31" s="831" t="s">
        <v>33</v>
      </c>
      <c r="J31" s="21">
        <v>168</v>
      </c>
      <c r="K31" s="1578"/>
      <c r="L31" s="1578"/>
      <c r="M31" s="1608"/>
      <c r="N31" s="1614"/>
      <c r="O31" s="1614"/>
      <c r="P31" s="1614"/>
      <c r="Q31" s="1608"/>
      <c r="R31" s="1614"/>
      <c r="S31" s="1614"/>
      <c r="T31" s="1614"/>
      <c r="U31" s="1683"/>
      <c r="V31" s="1683"/>
      <c r="W31" s="1683"/>
      <c r="X31" s="1683"/>
      <c r="Y31" s="1596"/>
      <c r="Z31" s="1596"/>
      <c r="AA31" s="1596"/>
      <c r="AB31" s="1596"/>
      <c r="AC31" s="1608"/>
      <c r="AD31" s="1614"/>
      <c r="AE31" s="1614"/>
      <c r="AF31" s="1608"/>
      <c r="AG31" s="1605"/>
      <c r="AH31" s="976"/>
      <c r="AI31" s="976"/>
      <c r="AJ31" s="1578"/>
      <c r="AK31" s="708"/>
      <c r="AL31" s="1556"/>
      <c r="AM31" s="2"/>
      <c r="AN31" s="2"/>
      <c r="AO31" s="2"/>
      <c r="AP31" s="2"/>
      <c r="AQ31" s="2"/>
    </row>
    <row r="32" spans="1:43" ht="19.5" customHeight="1" outlineLevel="1">
      <c r="A32" s="1684" t="s">
        <v>37</v>
      </c>
      <c r="B32" s="1660" t="s">
        <v>556</v>
      </c>
      <c r="C32" s="732"/>
      <c r="D32" s="732"/>
      <c r="E32" s="1576" t="s">
        <v>35</v>
      </c>
      <c r="F32" s="1576" t="s">
        <v>442</v>
      </c>
      <c r="G32" s="21" t="s">
        <v>372</v>
      </c>
      <c r="H32" s="21" t="s">
        <v>79</v>
      </c>
      <c r="I32" s="831" t="s">
        <v>33</v>
      </c>
      <c r="J32" s="23">
        <v>3.1E-2</v>
      </c>
      <c r="K32" s="1576">
        <v>2018</v>
      </c>
      <c r="L32" s="1576">
        <v>2018</v>
      </c>
      <c r="M32" s="1606">
        <f>SUM(N32:P34)</f>
        <v>262.05</v>
      </c>
      <c r="N32" s="1612">
        <v>262.05</v>
      </c>
      <c r="O32" s="1612">
        <v>0</v>
      </c>
      <c r="P32" s="1612">
        <v>0</v>
      </c>
      <c r="Q32" s="1606">
        <f>SUM(R32:T34)</f>
        <v>262.05</v>
      </c>
      <c r="R32" s="1612">
        <v>262.05</v>
      </c>
      <c r="S32" s="1612">
        <v>0</v>
      </c>
      <c r="T32" s="1612">
        <v>0</v>
      </c>
      <c r="U32" s="1681">
        <f>SUM(V32:X34)</f>
        <v>262.05</v>
      </c>
      <c r="V32" s="1681">
        <f>R32</f>
        <v>262.05</v>
      </c>
      <c r="W32" s="1681">
        <f>S32</f>
        <v>0</v>
      </c>
      <c r="X32" s="1681">
        <f>T32</f>
        <v>0</v>
      </c>
      <c r="Y32" s="1594">
        <f>U32</f>
        <v>262.05</v>
      </c>
      <c r="Z32" s="1594">
        <f t="shared" ref="Z32:AB32" si="14">V32</f>
        <v>262.05</v>
      </c>
      <c r="AA32" s="1594">
        <f t="shared" si="14"/>
        <v>0</v>
      </c>
      <c r="AB32" s="1594">
        <f t="shared" si="14"/>
        <v>0</v>
      </c>
      <c r="AC32" s="1606"/>
      <c r="AD32" s="1612">
        <v>0</v>
      </c>
      <c r="AE32" s="1612">
        <v>0</v>
      </c>
      <c r="AF32" s="1606"/>
      <c r="AG32" s="1603" t="s">
        <v>33</v>
      </c>
      <c r="AH32" s="974"/>
      <c r="AI32" s="974"/>
      <c r="AJ32" s="1576"/>
      <c r="AK32" s="706"/>
      <c r="AL32" s="1556"/>
      <c r="AM32" s="2"/>
      <c r="AN32" s="10"/>
      <c r="AO32" s="2"/>
      <c r="AP32" s="2"/>
      <c r="AQ32" s="2"/>
    </row>
    <row r="33" spans="1:43" ht="15" customHeight="1" outlineLevel="1">
      <c r="A33" s="1685"/>
      <c r="B33" s="1661"/>
      <c r="C33" s="733"/>
      <c r="D33" s="733"/>
      <c r="E33" s="1577"/>
      <c r="F33" s="1577"/>
      <c r="G33" s="21" t="s">
        <v>374</v>
      </c>
      <c r="H33" s="21" t="s">
        <v>373</v>
      </c>
      <c r="I33" s="831" t="s">
        <v>33</v>
      </c>
      <c r="J33" s="21">
        <v>100</v>
      </c>
      <c r="K33" s="1577"/>
      <c r="L33" s="1577"/>
      <c r="M33" s="1607"/>
      <c r="N33" s="1613"/>
      <c r="O33" s="1613"/>
      <c r="P33" s="1613"/>
      <c r="Q33" s="1607"/>
      <c r="R33" s="1613"/>
      <c r="S33" s="1613"/>
      <c r="T33" s="1613"/>
      <c r="U33" s="1682"/>
      <c r="V33" s="1682"/>
      <c r="W33" s="1682"/>
      <c r="X33" s="1682"/>
      <c r="Y33" s="1595"/>
      <c r="Z33" s="1595"/>
      <c r="AA33" s="1595"/>
      <c r="AB33" s="1595"/>
      <c r="AC33" s="1607"/>
      <c r="AD33" s="1613"/>
      <c r="AE33" s="1613"/>
      <c r="AF33" s="1607"/>
      <c r="AG33" s="1604"/>
      <c r="AH33" s="975"/>
      <c r="AI33" s="975"/>
      <c r="AJ33" s="1577"/>
      <c r="AK33" s="707"/>
      <c r="AL33" s="1556"/>
      <c r="AM33" s="2"/>
      <c r="AN33" s="10"/>
      <c r="AO33" s="2"/>
      <c r="AP33" s="2"/>
      <c r="AQ33" s="2"/>
    </row>
    <row r="34" spans="1:43" ht="41.25" customHeight="1" outlineLevel="1">
      <c r="A34" s="1686"/>
      <c r="B34" s="1662"/>
      <c r="C34" s="734"/>
      <c r="D34" s="734"/>
      <c r="E34" s="1578"/>
      <c r="F34" s="1578"/>
      <c r="G34" s="21" t="s">
        <v>375</v>
      </c>
      <c r="H34" s="21" t="s">
        <v>376</v>
      </c>
      <c r="I34" s="831" t="s">
        <v>33</v>
      </c>
      <c r="J34" s="21">
        <v>1</v>
      </c>
      <c r="K34" s="1578"/>
      <c r="L34" s="1578"/>
      <c r="M34" s="1608"/>
      <c r="N34" s="1614"/>
      <c r="O34" s="1614"/>
      <c r="P34" s="1614"/>
      <c r="Q34" s="1608"/>
      <c r="R34" s="1614"/>
      <c r="S34" s="1614"/>
      <c r="T34" s="1614"/>
      <c r="U34" s="1683"/>
      <c r="V34" s="1683"/>
      <c r="W34" s="1683"/>
      <c r="X34" s="1683"/>
      <c r="Y34" s="1596"/>
      <c r="Z34" s="1596"/>
      <c r="AA34" s="1596"/>
      <c r="AB34" s="1596"/>
      <c r="AC34" s="1608"/>
      <c r="AD34" s="1614"/>
      <c r="AE34" s="1614"/>
      <c r="AF34" s="1608"/>
      <c r="AG34" s="1605"/>
      <c r="AH34" s="976"/>
      <c r="AI34" s="976"/>
      <c r="AJ34" s="1578"/>
      <c r="AK34" s="708"/>
      <c r="AL34" s="1556"/>
      <c r="AM34" s="2"/>
      <c r="AN34" s="10"/>
      <c r="AO34" s="2"/>
      <c r="AP34" s="2"/>
      <c r="AQ34" s="2"/>
    </row>
    <row r="35" spans="1:43" ht="13.5" customHeight="1" outlineLevel="1">
      <c r="A35" s="1684" t="s">
        <v>52</v>
      </c>
      <c r="B35" s="1660" t="s">
        <v>557</v>
      </c>
      <c r="C35" s="732"/>
      <c r="D35" s="732"/>
      <c r="E35" s="1576" t="s">
        <v>35</v>
      </c>
      <c r="F35" s="1576" t="s">
        <v>442</v>
      </c>
      <c r="G35" s="21" t="s">
        <v>372</v>
      </c>
      <c r="H35" s="21" t="s">
        <v>79</v>
      </c>
      <c r="I35" s="831" t="s">
        <v>33</v>
      </c>
      <c r="J35" s="23">
        <v>9.2999999999999999E-2</v>
      </c>
      <c r="K35" s="1576">
        <v>2018</v>
      </c>
      <c r="L35" s="1576">
        <v>2018</v>
      </c>
      <c r="M35" s="1606">
        <f>SUM(N35:P37)</f>
        <v>786.15</v>
      </c>
      <c r="N35" s="1612">
        <v>786.15</v>
      </c>
      <c r="O35" s="1612">
        <v>0</v>
      </c>
      <c r="P35" s="1612">
        <v>0</v>
      </c>
      <c r="Q35" s="1606">
        <f>SUM(R35:T37)</f>
        <v>786.15</v>
      </c>
      <c r="R35" s="1612">
        <v>786.15</v>
      </c>
      <c r="S35" s="1612">
        <v>0</v>
      </c>
      <c r="T35" s="1612">
        <v>0</v>
      </c>
      <c r="U35" s="1681">
        <f>SUM(V35:X37)</f>
        <v>786.15</v>
      </c>
      <c r="V35" s="1681">
        <f>R35</f>
        <v>786.15</v>
      </c>
      <c r="W35" s="1681">
        <f>S35</f>
        <v>0</v>
      </c>
      <c r="X35" s="1681">
        <f>T35</f>
        <v>0</v>
      </c>
      <c r="Y35" s="1594">
        <f>U35</f>
        <v>786.15</v>
      </c>
      <c r="Z35" s="1594">
        <f t="shared" ref="Z35:AB35" si="15">V35</f>
        <v>786.15</v>
      </c>
      <c r="AA35" s="1594">
        <f t="shared" si="15"/>
        <v>0</v>
      </c>
      <c r="AB35" s="1594">
        <f t="shared" si="15"/>
        <v>0</v>
      </c>
      <c r="AC35" s="1606"/>
      <c r="AD35" s="1612">
        <v>0</v>
      </c>
      <c r="AE35" s="1612">
        <v>0</v>
      </c>
      <c r="AF35" s="1606"/>
      <c r="AG35" s="1603" t="s">
        <v>33</v>
      </c>
      <c r="AH35" s="974"/>
      <c r="AI35" s="974"/>
      <c r="AJ35" s="1576"/>
      <c r="AK35" s="706"/>
      <c r="AL35" s="1556"/>
      <c r="AM35" s="2"/>
      <c r="AN35" s="2"/>
      <c r="AO35" s="2"/>
      <c r="AP35" s="2"/>
      <c r="AQ35" s="2"/>
    </row>
    <row r="36" spans="1:43" ht="17.25" customHeight="1" outlineLevel="1">
      <c r="A36" s="1685"/>
      <c r="B36" s="1661"/>
      <c r="C36" s="733"/>
      <c r="D36" s="733"/>
      <c r="E36" s="1577"/>
      <c r="F36" s="1577"/>
      <c r="G36" s="21" t="s">
        <v>374</v>
      </c>
      <c r="H36" s="21" t="s">
        <v>373</v>
      </c>
      <c r="I36" s="831" t="s">
        <v>33</v>
      </c>
      <c r="J36" s="21">
        <v>100</v>
      </c>
      <c r="K36" s="1577"/>
      <c r="L36" s="1577"/>
      <c r="M36" s="1607"/>
      <c r="N36" s="1613"/>
      <c r="O36" s="1613"/>
      <c r="P36" s="1613"/>
      <c r="Q36" s="1607"/>
      <c r="R36" s="1613"/>
      <c r="S36" s="1613"/>
      <c r="T36" s="1613"/>
      <c r="U36" s="1682"/>
      <c r="V36" s="1682"/>
      <c r="W36" s="1682"/>
      <c r="X36" s="1682"/>
      <c r="Y36" s="1595"/>
      <c r="Z36" s="1595"/>
      <c r="AA36" s="1595"/>
      <c r="AB36" s="1595"/>
      <c r="AC36" s="1607"/>
      <c r="AD36" s="1613"/>
      <c r="AE36" s="1613"/>
      <c r="AF36" s="1607"/>
      <c r="AG36" s="1604"/>
      <c r="AH36" s="975"/>
      <c r="AI36" s="975"/>
      <c r="AJ36" s="1577"/>
      <c r="AK36" s="707"/>
      <c r="AL36" s="1556"/>
      <c r="AM36" s="2"/>
      <c r="AN36" s="2"/>
      <c r="AO36" s="2"/>
      <c r="AP36" s="2"/>
      <c r="AQ36" s="2"/>
    </row>
    <row r="37" spans="1:43" ht="48.75" customHeight="1" outlineLevel="1">
      <c r="A37" s="1686"/>
      <c r="B37" s="1662"/>
      <c r="C37" s="734"/>
      <c r="D37" s="734"/>
      <c r="E37" s="1578"/>
      <c r="F37" s="1578"/>
      <c r="G37" s="21" t="s">
        <v>375</v>
      </c>
      <c r="H37" s="21" t="s">
        <v>376</v>
      </c>
      <c r="I37" s="831" t="s">
        <v>33</v>
      </c>
      <c r="J37" s="21">
        <v>1</v>
      </c>
      <c r="K37" s="1578"/>
      <c r="L37" s="1578"/>
      <c r="M37" s="1608"/>
      <c r="N37" s="1614"/>
      <c r="O37" s="1614"/>
      <c r="P37" s="1614"/>
      <c r="Q37" s="1608"/>
      <c r="R37" s="1614"/>
      <c r="S37" s="1614"/>
      <c r="T37" s="1614"/>
      <c r="U37" s="1683"/>
      <c r="V37" s="1683"/>
      <c r="W37" s="1683"/>
      <c r="X37" s="1683"/>
      <c r="Y37" s="1596"/>
      <c r="Z37" s="1596"/>
      <c r="AA37" s="1596"/>
      <c r="AB37" s="1596"/>
      <c r="AC37" s="1608"/>
      <c r="AD37" s="1614"/>
      <c r="AE37" s="1614"/>
      <c r="AF37" s="1608"/>
      <c r="AG37" s="1605"/>
      <c r="AH37" s="976"/>
      <c r="AI37" s="976"/>
      <c r="AJ37" s="1578"/>
      <c r="AK37" s="708"/>
      <c r="AL37" s="1556"/>
      <c r="AM37" s="2"/>
      <c r="AN37" s="2"/>
      <c r="AO37" s="2"/>
      <c r="AP37" s="2"/>
      <c r="AQ37" s="2"/>
    </row>
    <row r="38" spans="1:43" ht="17.25" customHeight="1" outlineLevel="1">
      <c r="A38" s="1684" t="s">
        <v>53</v>
      </c>
      <c r="B38" s="1660" t="s">
        <v>558</v>
      </c>
      <c r="C38" s="732"/>
      <c r="D38" s="732"/>
      <c r="E38" s="1576" t="s">
        <v>35</v>
      </c>
      <c r="F38" s="1576" t="s">
        <v>442</v>
      </c>
      <c r="G38" s="21" t="s">
        <v>372</v>
      </c>
      <c r="H38" s="21" t="s">
        <v>79</v>
      </c>
      <c r="I38" s="831" t="s">
        <v>33</v>
      </c>
      <c r="J38" s="23">
        <v>1.4999999999999999E-2</v>
      </c>
      <c r="K38" s="1576">
        <v>2018</v>
      </c>
      <c r="L38" s="1576">
        <v>2018</v>
      </c>
      <c r="M38" s="1606">
        <f>SUM(N38:P40)</f>
        <v>126.8</v>
      </c>
      <c r="N38" s="1612">
        <v>126.8</v>
      </c>
      <c r="O38" s="1612">
        <v>0</v>
      </c>
      <c r="P38" s="1612">
        <v>0</v>
      </c>
      <c r="Q38" s="1606">
        <f>SUM(R38:T40)</f>
        <v>126.8</v>
      </c>
      <c r="R38" s="1612">
        <v>126.8</v>
      </c>
      <c r="S38" s="1612">
        <v>0</v>
      </c>
      <c r="T38" s="1612">
        <v>0</v>
      </c>
      <c r="U38" s="1681">
        <f>SUM(V38:X40)</f>
        <v>126.8</v>
      </c>
      <c r="V38" s="1681">
        <f>R38</f>
        <v>126.8</v>
      </c>
      <c r="W38" s="1681">
        <f>S38</f>
        <v>0</v>
      </c>
      <c r="X38" s="1681">
        <f>T38</f>
        <v>0</v>
      </c>
      <c r="Y38" s="1594">
        <f>U38</f>
        <v>126.8</v>
      </c>
      <c r="Z38" s="1594">
        <f t="shared" ref="Z38:AB38" si="16">V38</f>
        <v>126.8</v>
      </c>
      <c r="AA38" s="1594">
        <f t="shared" si="16"/>
        <v>0</v>
      </c>
      <c r="AB38" s="1594">
        <f t="shared" si="16"/>
        <v>0</v>
      </c>
      <c r="AC38" s="1606"/>
      <c r="AD38" s="1612">
        <v>0</v>
      </c>
      <c r="AE38" s="1612">
        <v>0</v>
      </c>
      <c r="AF38" s="1606"/>
      <c r="AG38" s="1603" t="s">
        <v>33</v>
      </c>
      <c r="AH38" s="974"/>
      <c r="AI38" s="974"/>
      <c r="AJ38" s="1576"/>
      <c r="AK38" s="706"/>
      <c r="AL38" s="1556"/>
      <c r="AM38" s="2"/>
      <c r="AN38" s="2"/>
      <c r="AO38" s="2"/>
      <c r="AP38" s="2"/>
      <c r="AQ38" s="2"/>
    </row>
    <row r="39" spans="1:43" ht="22.5" customHeight="1" outlineLevel="1">
      <c r="A39" s="1685"/>
      <c r="B39" s="1661"/>
      <c r="C39" s="733"/>
      <c r="D39" s="733"/>
      <c r="E39" s="1577"/>
      <c r="F39" s="1577"/>
      <c r="G39" s="21" t="s">
        <v>374</v>
      </c>
      <c r="H39" s="21" t="s">
        <v>373</v>
      </c>
      <c r="I39" s="831" t="s">
        <v>33</v>
      </c>
      <c r="J39" s="21">
        <v>100</v>
      </c>
      <c r="K39" s="1577"/>
      <c r="L39" s="1577"/>
      <c r="M39" s="1607"/>
      <c r="N39" s="1613"/>
      <c r="O39" s="1613"/>
      <c r="P39" s="1613"/>
      <c r="Q39" s="1607"/>
      <c r="R39" s="1613"/>
      <c r="S39" s="1613"/>
      <c r="T39" s="1613"/>
      <c r="U39" s="1682"/>
      <c r="V39" s="1682"/>
      <c r="W39" s="1682"/>
      <c r="X39" s="1682"/>
      <c r="Y39" s="1595"/>
      <c r="Z39" s="1595"/>
      <c r="AA39" s="1595"/>
      <c r="AB39" s="1595"/>
      <c r="AC39" s="1607"/>
      <c r="AD39" s="1613"/>
      <c r="AE39" s="1613"/>
      <c r="AF39" s="1607"/>
      <c r="AG39" s="1604"/>
      <c r="AH39" s="975"/>
      <c r="AI39" s="975"/>
      <c r="AJ39" s="1577"/>
      <c r="AK39" s="707"/>
      <c r="AL39" s="1556"/>
      <c r="AM39" s="2"/>
      <c r="AN39" s="2"/>
      <c r="AO39" s="2"/>
      <c r="AP39" s="2"/>
      <c r="AQ39" s="2"/>
    </row>
    <row r="40" spans="1:43" ht="48.75" customHeight="1" outlineLevel="1">
      <c r="A40" s="1686"/>
      <c r="B40" s="1662"/>
      <c r="C40" s="734"/>
      <c r="D40" s="734"/>
      <c r="E40" s="1578"/>
      <c r="F40" s="1578"/>
      <c r="G40" s="21" t="s">
        <v>375</v>
      </c>
      <c r="H40" s="21" t="s">
        <v>376</v>
      </c>
      <c r="I40" s="831" t="s">
        <v>33</v>
      </c>
      <c r="J40" s="21">
        <v>1</v>
      </c>
      <c r="K40" s="1578"/>
      <c r="L40" s="1578"/>
      <c r="M40" s="1608"/>
      <c r="N40" s="1614"/>
      <c r="O40" s="1614"/>
      <c r="P40" s="1614"/>
      <c r="Q40" s="1608"/>
      <c r="R40" s="1614"/>
      <c r="S40" s="1614"/>
      <c r="T40" s="1614"/>
      <c r="U40" s="1683"/>
      <c r="V40" s="1683"/>
      <c r="W40" s="1683"/>
      <c r="X40" s="1683"/>
      <c r="Y40" s="1596"/>
      <c r="Z40" s="1596"/>
      <c r="AA40" s="1596"/>
      <c r="AB40" s="1596"/>
      <c r="AC40" s="1608"/>
      <c r="AD40" s="1614"/>
      <c r="AE40" s="1614"/>
      <c r="AF40" s="1608"/>
      <c r="AG40" s="1605"/>
      <c r="AH40" s="976"/>
      <c r="AI40" s="976"/>
      <c r="AJ40" s="1578"/>
      <c r="AK40" s="708"/>
      <c r="AL40" s="1556"/>
      <c r="AM40" s="2"/>
      <c r="AN40" s="2"/>
      <c r="AO40" s="2"/>
      <c r="AP40" s="2"/>
      <c r="AQ40" s="2"/>
    </row>
    <row r="41" spans="1:43" ht="16.5" customHeight="1" outlineLevel="1">
      <c r="A41" s="1684" t="s">
        <v>54</v>
      </c>
      <c r="B41" s="1660" t="s">
        <v>559</v>
      </c>
      <c r="C41" s="732"/>
      <c r="D41" s="732"/>
      <c r="E41" s="1576" t="s">
        <v>35</v>
      </c>
      <c r="F41" s="1576" t="s">
        <v>442</v>
      </c>
      <c r="G41" s="21" t="s">
        <v>372</v>
      </c>
      <c r="H41" s="21" t="s">
        <v>79</v>
      </c>
      <c r="I41" s="831" t="s">
        <v>33</v>
      </c>
      <c r="J41" s="23">
        <v>0.155</v>
      </c>
      <c r="K41" s="1576">
        <v>2018</v>
      </c>
      <c r="L41" s="1576">
        <v>2018</v>
      </c>
      <c r="M41" s="1606">
        <f>SUM(N41:P43)</f>
        <v>972.13</v>
      </c>
      <c r="N41" s="1612">
        <v>972.13</v>
      </c>
      <c r="O41" s="1612">
        <v>0</v>
      </c>
      <c r="P41" s="1612">
        <v>0</v>
      </c>
      <c r="Q41" s="1606">
        <f>SUM(R41:T43)</f>
        <v>972.13</v>
      </c>
      <c r="R41" s="1612">
        <v>972.13</v>
      </c>
      <c r="S41" s="1612">
        <v>0</v>
      </c>
      <c r="T41" s="1612">
        <v>0</v>
      </c>
      <c r="U41" s="1681">
        <f>SUM(V41:X43)</f>
        <v>972.13</v>
      </c>
      <c r="V41" s="1681">
        <f>R41</f>
        <v>972.13</v>
      </c>
      <c r="W41" s="1681">
        <f>S41</f>
        <v>0</v>
      </c>
      <c r="X41" s="1681">
        <f>T41</f>
        <v>0</v>
      </c>
      <c r="Y41" s="1594">
        <f>U41</f>
        <v>972.13</v>
      </c>
      <c r="Z41" s="1594">
        <f t="shared" ref="Z41:AB41" si="17">V41</f>
        <v>972.13</v>
      </c>
      <c r="AA41" s="1594">
        <f t="shared" si="17"/>
        <v>0</v>
      </c>
      <c r="AB41" s="1594">
        <f t="shared" si="17"/>
        <v>0</v>
      </c>
      <c r="AC41" s="1606"/>
      <c r="AD41" s="1612">
        <v>0</v>
      </c>
      <c r="AE41" s="1612">
        <v>0</v>
      </c>
      <c r="AF41" s="1606"/>
      <c r="AG41" s="1603" t="s">
        <v>33</v>
      </c>
      <c r="AH41" s="974"/>
      <c r="AI41" s="974"/>
      <c r="AJ41" s="1576"/>
      <c r="AK41" s="706"/>
      <c r="AL41" s="1556"/>
      <c r="AM41" s="2"/>
      <c r="AN41" s="2"/>
      <c r="AO41" s="2"/>
      <c r="AP41" s="2"/>
      <c r="AQ41" s="2"/>
    </row>
    <row r="42" spans="1:43" ht="15.75" customHeight="1" outlineLevel="1">
      <c r="A42" s="1685"/>
      <c r="B42" s="1661"/>
      <c r="C42" s="733"/>
      <c r="D42" s="733"/>
      <c r="E42" s="1577"/>
      <c r="F42" s="1577"/>
      <c r="G42" s="21" t="s">
        <v>374</v>
      </c>
      <c r="H42" s="21" t="s">
        <v>373</v>
      </c>
      <c r="I42" s="831" t="s">
        <v>33</v>
      </c>
      <c r="J42" s="21">
        <v>100</v>
      </c>
      <c r="K42" s="1577"/>
      <c r="L42" s="1577"/>
      <c r="M42" s="1607"/>
      <c r="N42" s="1613"/>
      <c r="O42" s="1613"/>
      <c r="P42" s="1613"/>
      <c r="Q42" s="1607"/>
      <c r="R42" s="1613"/>
      <c r="S42" s="1613"/>
      <c r="T42" s="1613"/>
      <c r="U42" s="1682"/>
      <c r="V42" s="1682"/>
      <c r="W42" s="1682"/>
      <c r="X42" s="1682"/>
      <c r="Y42" s="1595"/>
      <c r="Z42" s="1595"/>
      <c r="AA42" s="1595"/>
      <c r="AB42" s="1595"/>
      <c r="AC42" s="1607"/>
      <c r="AD42" s="1613"/>
      <c r="AE42" s="1613"/>
      <c r="AF42" s="1607"/>
      <c r="AG42" s="1604"/>
      <c r="AH42" s="975"/>
      <c r="AI42" s="975"/>
      <c r="AJ42" s="1577"/>
      <c r="AK42" s="707"/>
      <c r="AL42" s="1556"/>
      <c r="AM42" s="2"/>
      <c r="AN42" s="2"/>
      <c r="AO42" s="2"/>
      <c r="AP42" s="2"/>
      <c r="AQ42" s="2"/>
    </row>
    <row r="43" spans="1:43" ht="46.5" customHeight="1" outlineLevel="1">
      <c r="A43" s="1686"/>
      <c r="B43" s="1662"/>
      <c r="C43" s="734"/>
      <c r="D43" s="734"/>
      <c r="E43" s="1578"/>
      <c r="F43" s="1578"/>
      <c r="G43" s="21" t="s">
        <v>375</v>
      </c>
      <c r="H43" s="21" t="s">
        <v>376</v>
      </c>
      <c r="I43" s="831" t="s">
        <v>33</v>
      </c>
      <c r="J43" s="21">
        <v>1</v>
      </c>
      <c r="K43" s="1578"/>
      <c r="L43" s="1578"/>
      <c r="M43" s="1608"/>
      <c r="N43" s="1614"/>
      <c r="O43" s="1614"/>
      <c r="P43" s="1614"/>
      <c r="Q43" s="1608"/>
      <c r="R43" s="1614"/>
      <c r="S43" s="1614"/>
      <c r="T43" s="1614"/>
      <c r="U43" s="1683"/>
      <c r="V43" s="1683"/>
      <c r="W43" s="1683"/>
      <c r="X43" s="1683"/>
      <c r="Y43" s="1596"/>
      <c r="Z43" s="1596"/>
      <c r="AA43" s="1596"/>
      <c r="AB43" s="1596"/>
      <c r="AC43" s="1608"/>
      <c r="AD43" s="1614"/>
      <c r="AE43" s="1614"/>
      <c r="AF43" s="1608"/>
      <c r="AG43" s="1605"/>
      <c r="AH43" s="976"/>
      <c r="AI43" s="976"/>
      <c r="AJ43" s="1578"/>
      <c r="AK43" s="708"/>
      <c r="AL43" s="1556"/>
      <c r="AM43" s="2"/>
      <c r="AN43" s="2"/>
      <c r="AO43" s="2"/>
      <c r="AP43" s="2"/>
      <c r="AQ43" s="2"/>
    </row>
    <row r="44" spans="1:43" s="78" customFormat="1" ht="18.75" customHeight="1" outlineLevel="1">
      <c r="A44" s="1657" t="s">
        <v>55</v>
      </c>
      <c r="B44" s="1660" t="s">
        <v>560</v>
      </c>
      <c r="C44" s="732"/>
      <c r="D44" s="732"/>
      <c r="E44" s="1588" t="s">
        <v>35</v>
      </c>
      <c r="F44" s="1588" t="s">
        <v>442</v>
      </c>
      <c r="G44" s="273" t="s">
        <v>372</v>
      </c>
      <c r="H44" s="273" t="s">
        <v>79</v>
      </c>
      <c r="I44" s="82" t="s">
        <v>33</v>
      </c>
      <c r="J44" s="276">
        <v>8.7999999999999995E-2</v>
      </c>
      <c r="K44" s="1588">
        <v>2019</v>
      </c>
      <c r="L44" s="1588">
        <v>2019</v>
      </c>
      <c r="M44" s="1606">
        <f>SUM(N44:P46)</f>
        <v>780.31</v>
      </c>
      <c r="N44" s="1606">
        <v>0</v>
      </c>
      <c r="O44" s="1606">
        <v>780.31</v>
      </c>
      <c r="P44" s="1606">
        <v>0</v>
      </c>
      <c r="Q44" s="1606">
        <f>SUM(R44:T46)</f>
        <v>780.31</v>
      </c>
      <c r="R44" s="1606">
        <v>0</v>
      </c>
      <c r="S44" s="1606">
        <v>780.31</v>
      </c>
      <c r="T44" s="1606">
        <v>0</v>
      </c>
      <c r="U44" s="1681">
        <f>SUM(V44:X46)</f>
        <v>780.31</v>
      </c>
      <c r="V44" s="1681">
        <f>R44</f>
        <v>0</v>
      </c>
      <c r="W44" s="1681">
        <f>S44</f>
        <v>780.31</v>
      </c>
      <c r="X44" s="1681">
        <f>T44</f>
        <v>0</v>
      </c>
      <c r="Y44" s="1594">
        <f>U44</f>
        <v>780.31</v>
      </c>
      <c r="Z44" s="1594">
        <f t="shared" ref="Z44:AB44" si="18">V44</f>
        <v>0</v>
      </c>
      <c r="AA44" s="1594">
        <f t="shared" si="18"/>
        <v>780.31</v>
      </c>
      <c r="AB44" s="1594">
        <f t="shared" si="18"/>
        <v>0</v>
      </c>
      <c r="AC44" s="1606"/>
      <c r="AD44" s="1606">
        <v>0</v>
      </c>
      <c r="AE44" s="1606">
        <v>0</v>
      </c>
      <c r="AF44" s="1606"/>
      <c r="AG44" s="1585" t="s">
        <v>33</v>
      </c>
      <c r="AH44" s="977"/>
      <c r="AI44" s="977"/>
      <c r="AJ44" s="1588"/>
      <c r="AK44" s="716"/>
      <c r="AL44" s="1557" t="s">
        <v>670</v>
      </c>
      <c r="AM44" s="77"/>
      <c r="AN44" s="77"/>
      <c r="AO44" s="77"/>
      <c r="AP44" s="77"/>
      <c r="AQ44" s="77"/>
    </row>
    <row r="45" spans="1:43" s="78" customFormat="1" ht="17.25" customHeight="1" outlineLevel="1">
      <c r="A45" s="1658"/>
      <c r="B45" s="1661"/>
      <c r="C45" s="733"/>
      <c r="D45" s="733"/>
      <c r="E45" s="1589"/>
      <c r="F45" s="1589"/>
      <c r="G45" s="273" t="s">
        <v>374</v>
      </c>
      <c r="H45" s="273" t="s">
        <v>373</v>
      </c>
      <c r="I45" s="82" t="s">
        <v>33</v>
      </c>
      <c r="J45" s="273">
        <v>100</v>
      </c>
      <c r="K45" s="1589"/>
      <c r="L45" s="1589"/>
      <c r="M45" s="1607"/>
      <c r="N45" s="1607"/>
      <c r="O45" s="1607"/>
      <c r="P45" s="1607"/>
      <c r="Q45" s="1607"/>
      <c r="R45" s="1607"/>
      <c r="S45" s="1607"/>
      <c r="T45" s="1607"/>
      <c r="U45" s="1682"/>
      <c r="V45" s="1682"/>
      <c r="W45" s="1682"/>
      <c r="X45" s="1682"/>
      <c r="Y45" s="1595"/>
      <c r="Z45" s="1595"/>
      <c r="AA45" s="1595"/>
      <c r="AB45" s="1595"/>
      <c r="AC45" s="1607"/>
      <c r="AD45" s="1607"/>
      <c r="AE45" s="1607"/>
      <c r="AF45" s="1607"/>
      <c r="AG45" s="1586"/>
      <c r="AH45" s="978"/>
      <c r="AI45" s="978"/>
      <c r="AJ45" s="1589"/>
      <c r="AK45" s="717"/>
      <c r="AL45" s="1557"/>
      <c r="AM45" s="77"/>
      <c r="AN45" s="77"/>
      <c r="AO45" s="77"/>
      <c r="AP45" s="77"/>
      <c r="AQ45" s="77"/>
    </row>
    <row r="46" spans="1:43" s="78" customFormat="1" ht="36.75" customHeight="1" outlineLevel="1">
      <c r="A46" s="1659"/>
      <c r="B46" s="1662"/>
      <c r="C46" s="734"/>
      <c r="D46" s="734"/>
      <c r="E46" s="1590"/>
      <c r="F46" s="1590"/>
      <c r="G46" s="273" t="s">
        <v>375</v>
      </c>
      <c r="H46" s="273" t="s">
        <v>376</v>
      </c>
      <c r="I46" s="82" t="s">
        <v>33</v>
      </c>
      <c r="J46" s="273">
        <v>1</v>
      </c>
      <c r="K46" s="1590"/>
      <c r="L46" s="1590"/>
      <c r="M46" s="1608"/>
      <c r="N46" s="1608"/>
      <c r="O46" s="1608"/>
      <c r="P46" s="1608"/>
      <c r="Q46" s="1608"/>
      <c r="R46" s="1608"/>
      <c r="S46" s="1608"/>
      <c r="T46" s="1608"/>
      <c r="U46" s="1683"/>
      <c r="V46" s="1683"/>
      <c r="W46" s="1683"/>
      <c r="X46" s="1683"/>
      <c r="Y46" s="1596"/>
      <c r="Z46" s="1596"/>
      <c r="AA46" s="1596"/>
      <c r="AB46" s="1596"/>
      <c r="AC46" s="1608"/>
      <c r="AD46" s="1608"/>
      <c r="AE46" s="1608"/>
      <c r="AF46" s="1608"/>
      <c r="AG46" s="1587"/>
      <c r="AH46" s="979"/>
      <c r="AI46" s="979"/>
      <c r="AJ46" s="1590"/>
      <c r="AK46" s="718"/>
      <c r="AL46" s="1557"/>
      <c r="AM46" s="77"/>
      <c r="AN46" s="77"/>
      <c r="AO46" s="77"/>
      <c r="AP46" s="77"/>
      <c r="AQ46" s="77"/>
    </row>
    <row r="47" spans="1:43" s="78" customFormat="1" ht="14.25" customHeight="1" outlineLevel="1">
      <c r="A47" s="1657" t="s">
        <v>56</v>
      </c>
      <c r="B47" s="1660" t="s">
        <v>561</v>
      </c>
      <c r="C47" s="732"/>
      <c r="D47" s="732"/>
      <c r="E47" s="1588" t="s">
        <v>35</v>
      </c>
      <c r="F47" s="1588" t="s">
        <v>442</v>
      </c>
      <c r="G47" s="273" t="s">
        <v>372</v>
      </c>
      <c r="H47" s="273" t="s">
        <v>79</v>
      </c>
      <c r="I47" s="82" t="s">
        <v>33</v>
      </c>
      <c r="J47" s="274">
        <v>0.27</v>
      </c>
      <c r="K47" s="1588">
        <v>2019</v>
      </c>
      <c r="L47" s="1588">
        <v>2019</v>
      </c>
      <c r="M47" s="1606">
        <f>SUM(N47:P49)</f>
        <v>2394.12</v>
      </c>
      <c r="N47" s="1606">
        <v>0</v>
      </c>
      <c r="O47" s="1606">
        <v>2394.12</v>
      </c>
      <c r="P47" s="1606">
        <v>0</v>
      </c>
      <c r="Q47" s="1606">
        <f>SUM(R47:T49)</f>
        <v>2394.12</v>
      </c>
      <c r="R47" s="1606">
        <v>0</v>
      </c>
      <c r="S47" s="1606">
        <v>2394.12</v>
      </c>
      <c r="T47" s="1606">
        <v>0</v>
      </c>
      <c r="U47" s="1681">
        <f>SUM(V47:X49)</f>
        <v>2394.12</v>
      </c>
      <c r="V47" s="1681">
        <f>R47</f>
        <v>0</v>
      </c>
      <c r="W47" s="1681">
        <f>S47</f>
        <v>2394.12</v>
      </c>
      <c r="X47" s="1681">
        <f>T47</f>
        <v>0</v>
      </c>
      <c r="Y47" s="1594">
        <f>U47</f>
        <v>2394.12</v>
      </c>
      <c r="Z47" s="1594">
        <f t="shared" ref="Z47:AB47" si="19">V47</f>
        <v>0</v>
      </c>
      <c r="AA47" s="1594">
        <f t="shared" si="19"/>
        <v>2394.12</v>
      </c>
      <c r="AB47" s="1594">
        <f t="shared" si="19"/>
        <v>0</v>
      </c>
      <c r="AC47" s="1606"/>
      <c r="AD47" s="1606">
        <v>0</v>
      </c>
      <c r="AE47" s="1606">
        <v>0</v>
      </c>
      <c r="AF47" s="1606"/>
      <c r="AG47" s="1585" t="s">
        <v>33</v>
      </c>
      <c r="AH47" s="977"/>
      <c r="AI47" s="977"/>
      <c r="AJ47" s="1588"/>
      <c r="AK47" s="716"/>
      <c r="AL47" s="1557" t="s">
        <v>670</v>
      </c>
      <c r="AM47" s="77"/>
      <c r="AN47" s="77"/>
      <c r="AO47" s="77"/>
      <c r="AP47" s="77"/>
      <c r="AQ47" s="77"/>
    </row>
    <row r="48" spans="1:43" s="78" customFormat="1" ht="18.75" customHeight="1" outlineLevel="1">
      <c r="A48" s="1658"/>
      <c r="B48" s="1661"/>
      <c r="C48" s="733"/>
      <c r="D48" s="733"/>
      <c r="E48" s="1589"/>
      <c r="F48" s="1589"/>
      <c r="G48" s="273" t="s">
        <v>374</v>
      </c>
      <c r="H48" s="273" t="s">
        <v>373</v>
      </c>
      <c r="I48" s="82" t="s">
        <v>33</v>
      </c>
      <c r="J48" s="273">
        <v>100</v>
      </c>
      <c r="K48" s="1589"/>
      <c r="L48" s="1589"/>
      <c r="M48" s="1607"/>
      <c r="N48" s="1607"/>
      <c r="O48" s="1607"/>
      <c r="P48" s="1607"/>
      <c r="Q48" s="1607"/>
      <c r="R48" s="1607"/>
      <c r="S48" s="1607"/>
      <c r="T48" s="1607"/>
      <c r="U48" s="1682"/>
      <c r="V48" s="1682"/>
      <c r="W48" s="1682"/>
      <c r="X48" s="1682"/>
      <c r="Y48" s="1595"/>
      <c r="Z48" s="1595"/>
      <c r="AA48" s="1595"/>
      <c r="AB48" s="1595"/>
      <c r="AC48" s="1607"/>
      <c r="AD48" s="1607"/>
      <c r="AE48" s="1607"/>
      <c r="AF48" s="1607"/>
      <c r="AG48" s="1586"/>
      <c r="AH48" s="978"/>
      <c r="AI48" s="978"/>
      <c r="AJ48" s="1589"/>
      <c r="AK48" s="717"/>
      <c r="AL48" s="1557"/>
      <c r="AM48" s="77"/>
      <c r="AN48" s="77"/>
      <c r="AO48" s="77"/>
      <c r="AP48" s="77"/>
      <c r="AQ48" s="77"/>
    </row>
    <row r="49" spans="1:43" s="78" customFormat="1" ht="43.2" customHeight="1" outlineLevel="1">
      <c r="A49" s="1659"/>
      <c r="B49" s="1662"/>
      <c r="C49" s="734"/>
      <c r="D49" s="734"/>
      <c r="E49" s="1590"/>
      <c r="F49" s="1590"/>
      <c r="G49" s="273" t="s">
        <v>375</v>
      </c>
      <c r="H49" s="273" t="s">
        <v>376</v>
      </c>
      <c r="I49" s="82" t="s">
        <v>33</v>
      </c>
      <c r="J49" s="273">
        <v>1</v>
      </c>
      <c r="K49" s="1590"/>
      <c r="L49" s="1590"/>
      <c r="M49" s="1608"/>
      <c r="N49" s="1608"/>
      <c r="O49" s="1608"/>
      <c r="P49" s="1608"/>
      <c r="Q49" s="1608"/>
      <c r="R49" s="1608"/>
      <c r="S49" s="1608"/>
      <c r="T49" s="1608"/>
      <c r="U49" s="1683"/>
      <c r="V49" s="1683"/>
      <c r="W49" s="1683"/>
      <c r="X49" s="1683"/>
      <c r="Y49" s="1596"/>
      <c r="Z49" s="1596"/>
      <c r="AA49" s="1596"/>
      <c r="AB49" s="1596"/>
      <c r="AC49" s="1608"/>
      <c r="AD49" s="1608"/>
      <c r="AE49" s="1608"/>
      <c r="AF49" s="1608"/>
      <c r="AG49" s="1587"/>
      <c r="AH49" s="979"/>
      <c r="AI49" s="979"/>
      <c r="AJ49" s="1590"/>
      <c r="AK49" s="718"/>
      <c r="AL49" s="1557"/>
      <c r="AM49" s="77"/>
      <c r="AN49" s="77"/>
      <c r="AO49" s="77"/>
      <c r="AP49" s="77"/>
      <c r="AQ49" s="77"/>
    </row>
    <row r="50" spans="1:43" s="78" customFormat="1" ht="18.75" customHeight="1" outlineLevel="1">
      <c r="A50" s="1657" t="s">
        <v>57</v>
      </c>
      <c r="B50" s="1660" t="s">
        <v>562</v>
      </c>
      <c r="C50" s="732"/>
      <c r="D50" s="732"/>
      <c r="E50" s="1588" t="s">
        <v>35</v>
      </c>
      <c r="F50" s="1588" t="s">
        <v>442</v>
      </c>
      <c r="G50" s="273" t="s">
        <v>372</v>
      </c>
      <c r="H50" s="273" t="s">
        <v>79</v>
      </c>
      <c r="I50" s="82" t="s">
        <v>33</v>
      </c>
      <c r="J50" s="276">
        <v>0.26500000000000001</v>
      </c>
      <c r="K50" s="1588">
        <v>2019</v>
      </c>
      <c r="L50" s="1588">
        <v>2019</v>
      </c>
      <c r="M50" s="1606">
        <f>SUM(N50:P52)</f>
        <v>2349.79</v>
      </c>
      <c r="N50" s="1606">
        <v>0</v>
      </c>
      <c r="O50" s="1606">
        <v>2349.79</v>
      </c>
      <c r="P50" s="1606">
        <v>0</v>
      </c>
      <c r="Q50" s="1606">
        <f>SUM(R50:T52)</f>
        <v>2349.79</v>
      </c>
      <c r="R50" s="1606">
        <v>0</v>
      </c>
      <c r="S50" s="1606">
        <v>2349.79</v>
      </c>
      <c r="T50" s="1606">
        <v>0</v>
      </c>
      <c r="U50" s="1681">
        <f>SUM(V50:X52)</f>
        <v>2349.79</v>
      </c>
      <c r="V50" s="1681">
        <f>R50</f>
        <v>0</v>
      </c>
      <c r="W50" s="1681">
        <f>S50</f>
        <v>2349.79</v>
      </c>
      <c r="X50" s="1681">
        <f>T50</f>
        <v>0</v>
      </c>
      <c r="Y50" s="1594">
        <f>U50</f>
        <v>2349.79</v>
      </c>
      <c r="Z50" s="1594">
        <f t="shared" ref="Z50:AB50" si="20">V50</f>
        <v>0</v>
      </c>
      <c r="AA50" s="1594">
        <f t="shared" si="20"/>
        <v>2349.79</v>
      </c>
      <c r="AB50" s="1594">
        <f t="shared" si="20"/>
        <v>0</v>
      </c>
      <c r="AC50" s="1606"/>
      <c r="AD50" s="1606">
        <v>0</v>
      </c>
      <c r="AE50" s="1606">
        <v>0</v>
      </c>
      <c r="AF50" s="1606"/>
      <c r="AG50" s="1585" t="s">
        <v>33</v>
      </c>
      <c r="AH50" s="977"/>
      <c r="AI50" s="977"/>
      <c r="AJ50" s="1588"/>
      <c r="AK50" s="716"/>
      <c r="AL50" s="1557" t="s">
        <v>670</v>
      </c>
      <c r="AM50" s="77"/>
      <c r="AN50" s="77"/>
      <c r="AO50" s="77"/>
      <c r="AP50" s="77"/>
      <c r="AQ50" s="77"/>
    </row>
    <row r="51" spans="1:43" s="78" customFormat="1" ht="13.5" customHeight="1" outlineLevel="1">
      <c r="A51" s="1658"/>
      <c r="B51" s="1661"/>
      <c r="C51" s="733"/>
      <c r="D51" s="733"/>
      <c r="E51" s="1589"/>
      <c r="F51" s="1589"/>
      <c r="G51" s="273" t="s">
        <v>374</v>
      </c>
      <c r="H51" s="273" t="s">
        <v>373</v>
      </c>
      <c r="I51" s="82" t="s">
        <v>33</v>
      </c>
      <c r="J51" s="273">
        <v>100</v>
      </c>
      <c r="K51" s="1589"/>
      <c r="L51" s="1589"/>
      <c r="M51" s="1607"/>
      <c r="N51" s="1607"/>
      <c r="O51" s="1607"/>
      <c r="P51" s="1607"/>
      <c r="Q51" s="1607"/>
      <c r="R51" s="1607"/>
      <c r="S51" s="1607"/>
      <c r="T51" s="1607"/>
      <c r="U51" s="1682"/>
      <c r="V51" s="1682"/>
      <c r="W51" s="1682"/>
      <c r="X51" s="1682"/>
      <c r="Y51" s="1595"/>
      <c r="Z51" s="1595"/>
      <c r="AA51" s="1595"/>
      <c r="AB51" s="1595"/>
      <c r="AC51" s="1607"/>
      <c r="AD51" s="1607"/>
      <c r="AE51" s="1607"/>
      <c r="AF51" s="1607"/>
      <c r="AG51" s="1586"/>
      <c r="AH51" s="978"/>
      <c r="AI51" s="978"/>
      <c r="AJ51" s="1589"/>
      <c r="AK51" s="717"/>
      <c r="AL51" s="1557"/>
      <c r="AM51" s="77"/>
      <c r="AN51" s="77"/>
      <c r="AO51" s="77"/>
      <c r="AP51" s="77"/>
      <c r="AQ51" s="77"/>
    </row>
    <row r="52" spans="1:43" s="78" customFormat="1" ht="37.5" customHeight="1" outlineLevel="1">
      <c r="A52" s="1659"/>
      <c r="B52" s="1662"/>
      <c r="C52" s="734"/>
      <c r="D52" s="734"/>
      <c r="E52" s="1590"/>
      <c r="F52" s="1590"/>
      <c r="G52" s="273" t="s">
        <v>375</v>
      </c>
      <c r="H52" s="273" t="s">
        <v>376</v>
      </c>
      <c r="I52" s="82" t="s">
        <v>33</v>
      </c>
      <c r="J52" s="273">
        <v>1</v>
      </c>
      <c r="K52" s="1590"/>
      <c r="L52" s="1590"/>
      <c r="M52" s="1608"/>
      <c r="N52" s="1608"/>
      <c r="O52" s="1608"/>
      <c r="P52" s="1608"/>
      <c r="Q52" s="1608"/>
      <c r="R52" s="1608"/>
      <c r="S52" s="1608"/>
      <c r="T52" s="1608"/>
      <c r="U52" s="1683"/>
      <c r="V52" s="1683"/>
      <c r="W52" s="1683"/>
      <c r="X52" s="1683"/>
      <c r="Y52" s="1596"/>
      <c r="Z52" s="1596"/>
      <c r="AA52" s="1596"/>
      <c r="AB52" s="1596"/>
      <c r="AC52" s="1608"/>
      <c r="AD52" s="1608"/>
      <c r="AE52" s="1608"/>
      <c r="AF52" s="1608"/>
      <c r="AG52" s="1587"/>
      <c r="AH52" s="979"/>
      <c r="AI52" s="979"/>
      <c r="AJ52" s="1590"/>
      <c r="AK52" s="718"/>
      <c r="AL52" s="1557"/>
      <c r="AM52" s="77"/>
      <c r="AN52" s="77"/>
      <c r="AO52" s="77"/>
      <c r="AP52" s="77"/>
      <c r="AQ52" s="77"/>
    </row>
    <row r="53" spans="1:43" s="78" customFormat="1" ht="15" customHeight="1" outlineLevel="1">
      <c r="A53" s="1657" t="s">
        <v>38</v>
      </c>
      <c r="B53" s="1660" t="s">
        <v>563</v>
      </c>
      <c r="C53" s="732"/>
      <c r="D53" s="732"/>
      <c r="E53" s="1588" t="s">
        <v>35</v>
      </c>
      <c r="F53" s="1588" t="s">
        <v>442</v>
      </c>
      <c r="G53" s="273" t="s">
        <v>372</v>
      </c>
      <c r="H53" s="273" t="s">
        <v>79</v>
      </c>
      <c r="I53" s="82" t="s">
        <v>33</v>
      </c>
      <c r="J53" s="276">
        <v>7.0000000000000001E-3</v>
      </c>
      <c r="K53" s="1588">
        <v>2019</v>
      </c>
      <c r="L53" s="1588">
        <v>2019</v>
      </c>
      <c r="M53" s="1606">
        <f>SUM(N53:P55)</f>
        <v>62.07</v>
      </c>
      <c r="N53" s="1606">
        <v>0</v>
      </c>
      <c r="O53" s="1606">
        <v>62.07</v>
      </c>
      <c r="P53" s="1606">
        <v>0</v>
      </c>
      <c r="Q53" s="1606">
        <f>SUM(R53:T55)</f>
        <v>62.07</v>
      </c>
      <c r="R53" s="1606">
        <v>0</v>
      </c>
      <c r="S53" s="1606">
        <v>62.07</v>
      </c>
      <c r="T53" s="1606">
        <v>0</v>
      </c>
      <c r="U53" s="1681">
        <f>SUM(V53:X55)</f>
        <v>62.07</v>
      </c>
      <c r="V53" s="1681">
        <f>R53</f>
        <v>0</v>
      </c>
      <c r="W53" s="1681">
        <f>S53</f>
        <v>62.07</v>
      </c>
      <c r="X53" s="1681">
        <f>T53</f>
        <v>0</v>
      </c>
      <c r="Y53" s="1594">
        <f>U53</f>
        <v>62.07</v>
      </c>
      <c r="Z53" s="1594">
        <f t="shared" ref="Z53:AB53" si="21">V53</f>
        <v>0</v>
      </c>
      <c r="AA53" s="1594">
        <f t="shared" si="21"/>
        <v>62.07</v>
      </c>
      <c r="AB53" s="1594">
        <f t="shared" si="21"/>
        <v>0</v>
      </c>
      <c r="AC53" s="1606"/>
      <c r="AD53" s="1606">
        <v>0</v>
      </c>
      <c r="AE53" s="1606">
        <v>0</v>
      </c>
      <c r="AF53" s="1606"/>
      <c r="AG53" s="1585" t="s">
        <v>33</v>
      </c>
      <c r="AH53" s="977"/>
      <c r="AI53" s="977"/>
      <c r="AJ53" s="1588"/>
      <c r="AK53" s="716"/>
      <c r="AL53" s="1557" t="s">
        <v>670</v>
      </c>
      <c r="AM53" s="77"/>
      <c r="AN53" s="77"/>
      <c r="AO53" s="77"/>
      <c r="AP53" s="77"/>
      <c r="AQ53" s="77"/>
    </row>
    <row r="54" spans="1:43" s="78" customFormat="1" ht="15" customHeight="1" outlineLevel="1">
      <c r="A54" s="1658"/>
      <c r="B54" s="1661"/>
      <c r="C54" s="733"/>
      <c r="D54" s="733"/>
      <c r="E54" s="1589"/>
      <c r="F54" s="1589"/>
      <c r="G54" s="273" t="s">
        <v>374</v>
      </c>
      <c r="H54" s="273" t="s">
        <v>373</v>
      </c>
      <c r="I54" s="82" t="s">
        <v>33</v>
      </c>
      <c r="J54" s="273">
        <v>100</v>
      </c>
      <c r="K54" s="1589"/>
      <c r="L54" s="1589"/>
      <c r="M54" s="1607"/>
      <c r="N54" s="1607"/>
      <c r="O54" s="1607"/>
      <c r="P54" s="1607"/>
      <c r="Q54" s="1607"/>
      <c r="R54" s="1607"/>
      <c r="S54" s="1607"/>
      <c r="T54" s="1607"/>
      <c r="U54" s="1682"/>
      <c r="V54" s="1682"/>
      <c r="W54" s="1682"/>
      <c r="X54" s="1682"/>
      <c r="Y54" s="1595"/>
      <c r="Z54" s="1595"/>
      <c r="AA54" s="1595"/>
      <c r="AB54" s="1595"/>
      <c r="AC54" s="1607"/>
      <c r="AD54" s="1607"/>
      <c r="AE54" s="1607"/>
      <c r="AF54" s="1607"/>
      <c r="AG54" s="1586"/>
      <c r="AH54" s="978"/>
      <c r="AI54" s="978"/>
      <c r="AJ54" s="1589"/>
      <c r="AK54" s="717"/>
      <c r="AL54" s="1557"/>
      <c r="AM54" s="77"/>
      <c r="AN54" s="77"/>
      <c r="AO54" s="77"/>
      <c r="AP54" s="77"/>
      <c r="AQ54" s="77"/>
    </row>
    <row r="55" spans="1:43" s="78" customFormat="1" ht="43.2" customHeight="1" outlineLevel="1">
      <c r="A55" s="1659"/>
      <c r="B55" s="1662"/>
      <c r="C55" s="734"/>
      <c r="D55" s="734"/>
      <c r="E55" s="1590"/>
      <c r="F55" s="1590"/>
      <c r="G55" s="273" t="s">
        <v>375</v>
      </c>
      <c r="H55" s="273" t="s">
        <v>376</v>
      </c>
      <c r="I55" s="82" t="s">
        <v>33</v>
      </c>
      <c r="J55" s="273">
        <v>1</v>
      </c>
      <c r="K55" s="1590"/>
      <c r="L55" s="1590"/>
      <c r="M55" s="1608"/>
      <c r="N55" s="1608"/>
      <c r="O55" s="1608"/>
      <c r="P55" s="1608"/>
      <c r="Q55" s="1608"/>
      <c r="R55" s="1608"/>
      <c r="S55" s="1608"/>
      <c r="T55" s="1608"/>
      <c r="U55" s="1683"/>
      <c r="V55" s="1683"/>
      <c r="W55" s="1683"/>
      <c r="X55" s="1683"/>
      <c r="Y55" s="1596"/>
      <c r="Z55" s="1596"/>
      <c r="AA55" s="1596"/>
      <c r="AB55" s="1596"/>
      <c r="AC55" s="1608"/>
      <c r="AD55" s="1608"/>
      <c r="AE55" s="1608"/>
      <c r="AF55" s="1608"/>
      <c r="AG55" s="1587"/>
      <c r="AH55" s="979"/>
      <c r="AI55" s="979"/>
      <c r="AJ55" s="1590"/>
      <c r="AK55" s="718"/>
      <c r="AL55" s="1557"/>
      <c r="AM55" s="77"/>
      <c r="AN55" s="77"/>
      <c r="AO55" s="77"/>
      <c r="AP55" s="77"/>
      <c r="AQ55" s="77"/>
    </row>
    <row r="56" spans="1:43" s="78" customFormat="1" ht="18" customHeight="1" outlineLevel="1">
      <c r="A56" s="1657" t="s">
        <v>58</v>
      </c>
      <c r="B56" s="1660" t="s">
        <v>564</v>
      </c>
      <c r="C56" s="732"/>
      <c r="D56" s="732"/>
      <c r="E56" s="1588" t="s">
        <v>35</v>
      </c>
      <c r="F56" s="1588" t="s">
        <v>442</v>
      </c>
      <c r="G56" s="273" t="s">
        <v>372</v>
      </c>
      <c r="H56" s="273" t="s">
        <v>79</v>
      </c>
      <c r="I56" s="82" t="s">
        <v>33</v>
      </c>
      <c r="J56" s="276">
        <v>4.5999999999999999E-2</v>
      </c>
      <c r="K56" s="1588">
        <v>2019</v>
      </c>
      <c r="L56" s="1588">
        <v>2019</v>
      </c>
      <c r="M56" s="1606">
        <f>SUM(N56:P58)</f>
        <v>407.89</v>
      </c>
      <c r="N56" s="1606">
        <v>0</v>
      </c>
      <c r="O56" s="1606">
        <v>407.89</v>
      </c>
      <c r="P56" s="1606">
        <v>0</v>
      </c>
      <c r="Q56" s="1606">
        <f>SUM(R56:T58)</f>
        <v>407.89</v>
      </c>
      <c r="R56" s="1606">
        <v>0</v>
      </c>
      <c r="S56" s="1606">
        <v>407.89</v>
      </c>
      <c r="T56" s="1606">
        <v>0</v>
      </c>
      <c r="U56" s="1681">
        <f>SUM(V56:X58)</f>
        <v>407.89</v>
      </c>
      <c r="V56" s="1681">
        <f>R56</f>
        <v>0</v>
      </c>
      <c r="W56" s="1681">
        <f>S56</f>
        <v>407.89</v>
      </c>
      <c r="X56" s="1681">
        <f>T56</f>
        <v>0</v>
      </c>
      <c r="Y56" s="1594">
        <f>U56</f>
        <v>407.89</v>
      </c>
      <c r="Z56" s="1594">
        <f t="shared" ref="Z56:AB56" si="22">V56</f>
        <v>0</v>
      </c>
      <c r="AA56" s="1594">
        <f t="shared" si="22"/>
        <v>407.89</v>
      </c>
      <c r="AB56" s="1594">
        <f t="shared" si="22"/>
        <v>0</v>
      </c>
      <c r="AC56" s="1606"/>
      <c r="AD56" s="1606">
        <v>0</v>
      </c>
      <c r="AE56" s="1606">
        <v>0</v>
      </c>
      <c r="AF56" s="1606"/>
      <c r="AG56" s="1585" t="s">
        <v>33</v>
      </c>
      <c r="AH56" s="977"/>
      <c r="AI56" s="977"/>
      <c r="AJ56" s="1588"/>
      <c r="AK56" s="716"/>
      <c r="AL56" s="1557" t="s">
        <v>670</v>
      </c>
      <c r="AM56" s="77"/>
      <c r="AN56" s="77"/>
      <c r="AO56" s="77"/>
      <c r="AP56" s="77"/>
      <c r="AQ56" s="77"/>
    </row>
    <row r="57" spans="1:43" s="78" customFormat="1" ht="21" customHeight="1" outlineLevel="1">
      <c r="A57" s="1658"/>
      <c r="B57" s="1661"/>
      <c r="C57" s="733"/>
      <c r="D57" s="733"/>
      <c r="E57" s="1589"/>
      <c r="F57" s="1589"/>
      <c r="G57" s="273" t="s">
        <v>374</v>
      </c>
      <c r="H57" s="273" t="s">
        <v>373</v>
      </c>
      <c r="I57" s="82" t="s">
        <v>33</v>
      </c>
      <c r="J57" s="273">
        <v>100</v>
      </c>
      <c r="K57" s="1589"/>
      <c r="L57" s="1589"/>
      <c r="M57" s="1607"/>
      <c r="N57" s="1607"/>
      <c r="O57" s="1607"/>
      <c r="P57" s="1607"/>
      <c r="Q57" s="1607"/>
      <c r="R57" s="1607"/>
      <c r="S57" s="1607"/>
      <c r="T57" s="1607"/>
      <c r="U57" s="1682"/>
      <c r="V57" s="1682"/>
      <c r="W57" s="1682"/>
      <c r="X57" s="1682"/>
      <c r="Y57" s="1595"/>
      <c r="Z57" s="1595"/>
      <c r="AA57" s="1595"/>
      <c r="AB57" s="1595"/>
      <c r="AC57" s="1607"/>
      <c r="AD57" s="1607"/>
      <c r="AE57" s="1607"/>
      <c r="AF57" s="1607"/>
      <c r="AG57" s="1586"/>
      <c r="AH57" s="978"/>
      <c r="AI57" s="978"/>
      <c r="AJ57" s="1589"/>
      <c r="AK57" s="717"/>
      <c r="AL57" s="1557"/>
      <c r="AM57" s="77"/>
      <c r="AN57" s="77"/>
      <c r="AO57" s="77"/>
      <c r="AP57" s="77"/>
      <c r="AQ57" s="77"/>
    </row>
    <row r="58" spans="1:43" s="78" customFormat="1" ht="43.2" customHeight="1" outlineLevel="1">
      <c r="A58" s="1659"/>
      <c r="B58" s="1662"/>
      <c r="C58" s="734"/>
      <c r="D58" s="734"/>
      <c r="E58" s="1590"/>
      <c r="F58" s="1590"/>
      <c r="G58" s="273" t="s">
        <v>375</v>
      </c>
      <c r="H58" s="273" t="s">
        <v>376</v>
      </c>
      <c r="I58" s="82" t="s">
        <v>33</v>
      </c>
      <c r="J58" s="273">
        <v>1</v>
      </c>
      <c r="K58" s="1590"/>
      <c r="L58" s="1590"/>
      <c r="M58" s="1608"/>
      <c r="N58" s="1608"/>
      <c r="O58" s="1608"/>
      <c r="P58" s="1608"/>
      <c r="Q58" s="1608"/>
      <c r="R58" s="1608"/>
      <c r="S58" s="1608"/>
      <c r="T58" s="1608"/>
      <c r="U58" s="1683"/>
      <c r="V58" s="1683"/>
      <c r="W58" s="1683"/>
      <c r="X58" s="1683"/>
      <c r="Y58" s="1596"/>
      <c r="Z58" s="1596"/>
      <c r="AA58" s="1596"/>
      <c r="AB58" s="1596"/>
      <c r="AC58" s="1608"/>
      <c r="AD58" s="1608"/>
      <c r="AE58" s="1608"/>
      <c r="AF58" s="1608"/>
      <c r="AG58" s="1587"/>
      <c r="AH58" s="979"/>
      <c r="AI58" s="979"/>
      <c r="AJ58" s="1590"/>
      <c r="AK58" s="718"/>
      <c r="AL58" s="1557"/>
      <c r="AM58" s="77"/>
      <c r="AN58" s="77"/>
      <c r="AO58" s="77"/>
      <c r="AP58" s="77"/>
      <c r="AQ58" s="77"/>
    </row>
    <row r="59" spans="1:43" ht="17.25" customHeight="1" outlineLevel="1">
      <c r="A59" s="1684" t="s">
        <v>59</v>
      </c>
      <c r="B59" s="1660" t="s">
        <v>565</v>
      </c>
      <c r="C59" s="732"/>
      <c r="D59" s="732"/>
      <c r="E59" s="1576" t="s">
        <v>35</v>
      </c>
      <c r="F59" s="1576" t="s">
        <v>442</v>
      </c>
      <c r="G59" s="21" t="s">
        <v>372</v>
      </c>
      <c r="H59" s="21" t="s">
        <v>79</v>
      </c>
      <c r="I59" s="831" t="s">
        <v>33</v>
      </c>
      <c r="J59" s="23">
        <v>1.4E-2</v>
      </c>
      <c r="K59" s="1576">
        <v>2020</v>
      </c>
      <c r="L59" s="1576">
        <v>2020</v>
      </c>
      <c r="M59" s="1606">
        <f>SUM(N59:P61)</f>
        <v>129.93</v>
      </c>
      <c r="N59" s="1612">
        <v>0</v>
      </c>
      <c r="O59" s="1612">
        <v>0</v>
      </c>
      <c r="P59" s="1612">
        <v>129.93</v>
      </c>
      <c r="Q59" s="1606">
        <f>SUM(R59:T61)</f>
        <v>129.93</v>
      </c>
      <c r="R59" s="1612">
        <v>0</v>
      </c>
      <c r="S59" s="1612">
        <v>0</v>
      </c>
      <c r="T59" s="1612">
        <v>129.93</v>
      </c>
      <c r="U59" s="1681">
        <f>SUM(V59:X61)</f>
        <v>129.93</v>
      </c>
      <c r="V59" s="1681">
        <f>R59</f>
        <v>0</v>
      </c>
      <c r="W59" s="1681">
        <f>S59</f>
        <v>0</v>
      </c>
      <c r="X59" s="1681">
        <f>T59</f>
        <v>129.93</v>
      </c>
      <c r="Y59" s="1594">
        <f>U59</f>
        <v>129.93</v>
      </c>
      <c r="Z59" s="1594">
        <f t="shared" ref="Z59:AB59" si="23">V59</f>
        <v>0</v>
      </c>
      <c r="AA59" s="1594">
        <f t="shared" si="23"/>
        <v>0</v>
      </c>
      <c r="AB59" s="1594">
        <f t="shared" si="23"/>
        <v>129.93</v>
      </c>
      <c r="AC59" s="1606"/>
      <c r="AD59" s="1612">
        <v>0</v>
      </c>
      <c r="AE59" s="1612">
        <v>0</v>
      </c>
      <c r="AF59" s="1606"/>
      <c r="AG59" s="1603" t="s">
        <v>604</v>
      </c>
      <c r="AH59" s="974"/>
      <c r="AI59" s="974"/>
      <c r="AJ59" s="1576"/>
      <c r="AK59" s="706"/>
      <c r="AL59" s="1556"/>
      <c r="AM59" s="2"/>
      <c r="AN59" s="2"/>
      <c r="AO59" s="2"/>
      <c r="AP59" s="2"/>
      <c r="AQ59" s="2"/>
    </row>
    <row r="60" spans="1:43" ht="13.5" customHeight="1" outlineLevel="1">
      <c r="A60" s="1685"/>
      <c r="B60" s="1661"/>
      <c r="C60" s="733"/>
      <c r="D60" s="733"/>
      <c r="E60" s="1577"/>
      <c r="F60" s="1577"/>
      <c r="G60" s="21" t="s">
        <v>374</v>
      </c>
      <c r="H60" s="21" t="s">
        <v>373</v>
      </c>
      <c r="I60" s="831" t="s">
        <v>33</v>
      </c>
      <c r="J60" s="21">
        <v>100</v>
      </c>
      <c r="K60" s="1577"/>
      <c r="L60" s="1577"/>
      <c r="M60" s="1607"/>
      <c r="N60" s="1613"/>
      <c r="O60" s="1613"/>
      <c r="P60" s="1613"/>
      <c r="Q60" s="1607"/>
      <c r="R60" s="1613"/>
      <c r="S60" s="1613"/>
      <c r="T60" s="1613"/>
      <c r="U60" s="1682"/>
      <c r="V60" s="1682"/>
      <c r="W60" s="1682"/>
      <c r="X60" s="1682"/>
      <c r="Y60" s="1595"/>
      <c r="Z60" s="1595"/>
      <c r="AA60" s="1595"/>
      <c r="AB60" s="1595"/>
      <c r="AC60" s="1607"/>
      <c r="AD60" s="1613"/>
      <c r="AE60" s="1613"/>
      <c r="AF60" s="1607"/>
      <c r="AG60" s="1604"/>
      <c r="AH60" s="975"/>
      <c r="AI60" s="975"/>
      <c r="AJ60" s="1577"/>
      <c r="AK60" s="707"/>
      <c r="AL60" s="1556"/>
      <c r="AM60" s="2"/>
      <c r="AN60" s="2"/>
      <c r="AO60" s="2"/>
      <c r="AP60" s="2"/>
      <c r="AQ60" s="2"/>
    </row>
    <row r="61" spans="1:43" ht="43.2" customHeight="1" outlineLevel="1">
      <c r="A61" s="1686"/>
      <c r="B61" s="1662"/>
      <c r="C61" s="734"/>
      <c r="D61" s="734"/>
      <c r="E61" s="1578"/>
      <c r="F61" s="1578"/>
      <c r="G61" s="21" t="s">
        <v>375</v>
      </c>
      <c r="H61" s="21" t="s">
        <v>376</v>
      </c>
      <c r="I61" s="831" t="s">
        <v>33</v>
      </c>
      <c r="J61" s="21">
        <v>1</v>
      </c>
      <c r="K61" s="1578"/>
      <c r="L61" s="1578"/>
      <c r="M61" s="1608"/>
      <c r="N61" s="1614"/>
      <c r="O61" s="1614"/>
      <c r="P61" s="1614"/>
      <c r="Q61" s="1608"/>
      <c r="R61" s="1614"/>
      <c r="S61" s="1614"/>
      <c r="T61" s="1614"/>
      <c r="U61" s="1683"/>
      <c r="V61" s="1683"/>
      <c r="W61" s="1683"/>
      <c r="X61" s="1683"/>
      <c r="Y61" s="1596"/>
      <c r="Z61" s="1596"/>
      <c r="AA61" s="1596"/>
      <c r="AB61" s="1596"/>
      <c r="AC61" s="1608"/>
      <c r="AD61" s="1614"/>
      <c r="AE61" s="1614"/>
      <c r="AF61" s="1608"/>
      <c r="AG61" s="1605"/>
      <c r="AH61" s="976"/>
      <c r="AI61" s="976"/>
      <c r="AJ61" s="1578"/>
      <c r="AK61" s="708"/>
      <c r="AL61" s="1556"/>
      <c r="AM61" s="2"/>
      <c r="AN61" s="2"/>
      <c r="AO61" s="2"/>
      <c r="AP61" s="2"/>
      <c r="AQ61" s="2"/>
    </row>
    <row r="62" spans="1:43" ht="19.5" customHeight="1" outlineLevel="1">
      <c r="A62" s="1684" t="s">
        <v>60</v>
      </c>
      <c r="B62" s="1660" t="s">
        <v>566</v>
      </c>
      <c r="C62" s="732"/>
      <c r="D62" s="732"/>
      <c r="E62" s="1576" t="s">
        <v>35</v>
      </c>
      <c r="F62" s="1576" t="s">
        <v>442</v>
      </c>
      <c r="G62" s="21" t="s">
        <v>372</v>
      </c>
      <c r="H62" s="21" t="s">
        <v>79</v>
      </c>
      <c r="I62" s="831" t="s">
        <v>33</v>
      </c>
      <c r="J62" s="21">
        <v>2E-3</v>
      </c>
      <c r="K62" s="1576">
        <v>2020</v>
      </c>
      <c r="L62" s="1576">
        <v>2020</v>
      </c>
      <c r="M62" s="1606">
        <f>SUM(N62:P64)</f>
        <v>18.559999999999999</v>
      </c>
      <c r="N62" s="1612">
        <v>0</v>
      </c>
      <c r="O62" s="1612">
        <v>0</v>
      </c>
      <c r="P62" s="1612">
        <v>18.559999999999999</v>
      </c>
      <c r="Q62" s="1606">
        <f>SUM(R62:T64)</f>
        <v>18.559999999999999</v>
      </c>
      <c r="R62" s="1612">
        <v>0</v>
      </c>
      <c r="S62" s="1612">
        <v>0</v>
      </c>
      <c r="T62" s="1612">
        <v>18.559999999999999</v>
      </c>
      <c r="U62" s="1681">
        <f>SUM(V62:X64)</f>
        <v>18.559999999999999</v>
      </c>
      <c r="V62" s="1681">
        <f>R62</f>
        <v>0</v>
      </c>
      <c r="W62" s="1681">
        <f>S62</f>
        <v>0</v>
      </c>
      <c r="X62" s="1681">
        <f>T62</f>
        <v>18.559999999999999</v>
      </c>
      <c r="Y62" s="1594">
        <f>U62</f>
        <v>18.559999999999999</v>
      </c>
      <c r="Z62" s="1594">
        <f t="shared" ref="Z62:AB62" si="24">V62</f>
        <v>0</v>
      </c>
      <c r="AA62" s="1594">
        <f t="shared" si="24"/>
        <v>0</v>
      </c>
      <c r="AB62" s="1594">
        <f t="shared" si="24"/>
        <v>18.559999999999999</v>
      </c>
      <c r="AC62" s="1606"/>
      <c r="AD62" s="1612">
        <v>0</v>
      </c>
      <c r="AE62" s="1612">
        <v>0</v>
      </c>
      <c r="AF62" s="1606"/>
      <c r="AG62" s="1603" t="s">
        <v>604</v>
      </c>
      <c r="AH62" s="974"/>
      <c r="AI62" s="974"/>
      <c r="AJ62" s="1576"/>
      <c r="AK62" s="706"/>
      <c r="AL62" s="1556"/>
      <c r="AM62" s="2"/>
      <c r="AN62" s="2"/>
      <c r="AO62" s="2"/>
      <c r="AP62" s="2"/>
      <c r="AQ62" s="2"/>
    </row>
    <row r="63" spans="1:43" ht="18" customHeight="1" outlineLevel="1">
      <c r="A63" s="1685"/>
      <c r="B63" s="1661"/>
      <c r="C63" s="733"/>
      <c r="D63" s="733"/>
      <c r="E63" s="1577"/>
      <c r="F63" s="1577"/>
      <c r="G63" s="21" t="s">
        <v>374</v>
      </c>
      <c r="H63" s="21" t="s">
        <v>373</v>
      </c>
      <c r="I63" s="831" t="s">
        <v>33</v>
      </c>
      <c r="J63" s="21">
        <v>100</v>
      </c>
      <c r="K63" s="1577"/>
      <c r="L63" s="1577"/>
      <c r="M63" s="1607"/>
      <c r="N63" s="1613"/>
      <c r="O63" s="1613"/>
      <c r="P63" s="1613"/>
      <c r="Q63" s="1607"/>
      <c r="R63" s="1613"/>
      <c r="S63" s="1613"/>
      <c r="T63" s="1613"/>
      <c r="U63" s="1682"/>
      <c r="V63" s="1682"/>
      <c r="W63" s="1682"/>
      <c r="X63" s="1682"/>
      <c r="Y63" s="1595"/>
      <c r="Z63" s="1595"/>
      <c r="AA63" s="1595"/>
      <c r="AB63" s="1595"/>
      <c r="AC63" s="1607"/>
      <c r="AD63" s="1613"/>
      <c r="AE63" s="1613"/>
      <c r="AF63" s="1607"/>
      <c r="AG63" s="1604"/>
      <c r="AH63" s="975"/>
      <c r="AI63" s="975"/>
      <c r="AJ63" s="1577"/>
      <c r="AK63" s="707"/>
      <c r="AL63" s="1556"/>
      <c r="AM63" s="2"/>
      <c r="AN63" s="2"/>
      <c r="AO63" s="2"/>
      <c r="AP63" s="2"/>
      <c r="AQ63" s="2"/>
    </row>
    <row r="64" spans="1:43" ht="43.2" customHeight="1" outlineLevel="1">
      <c r="A64" s="1686"/>
      <c r="B64" s="1662"/>
      <c r="C64" s="734"/>
      <c r="D64" s="734"/>
      <c r="E64" s="1578"/>
      <c r="F64" s="1578"/>
      <c r="G64" s="21" t="s">
        <v>375</v>
      </c>
      <c r="H64" s="21" t="s">
        <v>376</v>
      </c>
      <c r="I64" s="831" t="s">
        <v>33</v>
      </c>
      <c r="J64" s="21">
        <v>1</v>
      </c>
      <c r="K64" s="1578"/>
      <c r="L64" s="1578"/>
      <c r="M64" s="1608"/>
      <c r="N64" s="1614"/>
      <c r="O64" s="1614"/>
      <c r="P64" s="1614"/>
      <c r="Q64" s="1608"/>
      <c r="R64" s="1614"/>
      <c r="S64" s="1614"/>
      <c r="T64" s="1614"/>
      <c r="U64" s="1683"/>
      <c r="V64" s="1683"/>
      <c r="W64" s="1683"/>
      <c r="X64" s="1683"/>
      <c r="Y64" s="1596"/>
      <c r="Z64" s="1596"/>
      <c r="AA64" s="1596"/>
      <c r="AB64" s="1596"/>
      <c r="AC64" s="1608"/>
      <c r="AD64" s="1614"/>
      <c r="AE64" s="1614"/>
      <c r="AF64" s="1608"/>
      <c r="AG64" s="1605"/>
      <c r="AH64" s="976"/>
      <c r="AI64" s="976"/>
      <c r="AJ64" s="1578"/>
      <c r="AK64" s="708"/>
      <c r="AL64" s="1556"/>
      <c r="AM64" s="2"/>
      <c r="AN64" s="2"/>
      <c r="AO64" s="2"/>
      <c r="AP64" s="2"/>
      <c r="AQ64" s="2"/>
    </row>
    <row r="65" spans="1:43" ht="17.25" customHeight="1" outlineLevel="1">
      <c r="A65" s="1684" t="s">
        <v>61</v>
      </c>
      <c r="B65" s="1660" t="s">
        <v>567</v>
      </c>
      <c r="C65" s="732"/>
      <c r="D65" s="732"/>
      <c r="E65" s="1576" t="s">
        <v>35</v>
      </c>
      <c r="F65" s="1576" t="s">
        <v>442</v>
      </c>
      <c r="G65" s="21" t="s">
        <v>372</v>
      </c>
      <c r="H65" s="21" t="s">
        <v>79</v>
      </c>
      <c r="I65" s="831" t="s">
        <v>33</v>
      </c>
      <c r="J65" s="23">
        <v>5.0000000000000001E-3</v>
      </c>
      <c r="K65" s="1576">
        <v>2020</v>
      </c>
      <c r="L65" s="1576">
        <v>2020</v>
      </c>
      <c r="M65" s="1711">
        <f>SUM(N65:P67)</f>
        <v>46.4</v>
      </c>
      <c r="N65" s="1573">
        <v>0</v>
      </c>
      <c r="O65" s="1573">
        <v>0</v>
      </c>
      <c r="P65" s="1573">
        <v>46.4</v>
      </c>
      <c r="Q65" s="1714">
        <f>SUM(R65:T67)</f>
        <v>46.4</v>
      </c>
      <c r="R65" s="1573">
        <v>0</v>
      </c>
      <c r="S65" s="1573">
        <v>0</v>
      </c>
      <c r="T65" s="1573">
        <v>46.4</v>
      </c>
      <c r="U65" s="1708">
        <f>SUM(V65:X67)</f>
        <v>46.4</v>
      </c>
      <c r="V65" s="1705">
        <f>R65</f>
        <v>0</v>
      </c>
      <c r="W65" s="1705">
        <f>S65</f>
        <v>0</v>
      </c>
      <c r="X65" s="1705">
        <f>T65</f>
        <v>46.4</v>
      </c>
      <c r="Y65" s="1594">
        <f>U65</f>
        <v>46.4</v>
      </c>
      <c r="Z65" s="1594">
        <f t="shared" ref="Z65:AB65" si="25">V65</f>
        <v>0</v>
      </c>
      <c r="AA65" s="1594">
        <f t="shared" si="25"/>
        <v>0</v>
      </c>
      <c r="AB65" s="1594">
        <f t="shared" si="25"/>
        <v>46.4</v>
      </c>
      <c r="AC65" s="1606"/>
      <c r="AD65" s="1570">
        <v>0</v>
      </c>
      <c r="AE65" s="1570">
        <v>0</v>
      </c>
      <c r="AF65" s="1606"/>
      <c r="AG65" s="1699" t="s">
        <v>604</v>
      </c>
      <c r="AH65" s="983"/>
      <c r="AI65" s="983"/>
      <c r="AJ65" s="1702"/>
      <c r="AK65" s="758"/>
      <c r="AL65" s="1556"/>
      <c r="AM65" s="2"/>
      <c r="AN65" s="2"/>
      <c r="AO65" s="2"/>
      <c r="AP65" s="2"/>
      <c r="AQ65" s="2"/>
    </row>
    <row r="66" spans="1:43" ht="17.25" customHeight="1" outlineLevel="1">
      <c r="A66" s="1685"/>
      <c r="B66" s="1661"/>
      <c r="C66" s="733"/>
      <c r="D66" s="733"/>
      <c r="E66" s="1577"/>
      <c r="F66" s="1577"/>
      <c r="G66" s="21" t="s">
        <v>374</v>
      </c>
      <c r="H66" s="21" t="s">
        <v>373</v>
      </c>
      <c r="I66" s="831" t="s">
        <v>33</v>
      </c>
      <c r="J66" s="21">
        <v>100</v>
      </c>
      <c r="K66" s="1577"/>
      <c r="L66" s="1577"/>
      <c r="M66" s="1712"/>
      <c r="N66" s="1574"/>
      <c r="O66" s="1574"/>
      <c r="P66" s="1574"/>
      <c r="Q66" s="1715"/>
      <c r="R66" s="1574"/>
      <c r="S66" s="1574"/>
      <c r="T66" s="1574"/>
      <c r="U66" s="1709"/>
      <c r="V66" s="1706"/>
      <c r="W66" s="1706"/>
      <c r="X66" s="1706"/>
      <c r="Y66" s="1595"/>
      <c r="Z66" s="1595"/>
      <c r="AA66" s="1595"/>
      <c r="AB66" s="1595"/>
      <c r="AC66" s="1607"/>
      <c r="AD66" s="1571"/>
      <c r="AE66" s="1571"/>
      <c r="AF66" s="1607"/>
      <c r="AG66" s="1700"/>
      <c r="AH66" s="984"/>
      <c r="AI66" s="984"/>
      <c r="AJ66" s="1703"/>
      <c r="AK66" s="759"/>
      <c r="AL66" s="1556"/>
      <c r="AM66" s="2"/>
      <c r="AN66" s="2"/>
      <c r="AO66" s="2"/>
      <c r="AP66" s="2"/>
      <c r="AQ66" s="2"/>
    </row>
    <row r="67" spans="1:43" ht="43.2" customHeight="1" outlineLevel="1">
      <c r="A67" s="1686"/>
      <c r="B67" s="1662"/>
      <c r="C67" s="734"/>
      <c r="D67" s="734"/>
      <c r="E67" s="1578"/>
      <c r="F67" s="1578"/>
      <c r="G67" s="21" t="s">
        <v>375</v>
      </c>
      <c r="H67" s="21" t="s">
        <v>376</v>
      </c>
      <c r="I67" s="831" t="s">
        <v>33</v>
      </c>
      <c r="J67" s="21">
        <v>1</v>
      </c>
      <c r="K67" s="1578"/>
      <c r="L67" s="1578"/>
      <c r="M67" s="1713"/>
      <c r="N67" s="1575"/>
      <c r="O67" s="1575"/>
      <c r="P67" s="1575"/>
      <c r="Q67" s="1716"/>
      <c r="R67" s="1575"/>
      <c r="S67" s="1575"/>
      <c r="T67" s="1575"/>
      <c r="U67" s="1710"/>
      <c r="V67" s="1707"/>
      <c r="W67" s="1707"/>
      <c r="X67" s="1707"/>
      <c r="Y67" s="1596"/>
      <c r="Z67" s="1596"/>
      <c r="AA67" s="1596"/>
      <c r="AB67" s="1596"/>
      <c r="AC67" s="1608"/>
      <c r="AD67" s="1572"/>
      <c r="AE67" s="1572"/>
      <c r="AF67" s="1608"/>
      <c r="AG67" s="1701"/>
      <c r="AH67" s="985"/>
      <c r="AI67" s="985"/>
      <c r="AJ67" s="1704"/>
      <c r="AK67" s="760"/>
      <c r="AL67" s="1556"/>
      <c r="AM67" s="2"/>
      <c r="AN67" s="2"/>
      <c r="AO67" s="2"/>
      <c r="AP67" s="2"/>
      <c r="AQ67" s="2"/>
    </row>
    <row r="68" spans="1:43" ht="21" customHeight="1" outlineLevel="1">
      <c r="A68" s="1684" t="s">
        <v>62</v>
      </c>
      <c r="B68" s="1660" t="s">
        <v>568</v>
      </c>
      <c r="C68" s="732"/>
      <c r="D68" s="732"/>
      <c r="E68" s="1576" t="s">
        <v>35</v>
      </c>
      <c r="F68" s="1576" t="s">
        <v>442</v>
      </c>
      <c r="G68" s="21" t="s">
        <v>372</v>
      </c>
      <c r="H68" s="21" t="s">
        <v>79</v>
      </c>
      <c r="I68" s="831" t="s">
        <v>33</v>
      </c>
      <c r="J68" s="23">
        <v>0.121</v>
      </c>
      <c r="K68" s="1576">
        <v>2020</v>
      </c>
      <c r="L68" s="1576">
        <v>2020</v>
      </c>
      <c r="M68" s="1711">
        <f>SUM(N68:P70)</f>
        <v>1123</v>
      </c>
      <c r="N68" s="1573">
        <v>0</v>
      </c>
      <c r="O68" s="1573">
        <v>0</v>
      </c>
      <c r="P68" s="1573">
        <v>1123</v>
      </c>
      <c r="Q68" s="1714">
        <f>SUM(R68:T70)</f>
        <v>1123</v>
      </c>
      <c r="R68" s="1573">
        <v>0</v>
      </c>
      <c r="S68" s="1573">
        <v>0</v>
      </c>
      <c r="T68" s="1573">
        <v>1123</v>
      </c>
      <c r="U68" s="1708">
        <f>SUM(V68:X70)</f>
        <v>1123</v>
      </c>
      <c r="V68" s="1705">
        <f>R68</f>
        <v>0</v>
      </c>
      <c r="W68" s="1705">
        <f>S68</f>
        <v>0</v>
      </c>
      <c r="X68" s="1705">
        <f>T68</f>
        <v>1123</v>
      </c>
      <c r="Y68" s="1594">
        <f>U68</f>
        <v>1123</v>
      </c>
      <c r="Z68" s="1594">
        <f t="shared" ref="Z68:AB68" si="26">V68</f>
        <v>0</v>
      </c>
      <c r="AA68" s="1594">
        <f t="shared" si="26"/>
        <v>0</v>
      </c>
      <c r="AB68" s="1594">
        <f t="shared" si="26"/>
        <v>1123</v>
      </c>
      <c r="AC68" s="1606"/>
      <c r="AD68" s="1570">
        <v>0</v>
      </c>
      <c r="AE68" s="1573">
        <v>0</v>
      </c>
      <c r="AF68" s="1606"/>
      <c r="AG68" s="1699" t="s">
        <v>604</v>
      </c>
      <c r="AH68" s="983"/>
      <c r="AI68" s="983"/>
      <c r="AJ68" s="1702"/>
      <c r="AK68" s="758"/>
      <c r="AL68" s="1556"/>
      <c r="AM68" s="2"/>
      <c r="AN68" s="2"/>
      <c r="AO68" s="2"/>
      <c r="AP68" s="2"/>
      <c r="AQ68" s="2"/>
    </row>
    <row r="69" spans="1:43" ht="14.25" customHeight="1" outlineLevel="1">
      <c r="A69" s="1685"/>
      <c r="B69" s="1661"/>
      <c r="C69" s="733"/>
      <c r="D69" s="733"/>
      <c r="E69" s="1577"/>
      <c r="F69" s="1577"/>
      <c r="G69" s="21" t="s">
        <v>374</v>
      </c>
      <c r="H69" s="21" t="s">
        <v>373</v>
      </c>
      <c r="I69" s="831" t="s">
        <v>33</v>
      </c>
      <c r="J69" s="21">
        <v>100</v>
      </c>
      <c r="K69" s="1577"/>
      <c r="L69" s="1577"/>
      <c r="M69" s="1712"/>
      <c r="N69" s="1574"/>
      <c r="O69" s="1574"/>
      <c r="P69" s="1574"/>
      <c r="Q69" s="1715"/>
      <c r="R69" s="1574"/>
      <c r="S69" s="1574"/>
      <c r="T69" s="1574"/>
      <c r="U69" s="1709"/>
      <c r="V69" s="1706"/>
      <c r="W69" s="1706"/>
      <c r="X69" s="1706"/>
      <c r="Y69" s="1595"/>
      <c r="Z69" s="1595"/>
      <c r="AA69" s="1595"/>
      <c r="AB69" s="1595"/>
      <c r="AC69" s="1607"/>
      <c r="AD69" s="1571"/>
      <c r="AE69" s="1574"/>
      <c r="AF69" s="1607"/>
      <c r="AG69" s="1700"/>
      <c r="AH69" s="984"/>
      <c r="AI69" s="984"/>
      <c r="AJ69" s="1703"/>
      <c r="AK69" s="759"/>
      <c r="AL69" s="1556"/>
      <c r="AM69" s="2"/>
      <c r="AN69" s="2"/>
      <c r="AO69" s="2"/>
      <c r="AP69" s="2"/>
      <c r="AQ69" s="2"/>
    </row>
    <row r="70" spans="1:43" ht="43.2" customHeight="1" outlineLevel="1">
      <c r="A70" s="1686"/>
      <c r="B70" s="1662"/>
      <c r="C70" s="734"/>
      <c r="D70" s="734"/>
      <c r="E70" s="1578"/>
      <c r="F70" s="1578"/>
      <c r="G70" s="21" t="s">
        <v>375</v>
      </c>
      <c r="H70" s="21" t="s">
        <v>376</v>
      </c>
      <c r="I70" s="831" t="s">
        <v>33</v>
      </c>
      <c r="J70" s="21">
        <v>1</v>
      </c>
      <c r="K70" s="1578"/>
      <c r="L70" s="1578"/>
      <c r="M70" s="1713"/>
      <c r="N70" s="1575"/>
      <c r="O70" s="1575"/>
      <c r="P70" s="1575"/>
      <c r="Q70" s="1716"/>
      <c r="R70" s="1575"/>
      <c r="S70" s="1575"/>
      <c r="T70" s="1575"/>
      <c r="U70" s="1710"/>
      <c r="V70" s="1707"/>
      <c r="W70" s="1707"/>
      <c r="X70" s="1707"/>
      <c r="Y70" s="1596"/>
      <c r="Z70" s="1596"/>
      <c r="AA70" s="1596"/>
      <c r="AB70" s="1596"/>
      <c r="AC70" s="1608"/>
      <c r="AD70" s="1572"/>
      <c r="AE70" s="1575"/>
      <c r="AF70" s="1608"/>
      <c r="AG70" s="1701"/>
      <c r="AH70" s="985"/>
      <c r="AI70" s="985"/>
      <c r="AJ70" s="1704"/>
      <c r="AK70" s="760"/>
      <c r="AL70" s="1556"/>
      <c r="AM70" s="2"/>
      <c r="AN70" s="2"/>
      <c r="AO70" s="2"/>
      <c r="AP70" s="2"/>
      <c r="AQ70" s="2"/>
    </row>
    <row r="71" spans="1:43" ht="16.5" customHeight="1" outlineLevel="1">
      <c r="A71" s="1684" t="s">
        <v>63</v>
      </c>
      <c r="B71" s="1660" t="s">
        <v>569</v>
      </c>
      <c r="C71" s="732"/>
      <c r="D71" s="732"/>
      <c r="E71" s="1576" t="s">
        <v>35</v>
      </c>
      <c r="F71" s="1576" t="s">
        <v>442</v>
      </c>
      <c r="G71" s="21" t="s">
        <v>372</v>
      </c>
      <c r="H71" s="21" t="s">
        <v>79</v>
      </c>
      <c r="I71" s="831" t="s">
        <v>33</v>
      </c>
      <c r="J71" s="22">
        <v>0.68</v>
      </c>
      <c r="K71" s="1576">
        <v>2020</v>
      </c>
      <c r="L71" s="1576">
        <v>2020</v>
      </c>
      <c r="M71" s="1711">
        <f>SUM(N71:P73)</f>
        <v>6311.06</v>
      </c>
      <c r="N71" s="1573">
        <v>0</v>
      </c>
      <c r="O71" s="1573">
        <v>0</v>
      </c>
      <c r="P71" s="1573">
        <v>6311.06</v>
      </c>
      <c r="Q71" s="1714">
        <f>SUM(R71:T73)</f>
        <v>6311.06</v>
      </c>
      <c r="R71" s="1573">
        <v>0</v>
      </c>
      <c r="S71" s="1573">
        <v>0</v>
      </c>
      <c r="T71" s="1573">
        <v>6311.06</v>
      </c>
      <c r="U71" s="1708">
        <f>SUM(V71:X73)</f>
        <v>6311.06</v>
      </c>
      <c r="V71" s="1705">
        <f>R71</f>
        <v>0</v>
      </c>
      <c r="W71" s="1705">
        <f>S71</f>
        <v>0</v>
      </c>
      <c r="X71" s="1705">
        <f>T71</f>
        <v>6311.06</v>
      </c>
      <c r="Y71" s="1594">
        <f>U71</f>
        <v>6311.06</v>
      </c>
      <c r="Z71" s="1594">
        <f t="shared" ref="Z71:AB71" si="27">V71</f>
        <v>0</v>
      </c>
      <c r="AA71" s="1594">
        <f t="shared" si="27"/>
        <v>0</v>
      </c>
      <c r="AB71" s="1594">
        <f t="shared" si="27"/>
        <v>6311.06</v>
      </c>
      <c r="AC71" s="1606"/>
      <c r="AD71" s="1570">
        <v>0</v>
      </c>
      <c r="AE71" s="1573">
        <v>0</v>
      </c>
      <c r="AF71" s="1606"/>
      <c r="AG71" s="1699" t="s">
        <v>604</v>
      </c>
      <c r="AH71" s="983"/>
      <c r="AI71" s="983"/>
      <c r="AJ71" s="1702"/>
      <c r="AK71" s="758"/>
      <c r="AL71" s="1556"/>
      <c r="AM71" s="2"/>
      <c r="AN71" s="2"/>
      <c r="AO71" s="2"/>
      <c r="AP71" s="2"/>
      <c r="AQ71" s="2"/>
    </row>
    <row r="72" spans="1:43" ht="15" customHeight="1" outlineLevel="1">
      <c r="A72" s="1685"/>
      <c r="B72" s="1661"/>
      <c r="C72" s="733"/>
      <c r="D72" s="733"/>
      <c r="E72" s="1577"/>
      <c r="F72" s="1577"/>
      <c r="G72" s="21" t="s">
        <v>374</v>
      </c>
      <c r="H72" s="21" t="s">
        <v>373</v>
      </c>
      <c r="I72" s="831" t="s">
        <v>33</v>
      </c>
      <c r="J72" s="21">
        <v>100</v>
      </c>
      <c r="K72" s="1577"/>
      <c r="L72" s="1577"/>
      <c r="M72" s="1712"/>
      <c r="N72" s="1574"/>
      <c r="O72" s="1574"/>
      <c r="P72" s="1574"/>
      <c r="Q72" s="1715"/>
      <c r="R72" s="1574"/>
      <c r="S72" s="1574"/>
      <c r="T72" s="1574"/>
      <c r="U72" s="1709"/>
      <c r="V72" s="1706"/>
      <c r="W72" s="1706"/>
      <c r="X72" s="1706"/>
      <c r="Y72" s="1595"/>
      <c r="Z72" s="1595"/>
      <c r="AA72" s="1595"/>
      <c r="AB72" s="1595"/>
      <c r="AC72" s="1607"/>
      <c r="AD72" s="1571"/>
      <c r="AE72" s="1574"/>
      <c r="AF72" s="1607"/>
      <c r="AG72" s="1700"/>
      <c r="AH72" s="984"/>
      <c r="AI72" s="984"/>
      <c r="AJ72" s="1703"/>
      <c r="AK72" s="759"/>
      <c r="AL72" s="1556"/>
      <c r="AM72" s="2"/>
      <c r="AN72" s="2"/>
      <c r="AO72" s="2"/>
      <c r="AP72" s="2"/>
      <c r="AQ72" s="2"/>
    </row>
    <row r="73" spans="1:43" ht="43.2" customHeight="1" outlineLevel="1">
      <c r="A73" s="1686"/>
      <c r="B73" s="1662"/>
      <c r="C73" s="734"/>
      <c r="D73" s="734"/>
      <c r="E73" s="1578"/>
      <c r="F73" s="1578"/>
      <c r="G73" s="21" t="s">
        <v>375</v>
      </c>
      <c r="H73" s="21" t="s">
        <v>376</v>
      </c>
      <c r="I73" s="831" t="s">
        <v>33</v>
      </c>
      <c r="J73" s="21">
        <v>1</v>
      </c>
      <c r="K73" s="1578"/>
      <c r="L73" s="1578"/>
      <c r="M73" s="1713"/>
      <c r="N73" s="1575"/>
      <c r="O73" s="1575"/>
      <c r="P73" s="1575"/>
      <c r="Q73" s="1716"/>
      <c r="R73" s="1575"/>
      <c r="S73" s="1575"/>
      <c r="T73" s="1575"/>
      <c r="U73" s="1710"/>
      <c r="V73" s="1707"/>
      <c r="W73" s="1707"/>
      <c r="X73" s="1707"/>
      <c r="Y73" s="1596"/>
      <c r="Z73" s="1596"/>
      <c r="AA73" s="1596"/>
      <c r="AB73" s="1596"/>
      <c r="AC73" s="1608"/>
      <c r="AD73" s="1572"/>
      <c r="AE73" s="1575"/>
      <c r="AF73" s="1608"/>
      <c r="AG73" s="1701"/>
      <c r="AH73" s="985"/>
      <c r="AI73" s="985"/>
      <c r="AJ73" s="1704"/>
      <c r="AK73" s="760"/>
      <c r="AL73" s="1556"/>
      <c r="AM73" s="2"/>
      <c r="AN73" s="2"/>
      <c r="AO73" s="2"/>
      <c r="AP73" s="2"/>
      <c r="AQ73" s="2"/>
    </row>
    <row r="74" spans="1:43" ht="29.25" customHeight="1">
      <c r="A74" s="346"/>
      <c r="B74" s="18" t="s">
        <v>424</v>
      </c>
      <c r="C74" s="18"/>
      <c r="D74" s="18"/>
      <c r="E74" s="19"/>
      <c r="F74" s="19"/>
      <c r="G74" s="24"/>
      <c r="H74" s="24"/>
      <c r="I74" s="24"/>
      <c r="J74" s="24"/>
      <c r="K74" s="19"/>
      <c r="L74" s="19"/>
      <c r="M74" s="25">
        <f t="shared" ref="M74:T74" si="28">SUM(M75:M110)</f>
        <v>14533.509999999998</v>
      </c>
      <c r="N74" s="25">
        <f t="shared" si="28"/>
        <v>7574.5</v>
      </c>
      <c r="O74" s="25">
        <f t="shared" si="28"/>
        <v>5097.55</v>
      </c>
      <c r="P74" s="25">
        <f t="shared" si="28"/>
        <v>1861.46</v>
      </c>
      <c r="Q74" s="25">
        <f t="shared" si="28"/>
        <v>14533.509999999998</v>
      </c>
      <c r="R74" s="25">
        <f t="shared" si="28"/>
        <v>7574.5</v>
      </c>
      <c r="S74" s="25">
        <f t="shared" si="28"/>
        <v>5097.55</v>
      </c>
      <c r="T74" s="25">
        <f t="shared" si="28"/>
        <v>1861.46</v>
      </c>
      <c r="U74" s="400">
        <f>SUM(U75:U110)</f>
        <v>14533.509999999998</v>
      </c>
      <c r="V74" s="400">
        <f t="shared" ref="V74:AF74" si="29">SUM(V75:V110)</f>
        <v>7574.5</v>
      </c>
      <c r="W74" s="400">
        <f t="shared" si="29"/>
        <v>5097.55</v>
      </c>
      <c r="X74" s="400">
        <f t="shared" si="29"/>
        <v>1861.46</v>
      </c>
      <c r="Y74" s="449">
        <f t="shared" si="29"/>
        <v>14533.509999999998</v>
      </c>
      <c r="Z74" s="449">
        <f t="shared" si="29"/>
        <v>7574.5</v>
      </c>
      <c r="AA74" s="449">
        <f t="shared" si="29"/>
        <v>5097.55</v>
      </c>
      <c r="AB74" s="449">
        <f t="shared" si="29"/>
        <v>1861.46</v>
      </c>
      <c r="AC74" s="25">
        <f t="shared" si="29"/>
        <v>0</v>
      </c>
      <c r="AD74" s="25">
        <f t="shared" si="29"/>
        <v>0</v>
      </c>
      <c r="AE74" s="25">
        <f t="shared" si="29"/>
        <v>6395.19</v>
      </c>
      <c r="AF74" s="25">
        <f t="shared" si="29"/>
        <v>5451.62</v>
      </c>
      <c r="AG74" s="96"/>
      <c r="AH74" s="96"/>
      <c r="AI74" s="96"/>
      <c r="AJ74" s="96"/>
      <c r="AK74" s="1101"/>
      <c r="AL74" s="334"/>
      <c r="AM74" s="2"/>
      <c r="AN74" s="2"/>
      <c r="AO74" s="2"/>
      <c r="AP74" s="2"/>
      <c r="AQ74" s="2"/>
    </row>
    <row r="75" spans="1:43" ht="16.5" customHeight="1" outlineLevel="1">
      <c r="A75" s="1684" t="s">
        <v>48</v>
      </c>
      <c r="B75" s="1718" t="s">
        <v>465</v>
      </c>
      <c r="C75" s="763"/>
      <c r="D75" s="763"/>
      <c r="E75" s="1576" t="s">
        <v>35</v>
      </c>
      <c r="F75" s="1576" t="s">
        <v>442</v>
      </c>
      <c r="G75" s="21" t="s">
        <v>372</v>
      </c>
      <c r="H75" s="21" t="s">
        <v>79</v>
      </c>
      <c r="I75" s="831" t="s">
        <v>33</v>
      </c>
      <c r="J75" s="22">
        <v>0.25</v>
      </c>
      <c r="K75" s="1576">
        <v>2017</v>
      </c>
      <c r="L75" s="1576">
        <v>2018</v>
      </c>
      <c r="M75" s="1570">
        <f>SUM(N75:P77)</f>
        <v>2761.16</v>
      </c>
      <c r="N75" s="1573">
        <v>2761.16</v>
      </c>
      <c r="O75" s="1573">
        <v>0</v>
      </c>
      <c r="P75" s="1573">
        <v>0</v>
      </c>
      <c r="Q75" s="1570">
        <f>SUM(R75:T77)</f>
        <v>2761.16</v>
      </c>
      <c r="R75" s="1573">
        <v>2761.16</v>
      </c>
      <c r="S75" s="1573">
        <v>0</v>
      </c>
      <c r="T75" s="1573">
        <v>0</v>
      </c>
      <c r="U75" s="1708">
        <f>SUM(V75:X77)</f>
        <v>2761.16</v>
      </c>
      <c r="V75" s="1705">
        <f>R75</f>
        <v>2761.16</v>
      </c>
      <c r="W75" s="1705">
        <f>S75</f>
        <v>0</v>
      </c>
      <c r="X75" s="1705">
        <f>T75</f>
        <v>0</v>
      </c>
      <c r="Y75" s="1615">
        <f>U75</f>
        <v>2761.16</v>
      </c>
      <c r="Z75" s="1615">
        <f t="shared" ref="Z75:AB75" si="30">V75</f>
        <v>2761.16</v>
      </c>
      <c r="AA75" s="1615">
        <f t="shared" si="30"/>
        <v>0</v>
      </c>
      <c r="AB75" s="1615">
        <f t="shared" si="30"/>
        <v>0</v>
      </c>
      <c r="AC75" s="1570"/>
      <c r="AD75" s="1570">
        <v>0</v>
      </c>
      <c r="AE75" s="1573">
        <v>0</v>
      </c>
      <c r="AF75" s="1576"/>
      <c r="AG75" s="1603" t="s">
        <v>33</v>
      </c>
      <c r="AH75" s="974"/>
      <c r="AI75" s="974"/>
      <c r="AJ75" s="1576"/>
      <c r="AK75" s="1102"/>
      <c r="AL75" s="1556"/>
      <c r="AM75" s="2"/>
      <c r="AN75" s="2"/>
      <c r="AO75" s="2"/>
      <c r="AP75" s="2"/>
      <c r="AQ75" s="2"/>
    </row>
    <row r="76" spans="1:43" ht="14.4" customHeight="1" outlineLevel="1">
      <c r="A76" s="1685"/>
      <c r="B76" s="1719"/>
      <c r="C76" s="764"/>
      <c r="D76" s="764"/>
      <c r="E76" s="1577"/>
      <c r="F76" s="1577"/>
      <c r="G76" s="21" t="s">
        <v>374</v>
      </c>
      <c r="H76" s="21" t="s">
        <v>373</v>
      </c>
      <c r="I76" s="831" t="s">
        <v>33</v>
      </c>
      <c r="J76" s="21">
        <v>200</v>
      </c>
      <c r="K76" s="1577"/>
      <c r="L76" s="1577"/>
      <c r="M76" s="1571"/>
      <c r="N76" s="1574"/>
      <c r="O76" s="1574"/>
      <c r="P76" s="1574"/>
      <c r="Q76" s="1571"/>
      <c r="R76" s="1574"/>
      <c r="S76" s="1574"/>
      <c r="T76" s="1574"/>
      <c r="U76" s="1709"/>
      <c r="V76" s="1706"/>
      <c r="W76" s="1706"/>
      <c r="X76" s="1706"/>
      <c r="Y76" s="1616"/>
      <c r="Z76" s="1616"/>
      <c r="AA76" s="1616"/>
      <c r="AB76" s="1616"/>
      <c r="AC76" s="1574"/>
      <c r="AD76" s="1571"/>
      <c r="AE76" s="1574"/>
      <c r="AF76" s="1577"/>
      <c r="AG76" s="1604"/>
      <c r="AH76" s="975"/>
      <c r="AI76" s="975"/>
      <c r="AJ76" s="1577"/>
      <c r="AK76" s="1103"/>
      <c r="AL76" s="1556"/>
      <c r="AM76" s="2"/>
      <c r="AN76" s="2"/>
      <c r="AO76" s="2"/>
      <c r="AP76" s="2"/>
      <c r="AQ76" s="2"/>
    </row>
    <row r="77" spans="1:43" ht="43.2" customHeight="1" outlineLevel="1">
      <c r="A77" s="1686"/>
      <c r="B77" s="1720"/>
      <c r="C77" s="765"/>
      <c r="D77" s="765"/>
      <c r="E77" s="1578"/>
      <c r="F77" s="1578"/>
      <c r="G77" s="21" t="s">
        <v>375</v>
      </c>
      <c r="H77" s="21" t="s">
        <v>376</v>
      </c>
      <c r="I77" s="831" t="s">
        <v>33</v>
      </c>
      <c r="J77" s="21">
        <v>1035</v>
      </c>
      <c r="K77" s="1578"/>
      <c r="L77" s="1578"/>
      <c r="M77" s="1572"/>
      <c r="N77" s="1575"/>
      <c r="O77" s="1575"/>
      <c r="P77" s="1575"/>
      <c r="Q77" s="1572"/>
      <c r="R77" s="1575"/>
      <c r="S77" s="1575"/>
      <c r="T77" s="1575"/>
      <c r="U77" s="1710"/>
      <c r="V77" s="1707"/>
      <c r="W77" s="1707"/>
      <c r="X77" s="1707"/>
      <c r="Y77" s="1617"/>
      <c r="Z77" s="1617"/>
      <c r="AA77" s="1617"/>
      <c r="AB77" s="1617"/>
      <c r="AC77" s="1575"/>
      <c r="AD77" s="1572"/>
      <c r="AE77" s="1575"/>
      <c r="AF77" s="1578"/>
      <c r="AG77" s="1605"/>
      <c r="AH77" s="976"/>
      <c r="AI77" s="976"/>
      <c r="AJ77" s="1578"/>
      <c r="AK77" s="1104"/>
      <c r="AL77" s="1556"/>
      <c r="AM77" s="2"/>
      <c r="AN77" s="2"/>
      <c r="AO77" s="2"/>
      <c r="AP77" s="2"/>
      <c r="AQ77" s="2"/>
    </row>
    <row r="78" spans="1:43" ht="12.75" customHeight="1" outlineLevel="1">
      <c r="A78" s="1684" t="s">
        <v>49</v>
      </c>
      <c r="B78" s="1718" t="s">
        <v>466</v>
      </c>
      <c r="C78" s="763"/>
      <c r="D78" s="763"/>
      <c r="E78" s="1576" t="s">
        <v>35</v>
      </c>
      <c r="F78" s="1576" t="s">
        <v>442</v>
      </c>
      <c r="G78" s="21" t="s">
        <v>372</v>
      </c>
      <c r="H78" s="21" t="s">
        <v>79</v>
      </c>
      <c r="I78" s="831" t="s">
        <v>33</v>
      </c>
      <c r="J78" s="22">
        <v>0.02</v>
      </c>
      <c r="K78" s="1576">
        <v>2017</v>
      </c>
      <c r="L78" s="1576">
        <v>2018</v>
      </c>
      <c r="M78" s="1570">
        <f>SUM(N78:P80)</f>
        <v>220.98</v>
      </c>
      <c r="N78" s="1573">
        <v>220.98</v>
      </c>
      <c r="O78" s="1573">
        <v>0</v>
      </c>
      <c r="P78" s="1573">
        <v>0</v>
      </c>
      <c r="Q78" s="1570">
        <f>SUM(R78:T80)</f>
        <v>220.98</v>
      </c>
      <c r="R78" s="1573">
        <v>220.98</v>
      </c>
      <c r="S78" s="1573">
        <v>0</v>
      </c>
      <c r="T78" s="1573">
        <v>0</v>
      </c>
      <c r="U78" s="1708">
        <f>SUM(V78:X80)</f>
        <v>220.98</v>
      </c>
      <c r="V78" s="1705">
        <f>R78</f>
        <v>220.98</v>
      </c>
      <c r="W78" s="1705">
        <f>S78</f>
        <v>0</v>
      </c>
      <c r="X78" s="1705">
        <f>T78</f>
        <v>0</v>
      </c>
      <c r="Y78" s="1615">
        <f t="shared" ref="Y78:AB78" si="31">U78</f>
        <v>220.98</v>
      </c>
      <c r="Z78" s="1615">
        <f t="shared" si="31"/>
        <v>220.98</v>
      </c>
      <c r="AA78" s="1615">
        <f t="shared" si="31"/>
        <v>0</v>
      </c>
      <c r="AB78" s="1615">
        <f t="shared" si="31"/>
        <v>0</v>
      </c>
      <c r="AC78" s="1570"/>
      <c r="AD78" s="1570">
        <v>0</v>
      </c>
      <c r="AE78" s="1573">
        <v>0</v>
      </c>
      <c r="AF78" s="1576"/>
      <c r="AG78" s="1603" t="s">
        <v>33</v>
      </c>
      <c r="AH78" s="974"/>
      <c r="AI78" s="974"/>
      <c r="AJ78" s="1576"/>
      <c r="AK78" s="1102"/>
      <c r="AL78" s="1556"/>
      <c r="AM78" s="2"/>
      <c r="AN78" s="2"/>
      <c r="AO78" s="2"/>
      <c r="AP78" s="2"/>
      <c r="AQ78" s="2"/>
    </row>
    <row r="79" spans="1:43" ht="15.75" customHeight="1" outlineLevel="1">
      <c r="A79" s="1685"/>
      <c r="B79" s="1719"/>
      <c r="C79" s="764"/>
      <c r="D79" s="764"/>
      <c r="E79" s="1577"/>
      <c r="F79" s="1577"/>
      <c r="G79" s="21" t="s">
        <v>374</v>
      </c>
      <c r="H79" s="21" t="s">
        <v>373</v>
      </c>
      <c r="I79" s="831" t="s">
        <v>33</v>
      </c>
      <c r="J79" s="21">
        <v>200</v>
      </c>
      <c r="K79" s="1577"/>
      <c r="L79" s="1577"/>
      <c r="M79" s="1571"/>
      <c r="N79" s="1574"/>
      <c r="O79" s="1574"/>
      <c r="P79" s="1574"/>
      <c r="Q79" s="1571"/>
      <c r="R79" s="1574"/>
      <c r="S79" s="1574"/>
      <c r="T79" s="1574"/>
      <c r="U79" s="1709"/>
      <c r="V79" s="1706"/>
      <c r="W79" s="1706"/>
      <c r="X79" s="1706"/>
      <c r="Y79" s="1616"/>
      <c r="Z79" s="1616"/>
      <c r="AA79" s="1616"/>
      <c r="AB79" s="1616"/>
      <c r="AC79" s="1574"/>
      <c r="AD79" s="1571"/>
      <c r="AE79" s="1574"/>
      <c r="AF79" s="1577"/>
      <c r="AG79" s="1604"/>
      <c r="AH79" s="975"/>
      <c r="AI79" s="975"/>
      <c r="AJ79" s="1577"/>
      <c r="AK79" s="1103"/>
      <c r="AL79" s="1556"/>
      <c r="AM79" s="2"/>
      <c r="AN79" s="2"/>
      <c r="AO79" s="2"/>
      <c r="AP79" s="2"/>
      <c r="AQ79" s="2"/>
    </row>
    <row r="80" spans="1:43" ht="39.75" customHeight="1" outlineLevel="1">
      <c r="A80" s="1686"/>
      <c r="B80" s="1720"/>
      <c r="C80" s="765"/>
      <c r="D80" s="765"/>
      <c r="E80" s="1578"/>
      <c r="F80" s="1578"/>
      <c r="G80" s="21" t="s">
        <v>375</v>
      </c>
      <c r="H80" s="21" t="s">
        <v>376</v>
      </c>
      <c r="I80" s="831" t="s">
        <v>33</v>
      </c>
      <c r="J80" s="21">
        <v>700</v>
      </c>
      <c r="K80" s="1578"/>
      <c r="L80" s="1578"/>
      <c r="M80" s="1572"/>
      <c r="N80" s="1575"/>
      <c r="O80" s="1575"/>
      <c r="P80" s="1575"/>
      <c r="Q80" s="1572"/>
      <c r="R80" s="1575"/>
      <c r="S80" s="1575"/>
      <c r="T80" s="1575"/>
      <c r="U80" s="1710"/>
      <c r="V80" s="1707"/>
      <c r="W80" s="1707"/>
      <c r="X80" s="1707"/>
      <c r="Y80" s="1617"/>
      <c r="Z80" s="1617"/>
      <c r="AA80" s="1617"/>
      <c r="AB80" s="1617"/>
      <c r="AC80" s="1575"/>
      <c r="AD80" s="1572"/>
      <c r="AE80" s="1575"/>
      <c r="AF80" s="1578"/>
      <c r="AG80" s="1605"/>
      <c r="AH80" s="976"/>
      <c r="AI80" s="976"/>
      <c r="AJ80" s="1578"/>
      <c r="AK80" s="1104"/>
      <c r="AL80" s="1556"/>
      <c r="AM80" s="2"/>
      <c r="AN80" s="2"/>
      <c r="AO80" s="2"/>
      <c r="AP80" s="2"/>
      <c r="AQ80" s="2"/>
    </row>
    <row r="81" spans="1:43" ht="18" customHeight="1" outlineLevel="1">
      <c r="A81" s="1684" t="s">
        <v>50</v>
      </c>
      <c r="B81" s="1718" t="s">
        <v>467</v>
      </c>
      <c r="C81" s="763"/>
      <c r="D81" s="763"/>
      <c r="E81" s="1576" t="s">
        <v>35</v>
      </c>
      <c r="F81" s="1576" t="s">
        <v>442</v>
      </c>
      <c r="G81" s="21" t="s">
        <v>372</v>
      </c>
      <c r="H81" s="21" t="s">
        <v>79</v>
      </c>
      <c r="I81" s="831" t="s">
        <v>33</v>
      </c>
      <c r="J81" s="22">
        <v>0.01</v>
      </c>
      <c r="K81" s="1576">
        <v>2017</v>
      </c>
      <c r="L81" s="1576">
        <v>2018</v>
      </c>
      <c r="M81" s="1570">
        <f>SUM(N81:P83)</f>
        <v>139.16</v>
      </c>
      <c r="N81" s="1573">
        <v>139.16</v>
      </c>
      <c r="O81" s="1573">
        <v>0</v>
      </c>
      <c r="P81" s="1573">
        <v>0</v>
      </c>
      <c r="Q81" s="1570">
        <f>SUM(R81:T83)</f>
        <v>139.16</v>
      </c>
      <c r="R81" s="1573">
        <v>139.16</v>
      </c>
      <c r="S81" s="1573">
        <v>0</v>
      </c>
      <c r="T81" s="1573">
        <v>0</v>
      </c>
      <c r="U81" s="1708">
        <f>SUM(V81:X83)</f>
        <v>139.16</v>
      </c>
      <c r="V81" s="1705">
        <f>R81</f>
        <v>139.16</v>
      </c>
      <c r="W81" s="1705">
        <f>S81</f>
        <v>0</v>
      </c>
      <c r="X81" s="1705">
        <f>T81</f>
        <v>0</v>
      </c>
      <c r="Y81" s="1615">
        <f t="shared" ref="Y81:AB81" si="32">U81</f>
        <v>139.16</v>
      </c>
      <c r="Z81" s="1615">
        <f t="shared" si="32"/>
        <v>139.16</v>
      </c>
      <c r="AA81" s="1615">
        <f t="shared" si="32"/>
        <v>0</v>
      </c>
      <c r="AB81" s="1615">
        <f t="shared" si="32"/>
        <v>0</v>
      </c>
      <c r="AC81" s="1570"/>
      <c r="AD81" s="1570">
        <v>0</v>
      </c>
      <c r="AE81" s="1573">
        <v>75.64</v>
      </c>
      <c r="AF81" s="1573">
        <v>1307.99</v>
      </c>
      <c r="AG81" s="1721">
        <v>87.5</v>
      </c>
      <c r="AH81" s="980"/>
      <c r="AI81" s="980"/>
      <c r="AJ81" s="1699">
        <v>87.5</v>
      </c>
      <c r="AK81" s="1105"/>
      <c r="AL81" s="1556"/>
      <c r="AM81" s="2"/>
      <c r="AN81" s="2"/>
      <c r="AO81" s="2"/>
      <c r="AP81" s="2"/>
      <c r="AQ81" s="2"/>
    </row>
    <row r="82" spans="1:43" ht="14.4" customHeight="1" outlineLevel="1">
      <c r="A82" s="1685"/>
      <c r="B82" s="1719"/>
      <c r="C82" s="764"/>
      <c r="D82" s="764"/>
      <c r="E82" s="1577"/>
      <c r="F82" s="1577"/>
      <c r="G82" s="21" t="s">
        <v>374</v>
      </c>
      <c r="H82" s="21" t="s">
        <v>373</v>
      </c>
      <c r="I82" s="831" t="s">
        <v>33</v>
      </c>
      <c r="J82" s="21">
        <v>300</v>
      </c>
      <c r="K82" s="1577"/>
      <c r="L82" s="1577"/>
      <c r="M82" s="1571"/>
      <c r="N82" s="1574"/>
      <c r="O82" s="1574"/>
      <c r="P82" s="1574"/>
      <c r="Q82" s="1571"/>
      <c r="R82" s="1574"/>
      <c r="S82" s="1574"/>
      <c r="T82" s="1574"/>
      <c r="U82" s="1709"/>
      <c r="V82" s="1706"/>
      <c r="W82" s="1706"/>
      <c r="X82" s="1706"/>
      <c r="Y82" s="1616"/>
      <c r="Z82" s="1616"/>
      <c r="AA82" s="1616"/>
      <c r="AB82" s="1616"/>
      <c r="AC82" s="1574"/>
      <c r="AD82" s="1571"/>
      <c r="AE82" s="1574"/>
      <c r="AF82" s="1574"/>
      <c r="AG82" s="1722"/>
      <c r="AH82" s="981"/>
      <c r="AI82" s="981"/>
      <c r="AJ82" s="1700"/>
      <c r="AK82" s="1106"/>
      <c r="AL82" s="1556"/>
      <c r="AM82" s="2"/>
      <c r="AN82" s="2"/>
      <c r="AO82" s="2"/>
      <c r="AP82" s="2"/>
      <c r="AQ82" s="2"/>
    </row>
    <row r="83" spans="1:43" ht="43.2" customHeight="1" outlineLevel="1">
      <c r="A83" s="1686"/>
      <c r="B83" s="1720"/>
      <c r="C83" s="765"/>
      <c r="D83" s="765"/>
      <c r="E83" s="1578"/>
      <c r="F83" s="1578"/>
      <c r="G83" s="21" t="s">
        <v>375</v>
      </c>
      <c r="H83" s="21" t="s">
        <v>376</v>
      </c>
      <c r="I83" s="831" t="s">
        <v>33</v>
      </c>
      <c r="J83" s="21">
        <v>437</v>
      </c>
      <c r="K83" s="1578"/>
      <c r="L83" s="1578"/>
      <c r="M83" s="1572"/>
      <c r="N83" s="1575"/>
      <c r="O83" s="1575"/>
      <c r="P83" s="1575"/>
      <c r="Q83" s="1572"/>
      <c r="R83" s="1575"/>
      <c r="S83" s="1575"/>
      <c r="T83" s="1575"/>
      <c r="U83" s="1710"/>
      <c r="V83" s="1707"/>
      <c r="W83" s="1707"/>
      <c r="X83" s="1707"/>
      <c r="Y83" s="1617"/>
      <c r="Z83" s="1617"/>
      <c r="AA83" s="1617"/>
      <c r="AB83" s="1617"/>
      <c r="AC83" s="1575"/>
      <c r="AD83" s="1572"/>
      <c r="AE83" s="1575"/>
      <c r="AF83" s="1575"/>
      <c r="AG83" s="1723"/>
      <c r="AH83" s="982"/>
      <c r="AI83" s="982"/>
      <c r="AJ83" s="1701"/>
      <c r="AK83" s="1107"/>
      <c r="AL83" s="1556"/>
      <c r="AM83" s="2"/>
      <c r="AN83" s="2"/>
      <c r="AO83" s="2"/>
      <c r="AP83" s="2"/>
      <c r="AQ83" s="2"/>
    </row>
    <row r="84" spans="1:43" ht="15.75" customHeight="1" outlineLevel="1">
      <c r="A84" s="1684" t="s">
        <v>51</v>
      </c>
      <c r="B84" s="1718" t="s">
        <v>468</v>
      </c>
      <c r="C84" s="763"/>
      <c r="D84" s="763"/>
      <c r="E84" s="1576" t="s">
        <v>35</v>
      </c>
      <c r="F84" s="1576" t="s">
        <v>442</v>
      </c>
      <c r="G84" s="21" t="s">
        <v>372</v>
      </c>
      <c r="H84" s="21" t="s">
        <v>79</v>
      </c>
      <c r="I84" s="831" t="s">
        <v>33</v>
      </c>
      <c r="J84" s="21">
        <v>0.4</v>
      </c>
      <c r="K84" s="1576">
        <v>2017</v>
      </c>
      <c r="L84" s="1576">
        <v>2018</v>
      </c>
      <c r="M84" s="1570">
        <f>SUM(N84:P86)</f>
        <v>3886.18</v>
      </c>
      <c r="N84" s="1573">
        <v>3886.18</v>
      </c>
      <c r="O84" s="1573">
        <v>0</v>
      </c>
      <c r="P84" s="1573">
        <v>0</v>
      </c>
      <c r="Q84" s="1570">
        <f>SUM(R84:T86)</f>
        <v>3886.18</v>
      </c>
      <c r="R84" s="1573">
        <v>3886.18</v>
      </c>
      <c r="S84" s="1573">
        <v>0</v>
      </c>
      <c r="T84" s="1573">
        <v>0</v>
      </c>
      <c r="U84" s="1708">
        <f>SUM(V84:X86)</f>
        <v>3886.18</v>
      </c>
      <c r="V84" s="1705">
        <f>R84</f>
        <v>3886.18</v>
      </c>
      <c r="W84" s="1705">
        <f>S84</f>
        <v>0</v>
      </c>
      <c r="X84" s="1705">
        <f>T84</f>
        <v>0</v>
      </c>
      <c r="Y84" s="1615">
        <f>U84</f>
        <v>3886.18</v>
      </c>
      <c r="Z84" s="1615">
        <f t="shared" ref="Z84:AB84" si="33">V84</f>
        <v>3886.18</v>
      </c>
      <c r="AA84" s="1615">
        <f t="shared" si="33"/>
        <v>0</v>
      </c>
      <c r="AB84" s="1615">
        <f t="shared" si="33"/>
        <v>0</v>
      </c>
      <c r="AC84" s="1570"/>
      <c r="AD84" s="1570">
        <v>0</v>
      </c>
      <c r="AE84" s="1570">
        <v>0</v>
      </c>
      <c r="AF84" s="1564"/>
      <c r="AG84" s="1603" t="s">
        <v>33</v>
      </c>
      <c r="AH84" s="974"/>
      <c r="AI84" s="974"/>
      <c r="AJ84" s="1576"/>
      <c r="AK84" s="1102"/>
      <c r="AL84" s="1556"/>
      <c r="AM84" s="2"/>
      <c r="AN84" s="2"/>
      <c r="AO84" s="2"/>
      <c r="AP84" s="2"/>
      <c r="AQ84" s="2"/>
    </row>
    <row r="85" spans="1:43" ht="12.75" customHeight="1" outlineLevel="1">
      <c r="A85" s="1685"/>
      <c r="B85" s="1719"/>
      <c r="C85" s="764"/>
      <c r="D85" s="764"/>
      <c r="E85" s="1577"/>
      <c r="F85" s="1577"/>
      <c r="G85" s="21" t="s">
        <v>374</v>
      </c>
      <c r="H85" s="21" t="s">
        <v>373</v>
      </c>
      <c r="I85" s="831" t="s">
        <v>33</v>
      </c>
      <c r="J85" s="21">
        <v>150</v>
      </c>
      <c r="K85" s="1577"/>
      <c r="L85" s="1577"/>
      <c r="M85" s="1571"/>
      <c r="N85" s="1574"/>
      <c r="O85" s="1574"/>
      <c r="P85" s="1574"/>
      <c r="Q85" s="1571"/>
      <c r="R85" s="1574"/>
      <c r="S85" s="1574"/>
      <c r="T85" s="1574"/>
      <c r="U85" s="1709"/>
      <c r="V85" s="1706"/>
      <c r="W85" s="1706"/>
      <c r="X85" s="1706"/>
      <c r="Y85" s="1616"/>
      <c r="Z85" s="1616"/>
      <c r="AA85" s="1616"/>
      <c r="AB85" s="1616"/>
      <c r="AC85" s="1574"/>
      <c r="AD85" s="1571"/>
      <c r="AE85" s="1571"/>
      <c r="AF85" s="1565"/>
      <c r="AG85" s="1604"/>
      <c r="AH85" s="975"/>
      <c r="AI85" s="975"/>
      <c r="AJ85" s="1577"/>
      <c r="AK85" s="1103"/>
      <c r="AL85" s="1556"/>
      <c r="AM85" s="2"/>
      <c r="AN85" s="2"/>
      <c r="AO85" s="2"/>
      <c r="AP85" s="2"/>
      <c r="AQ85" s="2"/>
    </row>
    <row r="86" spans="1:43" ht="48" customHeight="1" outlineLevel="1">
      <c r="A86" s="1686"/>
      <c r="B86" s="1720"/>
      <c r="C86" s="765"/>
      <c r="D86" s="765"/>
      <c r="E86" s="1578"/>
      <c r="F86" s="1578"/>
      <c r="G86" s="21" t="s">
        <v>375</v>
      </c>
      <c r="H86" s="21" t="s">
        <v>376</v>
      </c>
      <c r="I86" s="831" t="s">
        <v>33</v>
      </c>
      <c r="J86" s="21">
        <v>600</v>
      </c>
      <c r="K86" s="1578"/>
      <c r="L86" s="1578"/>
      <c r="M86" s="1572"/>
      <c r="N86" s="1575"/>
      <c r="O86" s="1575"/>
      <c r="P86" s="1575"/>
      <c r="Q86" s="1572"/>
      <c r="R86" s="1575"/>
      <c r="S86" s="1575"/>
      <c r="T86" s="1575"/>
      <c r="U86" s="1710"/>
      <c r="V86" s="1707"/>
      <c r="W86" s="1707"/>
      <c r="X86" s="1707"/>
      <c r="Y86" s="1617"/>
      <c r="Z86" s="1617"/>
      <c r="AA86" s="1617"/>
      <c r="AB86" s="1617"/>
      <c r="AC86" s="1575"/>
      <c r="AD86" s="1572"/>
      <c r="AE86" s="1572"/>
      <c r="AF86" s="1566"/>
      <c r="AG86" s="1605"/>
      <c r="AH86" s="976"/>
      <c r="AI86" s="976"/>
      <c r="AJ86" s="1578"/>
      <c r="AK86" s="1104"/>
      <c r="AL86" s="1556"/>
      <c r="AM86" s="2"/>
      <c r="AN86" s="2"/>
      <c r="AO86" s="2"/>
      <c r="AP86" s="2"/>
      <c r="AQ86" s="2"/>
    </row>
    <row r="87" spans="1:43" ht="21" customHeight="1" outlineLevel="1">
      <c r="A87" s="1684" t="s">
        <v>40</v>
      </c>
      <c r="B87" s="1718" t="s">
        <v>469</v>
      </c>
      <c r="C87" s="763"/>
      <c r="D87" s="763"/>
      <c r="E87" s="1576" t="s">
        <v>35</v>
      </c>
      <c r="F87" s="1576" t="s">
        <v>442</v>
      </c>
      <c r="G87" s="21" t="s">
        <v>372</v>
      </c>
      <c r="H87" s="21" t="s">
        <v>79</v>
      </c>
      <c r="I87" s="831" t="s">
        <v>33</v>
      </c>
      <c r="J87" s="22">
        <v>0.08</v>
      </c>
      <c r="K87" s="1576">
        <v>2017</v>
      </c>
      <c r="L87" s="1576">
        <v>2020</v>
      </c>
      <c r="M87" s="1570">
        <f>SUM(N87:P89)</f>
        <v>970.08</v>
      </c>
      <c r="N87" s="1573">
        <v>0</v>
      </c>
      <c r="O87" s="1573">
        <v>0</v>
      </c>
      <c r="P87" s="1573">
        <v>970.08</v>
      </c>
      <c r="Q87" s="1570">
        <f>SUM(R87:T89)</f>
        <v>970.08</v>
      </c>
      <c r="R87" s="1573">
        <v>0</v>
      </c>
      <c r="S87" s="1573">
        <v>0</v>
      </c>
      <c r="T87" s="1573">
        <v>970.08</v>
      </c>
      <c r="U87" s="1708">
        <f>SUM(V87:X89)</f>
        <v>970.08</v>
      </c>
      <c r="V87" s="1705">
        <f>R87</f>
        <v>0</v>
      </c>
      <c r="W87" s="1705">
        <f>S87</f>
        <v>0</v>
      </c>
      <c r="X87" s="1705">
        <f>T87</f>
        <v>970.08</v>
      </c>
      <c r="Y87" s="1615">
        <f t="shared" ref="Y87:AB87" si="34">U87</f>
        <v>970.08</v>
      </c>
      <c r="Z87" s="1615">
        <f t="shared" si="34"/>
        <v>0</v>
      </c>
      <c r="AA87" s="1615">
        <f t="shared" si="34"/>
        <v>0</v>
      </c>
      <c r="AB87" s="1615">
        <f t="shared" si="34"/>
        <v>970.08</v>
      </c>
      <c r="AC87" s="1570"/>
      <c r="AD87" s="1570">
        <v>0</v>
      </c>
      <c r="AE87" s="1570">
        <v>2279.1999999999998</v>
      </c>
      <c r="AF87" s="1564"/>
      <c r="AG87" s="1561"/>
      <c r="AH87" s="986"/>
      <c r="AI87" s="986"/>
      <c r="AJ87" s="1579"/>
      <c r="AK87" s="1102"/>
      <c r="AL87" s="1556"/>
      <c r="AM87" s="2"/>
      <c r="AN87" s="2"/>
      <c r="AO87" s="2"/>
      <c r="AP87" s="2"/>
      <c r="AQ87" s="2"/>
    </row>
    <row r="88" spans="1:43" ht="16.5" customHeight="1" outlineLevel="1">
      <c r="A88" s="1685"/>
      <c r="B88" s="1719"/>
      <c r="C88" s="764"/>
      <c r="D88" s="764"/>
      <c r="E88" s="1577"/>
      <c r="F88" s="1577"/>
      <c r="G88" s="21" t="s">
        <v>374</v>
      </c>
      <c r="H88" s="21" t="s">
        <v>373</v>
      </c>
      <c r="I88" s="831" t="s">
        <v>33</v>
      </c>
      <c r="J88" s="21">
        <v>200</v>
      </c>
      <c r="K88" s="1577"/>
      <c r="L88" s="1577"/>
      <c r="M88" s="1571"/>
      <c r="N88" s="1574"/>
      <c r="O88" s="1574"/>
      <c r="P88" s="1574"/>
      <c r="Q88" s="1571"/>
      <c r="R88" s="1574"/>
      <c r="S88" s="1574"/>
      <c r="T88" s="1574"/>
      <c r="U88" s="1709"/>
      <c r="V88" s="1706"/>
      <c r="W88" s="1706"/>
      <c r="X88" s="1706"/>
      <c r="Y88" s="1616"/>
      <c r="Z88" s="1616"/>
      <c r="AA88" s="1616"/>
      <c r="AB88" s="1616"/>
      <c r="AC88" s="1574"/>
      <c r="AD88" s="1571"/>
      <c r="AE88" s="1571"/>
      <c r="AF88" s="1565"/>
      <c r="AG88" s="1562"/>
      <c r="AH88" s="987"/>
      <c r="AI88" s="987"/>
      <c r="AJ88" s="1580"/>
      <c r="AK88" s="1103"/>
      <c r="AL88" s="1556"/>
      <c r="AM88" s="2"/>
      <c r="AN88" s="2"/>
      <c r="AO88" s="2"/>
      <c r="AP88" s="2"/>
      <c r="AQ88" s="2"/>
    </row>
    <row r="89" spans="1:43" ht="42" customHeight="1" outlineLevel="1">
      <c r="A89" s="1686"/>
      <c r="B89" s="1720"/>
      <c r="C89" s="765"/>
      <c r="D89" s="765"/>
      <c r="E89" s="1578"/>
      <c r="F89" s="1578"/>
      <c r="G89" s="21" t="s">
        <v>375</v>
      </c>
      <c r="H89" s="21" t="s">
        <v>376</v>
      </c>
      <c r="I89" s="831" t="s">
        <v>33</v>
      </c>
      <c r="J89" s="21">
        <v>965</v>
      </c>
      <c r="K89" s="1578"/>
      <c r="L89" s="1578"/>
      <c r="M89" s="1572"/>
      <c r="N89" s="1575"/>
      <c r="O89" s="1575"/>
      <c r="P89" s="1575"/>
      <c r="Q89" s="1572"/>
      <c r="R89" s="1575"/>
      <c r="S89" s="1575"/>
      <c r="T89" s="1575"/>
      <c r="U89" s="1710"/>
      <c r="V89" s="1707"/>
      <c r="W89" s="1707"/>
      <c r="X89" s="1707"/>
      <c r="Y89" s="1617"/>
      <c r="Z89" s="1617"/>
      <c r="AA89" s="1617"/>
      <c r="AB89" s="1617"/>
      <c r="AC89" s="1575"/>
      <c r="AD89" s="1572"/>
      <c r="AE89" s="1572"/>
      <c r="AF89" s="1566"/>
      <c r="AG89" s="1563"/>
      <c r="AH89" s="988"/>
      <c r="AI89" s="988"/>
      <c r="AJ89" s="1581"/>
      <c r="AK89" s="1104"/>
      <c r="AL89" s="1556"/>
      <c r="AM89" s="2"/>
      <c r="AN89" s="2"/>
      <c r="AO89" s="2"/>
      <c r="AP89" s="2"/>
      <c r="AQ89" s="2"/>
    </row>
    <row r="90" spans="1:43" s="78" customFormat="1" ht="24" customHeight="1" outlineLevel="1">
      <c r="A90" s="1657" t="s">
        <v>41</v>
      </c>
      <c r="B90" s="1730" t="s">
        <v>470</v>
      </c>
      <c r="C90" s="766"/>
      <c r="D90" s="766"/>
      <c r="E90" s="1588" t="s">
        <v>35</v>
      </c>
      <c r="F90" s="1588" t="s">
        <v>442</v>
      </c>
      <c r="G90" s="273" t="s">
        <v>372</v>
      </c>
      <c r="H90" s="273" t="s">
        <v>79</v>
      </c>
      <c r="I90" s="82" t="s">
        <v>33</v>
      </c>
      <c r="J90" s="274">
        <v>0.17</v>
      </c>
      <c r="K90" s="1588">
        <v>2017</v>
      </c>
      <c r="L90" s="1588">
        <v>2020</v>
      </c>
      <c r="M90" s="1714">
        <f>SUM(N90:P92)</f>
        <v>1969.51</v>
      </c>
      <c r="N90" s="1600">
        <v>0</v>
      </c>
      <c r="O90" s="1600">
        <v>1969.51</v>
      </c>
      <c r="P90" s="1600">
        <v>0</v>
      </c>
      <c r="Q90" s="1714">
        <f>SUM(R90:T92)</f>
        <v>1969.51</v>
      </c>
      <c r="R90" s="1600">
        <v>0</v>
      </c>
      <c r="S90" s="1600">
        <v>1969.51</v>
      </c>
      <c r="T90" s="1600">
        <v>0</v>
      </c>
      <c r="U90" s="1708">
        <f>SUM(V90:X92)</f>
        <v>1969.51</v>
      </c>
      <c r="V90" s="1705">
        <f>R90</f>
        <v>0</v>
      </c>
      <c r="W90" s="1705">
        <f>S90</f>
        <v>1969.51</v>
      </c>
      <c r="X90" s="1705">
        <f>T90</f>
        <v>0</v>
      </c>
      <c r="Y90" s="1615">
        <f>U90</f>
        <v>1969.51</v>
      </c>
      <c r="Z90" s="1615">
        <f t="shared" ref="Z90:AB90" si="35">V90</f>
        <v>0</v>
      </c>
      <c r="AA90" s="1615">
        <f t="shared" si="35"/>
        <v>1969.51</v>
      </c>
      <c r="AB90" s="1615">
        <f t="shared" si="35"/>
        <v>0</v>
      </c>
      <c r="AC90" s="1570"/>
      <c r="AD90" s="1714">
        <v>0</v>
      </c>
      <c r="AE90" s="1714">
        <v>0</v>
      </c>
      <c r="AF90" s="1567"/>
      <c r="AG90" s="1585" t="s">
        <v>33</v>
      </c>
      <c r="AH90" s="977"/>
      <c r="AI90" s="977"/>
      <c r="AJ90" s="1588"/>
      <c r="AK90" s="1108"/>
      <c r="AL90" s="1557" t="s">
        <v>670</v>
      </c>
      <c r="AM90" s="77"/>
      <c r="AN90" s="77"/>
      <c r="AO90" s="77"/>
      <c r="AP90" s="77"/>
      <c r="AQ90" s="77"/>
    </row>
    <row r="91" spans="1:43" s="78" customFormat="1" ht="25.5" customHeight="1" outlineLevel="1">
      <c r="A91" s="1658"/>
      <c r="B91" s="1731"/>
      <c r="C91" s="767"/>
      <c r="D91" s="767"/>
      <c r="E91" s="1589"/>
      <c r="F91" s="1589"/>
      <c r="G91" s="273" t="s">
        <v>374</v>
      </c>
      <c r="H91" s="273" t="s">
        <v>373</v>
      </c>
      <c r="I91" s="82" t="s">
        <v>33</v>
      </c>
      <c r="J91" s="263">
        <v>200</v>
      </c>
      <c r="K91" s="1589"/>
      <c r="L91" s="1589"/>
      <c r="M91" s="1715"/>
      <c r="N91" s="1601"/>
      <c r="O91" s="1601"/>
      <c r="P91" s="1601"/>
      <c r="Q91" s="1715"/>
      <c r="R91" s="1601"/>
      <c r="S91" s="1601"/>
      <c r="T91" s="1601"/>
      <c r="U91" s="1709"/>
      <c r="V91" s="1706"/>
      <c r="W91" s="1706"/>
      <c r="X91" s="1706"/>
      <c r="Y91" s="1616"/>
      <c r="Z91" s="1616"/>
      <c r="AA91" s="1616"/>
      <c r="AB91" s="1616"/>
      <c r="AC91" s="1574"/>
      <c r="AD91" s="1715"/>
      <c r="AE91" s="1715"/>
      <c r="AF91" s="1568"/>
      <c r="AG91" s="1586"/>
      <c r="AH91" s="978"/>
      <c r="AI91" s="978"/>
      <c r="AJ91" s="1589"/>
      <c r="AK91" s="1109"/>
      <c r="AL91" s="1557"/>
      <c r="AM91" s="77"/>
      <c r="AN91" s="77"/>
      <c r="AO91" s="77"/>
      <c r="AP91" s="77"/>
      <c r="AQ91" s="77"/>
    </row>
    <row r="92" spans="1:43" s="78" customFormat="1" ht="51.75" customHeight="1" outlineLevel="1">
      <c r="A92" s="1659"/>
      <c r="B92" s="1732"/>
      <c r="C92" s="768"/>
      <c r="D92" s="768"/>
      <c r="E92" s="1590"/>
      <c r="F92" s="1590"/>
      <c r="G92" s="273" t="s">
        <v>375</v>
      </c>
      <c r="H92" s="273" t="s">
        <v>376</v>
      </c>
      <c r="I92" s="82" t="s">
        <v>33</v>
      </c>
      <c r="J92" s="263">
        <v>1550</v>
      </c>
      <c r="K92" s="1590"/>
      <c r="L92" s="1590"/>
      <c r="M92" s="1716"/>
      <c r="N92" s="1602"/>
      <c r="O92" s="1602"/>
      <c r="P92" s="1602"/>
      <c r="Q92" s="1716"/>
      <c r="R92" s="1602"/>
      <c r="S92" s="1602"/>
      <c r="T92" s="1602"/>
      <c r="U92" s="1710"/>
      <c r="V92" s="1707"/>
      <c r="W92" s="1707"/>
      <c r="X92" s="1707"/>
      <c r="Y92" s="1617"/>
      <c r="Z92" s="1617"/>
      <c r="AA92" s="1617"/>
      <c r="AB92" s="1617"/>
      <c r="AC92" s="1575"/>
      <c r="AD92" s="1716"/>
      <c r="AE92" s="1716"/>
      <c r="AF92" s="1569"/>
      <c r="AG92" s="1587"/>
      <c r="AH92" s="979"/>
      <c r="AI92" s="979"/>
      <c r="AJ92" s="1590"/>
      <c r="AK92" s="1110"/>
      <c r="AL92" s="1557"/>
      <c r="AM92" s="77"/>
      <c r="AN92" s="77"/>
      <c r="AO92" s="77"/>
      <c r="AP92" s="77"/>
      <c r="AQ92" s="77"/>
    </row>
    <row r="93" spans="1:43" ht="15.75" customHeight="1" outlineLevel="1">
      <c r="A93" s="1684" t="s">
        <v>42</v>
      </c>
      <c r="B93" s="1718" t="s">
        <v>471</v>
      </c>
      <c r="C93" s="763"/>
      <c r="D93" s="763"/>
      <c r="E93" s="1576" t="s">
        <v>35</v>
      </c>
      <c r="F93" s="1576" t="s">
        <v>442</v>
      </c>
      <c r="G93" s="21" t="s">
        <v>372</v>
      </c>
      <c r="H93" s="21" t="s">
        <v>79</v>
      </c>
      <c r="I93" s="831" t="s">
        <v>33</v>
      </c>
      <c r="J93" s="22">
        <v>0.02</v>
      </c>
      <c r="K93" s="1576">
        <v>2017</v>
      </c>
      <c r="L93" s="1576">
        <v>2020</v>
      </c>
      <c r="M93" s="1570">
        <f>SUM(N93:P95)</f>
        <v>396.82</v>
      </c>
      <c r="N93" s="1573">
        <v>0</v>
      </c>
      <c r="O93" s="1573">
        <v>0</v>
      </c>
      <c r="P93" s="1573">
        <v>396.82</v>
      </c>
      <c r="Q93" s="1570">
        <f>SUM(R93:T95)</f>
        <v>396.82</v>
      </c>
      <c r="R93" s="1573">
        <v>0</v>
      </c>
      <c r="S93" s="1573">
        <v>0</v>
      </c>
      <c r="T93" s="1573">
        <v>396.82</v>
      </c>
      <c r="U93" s="1708">
        <f>SUM(V93:X95)</f>
        <v>396.82</v>
      </c>
      <c r="V93" s="1705">
        <f>R93</f>
        <v>0</v>
      </c>
      <c r="W93" s="1705">
        <f>S93</f>
        <v>0</v>
      </c>
      <c r="X93" s="1705">
        <f>T93</f>
        <v>396.82</v>
      </c>
      <c r="Y93" s="1615">
        <f t="shared" ref="Y93:AB93" si="36">U93</f>
        <v>396.82</v>
      </c>
      <c r="Z93" s="1615">
        <f t="shared" si="36"/>
        <v>0</v>
      </c>
      <c r="AA93" s="1615">
        <f t="shared" si="36"/>
        <v>0</v>
      </c>
      <c r="AB93" s="1615">
        <f t="shared" si="36"/>
        <v>396.82</v>
      </c>
      <c r="AC93" s="1570"/>
      <c r="AD93" s="1570">
        <v>0</v>
      </c>
      <c r="AE93" s="1570">
        <v>0</v>
      </c>
      <c r="AF93" s="1564"/>
      <c r="AG93" s="1561" t="s">
        <v>604</v>
      </c>
      <c r="AH93" s="986"/>
      <c r="AI93" s="986"/>
      <c r="AJ93" s="1579"/>
      <c r="AK93" s="1102"/>
      <c r="AL93" s="1556"/>
      <c r="AM93" s="2"/>
      <c r="AN93" s="2"/>
      <c r="AO93" s="2"/>
      <c r="AP93" s="2"/>
      <c r="AQ93" s="2"/>
    </row>
    <row r="94" spans="1:43" ht="15" customHeight="1" outlineLevel="1">
      <c r="A94" s="1685"/>
      <c r="B94" s="1719"/>
      <c r="C94" s="764"/>
      <c r="D94" s="764"/>
      <c r="E94" s="1577"/>
      <c r="F94" s="1577"/>
      <c r="G94" s="21" t="s">
        <v>374</v>
      </c>
      <c r="H94" s="21" t="s">
        <v>373</v>
      </c>
      <c r="I94" s="831" t="s">
        <v>33</v>
      </c>
      <c r="J94" s="26">
        <v>450</v>
      </c>
      <c r="K94" s="1577"/>
      <c r="L94" s="1577"/>
      <c r="M94" s="1571"/>
      <c r="N94" s="1574"/>
      <c r="O94" s="1574"/>
      <c r="P94" s="1574"/>
      <c r="Q94" s="1571"/>
      <c r="R94" s="1574"/>
      <c r="S94" s="1574"/>
      <c r="T94" s="1574"/>
      <c r="U94" s="1709"/>
      <c r="V94" s="1706"/>
      <c r="W94" s="1706"/>
      <c r="X94" s="1706"/>
      <c r="Y94" s="1616"/>
      <c r="Z94" s="1616"/>
      <c r="AA94" s="1616"/>
      <c r="AB94" s="1616"/>
      <c r="AC94" s="1574"/>
      <c r="AD94" s="1571"/>
      <c r="AE94" s="1571"/>
      <c r="AF94" s="1565"/>
      <c r="AG94" s="1562"/>
      <c r="AH94" s="987"/>
      <c r="AI94" s="987"/>
      <c r="AJ94" s="1580"/>
      <c r="AK94" s="1103"/>
      <c r="AL94" s="1556"/>
      <c r="AM94" s="2"/>
      <c r="AN94" s="2"/>
      <c r="AO94" s="2"/>
      <c r="AP94" s="2"/>
      <c r="AQ94" s="2"/>
    </row>
    <row r="95" spans="1:43" ht="45" customHeight="1" outlineLevel="1">
      <c r="A95" s="1686"/>
      <c r="B95" s="1720"/>
      <c r="C95" s="765"/>
      <c r="D95" s="765"/>
      <c r="E95" s="1578"/>
      <c r="F95" s="1578"/>
      <c r="G95" s="21" t="s">
        <v>375</v>
      </c>
      <c r="H95" s="21" t="s">
        <v>376</v>
      </c>
      <c r="I95" s="831" t="s">
        <v>33</v>
      </c>
      <c r="J95" s="26">
        <v>3500</v>
      </c>
      <c r="K95" s="1578"/>
      <c r="L95" s="1578"/>
      <c r="M95" s="1572"/>
      <c r="N95" s="1575"/>
      <c r="O95" s="1575"/>
      <c r="P95" s="1575"/>
      <c r="Q95" s="1572"/>
      <c r="R95" s="1575"/>
      <c r="S95" s="1575"/>
      <c r="T95" s="1575"/>
      <c r="U95" s="1710"/>
      <c r="V95" s="1707"/>
      <c r="W95" s="1707"/>
      <c r="X95" s="1707"/>
      <c r="Y95" s="1617"/>
      <c r="Z95" s="1617"/>
      <c r="AA95" s="1617"/>
      <c r="AB95" s="1617"/>
      <c r="AC95" s="1575"/>
      <c r="AD95" s="1572"/>
      <c r="AE95" s="1572"/>
      <c r="AF95" s="1566"/>
      <c r="AG95" s="1563"/>
      <c r="AH95" s="988"/>
      <c r="AI95" s="988"/>
      <c r="AJ95" s="1581"/>
      <c r="AK95" s="1104"/>
      <c r="AL95" s="1556"/>
      <c r="AM95" s="2"/>
      <c r="AN95" s="2"/>
      <c r="AO95" s="2"/>
      <c r="AP95" s="2"/>
      <c r="AQ95" s="2"/>
    </row>
    <row r="96" spans="1:43" ht="17.25" customHeight="1" outlineLevel="1">
      <c r="A96" s="1684" t="s">
        <v>43</v>
      </c>
      <c r="B96" s="1718" t="s">
        <v>472</v>
      </c>
      <c r="C96" s="763"/>
      <c r="D96" s="763"/>
      <c r="E96" s="1576" t="s">
        <v>35</v>
      </c>
      <c r="F96" s="1576" t="s">
        <v>442</v>
      </c>
      <c r="G96" s="21" t="s">
        <v>372</v>
      </c>
      <c r="H96" s="21" t="s">
        <v>79</v>
      </c>
      <c r="I96" s="831" t="s">
        <v>33</v>
      </c>
      <c r="J96" s="22">
        <v>0.27</v>
      </c>
      <c r="K96" s="1576">
        <v>2017</v>
      </c>
      <c r="L96" s="1576">
        <v>2020</v>
      </c>
      <c r="M96" s="1570">
        <f>SUM(N96:P98)</f>
        <v>3128.04</v>
      </c>
      <c r="N96" s="1573">
        <v>0</v>
      </c>
      <c r="O96" s="1573">
        <v>3128.04</v>
      </c>
      <c r="P96" s="1573">
        <v>0</v>
      </c>
      <c r="Q96" s="1570">
        <f>SUM(R96:T98)</f>
        <v>3128.04</v>
      </c>
      <c r="R96" s="1573">
        <v>0</v>
      </c>
      <c r="S96" s="1573">
        <v>3128.04</v>
      </c>
      <c r="T96" s="1573">
        <v>0</v>
      </c>
      <c r="U96" s="1708">
        <f>SUM(V96:X98)</f>
        <v>3128.04</v>
      </c>
      <c r="V96" s="1705">
        <f>R96</f>
        <v>0</v>
      </c>
      <c r="W96" s="1705">
        <f>S96</f>
        <v>3128.04</v>
      </c>
      <c r="X96" s="1705">
        <f>T96</f>
        <v>0</v>
      </c>
      <c r="Y96" s="1615">
        <f>U96</f>
        <v>3128.04</v>
      </c>
      <c r="Z96" s="1615">
        <f t="shared" ref="Z96:AB96" si="37">V96</f>
        <v>0</v>
      </c>
      <c r="AA96" s="1615">
        <f t="shared" si="37"/>
        <v>3128.04</v>
      </c>
      <c r="AB96" s="1615">
        <f t="shared" si="37"/>
        <v>0</v>
      </c>
      <c r="AC96" s="1570"/>
      <c r="AD96" s="1570">
        <v>0</v>
      </c>
      <c r="AE96" s="1570">
        <v>4040.35</v>
      </c>
      <c r="AF96" s="1570">
        <v>4143.63</v>
      </c>
      <c r="AG96" s="1591">
        <v>1620.4</v>
      </c>
      <c r="AH96" s="989"/>
      <c r="AI96" s="989"/>
      <c r="AJ96" s="1576">
        <v>1621.4</v>
      </c>
      <c r="AK96" s="1102"/>
      <c r="AL96" s="1556"/>
      <c r="AM96" s="2"/>
      <c r="AN96" s="2"/>
      <c r="AO96" s="2"/>
      <c r="AP96" s="2"/>
      <c r="AQ96" s="2"/>
    </row>
    <row r="97" spans="1:43" ht="12" customHeight="1" outlineLevel="1">
      <c r="A97" s="1685"/>
      <c r="B97" s="1719"/>
      <c r="C97" s="764"/>
      <c r="D97" s="764"/>
      <c r="E97" s="1577"/>
      <c r="F97" s="1577"/>
      <c r="G97" s="21" t="s">
        <v>374</v>
      </c>
      <c r="H97" s="21" t="s">
        <v>373</v>
      </c>
      <c r="I97" s="831" t="s">
        <v>33</v>
      </c>
      <c r="J97" s="26">
        <v>200</v>
      </c>
      <c r="K97" s="1577"/>
      <c r="L97" s="1577"/>
      <c r="M97" s="1571"/>
      <c r="N97" s="1574"/>
      <c r="O97" s="1574"/>
      <c r="P97" s="1574"/>
      <c r="Q97" s="1571"/>
      <c r="R97" s="1574"/>
      <c r="S97" s="1574"/>
      <c r="T97" s="1574"/>
      <c r="U97" s="1709"/>
      <c r="V97" s="1706"/>
      <c r="W97" s="1706"/>
      <c r="X97" s="1706"/>
      <c r="Y97" s="1616"/>
      <c r="Z97" s="1616"/>
      <c r="AA97" s="1616"/>
      <c r="AB97" s="1616"/>
      <c r="AC97" s="1574"/>
      <c r="AD97" s="1571"/>
      <c r="AE97" s="1571"/>
      <c r="AF97" s="1571"/>
      <c r="AG97" s="1592"/>
      <c r="AH97" s="990"/>
      <c r="AI97" s="990"/>
      <c r="AJ97" s="1577"/>
      <c r="AK97" s="1103"/>
      <c r="AL97" s="1556"/>
      <c r="AM97" s="2"/>
      <c r="AN97" s="2"/>
      <c r="AO97" s="2"/>
      <c r="AP97" s="2"/>
      <c r="AQ97" s="2"/>
    </row>
    <row r="98" spans="1:43" ht="44.25" customHeight="1" outlineLevel="1">
      <c r="A98" s="1686"/>
      <c r="B98" s="1720"/>
      <c r="C98" s="765"/>
      <c r="D98" s="765"/>
      <c r="E98" s="1578"/>
      <c r="F98" s="1578"/>
      <c r="G98" s="21" t="s">
        <v>375</v>
      </c>
      <c r="H98" s="21" t="s">
        <v>376</v>
      </c>
      <c r="I98" s="831" t="s">
        <v>33</v>
      </c>
      <c r="J98" s="26">
        <v>1387</v>
      </c>
      <c r="K98" s="1578"/>
      <c r="L98" s="1578"/>
      <c r="M98" s="1572"/>
      <c r="N98" s="1575"/>
      <c r="O98" s="1575"/>
      <c r="P98" s="1575"/>
      <c r="Q98" s="1572"/>
      <c r="R98" s="1575"/>
      <c r="S98" s="1575"/>
      <c r="T98" s="1575"/>
      <c r="U98" s="1710"/>
      <c r="V98" s="1707"/>
      <c r="W98" s="1707"/>
      <c r="X98" s="1707"/>
      <c r="Y98" s="1617"/>
      <c r="Z98" s="1617"/>
      <c r="AA98" s="1617"/>
      <c r="AB98" s="1617"/>
      <c r="AC98" s="1575"/>
      <c r="AD98" s="1572"/>
      <c r="AE98" s="1572"/>
      <c r="AF98" s="1572"/>
      <c r="AG98" s="1593"/>
      <c r="AH98" s="991"/>
      <c r="AI98" s="991"/>
      <c r="AJ98" s="1578"/>
      <c r="AK98" s="1104"/>
      <c r="AL98" s="1556"/>
      <c r="AM98" s="2"/>
      <c r="AN98" s="2"/>
      <c r="AO98" s="2"/>
      <c r="AP98" s="2"/>
      <c r="AQ98" s="2"/>
    </row>
    <row r="99" spans="1:43" ht="20.25" customHeight="1" outlineLevel="1">
      <c r="A99" s="1684" t="s">
        <v>44</v>
      </c>
      <c r="B99" s="1718" t="s">
        <v>473</v>
      </c>
      <c r="C99" s="763"/>
      <c r="D99" s="763"/>
      <c r="E99" s="1576" t="s">
        <v>35</v>
      </c>
      <c r="F99" s="1576" t="s">
        <v>442</v>
      </c>
      <c r="G99" s="21" t="s">
        <v>372</v>
      </c>
      <c r="H99" s="21" t="s">
        <v>79</v>
      </c>
      <c r="I99" s="831" t="s">
        <v>33</v>
      </c>
      <c r="J99" s="21">
        <v>2.5000000000000001E-2</v>
      </c>
      <c r="K99" s="1576">
        <v>2017</v>
      </c>
      <c r="L99" s="1576">
        <v>2018</v>
      </c>
      <c r="M99" s="1570">
        <f>SUM(N99:P101)</f>
        <v>275.56</v>
      </c>
      <c r="N99" s="1573">
        <v>275.56</v>
      </c>
      <c r="O99" s="1573">
        <v>0</v>
      </c>
      <c r="P99" s="1573">
        <v>0</v>
      </c>
      <c r="Q99" s="1570">
        <f>SUM(R99:T101)</f>
        <v>275.56</v>
      </c>
      <c r="R99" s="1573">
        <v>275.56</v>
      </c>
      <c r="S99" s="1573">
        <v>0</v>
      </c>
      <c r="T99" s="1573">
        <v>0</v>
      </c>
      <c r="U99" s="1708">
        <f>SUM(V99:X101)</f>
        <v>275.56</v>
      </c>
      <c r="V99" s="1705">
        <f>R99</f>
        <v>275.56</v>
      </c>
      <c r="W99" s="1705">
        <f>S99</f>
        <v>0</v>
      </c>
      <c r="X99" s="1705">
        <f>T99</f>
        <v>0</v>
      </c>
      <c r="Y99" s="1615">
        <f t="shared" ref="Y99:AB99" si="38">U99</f>
        <v>275.56</v>
      </c>
      <c r="Z99" s="1615">
        <f t="shared" si="38"/>
        <v>275.56</v>
      </c>
      <c r="AA99" s="1615">
        <f t="shared" si="38"/>
        <v>0</v>
      </c>
      <c r="AB99" s="1615">
        <f t="shared" si="38"/>
        <v>0</v>
      </c>
      <c r="AC99" s="1570"/>
      <c r="AD99" s="1573">
        <v>0</v>
      </c>
      <c r="AE99" s="1573">
        <v>0</v>
      </c>
      <c r="AF99" s="1573"/>
      <c r="AG99" s="1603" t="s">
        <v>33</v>
      </c>
      <c r="AH99" s="974"/>
      <c r="AI99" s="974"/>
      <c r="AJ99" s="1576"/>
      <c r="AK99" s="1102"/>
      <c r="AL99" s="1556"/>
      <c r="AM99" s="2"/>
      <c r="AN99" s="2"/>
      <c r="AO99" s="2"/>
      <c r="AP99" s="2"/>
      <c r="AQ99" s="2"/>
    </row>
    <row r="100" spans="1:43" ht="13.5" customHeight="1" outlineLevel="1">
      <c r="A100" s="1685"/>
      <c r="B100" s="1719"/>
      <c r="C100" s="764"/>
      <c r="D100" s="764"/>
      <c r="E100" s="1577"/>
      <c r="F100" s="1577"/>
      <c r="G100" s="21" t="s">
        <v>374</v>
      </c>
      <c r="H100" s="21" t="s">
        <v>373</v>
      </c>
      <c r="I100" s="831" t="s">
        <v>33</v>
      </c>
      <c r="J100" s="26">
        <v>200</v>
      </c>
      <c r="K100" s="1577"/>
      <c r="L100" s="1577"/>
      <c r="M100" s="1571"/>
      <c r="N100" s="1574"/>
      <c r="O100" s="1574"/>
      <c r="P100" s="1574"/>
      <c r="Q100" s="1571"/>
      <c r="R100" s="1574"/>
      <c r="S100" s="1574"/>
      <c r="T100" s="1574"/>
      <c r="U100" s="1709"/>
      <c r="V100" s="1706"/>
      <c r="W100" s="1706"/>
      <c r="X100" s="1706"/>
      <c r="Y100" s="1616"/>
      <c r="Z100" s="1616"/>
      <c r="AA100" s="1616"/>
      <c r="AB100" s="1616"/>
      <c r="AC100" s="1574"/>
      <c r="AD100" s="1574"/>
      <c r="AE100" s="1574"/>
      <c r="AF100" s="1574"/>
      <c r="AG100" s="1604"/>
      <c r="AH100" s="975"/>
      <c r="AI100" s="975"/>
      <c r="AJ100" s="1577"/>
      <c r="AK100" s="1103"/>
      <c r="AL100" s="1556"/>
      <c r="AM100" s="2"/>
      <c r="AN100" s="2"/>
      <c r="AO100" s="2"/>
      <c r="AP100" s="2"/>
      <c r="AQ100" s="2"/>
    </row>
    <row r="101" spans="1:43" ht="40.5" customHeight="1" outlineLevel="1">
      <c r="A101" s="1686"/>
      <c r="B101" s="1720"/>
      <c r="C101" s="765"/>
      <c r="D101" s="765"/>
      <c r="E101" s="1578"/>
      <c r="F101" s="1578"/>
      <c r="G101" s="21" t="s">
        <v>375</v>
      </c>
      <c r="H101" s="21" t="s">
        <v>376</v>
      </c>
      <c r="I101" s="831" t="s">
        <v>33</v>
      </c>
      <c r="J101" s="26">
        <v>1030</v>
      </c>
      <c r="K101" s="1578"/>
      <c r="L101" s="1578"/>
      <c r="M101" s="1572"/>
      <c r="N101" s="1575"/>
      <c r="O101" s="1575"/>
      <c r="P101" s="1575"/>
      <c r="Q101" s="1572"/>
      <c r="R101" s="1575"/>
      <c r="S101" s="1575"/>
      <c r="T101" s="1575"/>
      <c r="U101" s="1710"/>
      <c r="V101" s="1707"/>
      <c r="W101" s="1707"/>
      <c r="X101" s="1707"/>
      <c r="Y101" s="1617"/>
      <c r="Z101" s="1617"/>
      <c r="AA101" s="1617"/>
      <c r="AB101" s="1617"/>
      <c r="AC101" s="1575"/>
      <c r="AD101" s="1575"/>
      <c r="AE101" s="1575"/>
      <c r="AF101" s="1575"/>
      <c r="AG101" s="1605"/>
      <c r="AH101" s="976"/>
      <c r="AI101" s="976"/>
      <c r="AJ101" s="1578"/>
      <c r="AK101" s="1104"/>
      <c r="AL101" s="1556"/>
      <c r="AM101" s="2"/>
      <c r="AN101" s="2"/>
      <c r="AO101" s="2"/>
      <c r="AP101" s="2"/>
      <c r="AQ101" s="2"/>
    </row>
    <row r="102" spans="1:43" ht="19.5" customHeight="1" outlineLevel="1">
      <c r="A102" s="1684" t="s">
        <v>45</v>
      </c>
      <c r="B102" s="1718" t="s">
        <v>474</v>
      </c>
      <c r="C102" s="763"/>
      <c r="D102" s="763"/>
      <c r="E102" s="1576" t="s">
        <v>35</v>
      </c>
      <c r="F102" s="1576" t="s">
        <v>442</v>
      </c>
      <c r="G102" s="21" t="s">
        <v>372</v>
      </c>
      <c r="H102" s="21" t="s">
        <v>79</v>
      </c>
      <c r="I102" s="831" t="s">
        <v>33</v>
      </c>
      <c r="J102" s="23">
        <v>3.5000000000000003E-2</v>
      </c>
      <c r="K102" s="1576">
        <v>2017</v>
      </c>
      <c r="L102" s="1576">
        <v>2020</v>
      </c>
      <c r="M102" s="1570">
        <f>SUM(N102:P104)</f>
        <v>373.3</v>
      </c>
      <c r="N102" s="1573">
        <v>0</v>
      </c>
      <c r="O102" s="1573">
        <v>0</v>
      </c>
      <c r="P102" s="1573">
        <v>373.3</v>
      </c>
      <c r="Q102" s="1570">
        <f>SUM(R102:T104)</f>
        <v>373.3</v>
      </c>
      <c r="R102" s="1573">
        <v>0</v>
      </c>
      <c r="S102" s="1573">
        <v>0</v>
      </c>
      <c r="T102" s="1573">
        <v>373.3</v>
      </c>
      <c r="U102" s="1708">
        <f>SUM(V102:X104)</f>
        <v>373.3</v>
      </c>
      <c r="V102" s="1705">
        <f>R102</f>
        <v>0</v>
      </c>
      <c r="W102" s="1705">
        <f>S102</f>
        <v>0</v>
      </c>
      <c r="X102" s="1705">
        <f>T102</f>
        <v>373.3</v>
      </c>
      <c r="Y102" s="1615">
        <f>U102</f>
        <v>373.3</v>
      </c>
      <c r="Z102" s="1615">
        <f t="shared" ref="Z102:AB102" si="39">V102</f>
        <v>0</v>
      </c>
      <c r="AA102" s="1615">
        <f t="shared" si="39"/>
        <v>0</v>
      </c>
      <c r="AB102" s="1615">
        <f t="shared" si="39"/>
        <v>373.3</v>
      </c>
      <c r="AC102" s="1570"/>
      <c r="AD102" s="1573">
        <v>0</v>
      </c>
      <c r="AE102" s="1573">
        <v>0</v>
      </c>
      <c r="AF102" s="1573"/>
      <c r="AG102" s="1733" t="s">
        <v>604</v>
      </c>
      <c r="AH102" s="950"/>
      <c r="AI102" s="950"/>
      <c r="AJ102" s="1736"/>
      <c r="AK102" s="1102"/>
      <c r="AL102" s="1556"/>
      <c r="AM102" s="2"/>
      <c r="AN102" s="2"/>
      <c r="AO102" s="2"/>
      <c r="AP102" s="2"/>
      <c r="AQ102" s="2"/>
    </row>
    <row r="103" spans="1:43" ht="14.4" customHeight="1" outlineLevel="1">
      <c r="A103" s="1685"/>
      <c r="B103" s="1719"/>
      <c r="C103" s="764"/>
      <c r="D103" s="764"/>
      <c r="E103" s="1577"/>
      <c r="F103" s="1577"/>
      <c r="G103" s="21" t="s">
        <v>374</v>
      </c>
      <c r="H103" s="21" t="s">
        <v>373</v>
      </c>
      <c r="I103" s="831" t="s">
        <v>33</v>
      </c>
      <c r="J103" s="21">
        <v>150</v>
      </c>
      <c r="K103" s="1577"/>
      <c r="L103" s="1577"/>
      <c r="M103" s="1571"/>
      <c r="N103" s="1574"/>
      <c r="O103" s="1574"/>
      <c r="P103" s="1574"/>
      <c r="Q103" s="1571"/>
      <c r="R103" s="1574"/>
      <c r="S103" s="1574"/>
      <c r="T103" s="1574"/>
      <c r="U103" s="1709"/>
      <c r="V103" s="1706"/>
      <c r="W103" s="1706"/>
      <c r="X103" s="1706"/>
      <c r="Y103" s="1616"/>
      <c r="Z103" s="1616"/>
      <c r="AA103" s="1616"/>
      <c r="AB103" s="1616"/>
      <c r="AC103" s="1574"/>
      <c r="AD103" s="1574"/>
      <c r="AE103" s="1574"/>
      <c r="AF103" s="1574"/>
      <c r="AG103" s="1734"/>
      <c r="AH103" s="951"/>
      <c r="AI103" s="951"/>
      <c r="AJ103" s="1737"/>
      <c r="AK103" s="1103"/>
      <c r="AL103" s="1556"/>
      <c r="AM103" s="2"/>
      <c r="AN103" s="2"/>
      <c r="AO103" s="2"/>
      <c r="AP103" s="2"/>
      <c r="AQ103" s="2"/>
    </row>
    <row r="104" spans="1:43" ht="43.2" customHeight="1" outlineLevel="1">
      <c r="A104" s="1686"/>
      <c r="B104" s="1720"/>
      <c r="C104" s="765"/>
      <c r="D104" s="765"/>
      <c r="E104" s="1578"/>
      <c r="F104" s="1578"/>
      <c r="G104" s="21" t="s">
        <v>375</v>
      </c>
      <c r="H104" s="21" t="s">
        <v>376</v>
      </c>
      <c r="I104" s="831" t="s">
        <v>33</v>
      </c>
      <c r="J104" s="21">
        <v>275</v>
      </c>
      <c r="K104" s="1578"/>
      <c r="L104" s="1578"/>
      <c r="M104" s="1572"/>
      <c r="N104" s="1575"/>
      <c r="O104" s="1575"/>
      <c r="P104" s="1575"/>
      <c r="Q104" s="1572"/>
      <c r="R104" s="1575"/>
      <c r="S104" s="1575"/>
      <c r="T104" s="1575"/>
      <c r="U104" s="1710"/>
      <c r="V104" s="1707"/>
      <c r="W104" s="1707"/>
      <c r="X104" s="1707"/>
      <c r="Y104" s="1617"/>
      <c r="Z104" s="1617"/>
      <c r="AA104" s="1617"/>
      <c r="AB104" s="1617"/>
      <c r="AC104" s="1575"/>
      <c r="AD104" s="1575"/>
      <c r="AE104" s="1575"/>
      <c r="AF104" s="1575"/>
      <c r="AG104" s="1735"/>
      <c r="AH104" s="952"/>
      <c r="AI104" s="952"/>
      <c r="AJ104" s="1738"/>
      <c r="AK104" s="1104"/>
      <c r="AL104" s="1556"/>
      <c r="AM104" s="2"/>
      <c r="AN104" s="2"/>
      <c r="AO104" s="2"/>
      <c r="AP104" s="2"/>
      <c r="AQ104" s="2"/>
    </row>
    <row r="105" spans="1:43" ht="19.5" customHeight="1" outlineLevel="1">
      <c r="A105" s="1684" t="s">
        <v>46</v>
      </c>
      <c r="B105" s="1718" t="s">
        <v>475</v>
      </c>
      <c r="C105" s="763"/>
      <c r="D105" s="763"/>
      <c r="E105" s="1576" t="s">
        <v>35</v>
      </c>
      <c r="F105" s="1576" t="s">
        <v>442</v>
      </c>
      <c r="G105" s="22" t="s">
        <v>372</v>
      </c>
      <c r="H105" s="22" t="s">
        <v>79</v>
      </c>
      <c r="I105" s="831" t="s">
        <v>33</v>
      </c>
      <c r="J105" s="22">
        <v>0.03</v>
      </c>
      <c r="K105" s="1576">
        <v>2017</v>
      </c>
      <c r="L105" s="1576">
        <v>2018</v>
      </c>
      <c r="M105" s="1570">
        <f>SUM(N105:P107)</f>
        <v>291.45999999999998</v>
      </c>
      <c r="N105" s="1573">
        <v>291.45999999999998</v>
      </c>
      <c r="O105" s="1573">
        <v>0</v>
      </c>
      <c r="P105" s="1573">
        <v>0</v>
      </c>
      <c r="Q105" s="1570">
        <f>SUM(R105:T107)</f>
        <v>291.45999999999998</v>
      </c>
      <c r="R105" s="1573">
        <v>291.45999999999998</v>
      </c>
      <c r="S105" s="1573">
        <v>0</v>
      </c>
      <c r="T105" s="1573">
        <v>0</v>
      </c>
      <c r="U105" s="1708">
        <f>SUM(V105:X107)</f>
        <v>291.45999999999998</v>
      </c>
      <c r="V105" s="1705">
        <f>R105</f>
        <v>291.45999999999998</v>
      </c>
      <c r="W105" s="1705">
        <f>S105</f>
        <v>0</v>
      </c>
      <c r="X105" s="1705">
        <f>T105</f>
        <v>0</v>
      </c>
      <c r="Y105" s="1615">
        <f t="shared" ref="Y105:AB105" si="40">U105</f>
        <v>291.45999999999998</v>
      </c>
      <c r="Z105" s="1615">
        <f t="shared" si="40"/>
        <v>291.45999999999998</v>
      </c>
      <c r="AA105" s="1615">
        <f t="shared" si="40"/>
        <v>0</v>
      </c>
      <c r="AB105" s="1615">
        <f t="shared" si="40"/>
        <v>0</v>
      </c>
      <c r="AC105" s="1570"/>
      <c r="AD105" s="1573">
        <v>0</v>
      </c>
      <c r="AE105" s="1573">
        <v>0</v>
      </c>
      <c r="AF105" s="1573"/>
      <c r="AG105" s="1603" t="s">
        <v>604</v>
      </c>
      <c r="AH105" s="974"/>
      <c r="AI105" s="974"/>
      <c r="AJ105" s="1576"/>
      <c r="AK105" s="1102"/>
      <c r="AL105" s="1556"/>
      <c r="AM105" s="2"/>
      <c r="AN105" s="2"/>
      <c r="AO105" s="2"/>
      <c r="AP105" s="2"/>
      <c r="AQ105" s="2"/>
    </row>
    <row r="106" spans="1:43" ht="14.4" customHeight="1" outlineLevel="1">
      <c r="A106" s="1685"/>
      <c r="B106" s="1719"/>
      <c r="C106" s="764"/>
      <c r="D106" s="764"/>
      <c r="E106" s="1577"/>
      <c r="F106" s="1577"/>
      <c r="G106" s="22" t="s">
        <v>374</v>
      </c>
      <c r="H106" s="22" t="s">
        <v>373</v>
      </c>
      <c r="I106" s="831" t="s">
        <v>33</v>
      </c>
      <c r="J106" s="21">
        <v>150</v>
      </c>
      <c r="K106" s="1577"/>
      <c r="L106" s="1577"/>
      <c r="M106" s="1571"/>
      <c r="N106" s="1574"/>
      <c r="O106" s="1574"/>
      <c r="P106" s="1574"/>
      <c r="Q106" s="1571"/>
      <c r="R106" s="1574"/>
      <c r="S106" s="1574"/>
      <c r="T106" s="1574"/>
      <c r="U106" s="1709"/>
      <c r="V106" s="1706"/>
      <c r="W106" s="1706"/>
      <c r="X106" s="1706"/>
      <c r="Y106" s="1616"/>
      <c r="Z106" s="1616"/>
      <c r="AA106" s="1616"/>
      <c r="AB106" s="1616"/>
      <c r="AC106" s="1574"/>
      <c r="AD106" s="1574"/>
      <c r="AE106" s="1574"/>
      <c r="AF106" s="1574"/>
      <c r="AG106" s="1604"/>
      <c r="AH106" s="975"/>
      <c r="AI106" s="975"/>
      <c r="AJ106" s="1577"/>
      <c r="AK106" s="1103"/>
      <c r="AL106" s="1556"/>
      <c r="AM106" s="2"/>
      <c r="AN106" s="2"/>
      <c r="AO106" s="2"/>
      <c r="AP106" s="2"/>
      <c r="AQ106" s="2"/>
    </row>
    <row r="107" spans="1:43" ht="43.2" customHeight="1" outlineLevel="1">
      <c r="A107" s="1686"/>
      <c r="B107" s="1720"/>
      <c r="C107" s="765"/>
      <c r="D107" s="765"/>
      <c r="E107" s="1578"/>
      <c r="F107" s="1578"/>
      <c r="G107" s="22" t="s">
        <v>375</v>
      </c>
      <c r="H107" s="22" t="s">
        <v>376</v>
      </c>
      <c r="I107" s="831" t="s">
        <v>33</v>
      </c>
      <c r="J107" s="21">
        <v>592.61</v>
      </c>
      <c r="K107" s="1578"/>
      <c r="L107" s="1578"/>
      <c r="M107" s="1572"/>
      <c r="N107" s="1575"/>
      <c r="O107" s="1575"/>
      <c r="P107" s="1575"/>
      <c r="Q107" s="1572"/>
      <c r="R107" s="1575"/>
      <c r="S107" s="1575"/>
      <c r="T107" s="1575"/>
      <c r="U107" s="1710"/>
      <c r="V107" s="1707"/>
      <c r="W107" s="1707"/>
      <c r="X107" s="1707"/>
      <c r="Y107" s="1617"/>
      <c r="Z107" s="1617"/>
      <c r="AA107" s="1617"/>
      <c r="AB107" s="1617"/>
      <c r="AC107" s="1575"/>
      <c r="AD107" s="1575"/>
      <c r="AE107" s="1575"/>
      <c r="AF107" s="1575"/>
      <c r="AG107" s="1605"/>
      <c r="AH107" s="976"/>
      <c r="AI107" s="976"/>
      <c r="AJ107" s="1578"/>
      <c r="AK107" s="1104"/>
      <c r="AL107" s="1556"/>
      <c r="AM107" s="2"/>
      <c r="AN107" s="2"/>
      <c r="AO107" s="2"/>
      <c r="AP107" s="2"/>
      <c r="AQ107" s="2"/>
    </row>
    <row r="108" spans="1:43" ht="25.5" customHeight="1" outlineLevel="1">
      <c r="A108" s="1684" t="s">
        <v>47</v>
      </c>
      <c r="B108" s="1718" t="s">
        <v>476</v>
      </c>
      <c r="C108" s="763"/>
      <c r="D108" s="763"/>
      <c r="E108" s="1576" t="s">
        <v>35</v>
      </c>
      <c r="F108" s="1576" t="s">
        <v>442</v>
      </c>
      <c r="G108" s="21" t="s">
        <v>372</v>
      </c>
      <c r="H108" s="21" t="s">
        <v>79</v>
      </c>
      <c r="I108" s="831" t="s">
        <v>33</v>
      </c>
      <c r="J108" s="22">
        <v>0.01</v>
      </c>
      <c r="K108" s="1576">
        <v>2017</v>
      </c>
      <c r="L108" s="1576">
        <v>2020</v>
      </c>
      <c r="M108" s="1570">
        <f>SUM(N108:P110)</f>
        <v>121.26</v>
      </c>
      <c r="N108" s="1573">
        <v>0</v>
      </c>
      <c r="O108" s="1573">
        <v>0</v>
      </c>
      <c r="P108" s="1573">
        <v>121.26</v>
      </c>
      <c r="Q108" s="1570">
        <f>SUM(R108:T110)</f>
        <v>121.26</v>
      </c>
      <c r="R108" s="1573">
        <v>0</v>
      </c>
      <c r="S108" s="1573">
        <v>0</v>
      </c>
      <c r="T108" s="1573">
        <v>121.26</v>
      </c>
      <c r="U108" s="1708">
        <f>SUM(V108:X110)</f>
        <v>121.26</v>
      </c>
      <c r="V108" s="1705">
        <f>R108</f>
        <v>0</v>
      </c>
      <c r="W108" s="1705">
        <f>S108</f>
        <v>0</v>
      </c>
      <c r="X108" s="1705">
        <f>T108</f>
        <v>121.26</v>
      </c>
      <c r="Y108" s="1615">
        <f>U108</f>
        <v>121.26</v>
      </c>
      <c r="Z108" s="1615">
        <f t="shared" ref="Z108:AB108" si="41">V108</f>
        <v>0</v>
      </c>
      <c r="AA108" s="1615">
        <f t="shared" si="41"/>
        <v>0</v>
      </c>
      <c r="AB108" s="1615">
        <f t="shared" si="41"/>
        <v>121.26</v>
      </c>
      <c r="AC108" s="1570"/>
      <c r="AD108" s="1573">
        <v>0</v>
      </c>
      <c r="AE108" s="1573">
        <v>0</v>
      </c>
      <c r="AF108" s="1573"/>
      <c r="AG108" s="1561" t="s">
        <v>604</v>
      </c>
      <c r="AH108" s="986"/>
      <c r="AI108" s="986"/>
      <c r="AJ108" s="1579"/>
      <c r="AK108" s="1102"/>
      <c r="AL108" s="1556"/>
      <c r="AM108" s="2"/>
      <c r="AN108" s="2"/>
      <c r="AO108" s="2"/>
      <c r="AP108" s="2"/>
      <c r="AQ108" s="2"/>
    </row>
    <row r="109" spans="1:43" ht="14.4" customHeight="1" outlineLevel="1">
      <c r="A109" s="1685"/>
      <c r="B109" s="1719"/>
      <c r="C109" s="764"/>
      <c r="D109" s="764"/>
      <c r="E109" s="1577"/>
      <c r="F109" s="1577"/>
      <c r="G109" s="21" t="s">
        <v>374</v>
      </c>
      <c r="H109" s="21" t="s">
        <v>373</v>
      </c>
      <c r="I109" s="831" t="s">
        <v>33</v>
      </c>
      <c r="J109" s="26">
        <v>200</v>
      </c>
      <c r="K109" s="1577"/>
      <c r="L109" s="1577"/>
      <c r="M109" s="1571"/>
      <c r="N109" s="1574"/>
      <c r="O109" s="1574"/>
      <c r="P109" s="1574"/>
      <c r="Q109" s="1571"/>
      <c r="R109" s="1574"/>
      <c r="S109" s="1574"/>
      <c r="T109" s="1574"/>
      <c r="U109" s="1709"/>
      <c r="V109" s="1706"/>
      <c r="W109" s="1706"/>
      <c r="X109" s="1706"/>
      <c r="Y109" s="1616"/>
      <c r="Z109" s="1616"/>
      <c r="AA109" s="1616"/>
      <c r="AB109" s="1616"/>
      <c r="AC109" s="1574"/>
      <c r="AD109" s="1574"/>
      <c r="AE109" s="1574"/>
      <c r="AF109" s="1574"/>
      <c r="AG109" s="1562"/>
      <c r="AH109" s="987"/>
      <c r="AI109" s="987"/>
      <c r="AJ109" s="1580"/>
      <c r="AK109" s="1103"/>
      <c r="AL109" s="1556"/>
      <c r="AM109" s="2"/>
      <c r="AN109" s="2"/>
      <c r="AO109" s="2"/>
      <c r="AP109" s="2"/>
      <c r="AQ109" s="2"/>
    </row>
    <row r="110" spans="1:43" ht="43.2" customHeight="1" outlineLevel="1">
      <c r="A110" s="1686"/>
      <c r="B110" s="1720"/>
      <c r="C110" s="765"/>
      <c r="D110" s="765"/>
      <c r="E110" s="1578"/>
      <c r="F110" s="1578"/>
      <c r="G110" s="21" t="s">
        <v>375</v>
      </c>
      <c r="H110" s="21" t="s">
        <v>376</v>
      </c>
      <c r="I110" s="831" t="s">
        <v>33</v>
      </c>
      <c r="J110" s="26">
        <v>1724</v>
      </c>
      <c r="K110" s="1578"/>
      <c r="L110" s="1578"/>
      <c r="M110" s="1572"/>
      <c r="N110" s="1575"/>
      <c r="O110" s="1575"/>
      <c r="P110" s="1575"/>
      <c r="Q110" s="1572"/>
      <c r="R110" s="1575"/>
      <c r="S110" s="1575"/>
      <c r="T110" s="1575"/>
      <c r="U110" s="1710"/>
      <c r="V110" s="1707"/>
      <c r="W110" s="1707"/>
      <c r="X110" s="1707"/>
      <c r="Y110" s="1617"/>
      <c r="Z110" s="1617"/>
      <c r="AA110" s="1617"/>
      <c r="AB110" s="1617"/>
      <c r="AC110" s="1575"/>
      <c r="AD110" s="1575"/>
      <c r="AE110" s="1575"/>
      <c r="AF110" s="1575"/>
      <c r="AG110" s="1563"/>
      <c r="AH110" s="988"/>
      <c r="AI110" s="988"/>
      <c r="AJ110" s="1581"/>
      <c r="AK110" s="1104"/>
      <c r="AL110" s="1556"/>
      <c r="AM110" s="2"/>
      <c r="AN110" s="2"/>
      <c r="AO110" s="2"/>
      <c r="AP110" s="2"/>
      <c r="AQ110" s="2"/>
    </row>
    <row r="111" spans="1:43" ht="31.5" customHeight="1" thickBot="1">
      <c r="A111" s="347" t="s">
        <v>14</v>
      </c>
      <c r="B111" s="1739" t="s">
        <v>39</v>
      </c>
      <c r="C111" s="1740"/>
      <c r="D111" s="1740"/>
      <c r="E111" s="1741"/>
      <c r="F111" s="776"/>
      <c r="G111" s="29"/>
      <c r="H111" s="29"/>
      <c r="I111" s="29"/>
      <c r="J111" s="29"/>
      <c r="K111" s="28"/>
      <c r="L111" s="28"/>
      <c r="M111" s="30">
        <f t="shared" ref="M111:AJ111" si="42">SUM(M146+M112)</f>
        <v>21818.260000000002</v>
      </c>
      <c r="N111" s="30">
        <f t="shared" si="42"/>
        <v>2634.3399999999997</v>
      </c>
      <c r="O111" s="30">
        <f t="shared" si="42"/>
        <v>4539.4799999999996</v>
      </c>
      <c r="P111" s="30">
        <f t="shared" si="42"/>
        <v>14644.439999999999</v>
      </c>
      <c r="Q111" s="30">
        <f t="shared" si="42"/>
        <v>21818.260000000002</v>
      </c>
      <c r="R111" s="30">
        <f t="shared" si="42"/>
        <v>2634.3399999999997</v>
      </c>
      <c r="S111" s="30">
        <f t="shared" si="42"/>
        <v>4539.4799999999996</v>
      </c>
      <c r="T111" s="30">
        <f t="shared" si="42"/>
        <v>14644.439999999999</v>
      </c>
      <c r="U111" s="401">
        <f>SUM(U146+U112)</f>
        <v>21818.260000000002</v>
      </c>
      <c r="V111" s="401">
        <f t="shared" si="42"/>
        <v>2634.3399999999997</v>
      </c>
      <c r="W111" s="401">
        <f t="shared" si="42"/>
        <v>4539.4799999999996</v>
      </c>
      <c r="X111" s="401">
        <f t="shared" si="42"/>
        <v>14644.439999999999</v>
      </c>
      <c r="Y111" s="450">
        <f>SUM(Y146+Y112)</f>
        <v>21818.260000000002</v>
      </c>
      <c r="Z111" s="450">
        <f>SUM(Z146+Z112)</f>
        <v>2634.3399999999997</v>
      </c>
      <c r="AA111" s="450">
        <f>SUM(AA146+AA112)</f>
        <v>4539.4799999999996</v>
      </c>
      <c r="AB111" s="450">
        <f>SUM(AB146+AB112)</f>
        <v>14644.439999999999</v>
      </c>
      <c r="AC111" s="30">
        <f>SUM(AC146+AC112)</f>
        <v>5661.51</v>
      </c>
      <c r="AD111" s="30">
        <f t="shared" si="42"/>
        <v>0</v>
      </c>
      <c r="AE111" s="30">
        <f t="shared" si="42"/>
        <v>2496.92</v>
      </c>
      <c r="AF111" s="30">
        <f t="shared" si="42"/>
        <v>3238.49</v>
      </c>
      <c r="AG111" s="97">
        <f t="shared" si="42"/>
        <v>0</v>
      </c>
      <c r="AH111" s="97"/>
      <c r="AI111" s="97"/>
      <c r="AJ111" s="97">
        <f t="shared" si="42"/>
        <v>0</v>
      </c>
      <c r="AK111" s="1111"/>
      <c r="AL111" s="335"/>
      <c r="AM111" s="2"/>
      <c r="AN111" s="2"/>
      <c r="AO111" s="2"/>
      <c r="AP111" s="2"/>
      <c r="AQ111" s="2"/>
    </row>
    <row r="112" spans="1:43" ht="30.6">
      <c r="A112" s="348"/>
      <c r="B112" s="158" t="s">
        <v>423</v>
      </c>
      <c r="C112" s="158"/>
      <c r="D112" s="158"/>
      <c r="E112" s="159"/>
      <c r="F112" s="159"/>
      <c r="G112" s="160"/>
      <c r="H112" s="160"/>
      <c r="I112" s="160"/>
      <c r="J112" s="160"/>
      <c r="K112" s="159"/>
      <c r="L112" s="159"/>
      <c r="M112" s="161">
        <f t="shared" ref="M112:T112" si="43">SUM(M113:M143)</f>
        <v>12788.48</v>
      </c>
      <c r="N112" s="161">
        <f t="shared" si="43"/>
        <v>432.95</v>
      </c>
      <c r="O112" s="161">
        <f t="shared" si="43"/>
        <v>1766.29</v>
      </c>
      <c r="P112" s="161">
        <f t="shared" si="43"/>
        <v>10589.24</v>
      </c>
      <c r="Q112" s="161">
        <f t="shared" si="43"/>
        <v>12788.48</v>
      </c>
      <c r="R112" s="161">
        <f t="shared" si="43"/>
        <v>432.95</v>
      </c>
      <c r="S112" s="161">
        <f t="shared" si="43"/>
        <v>1766.29</v>
      </c>
      <c r="T112" s="161">
        <f t="shared" si="43"/>
        <v>10589.24</v>
      </c>
      <c r="U112" s="398">
        <f>SUM(U113:U145)</f>
        <v>12788.48</v>
      </c>
      <c r="V112" s="398">
        <f t="shared" ref="V112:AE112" si="44">SUM(V113:V145)</f>
        <v>432.95</v>
      </c>
      <c r="W112" s="398">
        <f t="shared" si="44"/>
        <v>1766.29</v>
      </c>
      <c r="X112" s="398">
        <f t="shared" si="44"/>
        <v>10589.24</v>
      </c>
      <c r="Y112" s="447">
        <f>SUM(Y113:Y145)</f>
        <v>12788.48</v>
      </c>
      <c r="Z112" s="447">
        <f>SUM(Z113:Z145)</f>
        <v>432.95</v>
      </c>
      <c r="AA112" s="447">
        <f>SUM(AA113:AA145)</f>
        <v>1766.29</v>
      </c>
      <c r="AB112" s="447">
        <f>SUM(AB113:AB145)</f>
        <v>10589.24</v>
      </c>
      <c r="AC112" s="161">
        <f>SUM(AC113:AC145)</f>
        <v>0</v>
      </c>
      <c r="AD112" s="161">
        <f t="shared" si="44"/>
        <v>0</v>
      </c>
      <c r="AE112" s="161">
        <f t="shared" si="44"/>
        <v>0</v>
      </c>
      <c r="AF112" s="161">
        <f>SUM(AF113:AF145)</f>
        <v>0</v>
      </c>
      <c r="AG112" s="218">
        <f>SUM(AG113:AG145)</f>
        <v>0</v>
      </c>
      <c r="AH112" s="218"/>
      <c r="AI112" s="218"/>
      <c r="AJ112" s="218">
        <f>SUM(AJ113:AJ145)</f>
        <v>0</v>
      </c>
      <c r="AK112" s="1112"/>
      <c r="AL112" s="334"/>
      <c r="AM112" s="2"/>
      <c r="AN112" s="2"/>
      <c r="AO112" s="2"/>
      <c r="AP112" s="2"/>
      <c r="AQ112" s="2"/>
    </row>
    <row r="113" spans="1:43" s="275" customFormat="1" ht="18.75" customHeight="1" outlineLevel="1">
      <c r="A113" s="1657" t="s">
        <v>189</v>
      </c>
      <c r="B113" s="1730" t="s">
        <v>477</v>
      </c>
      <c r="C113" s="766"/>
      <c r="D113" s="766"/>
      <c r="E113" s="1588" t="s">
        <v>35</v>
      </c>
      <c r="F113" s="1588" t="s">
        <v>442</v>
      </c>
      <c r="G113" s="273" t="s">
        <v>372</v>
      </c>
      <c r="H113" s="273" t="s">
        <v>79</v>
      </c>
      <c r="I113" s="82" t="s">
        <v>33</v>
      </c>
      <c r="J113" s="274">
        <v>0.01</v>
      </c>
      <c r="K113" s="1588">
        <v>2018</v>
      </c>
      <c r="L113" s="1588">
        <v>2020</v>
      </c>
      <c r="M113" s="1714">
        <f>SUM(N113:P115)</f>
        <v>84.1</v>
      </c>
      <c r="N113" s="1600">
        <v>0</v>
      </c>
      <c r="O113" s="1600">
        <v>84.1</v>
      </c>
      <c r="P113" s="1600">
        <v>0</v>
      </c>
      <c r="Q113" s="1714">
        <f>SUM(R113:T115)</f>
        <v>84.1</v>
      </c>
      <c r="R113" s="1600">
        <v>0</v>
      </c>
      <c r="S113" s="1600">
        <v>84.1</v>
      </c>
      <c r="T113" s="1600">
        <v>0</v>
      </c>
      <c r="U113" s="1708">
        <f>SUM(V113:X115)</f>
        <v>84.1</v>
      </c>
      <c r="V113" s="1705">
        <f>R113</f>
        <v>0</v>
      </c>
      <c r="W113" s="1705">
        <f>S113</f>
        <v>84.1</v>
      </c>
      <c r="X113" s="1705">
        <f>T113</f>
        <v>0</v>
      </c>
      <c r="Y113" s="1615">
        <f>U113</f>
        <v>84.1</v>
      </c>
      <c r="Z113" s="1615">
        <f t="shared" ref="Z113:AB113" si="45">V113</f>
        <v>0</v>
      </c>
      <c r="AA113" s="1615">
        <f t="shared" si="45"/>
        <v>84.1</v>
      </c>
      <c r="AB113" s="1615">
        <f t="shared" si="45"/>
        <v>0</v>
      </c>
      <c r="AC113" s="1600"/>
      <c r="AD113" s="1600">
        <v>0</v>
      </c>
      <c r="AE113" s="1600">
        <v>0</v>
      </c>
      <c r="AF113" s="1600"/>
      <c r="AG113" s="1585" t="s">
        <v>33</v>
      </c>
      <c r="AH113" s="977"/>
      <c r="AI113" s="977"/>
      <c r="AJ113" s="1588"/>
      <c r="AK113" s="1108"/>
      <c r="AL113" s="1557" t="s">
        <v>670</v>
      </c>
      <c r="AM113" s="77"/>
      <c r="AN113" s="77"/>
      <c r="AO113" s="77"/>
      <c r="AP113" s="77"/>
      <c r="AQ113" s="77"/>
    </row>
    <row r="114" spans="1:43" s="275" customFormat="1" ht="14.25" customHeight="1" outlineLevel="1">
      <c r="A114" s="1658"/>
      <c r="B114" s="1731"/>
      <c r="C114" s="767"/>
      <c r="D114" s="767"/>
      <c r="E114" s="1589"/>
      <c r="F114" s="1589"/>
      <c r="G114" s="273" t="s">
        <v>374</v>
      </c>
      <c r="H114" s="273" t="s">
        <v>373</v>
      </c>
      <c r="I114" s="82" t="s">
        <v>33</v>
      </c>
      <c r="J114" s="273">
        <v>150</v>
      </c>
      <c r="K114" s="1589"/>
      <c r="L114" s="1589"/>
      <c r="M114" s="1715"/>
      <c r="N114" s="1601"/>
      <c r="O114" s="1601"/>
      <c r="P114" s="1601"/>
      <c r="Q114" s="1715"/>
      <c r="R114" s="1601"/>
      <c r="S114" s="1601"/>
      <c r="T114" s="1601"/>
      <c r="U114" s="1709"/>
      <c r="V114" s="1706"/>
      <c r="W114" s="1706"/>
      <c r="X114" s="1706"/>
      <c r="Y114" s="1616"/>
      <c r="Z114" s="1616"/>
      <c r="AA114" s="1616"/>
      <c r="AB114" s="1616"/>
      <c r="AC114" s="1601"/>
      <c r="AD114" s="1601"/>
      <c r="AE114" s="1601"/>
      <c r="AF114" s="1601"/>
      <c r="AG114" s="1586"/>
      <c r="AH114" s="978"/>
      <c r="AI114" s="978"/>
      <c r="AJ114" s="1589"/>
      <c r="AK114" s="1109"/>
      <c r="AL114" s="1557"/>
      <c r="AM114" s="77"/>
      <c r="AN114" s="77"/>
      <c r="AO114" s="77"/>
      <c r="AP114" s="77"/>
      <c r="AQ114" s="77"/>
    </row>
    <row r="115" spans="1:43" s="275" customFormat="1" ht="43.2" customHeight="1" outlineLevel="1">
      <c r="A115" s="1659"/>
      <c r="B115" s="1732"/>
      <c r="C115" s="768"/>
      <c r="D115" s="768"/>
      <c r="E115" s="1590"/>
      <c r="F115" s="1590"/>
      <c r="G115" s="273" t="s">
        <v>375</v>
      </c>
      <c r="H115" s="273" t="s">
        <v>376</v>
      </c>
      <c r="I115" s="82" t="s">
        <v>33</v>
      </c>
      <c r="J115" s="273">
        <v>230</v>
      </c>
      <c r="K115" s="1590"/>
      <c r="L115" s="1590"/>
      <c r="M115" s="1716"/>
      <c r="N115" s="1602"/>
      <c r="O115" s="1602"/>
      <c r="P115" s="1602"/>
      <c r="Q115" s="1716"/>
      <c r="R115" s="1602"/>
      <c r="S115" s="1602"/>
      <c r="T115" s="1602"/>
      <c r="U115" s="1710"/>
      <c r="V115" s="1707"/>
      <c r="W115" s="1707"/>
      <c r="X115" s="1707"/>
      <c r="Y115" s="1617"/>
      <c r="Z115" s="1617"/>
      <c r="AA115" s="1617"/>
      <c r="AB115" s="1617"/>
      <c r="AC115" s="1602"/>
      <c r="AD115" s="1602"/>
      <c r="AE115" s="1602"/>
      <c r="AF115" s="1602"/>
      <c r="AG115" s="1587"/>
      <c r="AH115" s="979"/>
      <c r="AI115" s="979"/>
      <c r="AJ115" s="1590"/>
      <c r="AK115" s="1110"/>
      <c r="AL115" s="1557"/>
      <c r="AM115" s="77"/>
      <c r="AN115" s="77"/>
      <c r="AO115" s="77"/>
      <c r="AP115" s="77"/>
      <c r="AQ115" s="77"/>
    </row>
    <row r="116" spans="1:43" s="275" customFormat="1" ht="19.5" customHeight="1" outlineLevel="1">
      <c r="A116" s="1657" t="s">
        <v>190</v>
      </c>
      <c r="B116" s="1730" t="s">
        <v>480</v>
      </c>
      <c r="C116" s="766"/>
      <c r="D116" s="766"/>
      <c r="E116" s="1588" t="s">
        <v>35</v>
      </c>
      <c r="F116" s="1588" t="s">
        <v>442</v>
      </c>
      <c r="G116" s="273" t="s">
        <v>372</v>
      </c>
      <c r="H116" s="273" t="s">
        <v>79</v>
      </c>
      <c r="I116" s="82" t="s">
        <v>33</v>
      </c>
      <c r="J116" s="274">
        <v>0.01</v>
      </c>
      <c r="K116" s="1588">
        <v>2019</v>
      </c>
      <c r="L116" s="1588">
        <v>2020</v>
      </c>
      <c r="M116" s="1714">
        <f>SUM(N116:P118)</f>
        <v>84.1</v>
      </c>
      <c r="N116" s="1600">
        <v>0</v>
      </c>
      <c r="O116" s="1600">
        <v>84.1</v>
      </c>
      <c r="P116" s="1600">
        <v>0</v>
      </c>
      <c r="Q116" s="1714">
        <f>SUM(R116:T118)</f>
        <v>84.1</v>
      </c>
      <c r="R116" s="1600">
        <v>0</v>
      </c>
      <c r="S116" s="1600">
        <v>84.1</v>
      </c>
      <c r="T116" s="1600">
        <v>0</v>
      </c>
      <c r="U116" s="1708">
        <f>SUM(V116:X118)</f>
        <v>84.1</v>
      </c>
      <c r="V116" s="1705">
        <f>R116</f>
        <v>0</v>
      </c>
      <c r="W116" s="1705">
        <f>S116</f>
        <v>84.1</v>
      </c>
      <c r="X116" s="1705">
        <f>T116</f>
        <v>0</v>
      </c>
      <c r="Y116" s="1615">
        <f t="shared" ref="Y116:AB116" si="46">U116</f>
        <v>84.1</v>
      </c>
      <c r="Z116" s="1615">
        <f t="shared" si="46"/>
        <v>0</v>
      </c>
      <c r="AA116" s="1615">
        <f t="shared" si="46"/>
        <v>84.1</v>
      </c>
      <c r="AB116" s="1615">
        <f t="shared" si="46"/>
        <v>0</v>
      </c>
      <c r="AC116" s="1600"/>
      <c r="AD116" s="1600">
        <v>0</v>
      </c>
      <c r="AE116" s="1600">
        <v>0</v>
      </c>
      <c r="AF116" s="1600"/>
      <c r="AG116" s="1585" t="s">
        <v>33</v>
      </c>
      <c r="AH116" s="977"/>
      <c r="AI116" s="977"/>
      <c r="AJ116" s="1588"/>
      <c r="AK116" s="1108"/>
      <c r="AL116" s="1557" t="s">
        <v>670</v>
      </c>
      <c r="AM116" s="77"/>
      <c r="AN116" s="77"/>
      <c r="AO116" s="77"/>
      <c r="AP116" s="77"/>
      <c r="AQ116" s="77"/>
    </row>
    <row r="117" spans="1:43" s="275" customFormat="1" ht="14.4" customHeight="1" outlineLevel="1">
      <c r="A117" s="1658"/>
      <c r="B117" s="1731"/>
      <c r="C117" s="767"/>
      <c r="D117" s="767"/>
      <c r="E117" s="1589"/>
      <c r="F117" s="1589"/>
      <c r="G117" s="273" t="s">
        <v>374</v>
      </c>
      <c r="H117" s="273" t="s">
        <v>373</v>
      </c>
      <c r="I117" s="82" t="s">
        <v>33</v>
      </c>
      <c r="J117" s="273">
        <v>150</v>
      </c>
      <c r="K117" s="1589"/>
      <c r="L117" s="1589"/>
      <c r="M117" s="1715"/>
      <c r="N117" s="1601"/>
      <c r="O117" s="1601"/>
      <c r="P117" s="1601"/>
      <c r="Q117" s="1715"/>
      <c r="R117" s="1601"/>
      <c r="S117" s="1601"/>
      <c r="T117" s="1601"/>
      <c r="U117" s="1709"/>
      <c r="V117" s="1706"/>
      <c r="W117" s="1706"/>
      <c r="X117" s="1706"/>
      <c r="Y117" s="1616"/>
      <c r="Z117" s="1616"/>
      <c r="AA117" s="1616"/>
      <c r="AB117" s="1616"/>
      <c r="AC117" s="1601"/>
      <c r="AD117" s="1601"/>
      <c r="AE117" s="1601"/>
      <c r="AF117" s="1601"/>
      <c r="AG117" s="1586"/>
      <c r="AH117" s="978"/>
      <c r="AI117" s="978"/>
      <c r="AJ117" s="1589"/>
      <c r="AK117" s="1109"/>
      <c r="AL117" s="1557"/>
      <c r="AM117" s="77"/>
      <c r="AN117" s="77"/>
      <c r="AO117" s="77"/>
      <c r="AP117" s="77"/>
      <c r="AQ117" s="77"/>
    </row>
    <row r="118" spans="1:43" s="275" customFormat="1" ht="43.2" customHeight="1" outlineLevel="1">
      <c r="A118" s="1659"/>
      <c r="B118" s="1732"/>
      <c r="C118" s="768"/>
      <c r="D118" s="768"/>
      <c r="E118" s="1590"/>
      <c r="F118" s="1590"/>
      <c r="G118" s="273" t="s">
        <v>375</v>
      </c>
      <c r="H118" s="273" t="s">
        <v>376</v>
      </c>
      <c r="I118" s="82" t="s">
        <v>33</v>
      </c>
      <c r="J118" s="273">
        <v>179</v>
      </c>
      <c r="K118" s="1590"/>
      <c r="L118" s="1590"/>
      <c r="M118" s="1716"/>
      <c r="N118" s="1602"/>
      <c r="O118" s="1602"/>
      <c r="P118" s="1602"/>
      <c r="Q118" s="1716"/>
      <c r="R118" s="1602"/>
      <c r="S118" s="1602"/>
      <c r="T118" s="1602"/>
      <c r="U118" s="1710"/>
      <c r="V118" s="1707"/>
      <c r="W118" s="1707"/>
      <c r="X118" s="1707"/>
      <c r="Y118" s="1617"/>
      <c r="Z118" s="1617"/>
      <c r="AA118" s="1617"/>
      <c r="AB118" s="1617"/>
      <c r="AC118" s="1602"/>
      <c r="AD118" s="1602"/>
      <c r="AE118" s="1602"/>
      <c r="AF118" s="1602"/>
      <c r="AG118" s="1587"/>
      <c r="AH118" s="979"/>
      <c r="AI118" s="979"/>
      <c r="AJ118" s="1590"/>
      <c r="AK118" s="1110"/>
      <c r="AL118" s="1557"/>
      <c r="AM118" s="77"/>
      <c r="AN118" s="77"/>
      <c r="AO118" s="77"/>
      <c r="AP118" s="77"/>
      <c r="AQ118" s="77"/>
    </row>
    <row r="119" spans="1:43" ht="17.25" customHeight="1" outlineLevel="1">
      <c r="A119" s="1684" t="s">
        <v>191</v>
      </c>
      <c r="B119" s="1718" t="s">
        <v>479</v>
      </c>
      <c r="C119" s="763"/>
      <c r="D119" s="763"/>
      <c r="E119" s="1576" t="s">
        <v>35</v>
      </c>
      <c r="F119" s="1576" t="s">
        <v>442</v>
      </c>
      <c r="G119" s="21" t="s">
        <v>372</v>
      </c>
      <c r="H119" s="21" t="s">
        <v>79</v>
      </c>
      <c r="I119" s="831" t="s">
        <v>33</v>
      </c>
      <c r="J119" s="22">
        <v>0.02</v>
      </c>
      <c r="K119" s="1576">
        <v>2017</v>
      </c>
      <c r="L119" s="1576">
        <v>2018</v>
      </c>
      <c r="M119" s="1570">
        <f>SUM(N119:P121)</f>
        <v>160.35</v>
      </c>
      <c r="N119" s="1573">
        <v>160.35</v>
      </c>
      <c r="O119" s="1573">
        <v>0</v>
      </c>
      <c r="P119" s="1573">
        <v>0</v>
      </c>
      <c r="Q119" s="1570">
        <f>SUM(R119:T121)</f>
        <v>160.35</v>
      </c>
      <c r="R119" s="1573">
        <v>160.35</v>
      </c>
      <c r="S119" s="1573">
        <v>0</v>
      </c>
      <c r="T119" s="1573">
        <v>0</v>
      </c>
      <c r="U119" s="1708">
        <f>SUM(V119:X121)</f>
        <v>160.35</v>
      </c>
      <c r="V119" s="1705">
        <f>R119</f>
        <v>160.35</v>
      </c>
      <c r="W119" s="1705">
        <f>S119</f>
        <v>0</v>
      </c>
      <c r="X119" s="1705">
        <f>T119</f>
        <v>0</v>
      </c>
      <c r="Y119" s="1615">
        <f t="shared" ref="Y119:AB119" si="47">U119</f>
        <v>160.35</v>
      </c>
      <c r="Z119" s="1615">
        <f t="shared" si="47"/>
        <v>160.35</v>
      </c>
      <c r="AA119" s="1615">
        <f t="shared" si="47"/>
        <v>0</v>
      </c>
      <c r="AB119" s="1615">
        <f t="shared" si="47"/>
        <v>0</v>
      </c>
      <c r="AC119" s="1600"/>
      <c r="AD119" s="1573">
        <v>0</v>
      </c>
      <c r="AE119" s="1573">
        <v>0</v>
      </c>
      <c r="AF119" s="1600"/>
      <c r="AG119" s="1603" t="s">
        <v>33</v>
      </c>
      <c r="AH119" s="974"/>
      <c r="AI119" s="974"/>
      <c r="AJ119" s="1576"/>
      <c r="AK119" s="1102"/>
      <c r="AL119" s="1556"/>
      <c r="AM119" s="2"/>
      <c r="AN119" s="2"/>
      <c r="AO119" s="2"/>
      <c r="AP119" s="2"/>
      <c r="AQ119" s="2"/>
    </row>
    <row r="120" spans="1:43" ht="14.4" customHeight="1" outlineLevel="1">
      <c r="A120" s="1685"/>
      <c r="B120" s="1719"/>
      <c r="C120" s="764"/>
      <c r="D120" s="764"/>
      <c r="E120" s="1577"/>
      <c r="F120" s="1577"/>
      <c r="G120" s="21" t="s">
        <v>374</v>
      </c>
      <c r="H120" s="21" t="s">
        <v>373</v>
      </c>
      <c r="I120" s="831" t="s">
        <v>33</v>
      </c>
      <c r="J120" s="21">
        <v>150</v>
      </c>
      <c r="K120" s="1577"/>
      <c r="L120" s="1577"/>
      <c r="M120" s="1571"/>
      <c r="N120" s="1574"/>
      <c r="O120" s="1574"/>
      <c r="P120" s="1574"/>
      <c r="Q120" s="1571"/>
      <c r="R120" s="1574"/>
      <c r="S120" s="1574"/>
      <c r="T120" s="1574"/>
      <c r="U120" s="1709"/>
      <c r="V120" s="1706"/>
      <c r="W120" s="1706"/>
      <c r="X120" s="1706"/>
      <c r="Y120" s="1616"/>
      <c r="Z120" s="1616"/>
      <c r="AA120" s="1616"/>
      <c r="AB120" s="1616"/>
      <c r="AC120" s="1601"/>
      <c r="AD120" s="1574"/>
      <c r="AE120" s="1574"/>
      <c r="AF120" s="1601"/>
      <c r="AG120" s="1604"/>
      <c r="AH120" s="975"/>
      <c r="AI120" s="975"/>
      <c r="AJ120" s="1577"/>
      <c r="AK120" s="1103"/>
      <c r="AL120" s="1556"/>
      <c r="AM120" s="2"/>
      <c r="AN120" s="2"/>
      <c r="AO120" s="2"/>
      <c r="AP120" s="2"/>
      <c r="AQ120" s="2"/>
    </row>
    <row r="121" spans="1:43" ht="43.2" customHeight="1" outlineLevel="1">
      <c r="A121" s="1686"/>
      <c r="B121" s="1720"/>
      <c r="C121" s="765"/>
      <c r="D121" s="765"/>
      <c r="E121" s="1578"/>
      <c r="F121" s="1578"/>
      <c r="G121" s="21" t="s">
        <v>375</v>
      </c>
      <c r="H121" s="21" t="s">
        <v>376</v>
      </c>
      <c r="I121" s="831" t="s">
        <v>33</v>
      </c>
      <c r="J121" s="21">
        <v>163</v>
      </c>
      <c r="K121" s="1578"/>
      <c r="L121" s="1578"/>
      <c r="M121" s="1572"/>
      <c r="N121" s="1575"/>
      <c r="O121" s="1575"/>
      <c r="P121" s="1575"/>
      <c r="Q121" s="1572"/>
      <c r="R121" s="1575"/>
      <c r="S121" s="1575"/>
      <c r="T121" s="1575"/>
      <c r="U121" s="1710"/>
      <c r="V121" s="1707"/>
      <c r="W121" s="1707"/>
      <c r="X121" s="1707"/>
      <c r="Y121" s="1617"/>
      <c r="Z121" s="1617"/>
      <c r="AA121" s="1617"/>
      <c r="AB121" s="1617"/>
      <c r="AC121" s="1602"/>
      <c r="AD121" s="1575"/>
      <c r="AE121" s="1575"/>
      <c r="AF121" s="1602"/>
      <c r="AG121" s="1605"/>
      <c r="AH121" s="976"/>
      <c r="AI121" s="976"/>
      <c r="AJ121" s="1578"/>
      <c r="AK121" s="1104"/>
      <c r="AL121" s="1556"/>
      <c r="AM121" s="2"/>
      <c r="AN121" s="2"/>
      <c r="AO121" s="2"/>
      <c r="AP121" s="2"/>
      <c r="AQ121" s="2"/>
    </row>
    <row r="122" spans="1:43" ht="18.75" customHeight="1" outlineLevel="1">
      <c r="A122" s="1684" t="s">
        <v>192</v>
      </c>
      <c r="B122" s="1718" t="s">
        <v>478</v>
      </c>
      <c r="C122" s="763"/>
      <c r="D122" s="763"/>
      <c r="E122" s="1576" t="s">
        <v>35</v>
      </c>
      <c r="F122" s="1576" t="s">
        <v>442</v>
      </c>
      <c r="G122" s="21" t="s">
        <v>372</v>
      </c>
      <c r="H122" s="21" t="s">
        <v>79</v>
      </c>
      <c r="I122" s="831" t="s">
        <v>33</v>
      </c>
      <c r="J122" s="22">
        <v>0.01</v>
      </c>
      <c r="K122" s="1576">
        <v>2017</v>
      </c>
      <c r="L122" s="1576">
        <v>2018</v>
      </c>
      <c r="M122" s="1570">
        <f>SUM(N122:P124)</f>
        <v>80.180000000000007</v>
      </c>
      <c r="N122" s="1573">
        <v>80.180000000000007</v>
      </c>
      <c r="O122" s="1573">
        <v>0</v>
      </c>
      <c r="P122" s="1573">
        <v>0</v>
      </c>
      <c r="Q122" s="1570">
        <f>SUM(R122:T124)</f>
        <v>80.180000000000007</v>
      </c>
      <c r="R122" s="1573">
        <v>80.180000000000007</v>
      </c>
      <c r="S122" s="1573">
        <v>0</v>
      </c>
      <c r="T122" s="1573">
        <v>0</v>
      </c>
      <c r="U122" s="1708">
        <f>SUM(V122:X124)</f>
        <v>80.180000000000007</v>
      </c>
      <c r="V122" s="1705">
        <f>R122</f>
        <v>80.180000000000007</v>
      </c>
      <c r="W122" s="1705">
        <f>S122</f>
        <v>0</v>
      </c>
      <c r="X122" s="1705">
        <f>T122</f>
        <v>0</v>
      </c>
      <c r="Y122" s="1615">
        <f t="shared" ref="Y122:AB122" si="48">U122</f>
        <v>80.180000000000007</v>
      </c>
      <c r="Z122" s="1615">
        <f t="shared" si="48"/>
        <v>80.180000000000007</v>
      </c>
      <c r="AA122" s="1615">
        <f t="shared" si="48"/>
        <v>0</v>
      </c>
      <c r="AB122" s="1615">
        <f t="shared" si="48"/>
        <v>0</v>
      </c>
      <c r="AC122" s="1600"/>
      <c r="AD122" s="1573">
        <v>0</v>
      </c>
      <c r="AE122" s="1573">
        <v>0</v>
      </c>
      <c r="AF122" s="1600"/>
      <c r="AG122" s="1603" t="s">
        <v>33</v>
      </c>
      <c r="AH122" s="974"/>
      <c r="AI122" s="974"/>
      <c r="AJ122" s="1576"/>
      <c r="AK122" s="1102"/>
      <c r="AL122" s="1556"/>
      <c r="AM122" s="2"/>
      <c r="AN122" s="2"/>
      <c r="AO122" s="2"/>
      <c r="AP122" s="2"/>
      <c r="AQ122" s="2"/>
    </row>
    <row r="123" spans="1:43" ht="14.4" customHeight="1" outlineLevel="1">
      <c r="A123" s="1685"/>
      <c r="B123" s="1719"/>
      <c r="C123" s="764"/>
      <c r="D123" s="764"/>
      <c r="E123" s="1577"/>
      <c r="F123" s="1577"/>
      <c r="G123" s="21" t="s">
        <v>374</v>
      </c>
      <c r="H123" s="21" t="s">
        <v>373</v>
      </c>
      <c r="I123" s="831" t="s">
        <v>33</v>
      </c>
      <c r="J123" s="21">
        <v>150</v>
      </c>
      <c r="K123" s="1577"/>
      <c r="L123" s="1577"/>
      <c r="M123" s="1571"/>
      <c r="N123" s="1574"/>
      <c r="O123" s="1574"/>
      <c r="P123" s="1574"/>
      <c r="Q123" s="1571"/>
      <c r="R123" s="1574"/>
      <c r="S123" s="1574"/>
      <c r="T123" s="1574"/>
      <c r="U123" s="1709"/>
      <c r="V123" s="1706"/>
      <c r="W123" s="1706"/>
      <c r="X123" s="1706"/>
      <c r="Y123" s="1616"/>
      <c r="Z123" s="1616"/>
      <c r="AA123" s="1616"/>
      <c r="AB123" s="1616"/>
      <c r="AC123" s="1601"/>
      <c r="AD123" s="1574"/>
      <c r="AE123" s="1574"/>
      <c r="AF123" s="1601"/>
      <c r="AG123" s="1604"/>
      <c r="AH123" s="975"/>
      <c r="AI123" s="975"/>
      <c r="AJ123" s="1577"/>
      <c r="AK123" s="1103"/>
      <c r="AL123" s="1556"/>
      <c r="AM123" s="2"/>
      <c r="AN123" s="2"/>
      <c r="AO123" s="2"/>
      <c r="AP123" s="2"/>
      <c r="AQ123" s="2"/>
    </row>
    <row r="124" spans="1:43" ht="43.2" customHeight="1" outlineLevel="1">
      <c r="A124" s="1686"/>
      <c r="B124" s="1720"/>
      <c r="C124" s="765"/>
      <c r="D124" s="765"/>
      <c r="E124" s="1578"/>
      <c r="F124" s="1578"/>
      <c r="G124" s="21" t="s">
        <v>375</v>
      </c>
      <c r="H124" s="21" t="s">
        <v>376</v>
      </c>
      <c r="I124" s="831" t="s">
        <v>33</v>
      </c>
      <c r="J124" s="21">
        <v>168</v>
      </c>
      <c r="K124" s="1578"/>
      <c r="L124" s="1578"/>
      <c r="M124" s="1572"/>
      <c r="N124" s="1575"/>
      <c r="O124" s="1575"/>
      <c r="P124" s="1575"/>
      <c r="Q124" s="1572"/>
      <c r="R124" s="1575"/>
      <c r="S124" s="1575"/>
      <c r="T124" s="1575"/>
      <c r="U124" s="1710"/>
      <c r="V124" s="1707"/>
      <c r="W124" s="1707"/>
      <c r="X124" s="1707"/>
      <c r="Y124" s="1617"/>
      <c r="Z124" s="1617"/>
      <c r="AA124" s="1617"/>
      <c r="AB124" s="1617"/>
      <c r="AC124" s="1602"/>
      <c r="AD124" s="1575"/>
      <c r="AE124" s="1575"/>
      <c r="AF124" s="1602"/>
      <c r="AG124" s="1605"/>
      <c r="AH124" s="976"/>
      <c r="AI124" s="976"/>
      <c r="AJ124" s="1578"/>
      <c r="AK124" s="1104"/>
      <c r="AL124" s="1556"/>
      <c r="AM124" s="2"/>
      <c r="AN124" s="2"/>
      <c r="AO124" s="2"/>
      <c r="AP124" s="2"/>
      <c r="AQ124" s="2"/>
    </row>
    <row r="125" spans="1:43" ht="13.5" customHeight="1" outlineLevel="1">
      <c r="A125" s="1684" t="s">
        <v>193</v>
      </c>
      <c r="B125" s="1730" t="s">
        <v>570</v>
      </c>
      <c r="C125" s="766"/>
      <c r="D125" s="766"/>
      <c r="E125" s="1576" t="s">
        <v>35</v>
      </c>
      <c r="F125" s="1576" t="s">
        <v>442</v>
      </c>
      <c r="G125" s="21" t="s">
        <v>372</v>
      </c>
      <c r="H125" s="21" t="s">
        <v>79</v>
      </c>
      <c r="I125" s="831" t="s">
        <v>33</v>
      </c>
      <c r="J125" s="23">
        <v>2.4E-2</v>
      </c>
      <c r="K125" s="1576">
        <v>2018</v>
      </c>
      <c r="L125" s="1576">
        <v>2018</v>
      </c>
      <c r="M125" s="1570">
        <f>SUM(N125:P127)</f>
        <v>192.42</v>
      </c>
      <c r="N125" s="1573">
        <v>192.42</v>
      </c>
      <c r="O125" s="1573">
        <v>0</v>
      </c>
      <c r="P125" s="1573">
        <v>0</v>
      </c>
      <c r="Q125" s="1570">
        <f>SUM(R125:T127)</f>
        <v>192.42</v>
      </c>
      <c r="R125" s="1573">
        <v>192.42</v>
      </c>
      <c r="S125" s="1573">
        <v>0</v>
      </c>
      <c r="T125" s="1573">
        <v>0</v>
      </c>
      <c r="U125" s="1708">
        <f>SUM(V125:X127)</f>
        <v>192.42</v>
      </c>
      <c r="V125" s="1705">
        <f>R125</f>
        <v>192.42</v>
      </c>
      <c r="W125" s="1705">
        <f>S125</f>
        <v>0</v>
      </c>
      <c r="X125" s="1705">
        <f>T125</f>
        <v>0</v>
      </c>
      <c r="Y125" s="1615">
        <f>U125</f>
        <v>192.42</v>
      </c>
      <c r="Z125" s="1615">
        <f t="shared" ref="Z125:AB125" si="49">V125</f>
        <v>192.42</v>
      </c>
      <c r="AA125" s="1615">
        <f t="shared" si="49"/>
        <v>0</v>
      </c>
      <c r="AB125" s="1615">
        <f t="shared" si="49"/>
        <v>0</v>
      </c>
      <c r="AC125" s="1600"/>
      <c r="AD125" s="1573">
        <v>0</v>
      </c>
      <c r="AE125" s="1573">
        <v>0</v>
      </c>
      <c r="AF125" s="1600"/>
      <c r="AG125" s="1603" t="s">
        <v>33</v>
      </c>
      <c r="AH125" s="974"/>
      <c r="AI125" s="974"/>
      <c r="AJ125" s="1576"/>
      <c r="AK125" s="1102"/>
      <c r="AL125" s="1556"/>
      <c r="AM125" s="2"/>
      <c r="AN125" s="2"/>
      <c r="AO125" s="2"/>
      <c r="AP125" s="2"/>
      <c r="AQ125" s="2"/>
    </row>
    <row r="126" spans="1:43" ht="14.4" customHeight="1" outlineLevel="1">
      <c r="A126" s="1685"/>
      <c r="B126" s="1731"/>
      <c r="C126" s="767"/>
      <c r="D126" s="767"/>
      <c r="E126" s="1577"/>
      <c r="F126" s="1577"/>
      <c r="G126" s="21" t="s">
        <v>374</v>
      </c>
      <c r="H126" s="21" t="s">
        <v>373</v>
      </c>
      <c r="I126" s="831" t="s">
        <v>33</v>
      </c>
      <c r="J126" s="21">
        <v>150</v>
      </c>
      <c r="K126" s="1577"/>
      <c r="L126" s="1577"/>
      <c r="M126" s="1571"/>
      <c r="N126" s="1574"/>
      <c r="O126" s="1574"/>
      <c r="P126" s="1574"/>
      <c r="Q126" s="1571"/>
      <c r="R126" s="1574"/>
      <c r="S126" s="1574"/>
      <c r="T126" s="1574"/>
      <c r="U126" s="1709"/>
      <c r="V126" s="1706"/>
      <c r="W126" s="1706"/>
      <c r="X126" s="1706"/>
      <c r="Y126" s="1616"/>
      <c r="Z126" s="1616"/>
      <c r="AA126" s="1616"/>
      <c r="AB126" s="1616"/>
      <c r="AC126" s="1601"/>
      <c r="AD126" s="1574"/>
      <c r="AE126" s="1574"/>
      <c r="AF126" s="1601"/>
      <c r="AG126" s="1604"/>
      <c r="AH126" s="975"/>
      <c r="AI126" s="975"/>
      <c r="AJ126" s="1577"/>
      <c r="AK126" s="1103"/>
      <c r="AL126" s="1556"/>
      <c r="AM126" s="2"/>
      <c r="AN126" s="2"/>
      <c r="AO126" s="2"/>
      <c r="AP126" s="2"/>
      <c r="AQ126" s="2"/>
    </row>
    <row r="127" spans="1:43" ht="43.2" customHeight="1" outlineLevel="1">
      <c r="A127" s="1686"/>
      <c r="B127" s="1732"/>
      <c r="C127" s="768"/>
      <c r="D127" s="768"/>
      <c r="E127" s="1578"/>
      <c r="F127" s="1578"/>
      <c r="G127" s="21" t="s">
        <v>375</v>
      </c>
      <c r="H127" s="21" t="s">
        <v>376</v>
      </c>
      <c r="I127" s="831" t="s">
        <v>33</v>
      </c>
      <c r="J127" s="21">
        <v>1</v>
      </c>
      <c r="K127" s="1578"/>
      <c r="L127" s="1578"/>
      <c r="M127" s="1572"/>
      <c r="N127" s="1575"/>
      <c r="O127" s="1575"/>
      <c r="P127" s="1575"/>
      <c r="Q127" s="1572"/>
      <c r="R127" s="1575"/>
      <c r="S127" s="1575"/>
      <c r="T127" s="1575"/>
      <c r="U127" s="1710"/>
      <c r="V127" s="1707"/>
      <c r="W127" s="1707"/>
      <c r="X127" s="1707"/>
      <c r="Y127" s="1617"/>
      <c r="Z127" s="1617"/>
      <c r="AA127" s="1617"/>
      <c r="AB127" s="1617"/>
      <c r="AC127" s="1602"/>
      <c r="AD127" s="1575"/>
      <c r="AE127" s="1575"/>
      <c r="AF127" s="1602"/>
      <c r="AG127" s="1605"/>
      <c r="AH127" s="976"/>
      <c r="AI127" s="976"/>
      <c r="AJ127" s="1578"/>
      <c r="AK127" s="1104"/>
      <c r="AL127" s="1556"/>
      <c r="AM127" s="2"/>
      <c r="AN127" s="2"/>
      <c r="AO127" s="2"/>
      <c r="AP127" s="2"/>
      <c r="AQ127" s="2"/>
    </row>
    <row r="128" spans="1:43" s="78" customFormat="1" ht="16.5" customHeight="1" outlineLevel="1">
      <c r="A128" s="1657" t="s">
        <v>194</v>
      </c>
      <c r="B128" s="1730" t="s">
        <v>571</v>
      </c>
      <c r="C128" s="766"/>
      <c r="D128" s="766"/>
      <c r="E128" s="1588" t="s">
        <v>35</v>
      </c>
      <c r="F128" s="1588" t="s">
        <v>442</v>
      </c>
      <c r="G128" s="273" t="s">
        <v>372</v>
      </c>
      <c r="H128" s="273" t="s">
        <v>79</v>
      </c>
      <c r="I128" s="82" t="s">
        <v>33</v>
      </c>
      <c r="J128" s="276">
        <v>0.16500000000000001</v>
      </c>
      <c r="K128" s="1588">
        <v>2019</v>
      </c>
      <c r="L128" s="1588">
        <v>2019</v>
      </c>
      <c r="M128" s="1570">
        <f>SUM(N128:P130)</f>
        <v>1598.09</v>
      </c>
      <c r="N128" s="1573">
        <v>0</v>
      </c>
      <c r="O128" s="1573">
        <v>1598.09</v>
      </c>
      <c r="P128" s="1573">
        <v>0</v>
      </c>
      <c r="Q128" s="1570">
        <f>SUM(R128:T130)</f>
        <v>1598.09</v>
      </c>
      <c r="R128" s="1573">
        <v>0</v>
      </c>
      <c r="S128" s="1573">
        <v>1598.09</v>
      </c>
      <c r="T128" s="1573">
        <v>0</v>
      </c>
      <c r="U128" s="1708">
        <f>SUM(V128:X130)</f>
        <v>1598.09</v>
      </c>
      <c r="V128" s="1705">
        <f>R128</f>
        <v>0</v>
      </c>
      <c r="W128" s="1705">
        <f>S128</f>
        <v>1598.09</v>
      </c>
      <c r="X128" s="1705">
        <f>T128</f>
        <v>0</v>
      </c>
      <c r="Y128" s="1615">
        <f t="shared" ref="Y128:AB128" si="50">U128</f>
        <v>1598.09</v>
      </c>
      <c r="Z128" s="1615">
        <f t="shared" si="50"/>
        <v>0</v>
      </c>
      <c r="AA128" s="1615">
        <f t="shared" si="50"/>
        <v>1598.09</v>
      </c>
      <c r="AB128" s="1615">
        <f t="shared" si="50"/>
        <v>0</v>
      </c>
      <c r="AC128" s="1600"/>
      <c r="AD128" s="1573">
        <v>0</v>
      </c>
      <c r="AE128" s="1573">
        <v>0</v>
      </c>
      <c r="AF128" s="1600"/>
      <c r="AG128" s="1585" t="s">
        <v>33</v>
      </c>
      <c r="AH128" s="977"/>
      <c r="AI128" s="977"/>
      <c r="AJ128" s="1588"/>
      <c r="AK128" s="1108"/>
      <c r="AL128" s="1557" t="s">
        <v>670</v>
      </c>
      <c r="AM128" s="77"/>
      <c r="AN128" s="77"/>
      <c r="AO128" s="77"/>
      <c r="AP128" s="77"/>
      <c r="AQ128" s="77"/>
    </row>
    <row r="129" spans="1:43" s="78" customFormat="1" ht="14.4" customHeight="1" outlineLevel="1">
      <c r="A129" s="1658"/>
      <c r="B129" s="1731"/>
      <c r="C129" s="767"/>
      <c r="D129" s="767"/>
      <c r="E129" s="1589"/>
      <c r="F129" s="1589"/>
      <c r="G129" s="273" t="s">
        <v>374</v>
      </c>
      <c r="H129" s="273" t="s">
        <v>373</v>
      </c>
      <c r="I129" s="82" t="s">
        <v>33</v>
      </c>
      <c r="J129" s="273">
        <v>200</v>
      </c>
      <c r="K129" s="1589"/>
      <c r="L129" s="1589"/>
      <c r="M129" s="1571"/>
      <c r="N129" s="1574"/>
      <c r="O129" s="1574"/>
      <c r="P129" s="1574"/>
      <c r="Q129" s="1571"/>
      <c r="R129" s="1574"/>
      <c r="S129" s="1574"/>
      <c r="T129" s="1574"/>
      <c r="U129" s="1709"/>
      <c r="V129" s="1706"/>
      <c r="W129" s="1706"/>
      <c r="X129" s="1706"/>
      <c r="Y129" s="1616"/>
      <c r="Z129" s="1616"/>
      <c r="AA129" s="1616"/>
      <c r="AB129" s="1616"/>
      <c r="AC129" s="1601"/>
      <c r="AD129" s="1574"/>
      <c r="AE129" s="1574"/>
      <c r="AF129" s="1601"/>
      <c r="AG129" s="1586"/>
      <c r="AH129" s="978"/>
      <c r="AI129" s="978"/>
      <c r="AJ129" s="1589"/>
      <c r="AK129" s="1109"/>
      <c r="AL129" s="1557"/>
      <c r="AM129" s="77"/>
      <c r="AN129" s="77"/>
      <c r="AO129" s="77"/>
      <c r="AP129" s="77"/>
      <c r="AQ129" s="77"/>
    </row>
    <row r="130" spans="1:43" s="78" customFormat="1" ht="43.2" customHeight="1" outlineLevel="1">
      <c r="A130" s="1659"/>
      <c r="B130" s="1732"/>
      <c r="C130" s="768"/>
      <c r="D130" s="768"/>
      <c r="E130" s="1590"/>
      <c r="F130" s="1590"/>
      <c r="G130" s="273" t="s">
        <v>375</v>
      </c>
      <c r="H130" s="273" t="s">
        <v>376</v>
      </c>
      <c r="I130" s="82" t="s">
        <v>33</v>
      </c>
      <c r="J130" s="273">
        <v>1</v>
      </c>
      <c r="K130" s="1590"/>
      <c r="L130" s="1590"/>
      <c r="M130" s="1572"/>
      <c r="N130" s="1575"/>
      <c r="O130" s="1575"/>
      <c r="P130" s="1575"/>
      <c r="Q130" s="1572"/>
      <c r="R130" s="1575"/>
      <c r="S130" s="1575"/>
      <c r="T130" s="1575"/>
      <c r="U130" s="1710"/>
      <c r="V130" s="1707"/>
      <c r="W130" s="1707"/>
      <c r="X130" s="1707"/>
      <c r="Y130" s="1617"/>
      <c r="Z130" s="1617"/>
      <c r="AA130" s="1617"/>
      <c r="AB130" s="1617"/>
      <c r="AC130" s="1602"/>
      <c r="AD130" s="1575"/>
      <c r="AE130" s="1575"/>
      <c r="AF130" s="1602"/>
      <c r="AG130" s="1587"/>
      <c r="AH130" s="979"/>
      <c r="AI130" s="979"/>
      <c r="AJ130" s="1590"/>
      <c r="AK130" s="1110"/>
      <c r="AL130" s="1557"/>
      <c r="AM130" s="77"/>
      <c r="AN130" s="77"/>
      <c r="AO130" s="77"/>
      <c r="AP130" s="77"/>
      <c r="AQ130" s="77"/>
    </row>
    <row r="131" spans="1:43" ht="15.75" customHeight="1" outlineLevel="1">
      <c r="A131" s="1684" t="s">
        <v>195</v>
      </c>
      <c r="B131" s="1730" t="s">
        <v>572</v>
      </c>
      <c r="C131" s="766"/>
      <c r="D131" s="766"/>
      <c r="E131" s="1576" t="s">
        <v>35</v>
      </c>
      <c r="F131" s="1576" t="s">
        <v>442</v>
      </c>
      <c r="G131" s="21" t="s">
        <v>372</v>
      </c>
      <c r="H131" s="21" t="s">
        <v>79</v>
      </c>
      <c r="I131" s="831" t="s">
        <v>33</v>
      </c>
      <c r="J131" s="23">
        <v>1.9E-2</v>
      </c>
      <c r="K131" s="1576">
        <v>2020</v>
      </c>
      <c r="L131" s="1576">
        <v>2020</v>
      </c>
      <c r="M131" s="1570">
        <f>SUM(N131:P133)</f>
        <v>167.25</v>
      </c>
      <c r="N131" s="1573">
        <v>0</v>
      </c>
      <c r="O131" s="1573">
        <v>0</v>
      </c>
      <c r="P131" s="1573">
        <v>167.25</v>
      </c>
      <c r="Q131" s="1570">
        <f>SUM(R131:T133)</f>
        <v>167.25</v>
      </c>
      <c r="R131" s="1573">
        <v>0</v>
      </c>
      <c r="S131" s="1573">
        <v>0</v>
      </c>
      <c r="T131" s="1573">
        <v>167.25</v>
      </c>
      <c r="U131" s="1708">
        <f>SUM(V131:X133)</f>
        <v>167.25</v>
      </c>
      <c r="V131" s="1705">
        <f>R131</f>
        <v>0</v>
      </c>
      <c r="W131" s="1705">
        <f>S131</f>
        <v>0</v>
      </c>
      <c r="X131" s="1705">
        <f>T131</f>
        <v>167.25</v>
      </c>
      <c r="Y131" s="1615">
        <f>U131</f>
        <v>167.25</v>
      </c>
      <c r="Z131" s="1615">
        <f t="shared" ref="Z131:AB131" si="51">V131</f>
        <v>0</v>
      </c>
      <c r="AA131" s="1615">
        <f t="shared" si="51"/>
        <v>0</v>
      </c>
      <c r="AB131" s="1615">
        <f t="shared" si="51"/>
        <v>167.25</v>
      </c>
      <c r="AC131" s="1600"/>
      <c r="AD131" s="1573">
        <v>0</v>
      </c>
      <c r="AE131" s="1573">
        <v>0</v>
      </c>
      <c r="AF131" s="1600"/>
      <c r="AG131" s="1603" t="s">
        <v>604</v>
      </c>
      <c r="AH131" s="974"/>
      <c r="AI131" s="974"/>
      <c r="AJ131" s="1576"/>
      <c r="AK131" s="1102"/>
      <c r="AL131" s="1556"/>
      <c r="AM131" s="2"/>
      <c r="AN131" s="2"/>
      <c r="AO131" s="2"/>
      <c r="AP131" s="2"/>
      <c r="AQ131" s="2"/>
    </row>
    <row r="132" spans="1:43" ht="14.4" customHeight="1" outlineLevel="1">
      <c r="A132" s="1685"/>
      <c r="B132" s="1731"/>
      <c r="C132" s="767"/>
      <c r="D132" s="767"/>
      <c r="E132" s="1577"/>
      <c r="F132" s="1577"/>
      <c r="G132" s="21" t="s">
        <v>374</v>
      </c>
      <c r="H132" s="21" t="s">
        <v>373</v>
      </c>
      <c r="I132" s="831" t="s">
        <v>33</v>
      </c>
      <c r="J132" s="21">
        <v>150</v>
      </c>
      <c r="K132" s="1577"/>
      <c r="L132" s="1577"/>
      <c r="M132" s="1571"/>
      <c r="N132" s="1574"/>
      <c r="O132" s="1574"/>
      <c r="P132" s="1574"/>
      <c r="Q132" s="1571"/>
      <c r="R132" s="1574"/>
      <c r="S132" s="1574"/>
      <c r="T132" s="1574"/>
      <c r="U132" s="1709"/>
      <c r="V132" s="1706"/>
      <c r="W132" s="1706"/>
      <c r="X132" s="1706"/>
      <c r="Y132" s="1616"/>
      <c r="Z132" s="1616"/>
      <c r="AA132" s="1616"/>
      <c r="AB132" s="1616"/>
      <c r="AC132" s="1601"/>
      <c r="AD132" s="1574"/>
      <c r="AE132" s="1574"/>
      <c r="AF132" s="1601"/>
      <c r="AG132" s="1604"/>
      <c r="AH132" s="975"/>
      <c r="AI132" s="975"/>
      <c r="AJ132" s="1577"/>
      <c r="AK132" s="1103"/>
      <c r="AL132" s="1556"/>
      <c r="AM132" s="2"/>
      <c r="AN132" s="2"/>
      <c r="AO132" s="2"/>
      <c r="AP132" s="2"/>
      <c r="AQ132" s="2"/>
    </row>
    <row r="133" spans="1:43" ht="43.2" customHeight="1" outlineLevel="1">
      <c r="A133" s="1686"/>
      <c r="B133" s="1732"/>
      <c r="C133" s="768"/>
      <c r="D133" s="768"/>
      <c r="E133" s="1578"/>
      <c r="F133" s="1578"/>
      <c r="G133" s="21" t="s">
        <v>375</v>
      </c>
      <c r="H133" s="21" t="s">
        <v>376</v>
      </c>
      <c r="I133" s="831" t="s">
        <v>33</v>
      </c>
      <c r="J133" s="21">
        <v>1</v>
      </c>
      <c r="K133" s="1578"/>
      <c r="L133" s="1578"/>
      <c r="M133" s="1572"/>
      <c r="N133" s="1575"/>
      <c r="O133" s="1575"/>
      <c r="P133" s="1575"/>
      <c r="Q133" s="1572"/>
      <c r="R133" s="1575"/>
      <c r="S133" s="1575"/>
      <c r="T133" s="1575"/>
      <c r="U133" s="1710"/>
      <c r="V133" s="1707"/>
      <c r="W133" s="1707"/>
      <c r="X133" s="1707"/>
      <c r="Y133" s="1617"/>
      <c r="Z133" s="1617"/>
      <c r="AA133" s="1617"/>
      <c r="AB133" s="1617"/>
      <c r="AC133" s="1602"/>
      <c r="AD133" s="1575"/>
      <c r="AE133" s="1575"/>
      <c r="AF133" s="1602"/>
      <c r="AG133" s="1605"/>
      <c r="AH133" s="976"/>
      <c r="AI133" s="976"/>
      <c r="AJ133" s="1578"/>
      <c r="AK133" s="1104"/>
      <c r="AL133" s="1556"/>
      <c r="AM133" s="2"/>
      <c r="AN133" s="2"/>
      <c r="AO133" s="2"/>
      <c r="AP133" s="2"/>
      <c r="AQ133" s="2"/>
    </row>
    <row r="134" spans="1:43" ht="14.25" customHeight="1" outlineLevel="1">
      <c r="A134" s="1684" t="s">
        <v>196</v>
      </c>
      <c r="B134" s="1730" t="s">
        <v>573</v>
      </c>
      <c r="C134" s="766"/>
      <c r="D134" s="766"/>
      <c r="E134" s="1576" t="s">
        <v>35</v>
      </c>
      <c r="F134" s="1576" t="s">
        <v>442</v>
      </c>
      <c r="G134" s="21" t="s">
        <v>372</v>
      </c>
      <c r="H134" s="21" t="s">
        <v>79</v>
      </c>
      <c r="I134" s="831" t="s">
        <v>33</v>
      </c>
      <c r="J134" s="22">
        <v>0.04</v>
      </c>
      <c r="K134" s="1576">
        <v>2020</v>
      </c>
      <c r="L134" s="1576">
        <v>2020</v>
      </c>
      <c r="M134" s="1570">
        <f>SUM(N134:P136)</f>
        <v>352.11</v>
      </c>
      <c r="N134" s="1573">
        <v>0</v>
      </c>
      <c r="O134" s="1573">
        <v>0</v>
      </c>
      <c r="P134" s="1573">
        <v>352.11</v>
      </c>
      <c r="Q134" s="1570">
        <f>SUM(R134:T136)</f>
        <v>352.11</v>
      </c>
      <c r="R134" s="1573">
        <v>0</v>
      </c>
      <c r="S134" s="1573">
        <v>0</v>
      </c>
      <c r="T134" s="1573">
        <v>352.11</v>
      </c>
      <c r="U134" s="1708">
        <f>SUM(V134:X136)</f>
        <v>352.11</v>
      </c>
      <c r="V134" s="1705">
        <f>R134</f>
        <v>0</v>
      </c>
      <c r="W134" s="1705">
        <f>S134</f>
        <v>0</v>
      </c>
      <c r="X134" s="1705">
        <f>T134</f>
        <v>352.11</v>
      </c>
      <c r="Y134" s="1615">
        <f t="shared" ref="Y134:AB134" si="52">U134</f>
        <v>352.11</v>
      </c>
      <c r="Z134" s="1615">
        <f t="shared" si="52"/>
        <v>0</v>
      </c>
      <c r="AA134" s="1615">
        <f t="shared" si="52"/>
        <v>0</v>
      </c>
      <c r="AB134" s="1615">
        <f t="shared" si="52"/>
        <v>352.11</v>
      </c>
      <c r="AC134" s="1600"/>
      <c r="AD134" s="1573">
        <v>0</v>
      </c>
      <c r="AE134" s="1573">
        <v>0</v>
      </c>
      <c r="AF134" s="1600"/>
      <c r="AG134" s="1603" t="s">
        <v>604</v>
      </c>
      <c r="AH134" s="974"/>
      <c r="AI134" s="974"/>
      <c r="AJ134" s="1576"/>
      <c r="AK134" s="1102"/>
      <c r="AL134" s="1556"/>
      <c r="AM134" s="2"/>
      <c r="AN134" s="2"/>
      <c r="AO134" s="2"/>
      <c r="AP134" s="2"/>
      <c r="AQ134" s="2"/>
    </row>
    <row r="135" spans="1:43" ht="14.4" customHeight="1" outlineLevel="1">
      <c r="A135" s="1685"/>
      <c r="B135" s="1731"/>
      <c r="C135" s="767"/>
      <c r="D135" s="767"/>
      <c r="E135" s="1577"/>
      <c r="F135" s="1577"/>
      <c r="G135" s="21" t="s">
        <v>374</v>
      </c>
      <c r="H135" s="21" t="s">
        <v>373</v>
      </c>
      <c r="I135" s="831" t="s">
        <v>33</v>
      </c>
      <c r="J135" s="21">
        <v>150</v>
      </c>
      <c r="K135" s="1577"/>
      <c r="L135" s="1577"/>
      <c r="M135" s="1571"/>
      <c r="N135" s="1574"/>
      <c r="O135" s="1574"/>
      <c r="P135" s="1574"/>
      <c r="Q135" s="1571"/>
      <c r="R135" s="1574"/>
      <c r="S135" s="1574"/>
      <c r="T135" s="1574"/>
      <c r="U135" s="1709"/>
      <c r="V135" s="1706"/>
      <c r="W135" s="1706"/>
      <c r="X135" s="1706"/>
      <c r="Y135" s="1616"/>
      <c r="Z135" s="1616"/>
      <c r="AA135" s="1616"/>
      <c r="AB135" s="1616"/>
      <c r="AC135" s="1601"/>
      <c r="AD135" s="1574"/>
      <c r="AE135" s="1574"/>
      <c r="AF135" s="1601"/>
      <c r="AG135" s="1604"/>
      <c r="AH135" s="975"/>
      <c r="AI135" s="975"/>
      <c r="AJ135" s="1577"/>
      <c r="AK135" s="1103"/>
      <c r="AL135" s="1556"/>
      <c r="AM135" s="2"/>
      <c r="AN135" s="2"/>
      <c r="AO135" s="2"/>
      <c r="AP135" s="2"/>
      <c r="AQ135" s="2"/>
    </row>
    <row r="136" spans="1:43" ht="43.2" customHeight="1" outlineLevel="1">
      <c r="A136" s="1686"/>
      <c r="B136" s="1732"/>
      <c r="C136" s="768"/>
      <c r="D136" s="768"/>
      <c r="E136" s="1578"/>
      <c r="F136" s="1578"/>
      <c r="G136" s="21" t="s">
        <v>375</v>
      </c>
      <c r="H136" s="21" t="s">
        <v>376</v>
      </c>
      <c r="I136" s="831" t="s">
        <v>33</v>
      </c>
      <c r="J136" s="21">
        <v>1</v>
      </c>
      <c r="K136" s="1578"/>
      <c r="L136" s="1578"/>
      <c r="M136" s="1572"/>
      <c r="N136" s="1575"/>
      <c r="O136" s="1575"/>
      <c r="P136" s="1575"/>
      <c r="Q136" s="1572"/>
      <c r="R136" s="1575"/>
      <c r="S136" s="1575"/>
      <c r="T136" s="1575"/>
      <c r="U136" s="1710"/>
      <c r="V136" s="1707"/>
      <c r="W136" s="1707"/>
      <c r="X136" s="1707"/>
      <c r="Y136" s="1617"/>
      <c r="Z136" s="1617"/>
      <c r="AA136" s="1617"/>
      <c r="AB136" s="1617"/>
      <c r="AC136" s="1602"/>
      <c r="AD136" s="1575"/>
      <c r="AE136" s="1575"/>
      <c r="AF136" s="1602"/>
      <c r="AG136" s="1605"/>
      <c r="AH136" s="976"/>
      <c r="AI136" s="976"/>
      <c r="AJ136" s="1578"/>
      <c r="AK136" s="1104"/>
      <c r="AL136" s="1556"/>
      <c r="AM136" s="2"/>
      <c r="AN136" s="2"/>
      <c r="AO136" s="2"/>
      <c r="AP136" s="2"/>
      <c r="AQ136" s="2"/>
    </row>
    <row r="137" spans="1:43" ht="14.25" customHeight="1" outlineLevel="1">
      <c r="A137" s="1684" t="s">
        <v>197</v>
      </c>
      <c r="B137" s="1730" t="s">
        <v>574</v>
      </c>
      <c r="C137" s="766"/>
      <c r="D137" s="766"/>
      <c r="E137" s="1576" t="s">
        <v>35</v>
      </c>
      <c r="F137" s="1576" t="s">
        <v>442</v>
      </c>
      <c r="G137" s="21" t="s">
        <v>372</v>
      </c>
      <c r="H137" s="21" t="s">
        <v>79</v>
      </c>
      <c r="I137" s="831" t="s">
        <v>33</v>
      </c>
      <c r="J137" s="23">
        <v>6.0999999999999999E-2</v>
      </c>
      <c r="K137" s="1576">
        <v>2020</v>
      </c>
      <c r="L137" s="1576">
        <v>2020</v>
      </c>
      <c r="M137" s="1570">
        <f>SUM(N137:P139)</f>
        <v>618.38</v>
      </c>
      <c r="N137" s="1573">
        <v>0</v>
      </c>
      <c r="O137" s="1573">
        <v>0</v>
      </c>
      <c r="P137" s="1573">
        <v>618.38</v>
      </c>
      <c r="Q137" s="1570">
        <f>SUM(R137:T139)</f>
        <v>618.38</v>
      </c>
      <c r="R137" s="1573">
        <v>0</v>
      </c>
      <c r="S137" s="1573">
        <v>0</v>
      </c>
      <c r="T137" s="1573">
        <v>618.38</v>
      </c>
      <c r="U137" s="1708">
        <f>SUM(V137:X139)</f>
        <v>618.38</v>
      </c>
      <c r="V137" s="1705">
        <f>R137</f>
        <v>0</v>
      </c>
      <c r="W137" s="1705">
        <f>S137</f>
        <v>0</v>
      </c>
      <c r="X137" s="1705">
        <f>T137</f>
        <v>618.38</v>
      </c>
      <c r="Y137" s="1615">
        <f>U137</f>
        <v>618.38</v>
      </c>
      <c r="Z137" s="1615">
        <f t="shared" ref="Z137:AB137" si="53">V137</f>
        <v>0</v>
      </c>
      <c r="AA137" s="1615">
        <f t="shared" si="53"/>
        <v>0</v>
      </c>
      <c r="AB137" s="1615">
        <f t="shared" si="53"/>
        <v>618.38</v>
      </c>
      <c r="AC137" s="1600"/>
      <c r="AD137" s="1573">
        <v>0</v>
      </c>
      <c r="AE137" s="1573">
        <v>0</v>
      </c>
      <c r="AF137" s="1600"/>
      <c r="AG137" s="1603" t="s">
        <v>604</v>
      </c>
      <c r="AH137" s="974"/>
      <c r="AI137" s="974"/>
      <c r="AJ137" s="1576"/>
      <c r="AK137" s="1102"/>
      <c r="AL137" s="1556"/>
      <c r="AM137" s="2"/>
      <c r="AN137" s="2"/>
      <c r="AO137" s="2"/>
      <c r="AP137" s="2"/>
      <c r="AQ137" s="2"/>
    </row>
    <row r="138" spans="1:43" ht="14.4" customHeight="1" outlineLevel="1">
      <c r="A138" s="1685"/>
      <c r="B138" s="1731"/>
      <c r="C138" s="767"/>
      <c r="D138" s="767"/>
      <c r="E138" s="1577"/>
      <c r="F138" s="1577"/>
      <c r="G138" s="21" t="s">
        <v>374</v>
      </c>
      <c r="H138" s="21" t="s">
        <v>373</v>
      </c>
      <c r="I138" s="831" t="s">
        <v>33</v>
      </c>
      <c r="J138" s="21">
        <v>200</v>
      </c>
      <c r="K138" s="1577"/>
      <c r="L138" s="1577"/>
      <c r="M138" s="1571"/>
      <c r="N138" s="1574"/>
      <c r="O138" s="1574"/>
      <c r="P138" s="1574"/>
      <c r="Q138" s="1571"/>
      <c r="R138" s="1574"/>
      <c r="S138" s="1574"/>
      <c r="T138" s="1574"/>
      <c r="U138" s="1709"/>
      <c r="V138" s="1706"/>
      <c r="W138" s="1706"/>
      <c r="X138" s="1706"/>
      <c r="Y138" s="1616"/>
      <c r="Z138" s="1616"/>
      <c r="AA138" s="1616"/>
      <c r="AB138" s="1616"/>
      <c r="AC138" s="1601"/>
      <c r="AD138" s="1574"/>
      <c r="AE138" s="1574"/>
      <c r="AF138" s="1601"/>
      <c r="AG138" s="1604"/>
      <c r="AH138" s="975"/>
      <c r="AI138" s="975"/>
      <c r="AJ138" s="1577"/>
      <c r="AK138" s="1103"/>
      <c r="AL138" s="1556"/>
      <c r="AM138" s="2"/>
      <c r="AN138" s="2"/>
      <c r="AO138" s="2"/>
      <c r="AP138" s="2"/>
      <c r="AQ138" s="2"/>
    </row>
    <row r="139" spans="1:43" ht="43.2" customHeight="1" outlineLevel="1">
      <c r="A139" s="1686"/>
      <c r="B139" s="1732"/>
      <c r="C139" s="768"/>
      <c r="D139" s="768"/>
      <c r="E139" s="1578"/>
      <c r="F139" s="1578"/>
      <c r="G139" s="21" t="s">
        <v>375</v>
      </c>
      <c r="H139" s="21" t="s">
        <v>376</v>
      </c>
      <c r="I139" s="831" t="s">
        <v>33</v>
      </c>
      <c r="J139" s="21">
        <v>1</v>
      </c>
      <c r="K139" s="1578"/>
      <c r="L139" s="1578"/>
      <c r="M139" s="1572"/>
      <c r="N139" s="1575"/>
      <c r="O139" s="1575"/>
      <c r="P139" s="1575"/>
      <c r="Q139" s="1572"/>
      <c r="R139" s="1575"/>
      <c r="S139" s="1575"/>
      <c r="T139" s="1575"/>
      <c r="U139" s="1710"/>
      <c r="V139" s="1707"/>
      <c r="W139" s="1707"/>
      <c r="X139" s="1707"/>
      <c r="Y139" s="1617"/>
      <c r="Z139" s="1617"/>
      <c r="AA139" s="1617"/>
      <c r="AB139" s="1617"/>
      <c r="AC139" s="1602"/>
      <c r="AD139" s="1575"/>
      <c r="AE139" s="1575"/>
      <c r="AF139" s="1602"/>
      <c r="AG139" s="1605"/>
      <c r="AH139" s="976"/>
      <c r="AI139" s="976"/>
      <c r="AJ139" s="1578"/>
      <c r="AK139" s="1104"/>
      <c r="AL139" s="1556"/>
      <c r="AM139" s="2"/>
      <c r="AN139" s="2"/>
      <c r="AO139" s="2"/>
      <c r="AP139" s="2"/>
      <c r="AQ139" s="2"/>
    </row>
    <row r="140" spans="1:43" ht="14.25" customHeight="1" outlineLevel="1">
      <c r="A140" s="1684" t="s">
        <v>198</v>
      </c>
      <c r="B140" s="1730" t="s">
        <v>575</v>
      </c>
      <c r="C140" s="766"/>
      <c r="D140" s="766"/>
      <c r="E140" s="1576" t="s">
        <v>35</v>
      </c>
      <c r="F140" s="1576" t="s">
        <v>442</v>
      </c>
      <c r="G140" s="21" t="s">
        <v>372</v>
      </c>
      <c r="H140" s="21" t="s">
        <v>79</v>
      </c>
      <c r="I140" s="831" t="s">
        <v>33</v>
      </c>
      <c r="J140" s="23">
        <v>0.58499999999999996</v>
      </c>
      <c r="K140" s="1576">
        <v>2020</v>
      </c>
      <c r="L140" s="1576">
        <v>2020</v>
      </c>
      <c r="M140" s="1570">
        <f>SUM(N140:P142)</f>
        <v>5930.4</v>
      </c>
      <c r="N140" s="1573">
        <v>0</v>
      </c>
      <c r="O140" s="1573">
        <v>0</v>
      </c>
      <c r="P140" s="1573">
        <v>5930.4</v>
      </c>
      <c r="Q140" s="1570">
        <f>SUM(R140:T142)</f>
        <v>5930.4</v>
      </c>
      <c r="R140" s="1573">
        <v>0</v>
      </c>
      <c r="S140" s="1573">
        <v>0</v>
      </c>
      <c r="T140" s="1573">
        <v>5930.4</v>
      </c>
      <c r="U140" s="1708">
        <f>SUM(V140:X142)</f>
        <v>5930.4</v>
      </c>
      <c r="V140" s="1705">
        <f>R140</f>
        <v>0</v>
      </c>
      <c r="W140" s="1705">
        <f>S140</f>
        <v>0</v>
      </c>
      <c r="X140" s="1705">
        <f>T140</f>
        <v>5930.4</v>
      </c>
      <c r="Y140" s="1615">
        <f t="shared" ref="Y140:AB140" si="54">U140</f>
        <v>5930.4</v>
      </c>
      <c r="Z140" s="1615">
        <f t="shared" si="54"/>
        <v>0</v>
      </c>
      <c r="AA140" s="1615">
        <f t="shared" si="54"/>
        <v>0</v>
      </c>
      <c r="AB140" s="1615">
        <f t="shared" si="54"/>
        <v>5930.4</v>
      </c>
      <c r="AC140" s="1600"/>
      <c r="AD140" s="1573">
        <v>0</v>
      </c>
      <c r="AE140" s="1573">
        <v>0</v>
      </c>
      <c r="AF140" s="1600"/>
      <c r="AG140" s="1603" t="s">
        <v>604</v>
      </c>
      <c r="AH140" s="974"/>
      <c r="AI140" s="974"/>
      <c r="AJ140" s="1576"/>
      <c r="AK140" s="1102"/>
      <c r="AL140" s="1556"/>
      <c r="AM140" s="2"/>
      <c r="AN140" s="2"/>
      <c r="AO140" s="2"/>
      <c r="AP140" s="2"/>
      <c r="AQ140" s="2"/>
    </row>
    <row r="141" spans="1:43" ht="14.4" customHeight="1" outlineLevel="1">
      <c r="A141" s="1685"/>
      <c r="B141" s="1731"/>
      <c r="C141" s="767"/>
      <c r="D141" s="767"/>
      <c r="E141" s="1577"/>
      <c r="F141" s="1577"/>
      <c r="G141" s="21" t="s">
        <v>374</v>
      </c>
      <c r="H141" s="21" t="s">
        <v>373</v>
      </c>
      <c r="I141" s="831" t="s">
        <v>33</v>
      </c>
      <c r="J141" s="21">
        <v>200</v>
      </c>
      <c r="K141" s="1577"/>
      <c r="L141" s="1577"/>
      <c r="M141" s="1571"/>
      <c r="N141" s="1574"/>
      <c r="O141" s="1574"/>
      <c r="P141" s="1574"/>
      <c r="Q141" s="1571"/>
      <c r="R141" s="1574"/>
      <c r="S141" s="1574"/>
      <c r="T141" s="1574"/>
      <c r="U141" s="1709"/>
      <c r="V141" s="1706"/>
      <c r="W141" s="1706"/>
      <c r="X141" s="1706"/>
      <c r="Y141" s="1616"/>
      <c r="Z141" s="1616"/>
      <c r="AA141" s="1616"/>
      <c r="AB141" s="1616"/>
      <c r="AC141" s="1601"/>
      <c r="AD141" s="1574"/>
      <c r="AE141" s="1574"/>
      <c r="AF141" s="1601"/>
      <c r="AG141" s="1604"/>
      <c r="AH141" s="975"/>
      <c r="AI141" s="975"/>
      <c r="AJ141" s="1577"/>
      <c r="AK141" s="1103"/>
      <c r="AL141" s="1556"/>
      <c r="AM141" s="2"/>
      <c r="AN141" s="2"/>
      <c r="AO141" s="2"/>
      <c r="AP141" s="2"/>
      <c r="AQ141" s="2"/>
    </row>
    <row r="142" spans="1:43" ht="43.2" customHeight="1" outlineLevel="1">
      <c r="A142" s="1686"/>
      <c r="B142" s="1732"/>
      <c r="C142" s="768"/>
      <c r="D142" s="768"/>
      <c r="E142" s="1578"/>
      <c r="F142" s="1578"/>
      <c r="G142" s="21" t="s">
        <v>375</v>
      </c>
      <c r="H142" s="21" t="s">
        <v>376</v>
      </c>
      <c r="I142" s="831" t="s">
        <v>33</v>
      </c>
      <c r="J142" s="21">
        <v>1</v>
      </c>
      <c r="K142" s="1578"/>
      <c r="L142" s="1578"/>
      <c r="M142" s="1572"/>
      <c r="N142" s="1575"/>
      <c r="O142" s="1575"/>
      <c r="P142" s="1575"/>
      <c r="Q142" s="1572"/>
      <c r="R142" s="1575"/>
      <c r="S142" s="1575"/>
      <c r="T142" s="1575"/>
      <c r="U142" s="1710"/>
      <c r="V142" s="1707"/>
      <c r="W142" s="1707"/>
      <c r="X142" s="1707"/>
      <c r="Y142" s="1617"/>
      <c r="Z142" s="1617"/>
      <c r="AA142" s="1617"/>
      <c r="AB142" s="1617"/>
      <c r="AC142" s="1602"/>
      <c r="AD142" s="1575"/>
      <c r="AE142" s="1575"/>
      <c r="AF142" s="1602"/>
      <c r="AG142" s="1605"/>
      <c r="AH142" s="976"/>
      <c r="AI142" s="976"/>
      <c r="AJ142" s="1578"/>
      <c r="AK142" s="1104"/>
      <c r="AL142" s="1556"/>
      <c r="AM142" s="2"/>
      <c r="AN142" s="2"/>
      <c r="AO142" s="2"/>
      <c r="AP142" s="2"/>
      <c r="AQ142" s="2"/>
    </row>
    <row r="143" spans="1:43" ht="15" customHeight="1" outlineLevel="1">
      <c r="A143" s="1684" t="s">
        <v>199</v>
      </c>
      <c r="B143" s="1730" t="s">
        <v>576</v>
      </c>
      <c r="C143" s="766"/>
      <c r="D143" s="766"/>
      <c r="E143" s="1576" t="s">
        <v>35</v>
      </c>
      <c r="F143" s="1576" t="s">
        <v>442</v>
      </c>
      <c r="G143" s="21" t="s">
        <v>372</v>
      </c>
      <c r="H143" s="21" t="s">
        <v>79</v>
      </c>
      <c r="I143" s="831" t="s">
        <v>33</v>
      </c>
      <c r="J143" s="21">
        <v>0.4</v>
      </c>
      <c r="K143" s="1576">
        <v>2020</v>
      </c>
      <c r="L143" s="1576">
        <v>2020</v>
      </c>
      <c r="M143" s="1570">
        <f>SUM(N143:P145)</f>
        <v>3521.1</v>
      </c>
      <c r="N143" s="1573">
        <v>0</v>
      </c>
      <c r="O143" s="1573">
        <v>0</v>
      </c>
      <c r="P143" s="1573">
        <v>3521.1</v>
      </c>
      <c r="Q143" s="1570">
        <f>SUM(R143:T145)</f>
        <v>3521.1</v>
      </c>
      <c r="R143" s="1573">
        <v>0</v>
      </c>
      <c r="S143" s="1573">
        <v>0</v>
      </c>
      <c r="T143" s="1573">
        <v>3521.1</v>
      </c>
      <c r="U143" s="1708">
        <f>SUM(V143:X145)</f>
        <v>3521.1</v>
      </c>
      <c r="V143" s="1705">
        <f>R143</f>
        <v>0</v>
      </c>
      <c r="W143" s="1705">
        <f>S143</f>
        <v>0</v>
      </c>
      <c r="X143" s="1705">
        <f>T143</f>
        <v>3521.1</v>
      </c>
      <c r="Y143" s="1615">
        <f>U143</f>
        <v>3521.1</v>
      </c>
      <c r="Z143" s="1615">
        <f t="shared" ref="Z143:AB143" si="55">V143</f>
        <v>0</v>
      </c>
      <c r="AA143" s="1615">
        <f t="shared" si="55"/>
        <v>0</v>
      </c>
      <c r="AB143" s="1615">
        <f t="shared" si="55"/>
        <v>3521.1</v>
      </c>
      <c r="AC143" s="1600"/>
      <c r="AD143" s="1573">
        <v>0</v>
      </c>
      <c r="AE143" s="1573">
        <v>0</v>
      </c>
      <c r="AF143" s="1600"/>
      <c r="AG143" s="1603" t="s">
        <v>604</v>
      </c>
      <c r="AH143" s="974"/>
      <c r="AI143" s="974"/>
      <c r="AJ143" s="1576"/>
      <c r="AK143" s="1102"/>
      <c r="AL143" s="1556"/>
      <c r="AM143" s="2"/>
      <c r="AN143" s="2"/>
      <c r="AO143" s="2"/>
      <c r="AP143" s="2"/>
      <c r="AQ143" s="2"/>
    </row>
    <row r="144" spans="1:43" ht="14.4" customHeight="1" outlineLevel="1">
      <c r="A144" s="1685"/>
      <c r="B144" s="1731"/>
      <c r="C144" s="767"/>
      <c r="D144" s="767"/>
      <c r="E144" s="1577"/>
      <c r="F144" s="1577"/>
      <c r="G144" s="21" t="s">
        <v>374</v>
      </c>
      <c r="H144" s="21" t="s">
        <v>373</v>
      </c>
      <c r="I144" s="831" t="s">
        <v>33</v>
      </c>
      <c r="J144" s="21">
        <v>150</v>
      </c>
      <c r="K144" s="1577"/>
      <c r="L144" s="1577"/>
      <c r="M144" s="1571"/>
      <c r="N144" s="1574"/>
      <c r="O144" s="1574"/>
      <c r="P144" s="1574"/>
      <c r="Q144" s="1571"/>
      <c r="R144" s="1574"/>
      <c r="S144" s="1574"/>
      <c r="T144" s="1574"/>
      <c r="U144" s="1709"/>
      <c r="V144" s="1706"/>
      <c r="W144" s="1706"/>
      <c r="X144" s="1706"/>
      <c r="Y144" s="1616"/>
      <c r="Z144" s="1616"/>
      <c r="AA144" s="1616"/>
      <c r="AB144" s="1616"/>
      <c r="AC144" s="1601"/>
      <c r="AD144" s="1574"/>
      <c r="AE144" s="1574"/>
      <c r="AF144" s="1601"/>
      <c r="AG144" s="1604"/>
      <c r="AH144" s="975"/>
      <c r="AI144" s="975"/>
      <c r="AJ144" s="1577"/>
      <c r="AK144" s="1103"/>
      <c r="AL144" s="1556"/>
      <c r="AM144" s="2"/>
      <c r="AN144" s="2"/>
      <c r="AO144" s="2"/>
      <c r="AP144" s="2"/>
      <c r="AQ144" s="2"/>
    </row>
    <row r="145" spans="1:43" ht="43.5" customHeight="1" outlineLevel="1">
      <c r="A145" s="1686"/>
      <c r="B145" s="1732"/>
      <c r="C145" s="768"/>
      <c r="D145" s="768"/>
      <c r="E145" s="1578"/>
      <c r="F145" s="1578"/>
      <c r="G145" s="21" t="s">
        <v>375</v>
      </c>
      <c r="H145" s="21" t="s">
        <v>376</v>
      </c>
      <c r="I145" s="831" t="s">
        <v>33</v>
      </c>
      <c r="J145" s="21">
        <v>1</v>
      </c>
      <c r="K145" s="1578"/>
      <c r="L145" s="1578"/>
      <c r="M145" s="1572"/>
      <c r="N145" s="1575"/>
      <c r="O145" s="1575"/>
      <c r="P145" s="1575"/>
      <c r="Q145" s="1572"/>
      <c r="R145" s="1575"/>
      <c r="S145" s="1575"/>
      <c r="T145" s="1575"/>
      <c r="U145" s="1710"/>
      <c r="V145" s="1707"/>
      <c r="W145" s="1707"/>
      <c r="X145" s="1707"/>
      <c r="Y145" s="1617"/>
      <c r="Z145" s="1617"/>
      <c r="AA145" s="1617"/>
      <c r="AB145" s="1617"/>
      <c r="AC145" s="1602"/>
      <c r="AD145" s="1575"/>
      <c r="AE145" s="1575"/>
      <c r="AF145" s="1602"/>
      <c r="AG145" s="1605"/>
      <c r="AH145" s="976"/>
      <c r="AI145" s="976"/>
      <c r="AJ145" s="1578"/>
      <c r="AK145" s="1104"/>
      <c r="AL145" s="1556"/>
      <c r="AM145" s="2"/>
      <c r="AN145" s="2"/>
      <c r="AO145" s="2"/>
      <c r="AP145" s="2"/>
      <c r="AQ145" s="2"/>
    </row>
    <row r="146" spans="1:43" ht="30.6">
      <c r="A146" s="346"/>
      <c r="B146" s="18" t="s">
        <v>424</v>
      </c>
      <c r="C146" s="18"/>
      <c r="D146" s="18"/>
      <c r="E146" s="19"/>
      <c r="F146" s="19"/>
      <c r="G146" s="24"/>
      <c r="H146" s="24"/>
      <c r="I146" s="24"/>
      <c r="J146" s="24"/>
      <c r="K146" s="19"/>
      <c r="L146" s="19"/>
      <c r="M146" s="25">
        <f t="shared" ref="M146:T146" si="56">SUM(M147:M182)</f>
        <v>9029.7800000000007</v>
      </c>
      <c r="N146" s="25">
        <f t="shared" si="56"/>
        <v>2201.39</v>
      </c>
      <c r="O146" s="25">
        <f t="shared" si="56"/>
        <v>2773.19</v>
      </c>
      <c r="P146" s="25">
        <f t="shared" si="56"/>
        <v>4055.2</v>
      </c>
      <c r="Q146" s="25">
        <f t="shared" si="56"/>
        <v>9029.7800000000007</v>
      </c>
      <c r="R146" s="25">
        <f t="shared" si="56"/>
        <v>2201.39</v>
      </c>
      <c r="S146" s="25">
        <f t="shared" si="56"/>
        <v>2773.19</v>
      </c>
      <c r="T146" s="25">
        <f t="shared" si="56"/>
        <v>4055.2</v>
      </c>
      <c r="U146" s="400">
        <f>SUM(U147:U182)</f>
        <v>9029.7800000000007</v>
      </c>
      <c r="V146" s="400">
        <f t="shared" ref="V146:AJ146" si="57">SUM(V147:V182)</f>
        <v>2201.39</v>
      </c>
      <c r="W146" s="400">
        <f t="shared" si="57"/>
        <v>2773.19</v>
      </c>
      <c r="X146" s="400">
        <f t="shared" si="57"/>
        <v>4055.2</v>
      </c>
      <c r="Y146" s="449">
        <f t="shared" si="57"/>
        <v>9029.7800000000007</v>
      </c>
      <c r="Z146" s="449">
        <f t="shared" si="57"/>
        <v>2201.39</v>
      </c>
      <c r="AA146" s="449">
        <f t="shared" si="57"/>
        <v>2773.19</v>
      </c>
      <c r="AB146" s="449">
        <f t="shared" si="57"/>
        <v>4055.2</v>
      </c>
      <c r="AC146" s="25">
        <f t="shared" si="57"/>
        <v>5661.51</v>
      </c>
      <c r="AD146" s="25">
        <f t="shared" si="57"/>
        <v>0</v>
      </c>
      <c r="AE146" s="25">
        <f t="shared" si="57"/>
        <v>2496.92</v>
      </c>
      <c r="AF146" s="25">
        <f t="shared" si="57"/>
        <v>3238.49</v>
      </c>
      <c r="AG146" s="96">
        <f t="shared" si="57"/>
        <v>0</v>
      </c>
      <c r="AH146" s="96"/>
      <c r="AI146" s="96"/>
      <c r="AJ146" s="96">
        <f t="shared" si="57"/>
        <v>0</v>
      </c>
      <c r="AK146" s="1101"/>
      <c r="AL146" s="334"/>
      <c r="AM146" s="2"/>
      <c r="AN146" s="2"/>
      <c r="AO146" s="2"/>
      <c r="AP146" s="2"/>
      <c r="AQ146" s="2"/>
    </row>
    <row r="147" spans="1:43" ht="21.75" customHeight="1" outlineLevel="1">
      <c r="A147" s="1684" t="s">
        <v>200</v>
      </c>
      <c r="B147" s="1718" t="s">
        <v>481</v>
      </c>
      <c r="C147" s="763"/>
      <c r="D147" s="763"/>
      <c r="E147" s="1576" t="s">
        <v>35</v>
      </c>
      <c r="F147" s="1576" t="s">
        <v>442</v>
      </c>
      <c r="G147" s="21" t="s">
        <v>372</v>
      </c>
      <c r="H147" s="21" t="s">
        <v>79</v>
      </c>
      <c r="I147" s="831" t="s">
        <v>33</v>
      </c>
      <c r="J147" s="22">
        <v>0.03</v>
      </c>
      <c r="K147" s="1576">
        <v>2017</v>
      </c>
      <c r="L147" s="1576">
        <v>2018</v>
      </c>
      <c r="M147" s="1570">
        <f>SUM(N147:P149)</f>
        <v>277</v>
      </c>
      <c r="N147" s="1573">
        <v>277</v>
      </c>
      <c r="O147" s="1573">
        <v>0</v>
      </c>
      <c r="P147" s="1573">
        <v>0</v>
      </c>
      <c r="Q147" s="1570">
        <f>SUM(R147:T149)</f>
        <v>277</v>
      </c>
      <c r="R147" s="1570">
        <v>277</v>
      </c>
      <c r="S147" s="1570">
        <v>0</v>
      </c>
      <c r="T147" s="1570">
        <v>0</v>
      </c>
      <c r="U147" s="1708">
        <f>SUM(V147:X149)</f>
        <v>277</v>
      </c>
      <c r="V147" s="1708">
        <f>R147</f>
        <v>277</v>
      </c>
      <c r="W147" s="1708">
        <f>S147</f>
        <v>0</v>
      </c>
      <c r="X147" s="1708">
        <f>T147</f>
        <v>0</v>
      </c>
      <c r="Y147" s="1615">
        <f>U147</f>
        <v>277</v>
      </c>
      <c r="Z147" s="1615">
        <f t="shared" ref="Z147:AB147" si="58">V147</f>
        <v>277</v>
      </c>
      <c r="AA147" s="1615">
        <f t="shared" si="58"/>
        <v>0</v>
      </c>
      <c r="AB147" s="1615">
        <f t="shared" si="58"/>
        <v>0</v>
      </c>
      <c r="AC147" s="1573"/>
      <c r="AD147" s="1573">
        <v>0</v>
      </c>
      <c r="AE147" s="1573">
        <v>0</v>
      </c>
      <c r="AF147" s="1573"/>
      <c r="AG147" s="1750" t="s">
        <v>33</v>
      </c>
      <c r="AH147" s="968"/>
      <c r="AI147" s="968"/>
      <c r="AJ147" s="1576"/>
      <c r="AK147" s="1102"/>
      <c r="AL147" s="1556"/>
      <c r="AM147" s="2"/>
      <c r="AN147" s="2"/>
      <c r="AO147" s="2"/>
      <c r="AP147" s="2"/>
      <c r="AQ147" s="2"/>
    </row>
    <row r="148" spans="1:43" ht="14.4" customHeight="1" outlineLevel="1">
      <c r="A148" s="1685"/>
      <c r="B148" s="1719"/>
      <c r="C148" s="764"/>
      <c r="D148" s="764"/>
      <c r="E148" s="1577"/>
      <c r="F148" s="1577"/>
      <c r="G148" s="21" t="s">
        <v>374</v>
      </c>
      <c r="H148" s="21" t="s">
        <v>373</v>
      </c>
      <c r="I148" s="831" t="s">
        <v>33</v>
      </c>
      <c r="J148" s="21">
        <v>200</v>
      </c>
      <c r="K148" s="1577"/>
      <c r="L148" s="1577"/>
      <c r="M148" s="1571"/>
      <c r="N148" s="1574"/>
      <c r="O148" s="1574"/>
      <c r="P148" s="1574"/>
      <c r="Q148" s="1571"/>
      <c r="R148" s="1571"/>
      <c r="S148" s="1571"/>
      <c r="T148" s="1571"/>
      <c r="U148" s="1709"/>
      <c r="V148" s="1706"/>
      <c r="W148" s="1706"/>
      <c r="X148" s="1706"/>
      <c r="Y148" s="1748"/>
      <c r="Z148" s="1748"/>
      <c r="AA148" s="1748"/>
      <c r="AB148" s="1748"/>
      <c r="AC148" s="1574"/>
      <c r="AD148" s="1574"/>
      <c r="AE148" s="1574"/>
      <c r="AF148" s="1574"/>
      <c r="AG148" s="1751"/>
      <c r="AH148" s="969"/>
      <c r="AI148" s="969"/>
      <c r="AJ148" s="1577"/>
      <c r="AK148" s="1103"/>
      <c r="AL148" s="1556"/>
      <c r="AM148" s="2"/>
      <c r="AN148" s="2"/>
      <c r="AO148" s="2"/>
      <c r="AP148" s="2"/>
      <c r="AQ148" s="2"/>
    </row>
    <row r="149" spans="1:43" ht="43.2" customHeight="1" outlineLevel="1">
      <c r="A149" s="1686"/>
      <c r="B149" s="1720"/>
      <c r="C149" s="765"/>
      <c r="D149" s="765"/>
      <c r="E149" s="1578"/>
      <c r="F149" s="1578"/>
      <c r="G149" s="21" t="s">
        <v>375</v>
      </c>
      <c r="H149" s="21" t="s">
        <v>376</v>
      </c>
      <c r="I149" s="831" t="s">
        <v>33</v>
      </c>
      <c r="J149" s="21">
        <v>1035</v>
      </c>
      <c r="K149" s="1578"/>
      <c r="L149" s="1578"/>
      <c r="M149" s="1572"/>
      <c r="N149" s="1575"/>
      <c r="O149" s="1575"/>
      <c r="P149" s="1575"/>
      <c r="Q149" s="1572"/>
      <c r="R149" s="1572"/>
      <c r="S149" s="1572"/>
      <c r="T149" s="1572"/>
      <c r="U149" s="1710"/>
      <c r="V149" s="1707"/>
      <c r="W149" s="1707"/>
      <c r="X149" s="1707"/>
      <c r="Y149" s="1749"/>
      <c r="Z149" s="1749"/>
      <c r="AA149" s="1749"/>
      <c r="AB149" s="1749"/>
      <c r="AC149" s="1575"/>
      <c r="AD149" s="1575"/>
      <c r="AE149" s="1575"/>
      <c r="AF149" s="1575"/>
      <c r="AG149" s="1752"/>
      <c r="AH149" s="970"/>
      <c r="AI149" s="970"/>
      <c r="AJ149" s="1578"/>
      <c r="AK149" s="1104"/>
      <c r="AL149" s="1556"/>
      <c r="AM149" s="2"/>
      <c r="AN149" s="2"/>
      <c r="AO149" s="2"/>
      <c r="AP149" s="2"/>
      <c r="AQ149" s="2"/>
    </row>
    <row r="150" spans="1:43" ht="16.5" customHeight="1" outlineLevel="1">
      <c r="A150" s="1684" t="s">
        <v>201</v>
      </c>
      <c r="B150" s="1718" t="s">
        <v>482</v>
      </c>
      <c r="C150" s="763"/>
      <c r="D150" s="763"/>
      <c r="E150" s="1576" t="s">
        <v>35</v>
      </c>
      <c r="F150" s="1576" t="s">
        <v>442</v>
      </c>
      <c r="G150" s="21" t="s">
        <v>372</v>
      </c>
      <c r="H150" s="21" t="s">
        <v>79</v>
      </c>
      <c r="I150" s="831" t="s">
        <v>33</v>
      </c>
      <c r="J150" s="23">
        <v>1.4999999999999999E-2</v>
      </c>
      <c r="K150" s="1576">
        <v>2017</v>
      </c>
      <c r="L150" s="1576">
        <v>2018</v>
      </c>
      <c r="M150" s="1570">
        <f>SUM(N150:P152)</f>
        <v>138.5</v>
      </c>
      <c r="N150" s="1573">
        <v>138.5</v>
      </c>
      <c r="O150" s="1573">
        <v>0</v>
      </c>
      <c r="P150" s="1573">
        <v>0</v>
      </c>
      <c r="Q150" s="1570">
        <f>SUM(R150:T152)</f>
        <v>138.5</v>
      </c>
      <c r="R150" s="1570">
        <v>138.5</v>
      </c>
      <c r="S150" s="1570">
        <v>0</v>
      </c>
      <c r="T150" s="1570">
        <v>0</v>
      </c>
      <c r="U150" s="1708">
        <f>SUM(V150:X152)</f>
        <v>138.5</v>
      </c>
      <c r="V150" s="1708">
        <f>R150</f>
        <v>138.5</v>
      </c>
      <c r="W150" s="1708">
        <f>S150</f>
        <v>0</v>
      </c>
      <c r="X150" s="1708">
        <f>T150</f>
        <v>0</v>
      </c>
      <c r="Y150" s="1615">
        <f t="shared" ref="Y150:AB150" si="59">U150</f>
        <v>138.5</v>
      </c>
      <c r="Z150" s="1615">
        <f t="shared" si="59"/>
        <v>138.5</v>
      </c>
      <c r="AA150" s="1615">
        <f t="shared" si="59"/>
        <v>0</v>
      </c>
      <c r="AB150" s="1615">
        <f t="shared" si="59"/>
        <v>0</v>
      </c>
      <c r="AC150" s="1573"/>
      <c r="AD150" s="1573">
        <v>0</v>
      </c>
      <c r="AE150" s="1573">
        <v>0</v>
      </c>
      <c r="AF150" s="1573"/>
      <c r="AG150" s="1750" t="s">
        <v>33</v>
      </c>
      <c r="AH150" s="968"/>
      <c r="AI150" s="968"/>
      <c r="AJ150" s="1576"/>
      <c r="AK150" s="1102"/>
      <c r="AL150" s="1556"/>
      <c r="AM150" s="2"/>
      <c r="AN150" s="2"/>
      <c r="AO150" s="2"/>
      <c r="AP150" s="2"/>
      <c r="AQ150" s="2"/>
    </row>
    <row r="151" spans="1:43" ht="14.4" customHeight="1" outlineLevel="1">
      <c r="A151" s="1685"/>
      <c r="B151" s="1719"/>
      <c r="C151" s="764"/>
      <c r="D151" s="764"/>
      <c r="E151" s="1577"/>
      <c r="F151" s="1577"/>
      <c r="G151" s="21" t="s">
        <v>374</v>
      </c>
      <c r="H151" s="21" t="s">
        <v>373</v>
      </c>
      <c r="I151" s="831" t="s">
        <v>33</v>
      </c>
      <c r="J151" s="21">
        <v>200</v>
      </c>
      <c r="K151" s="1577"/>
      <c r="L151" s="1577"/>
      <c r="M151" s="1571"/>
      <c r="N151" s="1574"/>
      <c r="O151" s="1574"/>
      <c r="P151" s="1574"/>
      <c r="Q151" s="1571"/>
      <c r="R151" s="1571"/>
      <c r="S151" s="1571"/>
      <c r="T151" s="1571"/>
      <c r="U151" s="1709"/>
      <c r="V151" s="1706"/>
      <c r="W151" s="1706"/>
      <c r="X151" s="1706"/>
      <c r="Y151" s="1748"/>
      <c r="Z151" s="1748"/>
      <c r="AA151" s="1748"/>
      <c r="AB151" s="1748"/>
      <c r="AC151" s="1574"/>
      <c r="AD151" s="1574"/>
      <c r="AE151" s="1574"/>
      <c r="AF151" s="1574"/>
      <c r="AG151" s="1751"/>
      <c r="AH151" s="969"/>
      <c r="AI151" s="969"/>
      <c r="AJ151" s="1577"/>
      <c r="AK151" s="1103"/>
      <c r="AL151" s="1556"/>
      <c r="AM151" s="2"/>
      <c r="AN151" s="2"/>
      <c r="AO151" s="2"/>
      <c r="AP151" s="2"/>
      <c r="AQ151" s="2"/>
    </row>
    <row r="152" spans="1:43" ht="43.2" customHeight="1" outlineLevel="1">
      <c r="A152" s="1686"/>
      <c r="B152" s="1720"/>
      <c r="C152" s="765"/>
      <c r="D152" s="765"/>
      <c r="E152" s="1578"/>
      <c r="F152" s="1578"/>
      <c r="G152" s="21" t="s">
        <v>375</v>
      </c>
      <c r="H152" s="21" t="s">
        <v>376</v>
      </c>
      <c r="I152" s="831" t="s">
        <v>33</v>
      </c>
      <c r="J152" s="21">
        <v>700</v>
      </c>
      <c r="K152" s="1578"/>
      <c r="L152" s="1578"/>
      <c r="M152" s="1572"/>
      <c r="N152" s="1575"/>
      <c r="O152" s="1575"/>
      <c r="P152" s="1575"/>
      <c r="Q152" s="1572"/>
      <c r="R152" s="1572"/>
      <c r="S152" s="1572"/>
      <c r="T152" s="1572"/>
      <c r="U152" s="1710"/>
      <c r="V152" s="1707"/>
      <c r="W152" s="1707"/>
      <c r="X152" s="1707"/>
      <c r="Y152" s="1749"/>
      <c r="Z152" s="1749"/>
      <c r="AA152" s="1749"/>
      <c r="AB152" s="1749"/>
      <c r="AC152" s="1575"/>
      <c r="AD152" s="1575"/>
      <c r="AE152" s="1575"/>
      <c r="AF152" s="1575"/>
      <c r="AG152" s="1752"/>
      <c r="AH152" s="970"/>
      <c r="AI152" s="970"/>
      <c r="AJ152" s="1578"/>
      <c r="AK152" s="1104"/>
      <c r="AL152" s="1556"/>
      <c r="AM152" s="2"/>
      <c r="AN152" s="2"/>
      <c r="AO152" s="2"/>
      <c r="AP152" s="2"/>
      <c r="AQ152" s="2"/>
    </row>
    <row r="153" spans="1:43" ht="13.5" customHeight="1" outlineLevel="1">
      <c r="A153" s="1684" t="s">
        <v>202</v>
      </c>
      <c r="B153" s="1718" t="s">
        <v>483</v>
      </c>
      <c r="C153" s="763"/>
      <c r="D153" s="763"/>
      <c r="E153" s="1576" t="s">
        <v>35</v>
      </c>
      <c r="F153" s="1576" t="s">
        <v>442</v>
      </c>
      <c r="G153" s="21" t="s">
        <v>372</v>
      </c>
      <c r="H153" s="21" t="s">
        <v>79</v>
      </c>
      <c r="I153" s="831" t="s">
        <v>33</v>
      </c>
      <c r="J153" s="22">
        <v>0.03</v>
      </c>
      <c r="K153" s="1576">
        <v>2017</v>
      </c>
      <c r="L153" s="1576">
        <v>2018</v>
      </c>
      <c r="M153" s="1570">
        <f>SUM(N153:P155)</f>
        <v>240.53</v>
      </c>
      <c r="N153" s="1573">
        <v>240.53</v>
      </c>
      <c r="O153" s="1573">
        <v>0</v>
      </c>
      <c r="P153" s="1573">
        <v>0</v>
      </c>
      <c r="Q153" s="1570">
        <f>SUM(R153:T155)</f>
        <v>240.53</v>
      </c>
      <c r="R153" s="1570">
        <v>240.53</v>
      </c>
      <c r="S153" s="1570">
        <v>0</v>
      </c>
      <c r="T153" s="1570">
        <v>0</v>
      </c>
      <c r="U153" s="1708">
        <f>SUM(V153:X155)</f>
        <v>240.53</v>
      </c>
      <c r="V153" s="1708">
        <f>R153</f>
        <v>240.53</v>
      </c>
      <c r="W153" s="1708">
        <f>S153</f>
        <v>0</v>
      </c>
      <c r="X153" s="1708">
        <f>T153</f>
        <v>0</v>
      </c>
      <c r="Y153" s="1615">
        <f t="shared" ref="Y153:AB153" si="60">U153</f>
        <v>240.53</v>
      </c>
      <c r="Z153" s="1615">
        <f t="shared" si="60"/>
        <v>240.53</v>
      </c>
      <c r="AA153" s="1615">
        <f t="shared" si="60"/>
        <v>0</v>
      </c>
      <c r="AB153" s="1615">
        <f t="shared" si="60"/>
        <v>0</v>
      </c>
      <c r="AC153" s="1573"/>
      <c r="AD153" s="1573">
        <v>0</v>
      </c>
      <c r="AE153" s="1573">
        <v>0</v>
      </c>
      <c r="AF153" s="1573"/>
      <c r="AG153" s="1750" t="s">
        <v>33</v>
      </c>
      <c r="AH153" s="968"/>
      <c r="AI153" s="968"/>
      <c r="AJ153" s="1576"/>
      <c r="AK153" s="1102"/>
      <c r="AL153" s="1556"/>
      <c r="AM153" s="2"/>
      <c r="AN153" s="2"/>
      <c r="AO153" s="2"/>
      <c r="AP153" s="2"/>
      <c r="AQ153" s="2"/>
    </row>
    <row r="154" spans="1:43" ht="14.4" customHeight="1" outlineLevel="1">
      <c r="A154" s="1685"/>
      <c r="B154" s="1719"/>
      <c r="C154" s="764"/>
      <c r="D154" s="764"/>
      <c r="E154" s="1577"/>
      <c r="F154" s="1577"/>
      <c r="G154" s="21" t="s">
        <v>374</v>
      </c>
      <c r="H154" s="21" t="s">
        <v>373</v>
      </c>
      <c r="I154" s="831" t="s">
        <v>33</v>
      </c>
      <c r="J154" s="21">
        <v>150</v>
      </c>
      <c r="K154" s="1577"/>
      <c r="L154" s="1577"/>
      <c r="M154" s="1571"/>
      <c r="N154" s="1574"/>
      <c r="O154" s="1574"/>
      <c r="P154" s="1574"/>
      <c r="Q154" s="1571"/>
      <c r="R154" s="1571"/>
      <c r="S154" s="1571"/>
      <c r="T154" s="1571"/>
      <c r="U154" s="1709"/>
      <c r="V154" s="1706"/>
      <c r="W154" s="1706"/>
      <c r="X154" s="1706"/>
      <c r="Y154" s="1748"/>
      <c r="Z154" s="1748"/>
      <c r="AA154" s="1748"/>
      <c r="AB154" s="1748"/>
      <c r="AC154" s="1574"/>
      <c r="AD154" s="1574"/>
      <c r="AE154" s="1574"/>
      <c r="AF154" s="1574"/>
      <c r="AG154" s="1751"/>
      <c r="AH154" s="969"/>
      <c r="AI154" s="969"/>
      <c r="AJ154" s="1577"/>
      <c r="AK154" s="1103"/>
      <c r="AL154" s="1556"/>
      <c r="AM154" s="2"/>
      <c r="AN154" s="2"/>
      <c r="AO154" s="2"/>
      <c r="AP154" s="2"/>
      <c r="AQ154" s="2"/>
    </row>
    <row r="155" spans="1:43" ht="49.5" customHeight="1" outlineLevel="1">
      <c r="A155" s="1686"/>
      <c r="B155" s="1720"/>
      <c r="C155" s="765"/>
      <c r="D155" s="765"/>
      <c r="E155" s="1578"/>
      <c r="F155" s="1578"/>
      <c r="G155" s="21" t="s">
        <v>375</v>
      </c>
      <c r="H155" s="21" t="s">
        <v>376</v>
      </c>
      <c r="I155" s="831" t="s">
        <v>33</v>
      </c>
      <c r="J155" s="21">
        <v>437</v>
      </c>
      <c r="K155" s="1578"/>
      <c r="L155" s="1578"/>
      <c r="M155" s="1572"/>
      <c r="N155" s="1575"/>
      <c r="O155" s="1575"/>
      <c r="P155" s="1575"/>
      <c r="Q155" s="1572"/>
      <c r="R155" s="1572"/>
      <c r="S155" s="1572"/>
      <c r="T155" s="1572"/>
      <c r="U155" s="1710"/>
      <c r="V155" s="1707"/>
      <c r="W155" s="1707"/>
      <c r="X155" s="1707"/>
      <c r="Y155" s="1749"/>
      <c r="Z155" s="1749"/>
      <c r="AA155" s="1749"/>
      <c r="AB155" s="1749"/>
      <c r="AC155" s="1575"/>
      <c r="AD155" s="1575"/>
      <c r="AE155" s="1575"/>
      <c r="AF155" s="1575"/>
      <c r="AG155" s="1752"/>
      <c r="AH155" s="970"/>
      <c r="AI155" s="970"/>
      <c r="AJ155" s="1578"/>
      <c r="AK155" s="1104"/>
      <c r="AL155" s="1556"/>
      <c r="AM155" s="2"/>
      <c r="AN155" s="2"/>
      <c r="AO155" s="2"/>
      <c r="AP155" s="2"/>
      <c r="AQ155" s="2"/>
    </row>
    <row r="156" spans="1:43" ht="17.25" customHeight="1" outlineLevel="1">
      <c r="A156" s="1684" t="s">
        <v>203</v>
      </c>
      <c r="B156" s="1718" t="s">
        <v>484</v>
      </c>
      <c r="C156" s="763"/>
      <c r="D156" s="763"/>
      <c r="E156" s="1576" t="s">
        <v>35</v>
      </c>
      <c r="F156" s="1576" t="s">
        <v>442</v>
      </c>
      <c r="G156" s="21" t="s">
        <v>372</v>
      </c>
      <c r="H156" s="21" t="s">
        <v>79</v>
      </c>
      <c r="I156" s="831" t="s">
        <v>33</v>
      </c>
      <c r="J156" s="22">
        <v>0.02</v>
      </c>
      <c r="K156" s="1576">
        <v>2017</v>
      </c>
      <c r="L156" s="1576">
        <v>2018</v>
      </c>
      <c r="M156" s="1570">
        <f>SUM(N156:P158)</f>
        <v>160.35</v>
      </c>
      <c r="N156" s="1573">
        <v>160.35</v>
      </c>
      <c r="O156" s="1573">
        <v>0</v>
      </c>
      <c r="P156" s="1573">
        <v>0</v>
      </c>
      <c r="Q156" s="1570">
        <f>SUM(R156:T158)</f>
        <v>160.35</v>
      </c>
      <c r="R156" s="1570">
        <v>160.35</v>
      </c>
      <c r="S156" s="1570">
        <v>0</v>
      </c>
      <c r="T156" s="1570">
        <v>0</v>
      </c>
      <c r="U156" s="1708">
        <f>SUM(V156:X158)</f>
        <v>160.35</v>
      </c>
      <c r="V156" s="1708">
        <f>R156</f>
        <v>160.35</v>
      </c>
      <c r="W156" s="1708">
        <f>S156</f>
        <v>0</v>
      </c>
      <c r="X156" s="1708">
        <f>T156</f>
        <v>0</v>
      </c>
      <c r="Y156" s="1615">
        <f>U156</f>
        <v>160.35</v>
      </c>
      <c r="Z156" s="1615">
        <f t="shared" ref="Z156:AB156" si="61">V156</f>
        <v>160.35</v>
      </c>
      <c r="AA156" s="1615">
        <f t="shared" si="61"/>
        <v>0</v>
      </c>
      <c r="AB156" s="1615">
        <f t="shared" si="61"/>
        <v>0</v>
      </c>
      <c r="AC156" s="1573"/>
      <c r="AD156" s="1573">
        <v>0</v>
      </c>
      <c r="AE156" s="1573">
        <v>0</v>
      </c>
      <c r="AF156" s="1573"/>
      <c r="AG156" s="1750" t="s">
        <v>33</v>
      </c>
      <c r="AH156" s="968"/>
      <c r="AI156" s="968"/>
      <c r="AJ156" s="1576"/>
      <c r="AK156" s="1102"/>
      <c r="AL156" s="1556"/>
      <c r="AM156" s="2"/>
      <c r="AN156" s="2"/>
      <c r="AO156" s="2"/>
      <c r="AP156" s="2"/>
      <c r="AQ156" s="2"/>
    </row>
    <row r="157" spans="1:43" ht="21" customHeight="1" outlineLevel="1">
      <c r="A157" s="1685"/>
      <c r="B157" s="1719"/>
      <c r="C157" s="764"/>
      <c r="D157" s="764"/>
      <c r="E157" s="1577"/>
      <c r="F157" s="1577"/>
      <c r="G157" s="21" t="s">
        <v>374</v>
      </c>
      <c r="H157" s="21" t="s">
        <v>373</v>
      </c>
      <c r="I157" s="831" t="s">
        <v>33</v>
      </c>
      <c r="J157" s="21">
        <v>150</v>
      </c>
      <c r="K157" s="1577"/>
      <c r="L157" s="1577"/>
      <c r="M157" s="1571"/>
      <c r="N157" s="1574"/>
      <c r="O157" s="1574"/>
      <c r="P157" s="1574"/>
      <c r="Q157" s="1571"/>
      <c r="R157" s="1571"/>
      <c r="S157" s="1571"/>
      <c r="T157" s="1571"/>
      <c r="U157" s="1709"/>
      <c r="V157" s="1706"/>
      <c r="W157" s="1706"/>
      <c r="X157" s="1706"/>
      <c r="Y157" s="1748"/>
      <c r="Z157" s="1748"/>
      <c r="AA157" s="1748"/>
      <c r="AB157" s="1748"/>
      <c r="AC157" s="1574"/>
      <c r="AD157" s="1574"/>
      <c r="AE157" s="1574"/>
      <c r="AF157" s="1574"/>
      <c r="AG157" s="1751"/>
      <c r="AH157" s="969"/>
      <c r="AI157" s="969"/>
      <c r="AJ157" s="1577"/>
      <c r="AK157" s="1103"/>
      <c r="AL157" s="1556"/>
      <c r="AM157" s="2"/>
      <c r="AN157" s="2"/>
      <c r="AO157" s="2"/>
      <c r="AP157" s="2"/>
      <c r="AQ157" s="2"/>
    </row>
    <row r="158" spans="1:43" ht="45" customHeight="1" outlineLevel="1">
      <c r="A158" s="1686"/>
      <c r="B158" s="1720"/>
      <c r="C158" s="765"/>
      <c r="D158" s="765"/>
      <c r="E158" s="1578"/>
      <c r="F158" s="1578"/>
      <c r="G158" s="21" t="s">
        <v>375</v>
      </c>
      <c r="H158" s="21" t="s">
        <v>376</v>
      </c>
      <c r="I158" s="831" t="s">
        <v>33</v>
      </c>
      <c r="J158" s="21">
        <v>542.6</v>
      </c>
      <c r="K158" s="1578"/>
      <c r="L158" s="1578"/>
      <c r="M158" s="1572"/>
      <c r="N158" s="1575"/>
      <c r="O158" s="1575"/>
      <c r="P158" s="1575"/>
      <c r="Q158" s="1572"/>
      <c r="R158" s="1572"/>
      <c r="S158" s="1572"/>
      <c r="T158" s="1572"/>
      <c r="U158" s="1710"/>
      <c r="V158" s="1707"/>
      <c r="W158" s="1707"/>
      <c r="X158" s="1707"/>
      <c r="Y158" s="1749"/>
      <c r="Z158" s="1749"/>
      <c r="AA158" s="1749"/>
      <c r="AB158" s="1749"/>
      <c r="AC158" s="1575"/>
      <c r="AD158" s="1575"/>
      <c r="AE158" s="1575"/>
      <c r="AF158" s="1575"/>
      <c r="AG158" s="1752"/>
      <c r="AH158" s="970"/>
      <c r="AI158" s="970"/>
      <c r="AJ158" s="1578"/>
      <c r="AK158" s="1104"/>
      <c r="AL158" s="1556"/>
      <c r="AM158" s="2"/>
      <c r="AN158" s="2"/>
      <c r="AO158" s="2"/>
      <c r="AP158" s="2"/>
      <c r="AQ158" s="2"/>
    </row>
    <row r="159" spans="1:43" ht="23.25" customHeight="1" outlineLevel="1">
      <c r="A159" s="1684" t="s">
        <v>204</v>
      </c>
      <c r="B159" s="1718" t="s">
        <v>485</v>
      </c>
      <c r="C159" s="763"/>
      <c r="D159" s="763"/>
      <c r="E159" s="1576" t="s">
        <v>35</v>
      </c>
      <c r="F159" s="1576" t="s">
        <v>442</v>
      </c>
      <c r="G159" s="21" t="s">
        <v>372</v>
      </c>
      <c r="H159" s="21" t="s">
        <v>79</v>
      </c>
      <c r="I159" s="831" t="s">
        <v>33</v>
      </c>
      <c r="J159" s="22">
        <v>0.08</v>
      </c>
      <c r="K159" s="1576">
        <v>2017</v>
      </c>
      <c r="L159" s="1576">
        <v>2018</v>
      </c>
      <c r="M159" s="1570">
        <f>SUM(N159:P161)</f>
        <v>811</v>
      </c>
      <c r="N159" s="1573">
        <v>0</v>
      </c>
      <c r="O159" s="1573">
        <v>0</v>
      </c>
      <c r="P159" s="1573">
        <v>811</v>
      </c>
      <c r="Q159" s="1570">
        <f>SUM(R159:T161)</f>
        <v>811</v>
      </c>
      <c r="R159" s="1570">
        <v>0</v>
      </c>
      <c r="S159" s="1570">
        <v>0</v>
      </c>
      <c r="T159" s="1570">
        <v>811</v>
      </c>
      <c r="U159" s="1708">
        <f>SUM(V159:X161)</f>
        <v>811</v>
      </c>
      <c r="V159" s="1708">
        <f>R159</f>
        <v>0</v>
      </c>
      <c r="W159" s="1708">
        <f>S159</f>
        <v>0</v>
      </c>
      <c r="X159" s="1708">
        <f>T159</f>
        <v>811</v>
      </c>
      <c r="Y159" s="1615">
        <f t="shared" ref="Y159:AB159" si="62">U159</f>
        <v>811</v>
      </c>
      <c r="Z159" s="1615">
        <f t="shared" si="62"/>
        <v>0</v>
      </c>
      <c r="AA159" s="1615">
        <f t="shared" si="62"/>
        <v>0</v>
      </c>
      <c r="AB159" s="1615">
        <f t="shared" si="62"/>
        <v>811</v>
      </c>
      <c r="AC159" s="1573"/>
      <c r="AD159" s="1573">
        <v>0</v>
      </c>
      <c r="AE159" s="1573">
        <v>73.900000000000006</v>
      </c>
      <c r="AF159" s="1573"/>
      <c r="AG159" s="1753"/>
      <c r="AH159" s="923"/>
      <c r="AI159" s="923"/>
      <c r="AJ159" s="1736"/>
      <c r="AK159" s="1102"/>
      <c r="AL159" s="1556"/>
      <c r="AM159" s="2"/>
      <c r="AN159" s="2"/>
      <c r="AO159" s="2"/>
      <c r="AP159" s="2"/>
      <c r="AQ159" s="2"/>
    </row>
    <row r="160" spans="1:43" ht="17.25" customHeight="1" outlineLevel="1">
      <c r="A160" s="1685"/>
      <c r="B160" s="1719"/>
      <c r="C160" s="764"/>
      <c r="D160" s="764"/>
      <c r="E160" s="1577"/>
      <c r="F160" s="1577"/>
      <c r="G160" s="21" t="s">
        <v>374</v>
      </c>
      <c r="H160" s="21" t="s">
        <v>373</v>
      </c>
      <c r="I160" s="831" t="s">
        <v>33</v>
      </c>
      <c r="J160" s="21">
        <v>200</v>
      </c>
      <c r="K160" s="1577"/>
      <c r="L160" s="1577"/>
      <c r="M160" s="1571"/>
      <c r="N160" s="1574"/>
      <c r="O160" s="1574"/>
      <c r="P160" s="1574"/>
      <c r="Q160" s="1571"/>
      <c r="R160" s="1571"/>
      <c r="S160" s="1571"/>
      <c r="T160" s="1571"/>
      <c r="U160" s="1709"/>
      <c r="V160" s="1706"/>
      <c r="W160" s="1706"/>
      <c r="X160" s="1706"/>
      <c r="Y160" s="1748"/>
      <c r="Z160" s="1748"/>
      <c r="AA160" s="1748"/>
      <c r="AB160" s="1748"/>
      <c r="AC160" s="1574"/>
      <c r="AD160" s="1574"/>
      <c r="AE160" s="1574"/>
      <c r="AF160" s="1574"/>
      <c r="AG160" s="1754"/>
      <c r="AH160" s="924"/>
      <c r="AI160" s="924"/>
      <c r="AJ160" s="1737"/>
      <c r="AK160" s="1103"/>
      <c r="AL160" s="1556"/>
      <c r="AM160" s="2"/>
      <c r="AN160" s="2"/>
      <c r="AO160" s="2"/>
      <c r="AP160" s="2"/>
      <c r="AQ160" s="2"/>
    </row>
    <row r="161" spans="1:43" ht="42.75" customHeight="1" outlineLevel="1">
      <c r="A161" s="1686"/>
      <c r="B161" s="1720"/>
      <c r="C161" s="765"/>
      <c r="D161" s="765"/>
      <c r="E161" s="1578"/>
      <c r="F161" s="1578"/>
      <c r="G161" s="21" t="s">
        <v>375</v>
      </c>
      <c r="H161" s="21" t="s">
        <v>376</v>
      </c>
      <c r="I161" s="831" t="s">
        <v>33</v>
      </c>
      <c r="J161" s="21">
        <v>965</v>
      </c>
      <c r="K161" s="1578"/>
      <c r="L161" s="1578"/>
      <c r="M161" s="1572"/>
      <c r="N161" s="1575"/>
      <c r="O161" s="1575"/>
      <c r="P161" s="1575"/>
      <c r="Q161" s="1572"/>
      <c r="R161" s="1572"/>
      <c r="S161" s="1572"/>
      <c r="T161" s="1572"/>
      <c r="U161" s="1710"/>
      <c r="V161" s="1707"/>
      <c r="W161" s="1707"/>
      <c r="X161" s="1707"/>
      <c r="Y161" s="1749"/>
      <c r="Z161" s="1749"/>
      <c r="AA161" s="1749"/>
      <c r="AB161" s="1749"/>
      <c r="AC161" s="1575"/>
      <c r="AD161" s="1575"/>
      <c r="AE161" s="1575"/>
      <c r="AF161" s="1575"/>
      <c r="AG161" s="1755"/>
      <c r="AH161" s="933"/>
      <c r="AI161" s="933"/>
      <c r="AJ161" s="1738"/>
      <c r="AK161" s="1104"/>
      <c r="AL161" s="1556"/>
      <c r="AM161" s="2"/>
      <c r="AN161" s="2"/>
      <c r="AO161" s="2"/>
      <c r="AP161" s="2"/>
      <c r="AQ161" s="2"/>
    </row>
    <row r="162" spans="1:43" s="78" customFormat="1" ht="16.5" customHeight="1" outlineLevel="1">
      <c r="A162" s="1657" t="s">
        <v>205</v>
      </c>
      <c r="B162" s="1730" t="s">
        <v>486</v>
      </c>
      <c r="C162" s="766"/>
      <c r="D162" s="766"/>
      <c r="E162" s="1588" t="s">
        <v>35</v>
      </c>
      <c r="F162" s="1588" t="s">
        <v>442</v>
      </c>
      <c r="G162" s="273" t="s">
        <v>372</v>
      </c>
      <c r="H162" s="273" t="s">
        <v>79</v>
      </c>
      <c r="I162" s="82" t="s">
        <v>33</v>
      </c>
      <c r="J162" s="274">
        <v>0.02</v>
      </c>
      <c r="K162" s="1588">
        <v>2017</v>
      </c>
      <c r="L162" s="1588">
        <v>2020</v>
      </c>
      <c r="M162" s="1570">
        <f>SUM(N162:P164)</f>
        <v>2218.5500000000002</v>
      </c>
      <c r="N162" s="1573">
        <v>0</v>
      </c>
      <c r="O162" s="1573">
        <v>2218.5500000000002</v>
      </c>
      <c r="P162" s="1573">
        <v>0</v>
      </c>
      <c r="Q162" s="1570">
        <f>SUM(R162:T164)</f>
        <v>2218.5500000000002</v>
      </c>
      <c r="R162" s="1570">
        <v>0</v>
      </c>
      <c r="S162" s="1570">
        <v>2218.5500000000002</v>
      </c>
      <c r="T162" s="1570">
        <v>0</v>
      </c>
      <c r="U162" s="1708">
        <f>SUM(V162:X164)</f>
        <v>2218.5500000000002</v>
      </c>
      <c r="V162" s="1708">
        <f>R162</f>
        <v>0</v>
      </c>
      <c r="W162" s="1708">
        <f>S162</f>
        <v>2218.5500000000002</v>
      </c>
      <c r="X162" s="1708">
        <f>T162</f>
        <v>0</v>
      </c>
      <c r="Y162" s="1615">
        <f>U162</f>
        <v>2218.5500000000002</v>
      </c>
      <c r="Z162" s="1615">
        <f t="shared" ref="Z162:AB162" si="63">V162</f>
        <v>0</v>
      </c>
      <c r="AA162" s="1615">
        <f t="shared" si="63"/>
        <v>2218.5500000000002</v>
      </c>
      <c r="AB162" s="1615">
        <f t="shared" si="63"/>
        <v>0</v>
      </c>
      <c r="AC162" s="1573"/>
      <c r="AD162" s="1573">
        <v>0</v>
      </c>
      <c r="AE162" s="1573">
        <v>0</v>
      </c>
      <c r="AF162" s="1573"/>
      <c r="AG162" s="1756" t="s">
        <v>604</v>
      </c>
      <c r="AH162" s="971"/>
      <c r="AI162" s="971"/>
      <c r="AJ162" s="1588"/>
      <c r="AK162" s="1108"/>
      <c r="AL162" s="1557"/>
      <c r="AM162" s="77"/>
      <c r="AN162" s="77"/>
      <c r="AO162" s="77"/>
      <c r="AP162" s="77"/>
      <c r="AQ162" s="77"/>
    </row>
    <row r="163" spans="1:43" s="78" customFormat="1" ht="14.4" customHeight="1" outlineLevel="1">
      <c r="A163" s="1658"/>
      <c r="B163" s="1731"/>
      <c r="C163" s="767"/>
      <c r="D163" s="767"/>
      <c r="E163" s="1589"/>
      <c r="F163" s="1589"/>
      <c r="G163" s="273" t="s">
        <v>374</v>
      </c>
      <c r="H163" s="273" t="s">
        <v>373</v>
      </c>
      <c r="I163" s="82" t="s">
        <v>33</v>
      </c>
      <c r="J163" s="273">
        <v>250</v>
      </c>
      <c r="K163" s="1589"/>
      <c r="L163" s="1589"/>
      <c r="M163" s="1571"/>
      <c r="N163" s="1574"/>
      <c r="O163" s="1574"/>
      <c r="P163" s="1574"/>
      <c r="Q163" s="1571"/>
      <c r="R163" s="1571"/>
      <c r="S163" s="1571"/>
      <c r="T163" s="1571"/>
      <c r="U163" s="1709"/>
      <c r="V163" s="1706"/>
      <c r="W163" s="1706"/>
      <c r="X163" s="1706"/>
      <c r="Y163" s="1748"/>
      <c r="Z163" s="1748"/>
      <c r="AA163" s="1748"/>
      <c r="AB163" s="1748"/>
      <c r="AC163" s="1574"/>
      <c r="AD163" s="1574"/>
      <c r="AE163" s="1574"/>
      <c r="AF163" s="1574"/>
      <c r="AG163" s="1757"/>
      <c r="AH163" s="972"/>
      <c r="AI163" s="972"/>
      <c r="AJ163" s="1589"/>
      <c r="AK163" s="1109"/>
      <c r="AL163" s="1557"/>
      <c r="AM163" s="77"/>
      <c r="AN163" s="77"/>
      <c r="AO163" s="77"/>
      <c r="AP163" s="77"/>
      <c r="AQ163" s="77"/>
    </row>
    <row r="164" spans="1:43" s="78" customFormat="1" ht="43.2" customHeight="1" outlineLevel="1">
      <c r="A164" s="1659"/>
      <c r="B164" s="1732"/>
      <c r="C164" s="768"/>
      <c r="D164" s="768"/>
      <c r="E164" s="1590"/>
      <c r="F164" s="1590"/>
      <c r="G164" s="273" t="s">
        <v>375</v>
      </c>
      <c r="H164" s="273" t="s">
        <v>376</v>
      </c>
      <c r="I164" s="82" t="s">
        <v>33</v>
      </c>
      <c r="J164" s="273">
        <v>1550</v>
      </c>
      <c r="K164" s="1590"/>
      <c r="L164" s="1590"/>
      <c r="M164" s="1572"/>
      <c r="N164" s="1575"/>
      <c r="O164" s="1575"/>
      <c r="P164" s="1575"/>
      <c r="Q164" s="1572"/>
      <c r="R164" s="1572"/>
      <c r="S164" s="1572"/>
      <c r="T164" s="1572"/>
      <c r="U164" s="1710"/>
      <c r="V164" s="1707"/>
      <c r="W164" s="1707"/>
      <c r="X164" s="1707"/>
      <c r="Y164" s="1749"/>
      <c r="Z164" s="1749"/>
      <c r="AA164" s="1749"/>
      <c r="AB164" s="1749"/>
      <c r="AC164" s="1575"/>
      <c r="AD164" s="1575"/>
      <c r="AE164" s="1575"/>
      <c r="AF164" s="1575"/>
      <c r="AG164" s="1758"/>
      <c r="AH164" s="973"/>
      <c r="AI164" s="973"/>
      <c r="AJ164" s="1590"/>
      <c r="AK164" s="1110"/>
      <c r="AL164" s="1557"/>
      <c r="AM164" s="77"/>
      <c r="AN164" s="77"/>
      <c r="AO164" s="77"/>
      <c r="AP164" s="77"/>
      <c r="AQ164" s="77"/>
    </row>
    <row r="165" spans="1:43" ht="15.75" customHeight="1" outlineLevel="1">
      <c r="A165" s="1684" t="s">
        <v>206</v>
      </c>
      <c r="B165" s="1718" t="s">
        <v>550</v>
      </c>
      <c r="C165" s="763"/>
      <c r="D165" s="763"/>
      <c r="E165" s="1576" t="s">
        <v>35</v>
      </c>
      <c r="F165" s="1576" t="s">
        <v>442</v>
      </c>
      <c r="G165" s="21" t="s">
        <v>372</v>
      </c>
      <c r="H165" s="21" t="s">
        <v>79</v>
      </c>
      <c r="I165" s="831" t="s">
        <v>33</v>
      </c>
      <c r="J165" s="22">
        <v>0.13</v>
      </c>
      <c r="K165" s="1576">
        <v>2017</v>
      </c>
      <c r="L165" s="1576">
        <v>2020</v>
      </c>
      <c r="M165" s="1570">
        <f>SUM(N165:P167)</f>
        <v>2847.45</v>
      </c>
      <c r="N165" s="1573">
        <v>0</v>
      </c>
      <c r="O165" s="1573">
        <v>0</v>
      </c>
      <c r="P165" s="1573">
        <v>2847.45</v>
      </c>
      <c r="Q165" s="1570">
        <f>SUM(R165:T167)</f>
        <v>2847.45</v>
      </c>
      <c r="R165" s="1570">
        <v>0</v>
      </c>
      <c r="S165" s="1570">
        <v>0</v>
      </c>
      <c r="T165" s="1570">
        <v>2847.45</v>
      </c>
      <c r="U165" s="1708">
        <f>SUM(V165:X167)</f>
        <v>2847.45</v>
      </c>
      <c r="V165" s="1708">
        <f>R165</f>
        <v>0</v>
      </c>
      <c r="W165" s="1708">
        <f>S165</f>
        <v>0</v>
      </c>
      <c r="X165" s="1708">
        <f>T165</f>
        <v>2847.45</v>
      </c>
      <c r="Y165" s="1615">
        <f t="shared" ref="Y165:AB165" si="64">U165</f>
        <v>2847.45</v>
      </c>
      <c r="Z165" s="1615">
        <f t="shared" si="64"/>
        <v>0</v>
      </c>
      <c r="AA165" s="1615">
        <f t="shared" si="64"/>
        <v>0</v>
      </c>
      <c r="AB165" s="1615">
        <f t="shared" si="64"/>
        <v>2847.45</v>
      </c>
      <c r="AC165" s="1573"/>
      <c r="AD165" s="1573">
        <v>0</v>
      </c>
      <c r="AE165" s="1573">
        <v>0</v>
      </c>
      <c r="AF165" s="1573"/>
      <c r="AG165" s="1759" t="s">
        <v>604</v>
      </c>
      <c r="AH165" s="929"/>
      <c r="AI165" s="929"/>
      <c r="AJ165" s="1579"/>
      <c r="AK165" s="1102"/>
      <c r="AL165" s="1556"/>
      <c r="AM165" s="2"/>
      <c r="AN165" s="2"/>
      <c r="AO165" s="2"/>
      <c r="AP165" s="2"/>
      <c r="AQ165" s="2"/>
    </row>
    <row r="166" spans="1:43" ht="22.5" customHeight="1" outlineLevel="1">
      <c r="A166" s="1685"/>
      <c r="B166" s="1719"/>
      <c r="C166" s="764"/>
      <c r="D166" s="764"/>
      <c r="E166" s="1577"/>
      <c r="F166" s="1577"/>
      <c r="G166" s="21" t="s">
        <v>374</v>
      </c>
      <c r="H166" s="21" t="s">
        <v>373</v>
      </c>
      <c r="I166" s="831" t="s">
        <v>33</v>
      </c>
      <c r="J166" s="26">
        <v>500</v>
      </c>
      <c r="K166" s="1577"/>
      <c r="L166" s="1577"/>
      <c r="M166" s="1571"/>
      <c r="N166" s="1574"/>
      <c r="O166" s="1574"/>
      <c r="P166" s="1574"/>
      <c r="Q166" s="1571"/>
      <c r="R166" s="1571"/>
      <c r="S166" s="1571"/>
      <c r="T166" s="1571"/>
      <c r="U166" s="1709"/>
      <c r="V166" s="1706"/>
      <c r="W166" s="1706"/>
      <c r="X166" s="1706"/>
      <c r="Y166" s="1748"/>
      <c r="Z166" s="1748"/>
      <c r="AA166" s="1748"/>
      <c r="AB166" s="1748"/>
      <c r="AC166" s="1574"/>
      <c r="AD166" s="1574"/>
      <c r="AE166" s="1574"/>
      <c r="AF166" s="1574"/>
      <c r="AG166" s="1760"/>
      <c r="AH166" s="967"/>
      <c r="AI166" s="967"/>
      <c r="AJ166" s="1580"/>
      <c r="AK166" s="1103"/>
      <c r="AL166" s="1556"/>
      <c r="AM166" s="2"/>
      <c r="AN166" s="2"/>
      <c r="AO166" s="2"/>
      <c r="AP166" s="2"/>
      <c r="AQ166" s="2"/>
    </row>
    <row r="167" spans="1:43" ht="46.5" customHeight="1" outlineLevel="1">
      <c r="A167" s="1686"/>
      <c r="B167" s="1720"/>
      <c r="C167" s="765"/>
      <c r="D167" s="765"/>
      <c r="E167" s="1578"/>
      <c r="F167" s="1578"/>
      <c r="G167" s="21" t="s">
        <v>375</v>
      </c>
      <c r="H167" s="21" t="s">
        <v>376</v>
      </c>
      <c r="I167" s="831" t="s">
        <v>33</v>
      </c>
      <c r="J167" s="26">
        <v>3500</v>
      </c>
      <c r="K167" s="1578"/>
      <c r="L167" s="1578"/>
      <c r="M167" s="1572"/>
      <c r="N167" s="1575"/>
      <c r="O167" s="1575"/>
      <c r="P167" s="1575"/>
      <c r="Q167" s="1572"/>
      <c r="R167" s="1572"/>
      <c r="S167" s="1572"/>
      <c r="T167" s="1572"/>
      <c r="U167" s="1710"/>
      <c r="V167" s="1707"/>
      <c r="W167" s="1707"/>
      <c r="X167" s="1707"/>
      <c r="Y167" s="1749"/>
      <c r="Z167" s="1749"/>
      <c r="AA167" s="1749"/>
      <c r="AB167" s="1749"/>
      <c r="AC167" s="1575"/>
      <c r="AD167" s="1575"/>
      <c r="AE167" s="1575"/>
      <c r="AF167" s="1575"/>
      <c r="AG167" s="1761"/>
      <c r="AH167" s="930"/>
      <c r="AI167" s="930"/>
      <c r="AJ167" s="1581"/>
      <c r="AK167" s="1104"/>
      <c r="AL167" s="1556"/>
      <c r="AM167" s="2"/>
      <c r="AN167" s="2"/>
      <c r="AO167" s="2"/>
      <c r="AP167" s="2"/>
      <c r="AQ167" s="2"/>
    </row>
    <row r="168" spans="1:43" ht="24" customHeight="1" outlineLevel="1">
      <c r="A168" s="1684" t="s">
        <v>207</v>
      </c>
      <c r="B168" s="1718" t="s">
        <v>487</v>
      </c>
      <c r="C168" s="763"/>
      <c r="D168" s="763"/>
      <c r="E168" s="1576" t="s">
        <v>35</v>
      </c>
      <c r="F168" s="1576" t="s">
        <v>442</v>
      </c>
      <c r="G168" s="21" t="s">
        <v>372</v>
      </c>
      <c r="H168" s="21" t="s">
        <v>79</v>
      </c>
      <c r="I168" s="831" t="s">
        <v>33</v>
      </c>
      <c r="J168" s="22">
        <v>0.05</v>
      </c>
      <c r="K168" s="1576">
        <v>2017</v>
      </c>
      <c r="L168" s="1576">
        <v>2020</v>
      </c>
      <c r="M168" s="1570">
        <f>SUM(N168:P170)</f>
        <v>554.64</v>
      </c>
      <c r="N168" s="1573">
        <v>0</v>
      </c>
      <c r="O168" s="1573">
        <v>554.64</v>
      </c>
      <c r="P168" s="1573">
        <v>0</v>
      </c>
      <c r="Q168" s="1570">
        <f>SUM(R168:T170)</f>
        <v>554.64</v>
      </c>
      <c r="R168" s="1570">
        <v>0</v>
      </c>
      <c r="S168" s="1570">
        <v>554.64</v>
      </c>
      <c r="T168" s="1570">
        <v>0</v>
      </c>
      <c r="U168" s="1708">
        <f>SUM(V168:X170)</f>
        <v>554.64</v>
      </c>
      <c r="V168" s="1708">
        <f>R168</f>
        <v>0</v>
      </c>
      <c r="W168" s="1708">
        <f>S168</f>
        <v>554.64</v>
      </c>
      <c r="X168" s="1708">
        <f>T168</f>
        <v>0</v>
      </c>
      <c r="Y168" s="1615">
        <f>U168</f>
        <v>554.64</v>
      </c>
      <c r="Z168" s="1615">
        <f t="shared" ref="Z168:AB168" si="65">V168</f>
        <v>0</v>
      </c>
      <c r="AA168" s="1615">
        <f t="shared" si="65"/>
        <v>554.64</v>
      </c>
      <c r="AB168" s="1615">
        <f t="shared" si="65"/>
        <v>0</v>
      </c>
      <c r="AC168" s="1573">
        <f>SUM(AD168:AF170)</f>
        <v>5661.51</v>
      </c>
      <c r="AD168" s="1573">
        <v>0</v>
      </c>
      <c r="AE168" s="1573">
        <v>2423.02</v>
      </c>
      <c r="AF168" s="1573">
        <v>3238.49</v>
      </c>
      <c r="AG168" s="1750"/>
      <c r="AH168" s="968"/>
      <c r="AI168" s="968"/>
      <c r="AJ168" s="1576"/>
      <c r="AK168" s="1102"/>
      <c r="AL168" s="1556"/>
      <c r="AM168" s="2"/>
      <c r="AN168" s="2"/>
      <c r="AO168" s="2"/>
      <c r="AP168" s="2"/>
      <c r="AQ168" s="2"/>
    </row>
    <row r="169" spans="1:43" ht="14.4" customHeight="1" outlineLevel="1">
      <c r="A169" s="1685"/>
      <c r="B169" s="1719"/>
      <c r="C169" s="764"/>
      <c r="D169" s="764"/>
      <c r="E169" s="1577"/>
      <c r="F169" s="1577"/>
      <c r="G169" s="21" t="s">
        <v>374</v>
      </c>
      <c r="H169" s="21" t="s">
        <v>373</v>
      </c>
      <c r="I169" s="831" t="s">
        <v>33</v>
      </c>
      <c r="J169" s="26">
        <v>250</v>
      </c>
      <c r="K169" s="1577"/>
      <c r="L169" s="1577"/>
      <c r="M169" s="1571"/>
      <c r="N169" s="1574"/>
      <c r="O169" s="1574"/>
      <c r="P169" s="1574"/>
      <c r="Q169" s="1571"/>
      <c r="R169" s="1571"/>
      <c r="S169" s="1571"/>
      <c r="T169" s="1571"/>
      <c r="U169" s="1709"/>
      <c r="V169" s="1706"/>
      <c r="W169" s="1706"/>
      <c r="X169" s="1706"/>
      <c r="Y169" s="1748"/>
      <c r="Z169" s="1748"/>
      <c r="AA169" s="1748"/>
      <c r="AB169" s="1748"/>
      <c r="AC169" s="1574"/>
      <c r="AD169" s="1574"/>
      <c r="AE169" s="1574"/>
      <c r="AF169" s="1574"/>
      <c r="AG169" s="1751"/>
      <c r="AH169" s="969"/>
      <c r="AI169" s="969"/>
      <c r="AJ169" s="1577"/>
      <c r="AK169" s="1103"/>
      <c r="AL169" s="1556"/>
      <c r="AM169" s="2"/>
      <c r="AN169" s="2"/>
      <c r="AO169" s="2"/>
      <c r="AP169" s="2"/>
      <c r="AQ169" s="2"/>
    </row>
    <row r="170" spans="1:43" ht="51.75" customHeight="1" outlineLevel="1">
      <c r="A170" s="1686"/>
      <c r="B170" s="1720"/>
      <c r="C170" s="765"/>
      <c r="D170" s="765"/>
      <c r="E170" s="1578"/>
      <c r="F170" s="1578"/>
      <c r="G170" s="21" t="s">
        <v>375</v>
      </c>
      <c r="H170" s="21" t="s">
        <v>376</v>
      </c>
      <c r="I170" s="831" t="s">
        <v>33</v>
      </c>
      <c r="J170" s="26">
        <v>1387</v>
      </c>
      <c r="K170" s="1578"/>
      <c r="L170" s="1578"/>
      <c r="M170" s="1572"/>
      <c r="N170" s="1575"/>
      <c r="O170" s="1575"/>
      <c r="P170" s="1575"/>
      <c r="Q170" s="1572"/>
      <c r="R170" s="1572"/>
      <c r="S170" s="1572"/>
      <c r="T170" s="1572"/>
      <c r="U170" s="1710"/>
      <c r="V170" s="1707"/>
      <c r="W170" s="1707"/>
      <c r="X170" s="1707"/>
      <c r="Y170" s="1749"/>
      <c r="Z170" s="1749"/>
      <c r="AA170" s="1749"/>
      <c r="AB170" s="1749"/>
      <c r="AC170" s="1575"/>
      <c r="AD170" s="1575"/>
      <c r="AE170" s="1575"/>
      <c r="AF170" s="1575"/>
      <c r="AG170" s="1752"/>
      <c r="AH170" s="970"/>
      <c r="AI170" s="970"/>
      <c r="AJ170" s="1578"/>
      <c r="AK170" s="1104"/>
      <c r="AL170" s="1556"/>
      <c r="AM170" s="2"/>
      <c r="AN170" s="2"/>
      <c r="AO170" s="2"/>
      <c r="AP170" s="2"/>
      <c r="AQ170" s="2"/>
    </row>
    <row r="171" spans="1:43" ht="16.5" customHeight="1" outlineLevel="1">
      <c r="A171" s="1684" t="s">
        <v>208</v>
      </c>
      <c r="B171" s="1718" t="s">
        <v>488</v>
      </c>
      <c r="C171" s="763"/>
      <c r="D171" s="763"/>
      <c r="E171" s="1576" t="s">
        <v>35</v>
      </c>
      <c r="F171" s="1576" t="s">
        <v>442</v>
      </c>
      <c r="G171" s="21" t="s">
        <v>372</v>
      </c>
      <c r="H171" s="21" t="s">
        <v>79</v>
      </c>
      <c r="I171" s="831" t="s">
        <v>33</v>
      </c>
      <c r="J171" s="22">
        <v>0.02</v>
      </c>
      <c r="K171" s="1576">
        <v>2017</v>
      </c>
      <c r="L171" s="1576">
        <v>2018</v>
      </c>
      <c r="M171" s="1570">
        <f>SUM(N171:P173)</f>
        <v>184.67</v>
      </c>
      <c r="N171" s="1573">
        <v>184.67</v>
      </c>
      <c r="O171" s="1573">
        <v>0</v>
      </c>
      <c r="P171" s="1573">
        <v>0</v>
      </c>
      <c r="Q171" s="1570">
        <f>SUM(R171:T173)</f>
        <v>184.67</v>
      </c>
      <c r="R171" s="1570">
        <v>184.67</v>
      </c>
      <c r="S171" s="1570">
        <v>0</v>
      </c>
      <c r="T171" s="1570">
        <v>0</v>
      </c>
      <c r="U171" s="1708">
        <f>SUM(V171:X173)</f>
        <v>184.67</v>
      </c>
      <c r="V171" s="1708">
        <f>R171</f>
        <v>184.67</v>
      </c>
      <c r="W171" s="1708">
        <f>S171</f>
        <v>0</v>
      </c>
      <c r="X171" s="1708">
        <f>T171</f>
        <v>0</v>
      </c>
      <c r="Y171" s="1615">
        <f t="shared" ref="Y171:AB171" si="66">U171</f>
        <v>184.67</v>
      </c>
      <c r="Z171" s="1615">
        <f t="shared" si="66"/>
        <v>184.67</v>
      </c>
      <c r="AA171" s="1615">
        <f t="shared" si="66"/>
        <v>0</v>
      </c>
      <c r="AB171" s="1615">
        <f t="shared" si="66"/>
        <v>0</v>
      </c>
      <c r="AC171" s="1573"/>
      <c r="AD171" s="1573">
        <v>0</v>
      </c>
      <c r="AE171" s="1573">
        <v>0</v>
      </c>
      <c r="AF171" s="1573"/>
      <c r="AG171" s="1750" t="s">
        <v>604</v>
      </c>
      <c r="AH171" s="968"/>
      <c r="AI171" s="968"/>
      <c r="AJ171" s="1576"/>
      <c r="AK171" s="1102"/>
      <c r="AL171" s="1556"/>
      <c r="AM171" s="2"/>
      <c r="AN171" s="2"/>
      <c r="AO171" s="2"/>
      <c r="AP171" s="2"/>
      <c r="AQ171" s="2"/>
    </row>
    <row r="172" spans="1:43" ht="14.4" customHeight="1" outlineLevel="1">
      <c r="A172" s="1685"/>
      <c r="B172" s="1719"/>
      <c r="C172" s="764"/>
      <c r="D172" s="764"/>
      <c r="E172" s="1577"/>
      <c r="F172" s="1577"/>
      <c r="G172" s="21" t="s">
        <v>374</v>
      </c>
      <c r="H172" s="21" t="s">
        <v>373</v>
      </c>
      <c r="I172" s="831" t="s">
        <v>33</v>
      </c>
      <c r="J172" s="26">
        <v>150</v>
      </c>
      <c r="K172" s="1577"/>
      <c r="L172" s="1577"/>
      <c r="M172" s="1571"/>
      <c r="N172" s="1574"/>
      <c r="O172" s="1574"/>
      <c r="P172" s="1574"/>
      <c r="Q172" s="1571"/>
      <c r="R172" s="1571"/>
      <c r="S172" s="1571"/>
      <c r="T172" s="1571"/>
      <c r="U172" s="1709"/>
      <c r="V172" s="1706"/>
      <c r="W172" s="1706"/>
      <c r="X172" s="1706"/>
      <c r="Y172" s="1748"/>
      <c r="Z172" s="1748"/>
      <c r="AA172" s="1748"/>
      <c r="AB172" s="1748"/>
      <c r="AC172" s="1574"/>
      <c r="AD172" s="1574"/>
      <c r="AE172" s="1574"/>
      <c r="AF172" s="1574"/>
      <c r="AG172" s="1751"/>
      <c r="AH172" s="969"/>
      <c r="AI172" s="969"/>
      <c r="AJ172" s="1577"/>
      <c r="AK172" s="1103"/>
      <c r="AL172" s="1556"/>
      <c r="AM172" s="2"/>
      <c r="AN172" s="2"/>
      <c r="AO172" s="2"/>
      <c r="AP172" s="2"/>
      <c r="AQ172" s="2"/>
    </row>
    <row r="173" spans="1:43" ht="43.2" customHeight="1" outlineLevel="1">
      <c r="A173" s="1686"/>
      <c r="B173" s="1720"/>
      <c r="C173" s="765"/>
      <c r="D173" s="765"/>
      <c r="E173" s="1578"/>
      <c r="F173" s="1578"/>
      <c r="G173" s="21" t="s">
        <v>375</v>
      </c>
      <c r="H173" s="21" t="s">
        <v>376</v>
      </c>
      <c r="I173" s="831" t="s">
        <v>33</v>
      </c>
      <c r="J173" s="26">
        <v>1030</v>
      </c>
      <c r="K173" s="1578"/>
      <c r="L173" s="1578"/>
      <c r="M173" s="1572"/>
      <c r="N173" s="1575"/>
      <c r="O173" s="1575"/>
      <c r="P173" s="1575"/>
      <c r="Q173" s="1572"/>
      <c r="R173" s="1572"/>
      <c r="S173" s="1572"/>
      <c r="T173" s="1572"/>
      <c r="U173" s="1710"/>
      <c r="V173" s="1707"/>
      <c r="W173" s="1707"/>
      <c r="X173" s="1707"/>
      <c r="Y173" s="1749"/>
      <c r="Z173" s="1749"/>
      <c r="AA173" s="1749"/>
      <c r="AB173" s="1749"/>
      <c r="AC173" s="1575"/>
      <c r="AD173" s="1575"/>
      <c r="AE173" s="1575"/>
      <c r="AF173" s="1575"/>
      <c r="AG173" s="1752"/>
      <c r="AH173" s="970"/>
      <c r="AI173" s="970"/>
      <c r="AJ173" s="1578"/>
      <c r="AK173" s="1104"/>
      <c r="AL173" s="1556"/>
      <c r="AM173" s="2"/>
      <c r="AN173" s="2"/>
      <c r="AO173" s="2"/>
      <c r="AP173" s="2"/>
      <c r="AQ173" s="2"/>
    </row>
    <row r="174" spans="1:43" ht="14.25" customHeight="1" outlineLevel="1">
      <c r="A174" s="1684" t="s">
        <v>209</v>
      </c>
      <c r="B174" s="1718" t="s">
        <v>489</v>
      </c>
      <c r="C174" s="763"/>
      <c r="D174" s="763"/>
      <c r="E174" s="1576" t="s">
        <v>35</v>
      </c>
      <c r="F174" s="1576" t="s">
        <v>442</v>
      </c>
      <c r="G174" s="21" t="s">
        <v>372</v>
      </c>
      <c r="H174" s="21" t="s">
        <v>79</v>
      </c>
      <c r="I174" s="831" t="s">
        <v>33</v>
      </c>
      <c r="J174" s="22">
        <v>0.02</v>
      </c>
      <c r="K174" s="1576">
        <v>2017</v>
      </c>
      <c r="L174" s="1576">
        <v>2020</v>
      </c>
      <c r="M174" s="1570">
        <f>SUM(N174:P176)</f>
        <v>176.06</v>
      </c>
      <c r="N174" s="1573">
        <v>0</v>
      </c>
      <c r="O174" s="1573">
        <v>0</v>
      </c>
      <c r="P174" s="1573">
        <v>176.06</v>
      </c>
      <c r="Q174" s="1570">
        <f>SUM(R174:T176)</f>
        <v>176.06</v>
      </c>
      <c r="R174" s="1570">
        <v>0</v>
      </c>
      <c r="S174" s="1570">
        <v>0</v>
      </c>
      <c r="T174" s="1570">
        <v>176.06</v>
      </c>
      <c r="U174" s="1708">
        <f>SUM(V174:X176)</f>
        <v>176.06</v>
      </c>
      <c r="V174" s="1708">
        <f>R174</f>
        <v>0</v>
      </c>
      <c r="W174" s="1708">
        <f>S174</f>
        <v>0</v>
      </c>
      <c r="X174" s="1708">
        <f>T174</f>
        <v>176.06</v>
      </c>
      <c r="Y174" s="1615">
        <f>U174</f>
        <v>176.06</v>
      </c>
      <c r="Z174" s="1615">
        <f t="shared" ref="Z174:AB174" si="67">V174</f>
        <v>0</v>
      </c>
      <c r="AA174" s="1615">
        <f t="shared" si="67"/>
        <v>0</v>
      </c>
      <c r="AB174" s="1615">
        <f t="shared" si="67"/>
        <v>176.06</v>
      </c>
      <c r="AC174" s="1573"/>
      <c r="AD174" s="1573">
        <v>0</v>
      </c>
      <c r="AE174" s="1573">
        <v>0</v>
      </c>
      <c r="AF174" s="1573"/>
      <c r="AG174" s="1759" t="s">
        <v>604</v>
      </c>
      <c r="AH174" s="929"/>
      <c r="AI174" s="929"/>
      <c r="AJ174" s="1579"/>
      <c r="AK174" s="1102"/>
      <c r="AL174" s="1556"/>
      <c r="AM174" s="2"/>
      <c r="AN174" s="2"/>
      <c r="AO174" s="2"/>
      <c r="AP174" s="2"/>
      <c r="AQ174" s="2"/>
    </row>
    <row r="175" spans="1:43" ht="14.4" customHeight="1" outlineLevel="1">
      <c r="A175" s="1685"/>
      <c r="B175" s="1719"/>
      <c r="C175" s="764"/>
      <c r="D175" s="764"/>
      <c r="E175" s="1577"/>
      <c r="F175" s="1577"/>
      <c r="G175" s="21" t="s">
        <v>374</v>
      </c>
      <c r="H175" s="21" t="s">
        <v>373</v>
      </c>
      <c r="I175" s="831" t="s">
        <v>33</v>
      </c>
      <c r="J175" s="21">
        <v>150</v>
      </c>
      <c r="K175" s="1577"/>
      <c r="L175" s="1577"/>
      <c r="M175" s="1571"/>
      <c r="N175" s="1574"/>
      <c r="O175" s="1574"/>
      <c r="P175" s="1574"/>
      <c r="Q175" s="1571"/>
      <c r="R175" s="1571"/>
      <c r="S175" s="1571"/>
      <c r="T175" s="1571"/>
      <c r="U175" s="1709"/>
      <c r="V175" s="1706"/>
      <c r="W175" s="1706"/>
      <c r="X175" s="1706"/>
      <c r="Y175" s="1748"/>
      <c r="Z175" s="1748"/>
      <c r="AA175" s="1748"/>
      <c r="AB175" s="1748"/>
      <c r="AC175" s="1574"/>
      <c r="AD175" s="1574"/>
      <c r="AE175" s="1574"/>
      <c r="AF175" s="1574"/>
      <c r="AG175" s="1760"/>
      <c r="AH175" s="967"/>
      <c r="AI175" s="967"/>
      <c r="AJ175" s="1580"/>
      <c r="AK175" s="1103"/>
      <c r="AL175" s="1556"/>
      <c r="AM175" s="2"/>
      <c r="AN175" s="2"/>
      <c r="AO175" s="2"/>
      <c r="AP175" s="2"/>
      <c r="AQ175" s="2"/>
    </row>
    <row r="176" spans="1:43" ht="54" customHeight="1" outlineLevel="1">
      <c r="A176" s="1686"/>
      <c r="B176" s="1720"/>
      <c r="C176" s="765"/>
      <c r="D176" s="765"/>
      <c r="E176" s="1578"/>
      <c r="F176" s="1578"/>
      <c r="G176" s="21" t="s">
        <v>375</v>
      </c>
      <c r="H176" s="21" t="s">
        <v>376</v>
      </c>
      <c r="I176" s="831" t="s">
        <v>33</v>
      </c>
      <c r="J176" s="21">
        <v>275</v>
      </c>
      <c r="K176" s="1578"/>
      <c r="L176" s="1578"/>
      <c r="M176" s="1572"/>
      <c r="N176" s="1575"/>
      <c r="O176" s="1575"/>
      <c r="P176" s="1575"/>
      <c r="Q176" s="1572"/>
      <c r="R176" s="1572"/>
      <c r="S176" s="1572"/>
      <c r="T176" s="1572"/>
      <c r="U176" s="1710"/>
      <c r="V176" s="1707"/>
      <c r="W176" s="1707"/>
      <c r="X176" s="1707"/>
      <c r="Y176" s="1749"/>
      <c r="Z176" s="1749"/>
      <c r="AA176" s="1749"/>
      <c r="AB176" s="1749"/>
      <c r="AC176" s="1575"/>
      <c r="AD176" s="1575"/>
      <c r="AE176" s="1575"/>
      <c r="AF176" s="1575"/>
      <c r="AG176" s="1761"/>
      <c r="AH176" s="930"/>
      <c r="AI176" s="930"/>
      <c r="AJ176" s="1581"/>
      <c r="AK176" s="1104"/>
      <c r="AL176" s="1556"/>
      <c r="AM176" s="2"/>
      <c r="AN176" s="2"/>
      <c r="AO176" s="2"/>
      <c r="AP176" s="2"/>
      <c r="AQ176" s="2"/>
    </row>
    <row r="177" spans="1:43" ht="19.5" customHeight="1" outlineLevel="1">
      <c r="A177" s="1684" t="s">
        <v>210</v>
      </c>
      <c r="B177" s="1718" t="s">
        <v>490</v>
      </c>
      <c r="C177" s="763"/>
      <c r="D177" s="763"/>
      <c r="E177" s="1576" t="s">
        <v>35</v>
      </c>
      <c r="F177" s="1576" t="s">
        <v>442</v>
      </c>
      <c r="G177" s="22" t="s">
        <v>372</v>
      </c>
      <c r="H177" s="22" t="s">
        <v>79</v>
      </c>
      <c r="I177" s="831" t="s">
        <v>33</v>
      </c>
      <c r="J177" s="22">
        <v>0.13</v>
      </c>
      <c r="K177" s="1576">
        <v>2017</v>
      </c>
      <c r="L177" s="1576">
        <v>2018</v>
      </c>
      <c r="M177" s="1570">
        <f>SUM(N177:P179)</f>
        <v>1200.3399999999999</v>
      </c>
      <c r="N177" s="1573">
        <v>1200.3399999999999</v>
      </c>
      <c r="O177" s="1573">
        <v>0</v>
      </c>
      <c r="P177" s="1573">
        <v>0</v>
      </c>
      <c r="Q177" s="1570">
        <f>SUM(R177:T179)</f>
        <v>1200.3399999999999</v>
      </c>
      <c r="R177" s="1570">
        <v>1200.3399999999999</v>
      </c>
      <c r="S177" s="1570">
        <v>0</v>
      </c>
      <c r="T177" s="1570">
        <v>0</v>
      </c>
      <c r="U177" s="1708">
        <f>SUM(V177:X179)</f>
        <v>1200.3399999999999</v>
      </c>
      <c r="V177" s="1708">
        <f>R177</f>
        <v>1200.3399999999999</v>
      </c>
      <c r="W177" s="1708">
        <f>S177</f>
        <v>0</v>
      </c>
      <c r="X177" s="1708">
        <f>T177</f>
        <v>0</v>
      </c>
      <c r="Y177" s="1615">
        <f t="shared" ref="Y177:AB177" si="68">U177</f>
        <v>1200.3399999999999</v>
      </c>
      <c r="Z177" s="1615">
        <f t="shared" si="68"/>
        <v>1200.3399999999999</v>
      </c>
      <c r="AA177" s="1615">
        <f t="shared" si="68"/>
        <v>0</v>
      </c>
      <c r="AB177" s="1615">
        <f t="shared" si="68"/>
        <v>0</v>
      </c>
      <c r="AC177" s="1573"/>
      <c r="AD177" s="1573">
        <v>0</v>
      </c>
      <c r="AE177" s="1573">
        <v>0</v>
      </c>
      <c r="AF177" s="1573"/>
      <c r="AG177" s="1750" t="s">
        <v>604</v>
      </c>
      <c r="AH177" s="968"/>
      <c r="AI177" s="968"/>
      <c r="AJ177" s="1576"/>
      <c r="AK177" s="1102"/>
      <c r="AL177" s="1556"/>
      <c r="AM177" s="2"/>
      <c r="AN177" s="2"/>
      <c r="AO177" s="2"/>
      <c r="AP177" s="2"/>
      <c r="AQ177" s="2"/>
    </row>
    <row r="178" spans="1:43" ht="14.4" customHeight="1" outlineLevel="1">
      <c r="A178" s="1685"/>
      <c r="B178" s="1719"/>
      <c r="C178" s="764"/>
      <c r="D178" s="764"/>
      <c r="E178" s="1577"/>
      <c r="F178" s="1577"/>
      <c r="G178" s="22" t="s">
        <v>374</v>
      </c>
      <c r="H178" s="22" t="s">
        <v>373</v>
      </c>
      <c r="I178" s="831" t="s">
        <v>33</v>
      </c>
      <c r="J178" s="26">
        <v>200</v>
      </c>
      <c r="K178" s="1577"/>
      <c r="L178" s="1577"/>
      <c r="M178" s="1571"/>
      <c r="N178" s="1574"/>
      <c r="O178" s="1574"/>
      <c r="P178" s="1574"/>
      <c r="Q178" s="1571"/>
      <c r="R178" s="1571"/>
      <c r="S178" s="1571"/>
      <c r="T178" s="1571"/>
      <c r="U178" s="1709"/>
      <c r="V178" s="1706"/>
      <c r="W178" s="1706"/>
      <c r="X178" s="1706"/>
      <c r="Y178" s="1748"/>
      <c r="Z178" s="1748"/>
      <c r="AA178" s="1748"/>
      <c r="AB178" s="1748"/>
      <c r="AC178" s="1574"/>
      <c r="AD178" s="1574"/>
      <c r="AE178" s="1574"/>
      <c r="AF178" s="1574"/>
      <c r="AG178" s="1751"/>
      <c r="AH178" s="969"/>
      <c r="AI178" s="969"/>
      <c r="AJ178" s="1577"/>
      <c r="AK178" s="1103"/>
      <c r="AL178" s="1556"/>
      <c r="AM178" s="2"/>
      <c r="AN178" s="2"/>
      <c r="AO178" s="2"/>
      <c r="AP178" s="2"/>
      <c r="AQ178" s="2"/>
    </row>
    <row r="179" spans="1:43" ht="43.2" customHeight="1" outlineLevel="1">
      <c r="A179" s="1686"/>
      <c r="B179" s="1720"/>
      <c r="C179" s="765"/>
      <c r="D179" s="765"/>
      <c r="E179" s="1578"/>
      <c r="F179" s="1578"/>
      <c r="G179" s="22" t="s">
        <v>375</v>
      </c>
      <c r="H179" s="22" t="s">
        <v>376</v>
      </c>
      <c r="I179" s="831" t="s">
        <v>33</v>
      </c>
      <c r="J179" s="22">
        <v>592.61</v>
      </c>
      <c r="K179" s="1578"/>
      <c r="L179" s="1578"/>
      <c r="M179" s="1572"/>
      <c r="N179" s="1575"/>
      <c r="O179" s="1575"/>
      <c r="P179" s="1575"/>
      <c r="Q179" s="1572"/>
      <c r="R179" s="1572"/>
      <c r="S179" s="1572"/>
      <c r="T179" s="1572"/>
      <c r="U179" s="1710"/>
      <c r="V179" s="1707"/>
      <c r="W179" s="1707"/>
      <c r="X179" s="1707"/>
      <c r="Y179" s="1749"/>
      <c r="Z179" s="1749"/>
      <c r="AA179" s="1749"/>
      <c r="AB179" s="1749"/>
      <c r="AC179" s="1575"/>
      <c r="AD179" s="1575"/>
      <c r="AE179" s="1575"/>
      <c r="AF179" s="1575"/>
      <c r="AG179" s="1752"/>
      <c r="AH179" s="970"/>
      <c r="AI179" s="970"/>
      <c r="AJ179" s="1578"/>
      <c r="AK179" s="1104"/>
      <c r="AL179" s="1556"/>
      <c r="AM179" s="2"/>
      <c r="AN179" s="2"/>
      <c r="AO179" s="2"/>
      <c r="AP179" s="2"/>
      <c r="AQ179" s="2"/>
    </row>
    <row r="180" spans="1:43" ht="20.25" customHeight="1" outlineLevel="1">
      <c r="A180" s="1684" t="s">
        <v>211</v>
      </c>
      <c r="B180" s="1718" t="s">
        <v>491</v>
      </c>
      <c r="C180" s="763"/>
      <c r="D180" s="763"/>
      <c r="E180" s="1576" t="s">
        <v>35</v>
      </c>
      <c r="F180" s="1576" t="s">
        <v>442</v>
      </c>
      <c r="G180" s="21" t="s">
        <v>372</v>
      </c>
      <c r="H180" s="21" t="s">
        <v>79</v>
      </c>
      <c r="I180" s="831" t="s">
        <v>33</v>
      </c>
      <c r="J180" s="23">
        <v>1.4999999999999999E-2</v>
      </c>
      <c r="K180" s="1576">
        <v>2017</v>
      </c>
      <c r="L180" s="1576">
        <v>2020</v>
      </c>
      <c r="M180" s="1570">
        <f>SUM(N180:P182)</f>
        <v>220.69</v>
      </c>
      <c r="N180" s="1573">
        <v>0</v>
      </c>
      <c r="O180" s="1573">
        <v>0</v>
      </c>
      <c r="P180" s="1573">
        <v>220.69</v>
      </c>
      <c r="Q180" s="1570">
        <f>SUM(R180:T182)</f>
        <v>220.69</v>
      </c>
      <c r="R180" s="1570">
        <v>0</v>
      </c>
      <c r="S180" s="1570">
        <v>0</v>
      </c>
      <c r="T180" s="1570">
        <v>220.69</v>
      </c>
      <c r="U180" s="1708">
        <f>SUM(V180:X182)</f>
        <v>220.69</v>
      </c>
      <c r="V180" s="1708">
        <f>R180</f>
        <v>0</v>
      </c>
      <c r="W180" s="1708">
        <f>S180</f>
        <v>0</v>
      </c>
      <c r="X180" s="1708">
        <f>T180</f>
        <v>220.69</v>
      </c>
      <c r="Y180" s="1615">
        <f t="shared" ref="Y180:AB180" si="69">U180</f>
        <v>220.69</v>
      </c>
      <c r="Z180" s="1615">
        <f t="shared" si="69"/>
        <v>0</v>
      </c>
      <c r="AA180" s="1615">
        <f t="shared" si="69"/>
        <v>0</v>
      </c>
      <c r="AB180" s="1615">
        <f t="shared" si="69"/>
        <v>220.69</v>
      </c>
      <c r="AC180" s="1573"/>
      <c r="AD180" s="1573">
        <v>0</v>
      </c>
      <c r="AE180" s="1573">
        <v>0</v>
      </c>
      <c r="AF180" s="1573"/>
      <c r="AG180" s="1759" t="s">
        <v>604</v>
      </c>
      <c r="AH180" s="929"/>
      <c r="AI180" s="929"/>
      <c r="AJ180" s="1579"/>
      <c r="AK180" s="1102"/>
      <c r="AL180" s="1556"/>
      <c r="AM180" s="2"/>
      <c r="AN180" s="2"/>
      <c r="AO180" s="2"/>
      <c r="AP180" s="2"/>
      <c r="AQ180" s="2"/>
    </row>
    <row r="181" spans="1:43" ht="14.4" customHeight="1" outlineLevel="1">
      <c r="A181" s="1685"/>
      <c r="B181" s="1719"/>
      <c r="C181" s="764"/>
      <c r="D181" s="764"/>
      <c r="E181" s="1577"/>
      <c r="F181" s="1577"/>
      <c r="G181" s="21" t="s">
        <v>374</v>
      </c>
      <c r="H181" s="21" t="s">
        <v>373</v>
      </c>
      <c r="I181" s="831" t="s">
        <v>33</v>
      </c>
      <c r="J181" s="21">
        <v>300</v>
      </c>
      <c r="K181" s="1577"/>
      <c r="L181" s="1577"/>
      <c r="M181" s="1571"/>
      <c r="N181" s="1574"/>
      <c r="O181" s="1574"/>
      <c r="P181" s="1574"/>
      <c r="Q181" s="1571"/>
      <c r="R181" s="1571"/>
      <c r="S181" s="1571"/>
      <c r="T181" s="1571"/>
      <c r="U181" s="1709"/>
      <c r="V181" s="1706"/>
      <c r="W181" s="1706"/>
      <c r="X181" s="1706"/>
      <c r="Y181" s="1748"/>
      <c r="Z181" s="1748"/>
      <c r="AA181" s="1748"/>
      <c r="AB181" s="1748"/>
      <c r="AC181" s="1574"/>
      <c r="AD181" s="1574"/>
      <c r="AE181" s="1574"/>
      <c r="AF181" s="1574"/>
      <c r="AG181" s="1760"/>
      <c r="AH181" s="967"/>
      <c r="AI181" s="967"/>
      <c r="AJ181" s="1580"/>
      <c r="AK181" s="1103"/>
      <c r="AL181" s="1556"/>
      <c r="AM181" s="2"/>
      <c r="AN181" s="2"/>
      <c r="AO181" s="2"/>
      <c r="AP181" s="2"/>
      <c r="AQ181" s="2"/>
    </row>
    <row r="182" spans="1:43" ht="43.2" customHeight="1" outlineLevel="1">
      <c r="A182" s="1686"/>
      <c r="B182" s="1720"/>
      <c r="C182" s="765"/>
      <c r="D182" s="765"/>
      <c r="E182" s="1578"/>
      <c r="F182" s="1578"/>
      <c r="G182" s="21" t="s">
        <v>375</v>
      </c>
      <c r="H182" s="21" t="s">
        <v>376</v>
      </c>
      <c r="I182" s="831" t="s">
        <v>33</v>
      </c>
      <c r="J182" s="26">
        <v>1724</v>
      </c>
      <c r="K182" s="1578"/>
      <c r="L182" s="1578"/>
      <c r="M182" s="1572"/>
      <c r="N182" s="1575"/>
      <c r="O182" s="1575"/>
      <c r="P182" s="1575"/>
      <c r="Q182" s="1572"/>
      <c r="R182" s="1572"/>
      <c r="S182" s="1572"/>
      <c r="T182" s="1572"/>
      <c r="U182" s="1710"/>
      <c r="V182" s="1707"/>
      <c r="W182" s="1707"/>
      <c r="X182" s="1707"/>
      <c r="Y182" s="1749"/>
      <c r="Z182" s="1749"/>
      <c r="AA182" s="1749"/>
      <c r="AB182" s="1749"/>
      <c r="AC182" s="1575"/>
      <c r="AD182" s="1575"/>
      <c r="AE182" s="1575"/>
      <c r="AF182" s="1575"/>
      <c r="AG182" s="1761"/>
      <c r="AH182" s="930"/>
      <c r="AI182" s="930"/>
      <c r="AJ182" s="1581"/>
      <c r="AK182" s="1104"/>
      <c r="AL182" s="1556"/>
      <c r="AM182" s="2"/>
      <c r="AN182" s="2"/>
      <c r="AO182" s="2"/>
      <c r="AP182" s="2"/>
      <c r="AQ182" s="2"/>
    </row>
    <row r="183" spans="1:43" s="78" customFormat="1" ht="15" thickBot="1">
      <c r="A183" s="797"/>
      <c r="B183" s="507"/>
      <c r="C183" s="518"/>
      <c r="D183" s="518"/>
      <c r="E183" s="508"/>
      <c r="F183" s="508"/>
      <c r="G183" s="519"/>
      <c r="H183" s="519"/>
      <c r="I183" s="519"/>
      <c r="J183" s="519"/>
      <c r="K183" s="519"/>
      <c r="L183" s="519"/>
      <c r="M183" s="520"/>
      <c r="N183" s="520"/>
      <c r="O183" s="520"/>
      <c r="P183" s="520"/>
      <c r="Q183" s="520"/>
      <c r="R183" s="520"/>
      <c r="S183" s="520"/>
      <c r="T183" s="520"/>
      <c r="U183" s="520"/>
      <c r="V183" s="520"/>
      <c r="W183" s="520"/>
      <c r="X183" s="520"/>
      <c r="Y183" s="520"/>
      <c r="Z183" s="520"/>
      <c r="AA183" s="520"/>
      <c r="AB183" s="520"/>
      <c r="AC183" s="520"/>
      <c r="AD183" s="520"/>
      <c r="AE183" s="520"/>
      <c r="AF183" s="520"/>
      <c r="AG183" s="521"/>
      <c r="AH183" s="521"/>
      <c r="AI183" s="521"/>
      <c r="AJ183" s="722"/>
      <c r="AK183" s="1113"/>
      <c r="AL183" s="719"/>
      <c r="AM183" s="77"/>
      <c r="AN183" s="77"/>
      <c r="AO183" s="77"/>
      <c r="AP183" s="77"/>
      <c r="AQ183" s="77"/>
    </row>
    <row r="184" spans="1:43" ht="46.2" customHeight="1">
      <c r="A184" s="349" t="s">
        <v>0</v>
      </c>
      <c r="B184" s="1762" t="s">
        <v>68</v>
      </c>
      <c r="C184" s="1763"/>
      <c r="D184" s="1763"/>
      <c r="E184" s="1763"/>
      <c r="F184" s="1763"/>
      <c r="G184" s="1763"/>
      <c r="H184" s="1763"/>
      <c r="I184" s="1763"/>
      <c r="J184" s="1763"/>
      <c r="K184" s="1763"/>
      <c r="L184" s="1764"/>
      <c r="M184" s="36">
        <v>0</v>
      </c>
      <c r="N184" s="36">
        <v>0</v>
      </c>
      <c r="O184" s="36">
        <v>0</v>
      </c>
      <c r="P184" s="36">
        <v>0</v>
      </c>
      <c r="Q184" s="36">
        <v>0</v>
      </c>
      <c r="R184" s="36">
        <v>0</v>
      </c>
      <c r="S184" s="36">
        <v>0</v>
      </c>
      <c r="T184" s="36">
        <v>0</v>
      </c>
      <c r="U184" s="403">
        <v>0</v>
      </c>
      <c r="V184" s="403">
        <v>0</v>
      </c>
      <c r="W184" s="403">
        <v>0</v>
      </c>
      <c r="X184" s="403">
        <v>0</v>
      </c>
      <c r="Y184" s="452">
        <v>0</v>
      </c>
      <c r="Z184" s="452">
        <v>0</v>
      </c>
      <c r="AA184" s="452">
        <v>0</v>
      </c>
      <c r="AB184" s="452">
        <v>0</v>
      </c>
      <c r="AC184" s="36">
        <v>0</v>
      </c>
      <c r="AD184" s="36">
        <v>0</v>
      </c>
      <c r="AE184" s="36">
        <v>0</v>
      </c>
      <c r="AF184" s="36">
        <v>0</v>
      </c>
      <c r="AG184" s="98">
        <v>0</v>
      </c>
      <c r="AH184" s="98"/>
      <c r="AI184" s="98"/>
      <c r="AJ184" s="98">
        <v>0</v>
      </c>
      <c r="AK184" s="1114"/>
      <c r="AL184" s="709"/>
      <c r="AM184" s="2"/>
      <c r="AN184" s="2"/>
      <c r="AO184" s="2"/>
      <c r="AP184" s="2"/>
      <c r="AQ184" s="2"/>
    </row>
    <row r="185" spans="1:43" ht="22.5" customHeight="1">
      <c r="A185" s="344" t="s">
        <v>19</v>
      </c>
      <c r="B185" s="1655" t="s">
        <v>36</v>
      </c>
      <c r="C185" s="1656"/>
      <c r="D185" s="1656"/>
      <c r="E185" s="1656"/>
      <c r="F185" s="731"/>
      <c r="G185" s="16"/>
      <c r="H185" s="16"/>
      <c r="I185" s="16"/>
      <c r="J185" s="16"/>
      <c r="K185" s="16"/>
      <c r="L185" s="16"/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399">
        <v>0</v>
      </c>
      <c r="V185" s="399">
        <v>0</v>
      </c>
      <c r="W185" s="399">
        <v>0</v>
      </c>
      <c r="X185" s="399">
        <v>0</v>
      </c>
      <c r="Y185" s="448">
        <v>0</v>
      </c>
      <c r="Z185" s="448">
        <v>0</v>
      </c>
      <c r="AA185" s="448">
        <v>0</v>
      </c>
      <c r="AB185" s="448">
        <v>0</v>
      </c>
      <c r="AC185" s="17">
        <v>0</v>
      </c>
      <c r="AD185" s="17">
        <v>0</v>
      </c>
      <c r="AE185" s="17">
        <v>0</v>
      </c>
      <c r="AF185" s="17">
        <v>0</v>
      </c>
      <c r="AG185" s="95">
        <v>0</v>
      </c>
      <c r="AH185" s="95"/>
      <c r="AI185" s="95"/>
      <c r="AJ185" s="95">
        <v>0</v>
      </c>
      <c r="AK185" s="1115"/>
      <c r="AL185" s="213"/>
      <c r="AM185" s="2"/>
      <c r="AN185" s="2"/>
      <c r="AO185" s="2"/>
      <c r="AP185" s="2"/>
      <c r="AQ185" s="2"/>
    </row>
    <row r="186" spans="1:43" ht="23.25" customHeight="1" thickBot="1">
      <c r="A186" s="350" t="s">
        <v>11</v>
      </c>
      <c r="B186" s="1739" t="s">
        <v>39</v>
      </c>
      <c r="C186" s="1740"/>
      <c r="D186" s="1740"/>
      <c r="E186" s="1740"/>
      <c r="F186" s="775"/>
      <c r="G186" s="29"/>
      <c r="H186" s="29"/>
      <c r="I186" s="29"/>
      <c r="J186" s="29"/>
      <c r="K186" s="29"/>
      <c r="L186" s="29"/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401">
        <v>0</v>
      </c>
      <c r="V186" s="401">
        <v>0</v>
      </c>
      <c r="W186" s="401">
        <v>0</v>
      </c>
      <c r="X186" s="401">
        <v>0</v>
      </c>
      <c r="Y186" s="450">
        <v>0</v>
      </c>
      <c r="Z186" s="450">
        <v>0</v>
      </c>
      <c r="AA186" s="450">
        <v>0</v>
      </c>
      <c r="AB186" s="450">
        <v>0</v>
      </c>
      <c r="AC186" s="30">
        <v>0</v>
      </c>
      <c r="AD186" s="30">
        <v>0</v>
      </c>
      <c r="AE186" s="30">
        <v>0</v>
      </c>
      <c r="AF186" s="30">
        <v>0</v>
      </c>
      <c r="AG186" s="97">
        <v>0</v>
      </c>
      <c r="AH186" s="97"/>
      <c r="AI186" s="97"/>
      <c r="AJ186" s="97">
        <v>0</v>
      </c>
      <c r="AK186" s="1111"/>
      <c r="AL186" s="335"/>
      <c r="AM186" s="2"/>
      <c r="AN186" s="2"/>
      <c r="AO186" s="2"/>
      <c r="AP186" s="2"/>
      <c r="AQ186" s="2"/>
    </row>
    <row r="187" spans="1:43" s="78" customFormat="1" ht="6" customHeight="1" thickBot="1">
      <c r="A187" s="522"/>
      <c r="B187" s="523"/>
      <c r="C187" s="524"/>
      <c r="D187" s="524"/>
      <c r="E187" s="525"/>
      <c r="F187" s="525"/>
      <c r="G187" s="525"/>
      <c r="H187" s="525"/>
      <c r="I187" s="525"/>
      <c r="J187" s="525"/>
      <c r="K187" s="525"/>
      <c r="L187" s="525"/>
      <c r="M187" s="525"/>
      <c r="N187" s="525"/>
      <c r="O187" s="525"/>
      <c r="P187" s="525"/>
      <c r="Q187" s="525"/>
      <c r="R187" s="525"/>
      <c r="S187" s="525"/>
      <c r="T187" s="525"/>
      <c r="U187" s="688"/>
      <c r="V187" s="688"/>
      <c r="W187" s="688"/>
      <c r="X187" s="688"/>
      <c r="Y187" s="525"/>
      <c r="Z187" s="525"/>
      <c r="AA187" s="525"/>
      <c r="AB187" s="525"/>
      <c r="AC187" s="525"/>
      <c r="AD187" s="525"/>
      <c r="AE187" s="525"/>
      <c r="AF187" s="1012"/>
      <c r="AG187" s="526"/>
      <c r="AH187" s="526"/>
      <c r="AI187" s="526"/>
      <c r="AJ187" s="527"/>
      <c r="AK187" s="1116"/>
      <c r="AL187" s="719"/>
      <c r="AM187" s="77"/>
      <c r="AN187" s="77"/>
      <c r="AO187" s="77"/>
      <c r="AP187" s="77"/>
      <c r="AQ187" s="77"/>
    </row>
    <row r="188" spans="1:43" ht="36.75" customHeight="1">
      <c r="A188" s="343" t="s">
        <v>4</v>
      </c>
      <c r="B188" s="1675" t="s">
        <v>69</v>
      </c>
      <c r="C188" s="1676"/>
      <c r="D188" s="1676"/>
      <c r="E188" s="1676"/>
      <c r="F188" s="1676"/>
      <c r="G188" s="1676"/>
      <c r="H188" s="1676"/>
      <c r="I188" s="1676"/>
      <c r="J188" s="1676"/>
      <c r="K188" s="1676"/>
      <c r="L188" s="1677"/>
      <c r="M188" s="63">
        <f t="shared" ref="M188:AF188" si="70">SUM(M189+M190)</f>
        <v>75721.600000000006</v>
      </c>
      <c r="N188" s="63">
        <f t="shared" si="70"/>
        <v>19277.7</v>
      </c>
      <c r="O188" s="63">
        <f t="shared" si="70"/>
        <v>25013.8</v>
      </c>
      <c r="P188" s="63">
        <f t="shared" si="70"/>
        <v>31430.1</v>
      </c>
      <c r="Q188" s="63">
        <f t="shared" si="70"/>
        <v>75721.600000000006</v>
      </c>
      <c r="R188" s="63">
        <f t="shared" si="70"/>
        <v>19277.7</v>
      </c>
      <c r="S188" s="63">
        <f t="shared" si="70"/>
        <v>25013.8</v>
      </c>
      <c r="T188" s="63">
        <f t="shared" si="70"/>
        <v>31430.1</v>
      </c>
      <c r="U188" s="398">
        <f t="shared" si="70"/>
        <v>75721.600000000006</v>
      </c>
      <c r="V188" s="398">
        <f t="shared" si="70"/>
        <v>19277.7</v>
      </c>
      <c r="W188" s="398">
        <f t="shared" si="70"/>
        <v>25013.8</v>
      </c>
      <c r="X188" s="398">
        <f t="shared" si="70"/>
        <v>31430.1</v>
      </c>
      <c r="Y188" s="447">
        <f t="shared" si="70"/>
        <v>0</v>
      </c>
      <c r="Z188" s="447">
        <f>SUM(Z189+Z190)</f>
        <v>0</v>
      </c>
      <c r="AA188" s="447">
        <f>SUM(AA189+AA190)</f>
        <v>0</v>
      </c>
      <c r="AB188" s="447">
        <f>SUM(AB189+AB190)</f>
        <v>0</v>
      </c>
      <c r="AC188" s="63">
        <f t="shared" ref="AC188" si="71">SUM(AC189+AC190)</f>
        <v>0</v>
      </c>
      <c r="AD188" s="63">
        <f t="shared" si="70"/>
        <v>0</v>
      </c>
      <c r="AE188" s="63">
        <f t="shared" si="70"/>
        <v>449.3</v>
      </c>
      <c r="AF188" s="63">
        <f t="shared" si="70"/>
        <v>648</v>
      </c>
      <c r="AG188" s="105"/>
      <c r="AH188" s="105"/>
      <c r="AI188" s="105"/>
      <c r="AJ188" s="105"/>
      <c r="AK188" s="1117"/>
      <c r="AL188" s="709"/>
      <c r="AM188" s="2"/>
      <c r="AN188" s="2"/>
      <c r="AO188" s="2"/>
      <c r="AP188" s="2"/>
      <c r="AQ188" s="2"/>
    </row>
    <row r="189" spans="1:43" ht="22.5" customHeight="1">
      <c r="A189" s="344" t="s">
        <v>10</v>
      </c>
      <c r="B189" s="1655" t="s">
        <v>36</v>
      </c>
      <c r="C189" s="1656"/>
      <c r="D189" s="1656"/>
      <c r="E189" s="1765"/>
      <c r="F189" s="778"/>
      <c r="G189" s="16"/>
      <c r="H189" s="16"/>
      <c r="I189" s="16"/>
      <c r="J189" s="16"/>
      <c r="K189" s="16"/>
      <c r="L189" s="16"/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399">
        <v>0</v>
      </c>
      <c r="V189" s="399">
        <v>0</v>
      </c>
      <c r="W189" s="399">
        <v>0</v>
      </c>
      <c r="X189" s="399">
        <v>0</v>
      </c>
      <c r="Y189" s="448">
        <v>0</v>
      </c>
      <c r="Z189" s="448">
        <v>0</v>
      </c>
      <c r="AA189" s="448">
        <v>0</v>
      </c>
      <c r="AB189" s="448">
        <v>0</v>
      </c>
      <c r="AC189" s="17">
        <v>0</v>
      </c>
      <c r="AD189" s="17">
        <v>0</v>
      </c>
      <c r="AE189" s="17">
        <v>0</v>
      </c>
      <c r="AF189" s="17">
        <v>0</v>
      </c>
      <c r="AG189" s="95"/>
      <c r="AH189" s="95"/>
      <c r="AI189" s="95"/>
      <c r="AJ189" s="95"/>
      <c r="AK189" s="1115"/>
      <c r="AL189" s="213"/>
      <c r="AM189" s="2"/>
      <c r="AN189" s="2"/>
      <c r="AO189" s="2"/>
      <c r="AP189" s="2"/>
      <c r="AQ189" s="2"/>
    </row>
    <row r="190" spans="1:43" ht="23.25" customHeight="1">
      <c r="A190" s="351" t="s">
        <v>26</v>
      </c>
      <c r="B190" s="1766" t="s">
        <v>39</v>
      </c>
      <c r="C190" s="1767"/>
      <c r="D190" s="1767"/>
      <c r="E190" s="1768"/>
      <c r="F190" s="780"/>
      <c r="G190" s="38"/>
      <c r="H190" s="38"/>
      <c r="I190" s="38"/>
      <c r="J190" s="38"/>
      <c r="K190" s="38"/>
      <c r="L190" s="38"/>
      <c r="M190" s="39">
        <f>SUM(M191:M196)</f>
        <v>75721.600000000006</v>
      </c>
      <c r="N190" s="39">
        <f t="shared" ref="N190:AF190" si="72">SUM(N191:N196)</f>
        <v>19277.7</v>
      </c>
      <c r="O190" s="39">
        <f t="shared" si="72"/>
        <v>25013.8</v>
      </c>
      <c r="P190" s="39">
        <f t="shared" si="72"/>
        <v>31430.1</v>
      </c>
      <c r="Q190" s="39">
        <f t="shared" si="72"/>
        <v>75721.600000000006</v>
      </c>
      <c r="R190" s="39">
        <f t="shared" si="72"/>
        <v>19277.7</v>
      </c>
      <c r="S190" s="39">
        <f t="shared" si="72"/>
        <v>25013.8</v>
      </c>
      <c r="T190" s="39">
        <f t="shared" si="72"/>
        <v>31430.1</v>
      </c>
      <c r="U190" s="404">
        <f t="shared" si="72"/>
        <v>75721.600000000006</v>
      </c>
      <c r="V190" s="404">
        <f t="shared" si="72"/>
        <v>19277.7</v>
      </c>
      <c r="W190" s="404">
        <f t="shared" si="72"/>
        <v>25013.8</v>
      </c>
      <c r="X190" s="404">
        <f t="shared" si="72"/>
        <v>31430.1</v>
      </c>
      <c r="Y190" s="453">
        <f t="shared" si="72"/>
        <v>0</v>
      </c>
      <c r="Z190" s="453">
        <f>SUM(Z191:Z196)</f>
        <v>0</v>
      </c>
      <c r="AA190" s="453">
        <f>SUM(AA191:AA196)</f>
        <v>0</v>
      </c>
      <c r="AB190" s="453">
        <f>SUM(AB191:AB196)</f>
        <v>0</v>
      </c>
      <c r="AC190" s="39">
        <f t="shared" ref="AC190" si="73">SUM(AC191:AC196)</f>
        <v>0</v>
      </c>
      <c r="AD190" s="39">
        <f t="shared" si="72"/>
        <v>0</v>
      </c>
      <c r="AE190" s="39">
        <f t="shared" si="72"/>
        <v>449.3</v>
      </c>
      <c r="AF190" s="39">
        <f t="shared" si="72"/>
        <v>648</v>
      </c>
      <c r="AG190" s="99"/>
      <c r="AH190" s="99"/>
      <c r="AI190" s="99"/>
      <c r="AJ190" s="99"/>
      <c r="AK190" s="1111"/>
      <c r="AL190" s="335"/>
      <c r="AM190" s="2"/>
      <c r="AN190" s="2"/>
      <c r="AO190" s="2"/>
      <c r="AP190" s="2"/>
      <c r="AQ190" s="2"/>
    </row>
    <row r="191" spans="1:43" s="78" customFormat="1" ht="20.25" customHeight="1" outlineLevel="1">
      <c r="A191" s="1769" t="s">
        <v>88</v>
      </c>
      <c r="B191" s="1770" t="s">
        <v>492</v>
      </c>
      <c r="C191" s="278"/>
      <c r="D191" s="278"/>
      <c r="E191" s="1771" t="s">
        <v>35</v>
      </c>
      <c r="F191" s="1588" t="s">
        <v>442</v>
      </c>
      <c r="G191" s="279" t="s">
        <v>372</v>
      </c>
      <c r="H191" s="279" t="s">
        <v>79</v>
      </c>
      <c r="I191" s="279">
        <v>2</v>
      </c>
      <c r="J191" s="279">
        <v>2</v>
      </c>
      <c r="K191" s="1774">
        <v>2018</v>
      </c>
      <c r="L191" s="1774">
        <v>2020</v>
      </c>
      <c r="M191" s="1787">
        <f>SUM(N191:P193)</f>
        <v>61224.6</v>
      </c>
      <c r="N191" s="1787">
        <v>4780.7</v>
      </c>
      <c r="O191" s="1787">
        <v>25013.8</v>
      </c>
      <c r="P191" s="1787">
        <v>31430.1</v>
      </c>
      <c r="Q191" s="1787">
        <f>SUM(R191:T193)</f>
        <v>61224.6</v>
      </c>
      <c r="R191" s="1787">
        <v>4780.7</v>
      </c>
      <c r="S191" s="1787">
        <v>25013.8</v>
      </c>
      <c r="T191" s="1787">
        <v>31430.1</v>
      </c>
      <c r="U191" s="1783">
        <f>SUM(V191:X193)</f>
        <v>61224.6</v>
      </c>
      <c r="V191" s="1783">
        <f>R191</f>
        <v>4780.7</v>
      </c>
      <c r="W191" s="1783">
        <f>S191</f>
        <v>25013.8</v>
      </c>
      <c r="X191" s="1783">
        <f>T191</f>
        <v>31430.1</v>
      </c>
      <c r="Y191" s="454"/>
      <c r="Z191" s="454"/>
      <c r="AA191" s="454"/>
      <c r="AB191" s="454"/>
      <c r="AC191" s="1804"/>
      <c r="AD191" s="1804">
        <v>0</v>
      </c>
      <c r="AE191" s="1804">
        <v>0</v>
      </c>
      <c r="AF191" s="1013"/>
      <c r="AG191" s="1777" t="s">
        <v>604</v>
      </c>
      <c r="AH191" s="927"/>
      <c r="AI191" s="927"/>
      <c r="AJ191" s="1790"/>
      <c r="AK191" s="1108"/>
      <c r="AL191" s="1557" t="s">
        <v>671</v>
      </c>
      <c r="AM191" s="77"/>
      <c r="AN191" s="77"/>
      <c r="AO191" s="77"/>
      <c r="AP191" s="77"/>
      <c r="AQ191" s="77"/>
    </row>
    <row r="192" spans="1:43" s="78" customFormat="1" ht="20.25" customHeight="1" outlineLevel="1">
      <c r="A192" s="1769"/>
      <c r="B192" s="1770"/>
      <c r="C192" s="280"/>
      <c r="D192" s="280"/>
      <c r="E192" s="1772"/>
      <c r="F192" s="1589"/>
      <c r="G192" s="279" t="s">
        <v>374</v>
      </c>
      <c r="H192" s="279" t="s">
        <v>373</v>
      </c>
      <c r="I192" s="279">
        <v>500</v>
      </c>
      <c r="J192" s="279">
        <v>1000</v>
      </c>
      <c r="K192" s="1775"/>
      <c r="L192" s="1775"/>
      <c r="M192" s="1788"/>
      <c r="N192" s="1788"/>
      <c r="O192" s="1788"/>
      <c r="P192" s="1788"/>
      <c r="Q192" s="1788"/>
      <c r="R192" s="1788"/>
      <c r="S192" s="1788"/>
      <c r="T192" s="1788"/>
      <c r="U192" s="1784"/>
      <c r="V192" s="1784"/>
      <c r="W192" s="1784"/>
      <c r="X192" s="1784"/>
      <c r="Y192" s="455"/>
      <c r="Z192" s="455"/>
      <c r="AA192" s="455"/>
      <c r="AB192" s="455"/>
      <c r="AC192" s="1805"/>
      <c r="AD192" s="1805"/>
      <c r="AE192" s="1805"/>
      <c r="AF192" s="1014"/>
      <c r="AG192" s="1778"/>
      <c r="AH192" s="953"/>
      <c r="AI192" s="953"/>
      <c r="AJ192" s="1791"/>
      <c r="AK192" s="1109"/>
      <c r="AL192" s="1557"/>
      <c r="AM192" s="77"/>
      <c r="AN192" s="77"/>
      <c r="AO192" s="77"/>
      <c r="AP192" s="77"/>
      <c r="AQ192" s="77"/>
    </row>
    <row r="193" spans="1:43" s="78" customFormat="1" ht="42" customHeight="1" outlineLevel="1">
      <c r="A193" s="1769"/>
      <c r="B193" s="1770"/>
      <c r="C193" s="281"/>
      <c r="D193" s="281"/>
      <c r="E193" s="1773"/>
      <c r="F193" s="1590"/>
      <c r="G193" s="279" t="s">
        <v>375</v>
      </c>
      <c r="H193" s="279" t="s">
        <v>376</v>
      </c>
      <c r="I193" s="279">
        <v>4320</v>
      </c>
      <c r="J193" s="279">
        <v>118800</v>
      </c>
      <c r="K193" s="1776"/>
      <c r="L193" s="1776"/>
      <c r="M193" s="1789"/>
      <c r="N193" s="1789"/>
      <c r="O193" s="1789"/>
      <c r="P193" s="1789"/>
      <c r="Q193" s="1789"/>
      <c r="R193" s="1789"/>
      <c r="S193" s="1789"/>
      <c r="T193" s="1789"/>
      <c r="U193" s="1786"/>
      <c r="V193" s="1786"/>
      <c r="W193" s="1786"/>
      <c r="X193" s="1786"/>
      <c r="Y193" s="456"/>
      <c r="Z193" s="456"/>
      <c r="AA193" s="456"/>
      <c r="AB193" s="456"/>
      <c r="AC193" s="1806"/>
      <c r="AD193" s="1806"/>
      <c r="AE193" s="1806"/>
      <c r="AF193" s="1015"/>
      <c r="AG193" s="1779"/>
      <c r="AH193" s="928"/>
      <c r="AI193" s="928"/>
      <c r="AJ193" s="1792"/>
      <c r="AK193" s="1110"/>
      <c r="AL193" s="1557"/>
      <c r="AM193" s="77"/>
      <c r="AN193" s="77"/>
      <c r="AO193" s="77"/>
      <c r="AP193" s="77"/>
      <c r="AQ193" s="77"/>
    </row>
    <row r="194" spans="1:43" ht="22.5" customHeight="1" outlineLevel="1">
      <c r="A194" s="1793" t="s">
        <v>460</v>
      </c>
      <c r="B194" s="1795" t="s">
        <v>493</v>
      </c>
      <c r="C194" s="787"/>
      <c r="D194" s="787"/>
      <c r="E194" s="1797" t="s">
        <v>35</v>
      </c>
      <c r="F194" s="1576" t="s">
        <v>442</v>
      </c>
      <c r="G194" s="27" t="s">
        <v>372</v>
      </c>
      <c r="H194" s="27" t="s">
        <v>79</v>
      </c>
      <c r="I194" s="27">
        <v>0.7</v>
      </c>
      <c r="J194" s="27">
        <v>0.7</v>
      </c>
      <c r="K194" s="1799">
        <v>2018</v>
      </c>
      <c r="L194" s="1799">
        <v>2018</v>
      </c>
      <c r="M194" s="1787">
        <f>SUM(N194:P196)</f>
        <v>14497</v>
      </c>
      <c r="N194" s="1780">
        <v>14497</v>
      </c>
      <c r="O194" s="1780">
        <v>0</v>
      </c>
      <c r="P194" s="1780">
        <v>0</v>
      </c>
      <c r="Q194" s="1780">
        <f>SUM(R194:T196)</f>
        <v>14497</v>
      </c>
      <c r="R194" s="1780">
        <v>14497</v>
      </c>
      <c r="S194" s="1780">
        <v>0</v>
      </c>
      <c r="T194" s="1780">
        <v>0</v>
      </c>
      <c r="U194" s="1783">
        <f>SUM(V194:X196)</f>
        <v>14497</v>
      </c>
      <c r="V194" s="1783">
        <f>R194</f>
        <v>14497</v>
      </c>
      <c r="W194" s="1783">
        <f>S194</f>
        <v>0</v>
      </c>
      <c r="X194" s="1783">
        <f>T194</f>
        <v>0</v>
      </c>
      <c r="Y194" s="454"/>
      <c r="Z194" s="454"/>
      <c r="AA194" s="454"/>
      <c r="AB194" s="454"/>
      <c r="AC194" s="1606"/>
      <c r="AD194" s="1717">
        <v>0</v>
      </c>
      <c r="AE194" s="1612">
        <v>449.3</v>
      </c>
      <c r="AF194" s="843">
        <v>648</v>
      </c>
      <c r="AG194" s="1807">
        <v>540</v>
      </c>
      <c r="AH194" s="942"/>
      <c r="AI194" s="942"/>
      <c r="AJ194" s="1807">
        <v>648</v>
      </c>
      <c r="AK194" s="1063"/>
      <c r="AL194" s="1556"/>
      <c r="AM194" s="2"/>
      <c r="AN194" s="2"/>
      <c r="AO194" s="2"/>
      <c r="AP194" s="2"/>
      <c r="AQ194" s="2"/>
    </row>
    <row r="195" spans="1:43" ht="19.5" customHeight="1" outlineLevel="1">
      <c r="A195" s="1793"/>
      <c r="B195" s="1796"/>
      <c r="C195" s="788"/>
      <c r="D195" s="788"/>
      <c r="E195" s="1798"/>
      <c r="F195" s="1577"/>
      <c r="G195" s="27" t="s">
        <v>374</v>
      </c>
      <c r="H195" s="27" t="s">
        <v>373</v>
      </c>
      <c r="I195" s="27">
        <v>600</v>
      </c>
      <c r="J195" s="27">
        <v>800</v>
      </c>
      <c r="K195" s="1800"/>
      <c r="L195" s="1800"/>
      <c r="M195" s="1788"/>
      <c r="N195" s="1781"/>
      <c r="O195" s="1781"/>
      <c r="P195" s="1781"/>
      <c r="Q195" s="1781"/>
      <c r="R195" s="1781"/>
      <c r="S195" s="1781"/>
      <c r="T195" s="1781"/>
      <c r="U195" s="1784"/>
      <c r="V195" s="1784"/>
      <c r="W195" s="1784"/>
      <c r="X195" s="1784"/>
      <c r="Y195" s="455"/>
      <c r="Z195" s="455"/>
      <c r="AA195" s="455"/>
      <c r="AB195" s="455"/>
      <c r="AC195" s="1607"/>
      <c r="AD195" s="1809"/>
      <c r="AE195" s="1613"/>
      <c r="AF195" s="844"/>
      <c r="AG195" s="1808"/>
      <c r="AH195" s="943"/>
      <c r="AI195" s="943"/>
      <c r="AJ195" s="1808"/>
      <c r="AK195" s="1118"/>
      <c r="AL195" s="1556"/>
      <c r="AM195" s="2"/>
      <c r="AN195" s="2"/>
      <c r="AO195" s="2"/>
      <c r="AP195" s="2"/>
      <c r="AQ195" s="2"/>
    </row>
    <row r="196" spans="1:43" ht="48.75" customHeight="1" outlineLevel="1" thickBot="1">
      <c r="A196" s="1794"/>
      <c r="B196" s="1796"/>
      <c r="C196" s="788"/>
      <c r="D196" s="788"/>
      <c r="E196" s="1798"/>
      <c r="F196" s="1577"/>
      <c r="G196" s="166" t="s">
        <v>375</v>
      </c>
      <c r="H196" s="166" t="s">
        <v>376</v>
      </c>
      <c r="I196" s="166">
        <v>16320</v>
      </c>
      <c r="J196" s="166">
        <v>66960</v>
      </c>
      <c r="K196" s="1800"/>
      <c r="L196" s="1800"/>
      <c r="M196" s="1789"/>
      <c r="N196" s="1782"/>
      <c r="O196" s="1782"/>
      <c r="P196" s="1782"/>
      <c r="Q196" s="1782"/>
      <c r="R196" s="1782"/>
      <c r="S196" s="1782"/>
      <c r="T196" s="1782"/>
      <c r="U196" s="1785"/>
      <c r="V196" s="1786"/>
      <c r="W196" s="1786"/>
      <c r="X196" s="1786"/>
      <c r="Y196" s="456"/>
      <c r="Z196" s="456"/>
      <c r="AA196" s="456"/>
      <c r="AB196" s="456"/>
      <c r="AC196" s="1608"/>
      <c r="AD196" s="1810"/>
      <c r="AE196" s="1811"/>
      <c r="AF196" s="844"/>
      <c r="AG196" s="1808"/>
      <c r="AH196" s="943"/>
      <c r="AI196" s="943"/>
      <c r="AJ196" s="1808"/>
      <c r="AK196" s="1118"/>
      <c r="AL196" s="1556"/>
      <c r="AM196" s="2"/>
      <c r="AN196" s="2"/>
      <c r="AO196" s="2"/>
      <c r="AP196" s="2"/>
      <c r="AQ196" s="2"/>
    </row>
    <row r="197" spans="1:43" ht="6" customHeight="1" thickBot="1">
      <c r="A197" s="167"/>
      <c r="B197" s="370"/>
      <c r="C197" s="164"/>
      <c r="D197" s="164"/>
      <c r="E197" s="168"/>
      <c r="F197" s="168"/>
      <c r="G197" s="169"/>
      <c r="H197" s="169"/>
      <c r="I197" s="169"/>
      <c r="J197" s="169"/>
      <c r="K197" s="169"/>
      <c r="L197" s="169"/>
      <c r="M197" s="169"/>
      <c r="N197" s="169"/>
      <c r="O197" s="169"/>
      <c r="P197" s="169"/>
      <c r="Q197" s="169"/>
      <c r="R197" s="169"/>
      <c r="S197" s="169"/>
      <c r="T197" s="169"/>
      <c r="U197" s="405"/>
      <c r="V197" s="405"/>
      <c r="W197" s="405"/>
      <c r="X197" s="405"/>
      <c r="Y197" s="457"/>
      <c r="Z197" s="457"/>
      <c r="AA197" s="457"/>
      <c r="AB197" s="457"/>
      <c r="AC197" s="169"/>
      <c r="AD197" s="169"/>
      <c r="AE197" s="169"/>
      <c r="AF197" s="1016"/>
      <c r="AG197" s="170"/>
      <c r="AH197" s="170"/>
      <c r="AI197" s="170"/>
      <c r="AJ197" s="434"/>
      <c r="AK197" s="1119"/>
      <c r="AL197" s="709"/>
      <c r="AM197" s="2"/>
      <c r="AN197" s="2"/>
      <c r="AO197" s="2"/>
      <c r="AP197" s="2"/>
      <c r="AQ197" s="2"/>
    </row>
    <row r="198" spans="1:43" ht="52.95" customHeight="1">
      <c r="A198" s="352" t="s">
        <v>212</v>
      </c>
      <c r="B198" s="1762" t="s">
        <v>70</v>
      </c>
      <c r="C198" s="1763"/>
      <c r="D198" s="1763"/>
      <c r="E198" s="1763"/>
      <c r="F198" s="1763"/>
      <c r="G198" s="1763"/>
      <c r="H198" s="1763"/>
      <c r="I198" s="1763"/>
      <c r="J198" s="1763"/>
      <c r="K198" s="1763"/>
      <c r="L198" s="1764"/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406">
        <v>0</v>
      </c>
      <c r="V198" s="406">
        <v>0</v>
      </c>
      <c r="W198" s="406">
        <v>0</v>
      </c>
      <c r="X198" s="406">
        <v>0</v>
      </c>
      <c r="Y198" s="458"/>
      <c r="Z198" s="458"/>
      <c r="AA198" s="458"/>
      <c r="AB198" s="458"/>
      <c r="AC198" s="15"/>
      <c r="AD198" s="15">
        <v>0</v>
      </c>
      <c r="AE198" s="15">
        <v>0</v>
      </c>
      <c r="AF198" s="15">
        <v>0</v>
      </c>
      <c r="AG198" s="94">
        <v>0</v>
      </c>
      <c r="AH198" s="94"/>
      <c r="AI198" s="94"/>
      <c r="AJ198" s="94">
        <v>0</v>
      </c>
      <c r="AK198" s="1117"/>
      <c r="AL198" s="709"/>
      <c r="AM198" s="2"/>
      <c r="AN198" s="2"/>
      <c r="AO198" s="2"/>
      <c r="AP198" s="2"/>
      <c r="AQ198" s="2"/>
    </row>
    <row r="199" spans="1:43" ht="22.5" customHeight="1">
      <c r="A199" s="344" t="s">
        <v>213</v>
      </c>
      <c r="B199" s="1655" t="s">
        <v>36</v>
      </c>
      <c r="C199" s="1656"/>
      <c r="D199" s="1656"/>
      <c r="E199" s="1656"/>
      <c r="F199" s="731"/>
      <c r="G199" s="16"/>
      <c r="H199" s="16"/>
      <c r="I199" s="16"/>
      <c r="J199" s="16"/>
      <c r="K199" s="16"/>
      <c r="L199" s="16"/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399">
        <v>0</v>
      </c>
      <c r="V199" s="399">
        <v>0</v>
      </c>
      <c r="W199" s="399">
        <v>0</v>
      </c>
      <c r="X199" s="399">
        <v>0</v>
      </c>
      <c r="Y199" s="448"/>
      <c r="Z199" s="448"/>
      <c r="AA199" s="448"/>
      <c r="AB199" s="448"/>
      <c r="AC199" s="17"/>
      <c r="AD199" s="17">
        <v>0</v>
      </c>
      <c r="AE199" s="17">
        <v>0</v>
      </c>
      <c r="AF199" s="17">
        <v>0</v>
      </c>
      <c r="AG199" s="95">
        <v>0</v>
      </c>
      <c r="AH199" s="95"/>
      <c r="AI199" s="95"/>
      <c r="AJ199" s="95">
        <v>0</v>
      </c>
      <c r="AK199" s="1115"/>
      <c r="AL199" s="213"/>
      <c r="AM199" s="2"/>
      <c r="AN199" s="2"/>
      <c r="AO199" s="2"/>
      <c r="AP199" s="2"/>
      <c r="AQ199" s="2"/>
    </row>
    <row r="200" spans="1:43" ht="23.25" customHeight="1" thickBot="1">
      <c r="A200" s="350" t="s">
        <v>214</v>
      </c>
      <c r="B200" s="1739" t="s">
        <v>39</v>
      </c>
      <c r="C200" s="1740"/>
      <c r="D200" s="1740"/>
      <c r="E200" s="1740"/>
      <c r="F200" s="775"/>
      <c r="G200" s="29"/>
      <c r="H200" s="29"/>
      <c r="I200" s="29"/>
      <c r="J200" s="29"/>
      <c r="K200" s="29"/>
      <c r="L200" s="29"/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401">
        <v>0</v>
      </c>
      <c r="V200" s="401">
        <v>0</v>
      </c>
      <c r="W200" s="401">
        <v>0</v>
      </c>
      <c r="X200" s="401">
        <v>0</v>
      </c>
      <c r="Y200" s="450"/>
      <c r="Z200" s="450"/>
      <c r="AA200" s="450"/>
      <c r="AB200" s="450"/>
      <c r="AC200" s="30"/>
      <c r="AD200" s="30">
        <v>0</v>
      </c>
      <c r="AE200" s="30">
        <v>0</v>
      </c>
      <c r="AF200" s="30">
        <v>0</v>
      </c>
      <c r="AG200" s="97">
        <v>0</v>
      </c>
      <c r="AH200" s="97"/>
      <c r="AI200" s="97"/>
      <c r="AJ200" s="97">
        <v>0</v>
      </c>
      <c r="AK200" s="1111"/>
      <c r="AL200" s="335"/>
      <c r="AM200" s="2"/>
      <c r="AN200" s="2"/>
      <c r="AO200" s="2"/>
      <c r="AP200" s="2"/>
      <c r="AQ200" s="2"/>
    </row>
    <row r="201" spans="1:43" ht="17.25" customHeight="1" thickBot="1">
      <c r="A201" s="173"/>
      <c r="B201" s="371"/>
      <c r="C201" s="174"/>
      <c r="D201" s="174"/>
      <c r="E201" s="175"/>
      <c r="F201" s="175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407"/>
      <c r="V201" s="407"/>
      <c r="W201" s="407"/>
      <c r="X201" s="407"/>
      <c r="Y201" s="459"/>
      <c r="Z201" s="459"/>
      <c r="AA201" s="459"/>
      <c r="AB201" s="459"/>
      <c r="AC201" s="176"/>
      <c r="AD201" s="176"/>
      <c r="AE201" s="176"/>
      <c r="AF201" s="1017"/>
      <c r="AG201" s="177"/>
      <c r="AH201" s="177"/>
      <c r="AI201" s="177"/>
      <c r="AJ201" s="435"/>
      <c r="AK201" s="1120"/>
      <c r="AL201" s="333"/>
      <c r="AM201" s="2"/>
      <c r="AN201" s="2"/>
      <c r="AO201" s="2"/>
      <c r="AP201" s="2"/>
      <c r="AQ201" s="2"/>
    </row>
    <row r="202" spans="1:43" ht="40.5" customHeight="1" thickBot="1">
      <c r="A202" s="62" t="s">
        <v>12</v>
      </c>
      <c r="B202" s="1672" t="s">
        <v>71</v>
      </c>
      <c r="C202" s="1673"/>
      <c r="D202" s="1673"/>
      <c r="E202" s="1673"/>
      <c r="F202" s="1673"/>
      <c r="G202" s="1673"/>
      <c r="H202" s="1673"/>
      <c r="I202" s="1673"/>
      <c r="J202" s="1673"/>
      <c r="K202" s="1673"/>
      <c r="L202" s="1674"/>
      <c r="M202" s="226">
        <f>SUM(M204+M223+M230+M253)</f>
        <v>580856.30000000005</v>
      </c>
      <c r="N202" s="226">
        <f t="shared" ref="N202:AJ202" si="74">SUM(N204+N223+N230+N253)</f>
        <v>148009</v>
      </c>
      <c r="O202" s="226">
        <f t="shared" si="74"/>
        <v>244265.2</v>
      </c>
      <c r="P202" s="226">
        <f t="shared" si="74"/>
        <v>188582.1</v>
      </c>
      <c r="Q202" s="226">
        <f t="shared" si="74"/>
        <v>583447.70000000007</v>
      </c>
      <c r="R202" s="226">
        <f t="shared" si="74"/>
        <v>62286.400000000001</v>
      </c>
      <c r="S202" s="226">
        <f t="shared" si="74"/>
        <v>244265.2</v>
      </c>
      <c r="T202" s="226">
        <f t="shared" si="74"/>
        <v>276896.09999999998</v>
      </c>
      <c r="U202" s="408">
        <f t="shared" si="74"/>
        <v>583447.70000000007</v>
      </c>
      <c r="V202" s="408">
        <f t="shared" si="74"/>
        <v>62286.400000000001</v>
      </c>
      <c r="W202" s="408">
        <f t="shared" si="74"/>
        <v>244265.2</v>
      </c>
      <c r="X202" s="408">
        <f t="shared" si="74"/>
        <v>276896.09999999998</v>
      </c>
      <c r="Y202" s="460">
        <f t="shared" si="74"/>
        <v>535616.4</v>
      </c>
      <c r="Z202" s="460">
        <f t="shared" si="74"/>
        <v>62286.400000000001</v>
      </c>
      <c r="AA202" s="460">
        <f t="shared" si="74"/>
        <v>244265.2</v>
      </c>
      <c r="AB202" s="460">
        <f t="shared" si="74"/>
        <v>229064.80000000002</v>
      </c>
      <c r="AC202" s="226">
        <f t="shared" si="74"/>
        <v>404939.71599999996</v>
      </c>
      <c r="AD202" s="226">
        <f t="shared" si="74"/>
        <v>23959.41</v>
      </c>
      <c r="AE202" s="226">
        <f t="shared" si="74"/>
        <v>266941.8</v>
      </c>
      <c r="AF202" s="226">
        <f t="shared" si="74"/>
        <v>114038.50599999999</v>
      </c>
      <c r="AG202" s="93">
        <f t="shared" si="74"/>
        <v>59981.499999999993</v>
      </c>
      <c r="AH202" s="93"/>
      <c r="AI202" s="93"/>
      <c r="AJ202" s="93">
        <f t="shared" si="74"/>
        <v>123531.56999999999</v>
      </c>
      <c r="AK202" s="1114"/>
      <c r="AL202" s="336" t="e">
        <f>AG202/#REF!</f>
        <v>#REF!</v>
      </c>
      <c r="AM202" s="211"/>
      <c r="AN202" s="2"/>
      <c r="AO202" s="2"/>
      <c r="AP202" s="2"/>
      <c r="AQ202" s="2"/>
    </row>
    <row r="203" spans="1:43" ht="7.5" customHeight="1" thickBot="1">
      <c r="A203" s="179"/>
      <c r="B203" s="372"/>
      <c r="C203" s="180"/>
      <c r="D203" s="180"/>
      <c r="E203" s="40"/>
      <c r="F203" s="40"/>
      <c r="G203" s="40"/>
      <c r="H203" s="40"/>
      <c r="I203" s="40"/>
      <c r="J203" s="40"/>
      <c r="K203" s="40"/>
      <c r="L203" s="40"/>
      <c r="M203" s="227"/>
      <c r="N203" s="227"/>
      <c r="O203" s="227"/>
      <c r="P203" s="227"/>
      <c r="Q203" s="227"/>
      <c r="R203" s="227"/>
      <c r="S203" s="227"/>
      <c r="T203" s="227"/>
      <c r="U203" s="409"/>
      <c r="V203" s="409"/>
      <c r="W203" s="409"/>
      <c r="X203" s="409"/>
      <c r="Y203" s="461"/>
      <c r="Z203" s="461"/>
      <c r="AA203" s="461"/>
      <c r="AB203" s="461"/>
      <c r="AC203" s="227"/>
      <c r="AD203" s="227"/>
      <c r="AE203" s="227"/>
      <c r="AF203" s="227"/>
      <c r="AG203" s="163"/>
      <c r="AH203" s="163"/>
      <c r="AI203" s="163"/>
      <c r="AJ203" s="383"/>
      <c r="AK203" s="1121"/>
      <c r="AL203" s="709"/>
      <c r="AM203" s="2"/>
      <c r="AN203" s="2"/>
      <c r="AO203" s="2"/>
      <c r="AP203" s="2"/>
      <c r="AQ203" s="2"/>
    </row>
    <row r="204" spans="1:43" ht="30" customHeight="1" thickBot="1">
      <c r="A204" s="62" t="s">
        <v>2</v>
      </c>
      <c r="B204" s="1672" t="s">
        <v>72</v>
      </c>
      <c r="C204" s="1673"/>
      <c r="D204" s="1673"/>
      <c r="E204" s="1673"/>
      <c r="F204" s="1673"/>
      <c r="G204" s="1673"/>
      <c r="H204" s="1673"/>
      <c r="I204" s="1673"/>
      <c r="J204" s="1673"/>
      <c r="K204" s="1673"/>
      <c r="L204" s="1674"/>
      <c r="M204" s="226">
        <f>SUM(M205+M215)</f>
        <v>440486.30000000005</v>
      </c>
      <c r="N204" s="226">
        <f t="shared" ref="N204:AJ204" si="75">SUM(N205+N215)</f>
        <v>133919</v>
      </c>
      <c r="O204" s="226">
        <f t="shared" si="75"/>
        <v>210185.2</v>
      </c>
      <c r="P204" s="226">
        <f t="shared" si="75"/>
        <v>96382.1</v>
      </c>
      <c r="Q204" s="226">
        <f t="shared" si="75"/>
        <v>440486.30000000005</v>
      </c>
      <c r="R204" s="226">
        <f t="shared" si="75"/>
        <v>45605</v>
      </c>
      <c r="S204" s="226">
        <f t="shared" si="75"/>
        <v>210185.2</v>
      </c>
      <c r="T204" s="226">
        <f t="shared" si="75"/>
        <v>184696.1</v>
      </c>
      <c r="U204" s="408">
        <f t="shared" si="75"/>
        <v>440486.30000000005</v>
      </c>
      <c r="V204" s="408">
        <f t="shared" si="75"/>
        <v>45605</v>
      </c>
      <c r="W204" s="408">
        <f t="shared" si="75"/>
        <v>210185.2</v>
      </c>
      <c r="X204" s="408">
        <f t="shared" si="75"/>
        <v>184696.1</v>
      </c>
      <c r="Y204" s="460">
        <f t="shared" si="75"/>
        <v>448044.30000000005</v>
      </c>
      <c r="Z204" s="460">
        <f t="shared" si="75"/>
        <v>45605</v>
      </c>
      <c r="AA204" s="460">
        <f t="shared" si="75"/>
        <v>210185.2</v>
      </c>
      <c r="AB204" s="460">
        <f t="shared" si="75"/>
        <v>192254.1</v>
      </c>
      <c r="AC204" s="226">
        <f t="shared" si="75"/>
        <v>316978.49699999997</v>
      </c>
      <c r="AD204" s="226">
        <f t="shared" si="75"/>
        <v>4348</v>
      </c>
      <c r="AE204" s="226">
        <f t="shared" si="75"/>
        <v>234169.09999999998</v>
      </c>
      <c r="AF204" s="226">
        <f t="shared" si="75"/>
        <v>78461.396999999997</v>
      </c>
      <c r="AG204" s="93">
        <f t="shared" si="75"/>
        <v>54954.166999999994</v>
      </c>
      <c r="AH204" s="93"/>
      <c r="AI204" s="93"/>
      <c r="AJ204" s="93">
        <f t="shared" si="75"/>
        <v>90335.5</v>
      </c>
      <c r="AK204" s="1114"/>
      <c r="AL204" s="709"/>
      <c r="AM204" s="2"/>
      <c r="AN204" s="2"/>
      <c r="AO204" s="2"/>
      <c r="AP204" s="2"/>
      <c r="AQ204" s="2"/>
    </row>
    <row r="205" spans="1:43" ht="26.25" customHeight="1">
      <c r="A205" s="353" t="s">
        <v>7</v>
      </c>
      <c r="B205" s="1823" t="s">
        <v>36</v>
      </c>
      <c r="C205" s="1823"/>
      <c r="D205" s="1823"/>
      <c r="E205" s="1823"/>
      <c r="F205" s="796"/>
      <c r="G205" s="181"/>
      <c r="H205" s="181"/>
      <c r="I205" s="181"/>
      <c r="J205" s="181"/>
      <c r="K205" s="181"/>
      <c r="L205" s="181"/>
      <c r="M205" s="223">
        <f t="shared" ref="M205:T205" si="76">SUM(M206:M214)</f>
        <v>359028.7</v>
      </c>
      <c r="N205" s="223">
        <f t="shared" si="76"/>
        <v>93338</v>
      </c>
      <c r="O205" s="223">
        <f t="shared" si="76"/>
        <v>169308.6</v>
      </c>
      <c r="P205" s="223">
        <f t="shared" si="76"/>
        <v>96382.1</v>
      </c>
      <c r="Q205" s="223">
        <f t="shared" si="76"/>
        <v>359028.7</v>
      </c>
      <c r="R205" s="223">
        <f t="shared" si="76"/>
        <v>5024</v>
      </c>
      <c r="S205" s="223">
        <f t="shared" si="76"/>
        <v>169308.6</v>
      </c>
      <c r="T205" s="223">
        <f t="shared" si="76"/>
        <v>184696.1</v>
      </c>
      <c r="U205" s="410">
        <f>SUM(U206:U214)</f>
        <v>359028.7</v>
      </c>
      <c r="V205" s="410">
        <f t="shared" ref="V205:AG205" si="77">SUM(V206:V214)</f>
        <v>5024</v>
      </c>
      <c r="W205" s="410">
        <f t="shared" si="77"/>
        <v>169308.6</v>
      </c>
      <c r="X205" s="410">
        <f t="shared" si="77"/>
        <v>184696.1</v>
      </c>
      <c r="Y205" s="462">
        <f>SUM(Y206:Y214)</f>
        <v>366586.7</v>
      </c>
      <c r="Z205" s="462">
        <f>SUM(Z206:Z214)</f>
        <v>5024</v>
      </c>
      <c r="AA205" s="462">
        <f>SUM(AA206:AA214)</f>
        <v>169308.6</v>
      </c>
      <c r="AB205" s="462">
        <f>SUM(AB206:AB214)</f>
        <v>192254.1</v>
      </c>
      <c r="AC205" s="223">
        <f>SUM(AC206:AC214)</f>
        <v>316978.49699999997</v>
      </c>
      <c r="AD205" s="223">
        <f t="shared" si="77"/>
        <v>4348</v>
      </c>
      <c r="AE205" s="223">
        <f t="shared" si="77"/>
        <v>234169.09999999998</v>
      </c>
      <c r="AF205" s="223">
        <f>SUM(AF206:AF214)</f>
        <v>78461.396999999997</v>
      </c>
      <c r="AG205" s="205">
        <f t="shared" si="77"/>
        <v>54954.166999999994</v>
      </c>
      <c r="AH205" s="205"/>
      <c r="AI205" s="205"/>
      <c r="AJ205" s="205">
        <f>SUM(AJ206:AJ214)</f>
        <v>90335.5</v>
      </c>
      <c r="AK205" s="1122"/>
      <c r="AL205" s="213"/>
      <c r="AM205" s="2"/>
      <c r="AN205" s="2"/>
      <c r="AO205" s="2"/>
      <c r="AP205" s="2"/>
      <c r="AQ205" s="2"/>
    </row>
    <row r="206" spans="1:43" s="78" customFormat="1" ht="17.25" customHeight="1" outlineLevel="1">
      <c r="A206" s="1824" t="s">
        <v>215</v>
      </c>
      <c r="B206" s="1730" t="s">
        <v>551</v>
      </c>
      <c r="C206" s="1588" t="s">
        <v>869</v>
      </c>
      <c r="D206" s="1588"/>
      <c r="E206" s="1588" t="s">
        <v>73</v>
      </c>
      <c r="F206" s="1588" t="s">
        <v>444</v>
      </c>
      <c r="G206" s="273" t="s">
        <v>372</v>
      </c>
      <c r="H206" s="273" t="s">
        <v>79</v>
      </c>
      <c r="I206" s="82" t="s">
        <v>33</v>
      </c>
      <c r="J206" s="276">
        <v>3.5209999999999999</v>
      </c>
      <c r="K206" s="1812">
        <v>2017</v>
      </c>
      <c r="L206" s="1812">
        <v>2019</v>
      </c>
      <c r="M206" s="1815">
        <f>SUM(N206:P208)</f>
        <v>192867</v>
      </c>
      <c r="N206" s="1815">
        <v>93338</v>
      </c>
      <c r="O206" s="1815">
        <v>99529</v>
      </c>
      <c r="P206" s="1815">
        <v>0</v>
      </c>
      <c r="Q206" s="1606">
        <f>SUM(R206:T208)</f>
        <v>192867</v>
      </c>
      <c r="R206" s="1606">
        <v>5024</v>
      </c>
      <c r="S206" s="1606">
        <v>99529</v>
      </c>
      <c r="T206" s="1606">
        <v>88314</v>
      </c>
      <c r="U206" s="1681">
        <f>SUM(V206:X208)</f>
        <v>192867</v>
      </c>
      <c r="V206" s="1681">
        <f>R206</f>
        <v>5024</v>
      </c>
      <c r="W206" s="1681">
        <f>S206</f>
        <v>99529</v>
      </c>
      <c r="X206" s="1681">
        <f>T206</f>
        <v>88314</v>
      </c>
      <c r="Y206" s="1594">
        <f>SUM(Z206:AB208)</f>
        <v>192867</v>
      </c>
      <c r="Z206" s="1594">
        <f>V206</f>
        <v>5024</v>
      </c>
      <c r="AA206" s="1594">
        <f t="shared" ref="AA206:AB206" si="78">W206</f>
        <v>99529</v>
      </c>
      <c r="AB206" s="1594">
        <f t="shared" si="78"/>
        <v>88314</v>
      </c>
      <c r="AC206" s="1606">
        <f>SUM(AD206:AF208)</f>
        <v>172101.59999999998</v>
      </c>
      <c r="AD206" s="1606">
        <v>3490</v>
      </c>
      <c r="AE206" s="1606">
        <v>122147.4</v>
      </c>
      <c r="AF206" s="2172">
        <v>46464.2</v>
      </c>
      <c r="AG206" s="1833"/>
      <c r="AH206" s="964"/>
      <c r="AI206" s="964"/>
      <c r="AJ206" s="1836">
        <v>26589</v>
      </c>
      <c r="AK206" s="1123"/>
      <c r="AL206" s="1557" t="s">
        <v>673</v>
      </c>
      <c r="AM206" s="77"/>
      <c r="AN206" s="77"/>
      <c r="AO206" s="77"/>
      <c r="AP206" s="77"/>
      <c r="AQ206" s="77"/>
    </row>
    <row r="207" spans="1:43" s="78" customFormat="1" ht="27" customHeight="1" outlineLevel="1">
      <c r="A207" s="1825"/>
      <c r="B207" s="1731"/>
      <c r="C207" s="1589"/>
      <c r="D207" s="1589"/>
      <c r="E207" s="1589"/>
      <c r="F207" s="1589"/>
      <c r="G207" s="273" t="s">
        <v>374</v>
      </c>
      <c r="H207" s="273" t="s">
        <v>373</v>
      </c>
      <c r="I207" s="82" t="s">
        <v>33</v>
      </c>
      <c r="J207" s="273" t="s">
        <v>74</v>
      </c>
      <c r="K207" s="1813"/>
      <c r="L207" s="1813"/>
      <c r="M207" s="1816"/>
      <c r="N207" s="1816"/>
      <c r="O207" s="1816"/>
      <c r="P207" s="1816"/>
      <c r="Q207" s="1607"/>
      <c r="R207" s="1607"/>
      <c r="S207" s="1607"/>
      <c r="T207" s="1607"/>
      <c r="U207" s="1682"/>
      <c r="V207" s="1682"/>
      <c r="W207" s="1682"/>
      <c r="X207" s="1682"/>
      <c r="Y207" s="1595"/>
      <c r="Z207" s="1595"/>
      <c r="AA207" s="1595"/>
      <c r="AB207" s="1595"/>
      <c r="AC207" s="1607"/>
      <c r="AD207" s="1607"/>
      <c r="AE207" s="1607"/>
      <c r="AF207" s="2173"/>
      <c r="AG207" s="1834"/>
      <c r="AH207" s="965"/>
      <c r="AI207" s="965"/>
      <c r="AJ207" s="1837"/>
      <c r="AK207" s="1124"/>
      <c r="AL207" s="1557"/>
      <c r="AM207" s="77">
        <f>AC206/Y206*100</f>
        <v>89.233305853256368</v>
      </c>
      <c r="AN207" s="77"/>
      <c r="AO207" s="77"/>
      <c r="AP207" s="77"/>
      <c r="AQ207" s="77"/>
    </row>
    <row r="208" spans="1:43" s="78" customFormat="1" ht="43.2" customHeight="1" outlineLevel="1">
      <c r="A208" s="1826"/>
      <c r="B208" s="1732"/>
      <c r="C208" s="1590"/>
      <c r="D208" s="1590"/>
      <c r="E208" s="1590"/>
      <c r="F208" s="1590"/>
      <c r="G208" s="273" t="s">
        <v>375</v>
      </c>
      <c r="H208" s="273" t="s">
        <v>376</v>
      </c>
      <c r="I208" s="82" t="s">
        <v>33</v>
      </c>
      <c r="J208" s="273">
        <v>11232</v>
      </c>
      <c r="K208" s="1814"/>
      <c r="L208" s="1814"/>
      <c r="M208" s="1817"/>
      <c r="N208" s="1817"/>
      <c r="O208" s="1817"/>
      <c r="P208" s="1817"/>
      <c r="Q208" s="1608"/>
      <c r="R208" s="1608"/>
      <c r="S208" s="1608"/>
      <c r="T208" s="1608"/>
      <c r="U208" s="1683"/>
      <c r="V208" s="1683"/>
      <c r="W208" s="1683"/>
      <c r="X208" s="1683"/>
      <c r="Y208" s="1596"/>
      <c r="Z208" s="1596"/>
      <c r="AA208" s="1596"/>
      <c r="AB208" s="1596"/>
      <c r="AC208" s="1608"/>
      <c r="AD208" s="1608"/>
      <c r="AE208" s="1608"/>
      <c r="AF208" s="2174"/>
      <c r="AG208" s="1835"/>
      <c r="AH208" s="966"/>
      <c r="AI208" s="966"/>
      <c r="AJ208" s="1838"/>
      <c r="AK208" s="1125"/>
      <c r="AL208" s="1557"/>
      <c r="AM208" s="77"/>
      <c r="AN208" s="77"/>
      <c r="AO208" s="77"/>
      <c r="AP208" s="77"/>
      <c r="AQ208" s="77"/>
    </row>
    <row r="209" spans="1:43" ht="14.25" customHeight="1" outlineLevel="1">
      <c r="A209" s="1827" t="s">
        <v>357</v>
      </c>
      <c r="B209" s="1718" t="s">
        <v>552</v>
      </c>
      <c r="C209" s="1576"/>
      <c r="D209" s="1588"/>
      <c r="E209" s="1576" t="s">
        <v>73</v>
      </c>
      <c r="F209" s="1576" t="s">
        <v>444</v>
      </c>
      <c r="G209" s="21" t="s">
        <v>372</v>
      </c>
      <c r="H209" s="21" t="s">
        <v>79</v>
      </c>
      <c r="I209" s="831" t="s">
        <v>33</v>
      </c>
      <c r="J209" s="45">
        <v>3.1339999999999999</v>
      </c>
      <c r="K209" s="1830">
        <v>2017</v>
      </c>
      <c r="L209" s="1830">
        <v>2020</v>
      </c>
      <c r="M209" s="1815">
        <f>SUM(N209:P211)</f>
        <v>164178.70000000001</v>
      </c>
      <c r="N209" s="1839">
        <v>0</v>
      </c>
      <c r="O209" s="1839">
        <v>67796.600000000006</v>
      </c>
      <c r="P209" s="1839">
        <v>96382.1</v>
      </c>
      <c r="Q209" s="1612">
        <f>SUM(R209:T211)</f>
        <v>164178.70000000001</v>
      </c>
      <c r="R209" s="1612">
        <v>0</v>
      </c>
      <c r="S209" s="1612">
        <v>67796.600000000006</v>
      </c>
      <c r="T209" s="1612">
        <v>96382.1</v>
      </c>
      <c r="U209" s="1681">
        <f>SUM(V209:X211)</f>
        <v>164178.70000000001</v>
      </c>
      <c r="V209" s="1681">
        <f>R209</f>
        <v>0</v>
      </c>
      <c r="W209" s="1681">
        <f>S209</f>
        <v>67796.600000000006</v>
      </c>
      <c r="X209" s="1681">
        <f>T209</f>
        <v>96382.1</v>
      </c>
      <c r="Y209" s="1594">
        <f>SUM(Z209:AB211)</f>
        <v>164178.70000000001</v>
      </c>
      <c r="Z209" s="1594">
        <f>V209</f>
        <v>0</v>
      </c>
      <c r="AA209" s="1594">
        <f t="shared" ref="AA209:AB209" si="79">W209</f>
        <v>67796.600000000006</v>
      </c>
      <c r="AB209" s="1594">
        <f t="shared" si="79"/>
        <v>96382.1</v>
      </c>
      <c r="AC209" s="1606">
        <f>SUM(AD209:AF211)</f>
        <v>140178.51</v>
      </c>
      <c r="AD209" s="1839">
        <v>858</v>
      </c>
      <c r="AE209" s="1839">
        <v>111353.7</v>
      </c>
      <c r="AF209" s="2172">
        <f>74431.01-AF206</f>
        <v>27966.809999999998</v>
      </c>
      <c r="AG209" s="1807">
        <f>52958.2+1915.257</f>
        <v>54873.456999999995</v>
      </c>
      <c r="AH209" s="2041">
        <v>19557.55</v>
      </c>
      <c r="AI209" s="942"/>
      <c r="AJ209" s="1836">
        <v>54873.5</v>
      </c>
      <c r="AK209" s="1123"/>
      <c r="AL209" s="1556" t="s">
        <v>686</v>
      </c>
      <c r="AM209" s="2"/>
      <c r="AN209" s="2"/>
      <c r="AO209" s="2"/>
      <c r="AP209" s="2"/>
      <c r="AQ209" s="2"/>
    </row>
    <row r="210" spans="1:43" ht="30.6" customHeight="1" outlineLevel="1">
      <c r="A210" s="1828"/>
      <c r="B210" s="1719"/>
      <c r="C210" s="1577"/>
      <c r="D210" s="1589"/>
      <c r="E210" s="1577"/>
      <c r="F210" s="1577"/>
      <c r="G210" s="21" t="s">
        <v>374</v>
      </c>
      <c r="H210" s="21" t="s">
        <v>373</v>
      </c>
      <c r="I210" s="831" t="s">
        <v>33</v>
      </c>
      <c r="J210" s="44" t="s">
        <v>74</v>
      </c>
      <c r="K210" s="1831"/>
      <c r="L210" s="1831"/>
      <c r="M210" s="1816"/>
      <c r="N210" s="1840"/>
      <c r="O210" s="1840"/>
      <c r="P210" s="1840"/>
      <c r="Q210" s="1613"/>
      <c r="R210" s="1613"/>
      <c r="S210" s="1613"/>
      <c r="T210" s="1613"/>
      <c r="U210" s="1682"/>
      <c r="V210" s="1682"/>
      <c r="W210" s="1682"/>
      <c r="X210" s="1682"/>
      <c r="Y210" s="1595"/>
      <c r="Z210" s="1595"/>
      <c r="AA210" s="1595"/>
      <c r="AB210" s="1595"/>
      <c r="AC210" s="1607"/>
      <c r="AD210" s="1840"/>
      <c r="AE210" s="1840"/>
      <c r="AF210" s="2173"/>
      <c r="AG210" s="1808"/>
      <c r="AH210" s="2042"/>
      <c r="AI210" s="943"/>
      <c r="AJ210" s="1837"/>
      <c r="AK210" s="1124"/>
      <c r="AL210" s="1556"/>
      <c r="AM210" s="2">
        <f>AC209/Y209*100</f>
        <v>85.381666440287319</v>
      </c>
      <c r="AN210" s="2"/>
      <c r="AO210" s="2"/>
      <c r="AP210" s="2"/>
      <c r="AQ210" s="2"/>
    </row>
    <row r="211" spans="1:43" ht="38.25" customHeight="1" outlineLevel="1">
      <c r="A211" s="1829"/>
      <c r="B211" s="1720"/>
      <c r="C211" s="1578"/>
      <c r="D211" s="1590"/>
      <c r="E211" s="1578"/>
      <c r="F211" s="1578"/>
      <c r="G211" s="21" t="s">
        <v>375</v>
      </c>
      <c r="H211" s="21" t="s">
        <v>376</v>
      </c>
      <c r="I211" s="831" t="s">
        <v>33</v>
      </c>
      <c r="J211" s="44">
        <v>11232</v>
      </c>
      <c r="K211" s="1832"/>
      <c r="L211" s="1832"/>
      <c r="M211" s="1817"/>
      <c r="N211" s="1841"/>
      <c r="O211" s="1841"/>
      <c r="P211" s="1841"/>
      <c r="Q211" s="1614"/>
      <c r="R211" s="1614"/>
      <c r="S211" s="1614"/>
      <c r="T211" s="1614"/>
      <c r="U211" s="1683"/>
      <c r="V211" s="1683"/>
      <c r="W211" s="1683"/>
      <c r="X211" s="1683"/>
      <c r="Y211" s="1596"/>
      <c r="Z211" s="1596"/>
      <c r="AA211" s="1596"/>
      <c r="AB211" s="1596"/>
      <c r="AC211" s="1608"/>
      <c r="AD211" s="1841"/>
      <c r="AE211" s="1841"/>
      <c r="AF211" s="2174"/>
      <c r="AG211" s="1879"/>
      <c r="AH211" s="2043"/>
      <c r="AI211" s="944"/>
      <c r="AJ211" s="1838"/>
      <c r="AK211" s="1125"/>
      <c r="AL211" s="1556"/>
      <c r="AM211" s="2"/>
      <c r="AN211" s="2"/>
      <c r="AO211" s="2"/>
      <c r="AP211" s="2"/>
      <c r="AQ211" s="2"/>
    </row>
    <row r="212" spans="1:43" s="84" customFormat="1" ht="18.75" customHeight="1" outlineLevel="1">
      <c r="A212" s="1857" t="s">
        <v>455</v>
      </c>
      <c r="B212" s="1860" t="s">
        <v>494</v>
      </c>
      <c r="C212" s="1576"/>
      <c r="D212" s="1863" t="s">
        <v>1032</v>
      </c>
      <c r="E212" s="1866" t="s">
        <v>73</v>
      </c>
      <c r="F212" s="1866" t="s">
        <v>449</v>
      </c>
      <c r="G212" s="873" t="s">
        <v>372</v>
      </c>
      <c r="H212" s="873" t="s">
        <v>79</v>
      </c>
      <c r="I212" s="876" t="s">
        <v>33</v>
      </c>
      <c r="J212" s="873">
        <v>0.12</v>
      </c>
      <c r="K212" s="1866">
        <v>2019</v>
      </c>
      <c r="L212" s="1866">
        <v>2019</v>
      </c>
      <c r="M212" s="1815">
        <f>SUM(N212:P214)</f>
        <v>1983</v>
      </c>
      <c r="N212" s="1854">
        <v>0</v>
      </c>
      <c r="O212" s="1854">
        <v>1983</v>
      </c>
      <c r="P212" s="1854">
        <v>0</v>
      </c>
      <c r="Q212" s="1693">
        <f>SUM(R212:T214)</f>
        <v>1983</v>
      </c>
      <c r="R212" s="1693">
        <v>0</v>
      </c>
      <c r="S212" s="1693">
        <v>1983</v>
      </c>
      <c r="T212" s="1693">
        <v>0</v>
      </c>
      <c r="U212" s="1681">
        <f>SUM(V212:X214)</f>
        <v>1983</v>
      </c>
      <c r="V212" s="1681">
        <f>R212</f>
        <v>0</v>
      </c>
      <c r="W212" s="1681">
        <f>S212</f>
        <v>1983</v>
      </c>
      <c r="X212" s="1681">
        <f>T212</f>
        <v>0</v>
      </c>
      <c r="Y212" s="1594">
        <f>SUM(Z212:AB214)</f>
        <v>9541</v>
      </c>
      <c r="Z212" s="1594">
        <f>V212</f>
        <v>0</v>
      </c>
      <c r="AA212" s="1594">
        <f t="shared" ref="AA212" si="80">W212</f>
        <v>1983</v>
      </c>
      <c r="AB212" s="1594">
        <f>AJ212+AE212-W212</f>
        <v>7558</v>
      </c>
      <c r="AC212" s="1606">
        <f>SUM(AD212:AF214)</f>
        <v>4698.3870000000006</v>
      </c>
      <c r="AD212" s="1854">
        <v>0</v>
      </c>
      <c r="AE212" s="1854">
        <v>668</v>
      </c>
      <c r="AF212" s="2172">
        <v>4030.3870000000002</v>
      </c>
      <c r="AG212" s="1807">
        <f>5+75.71</f>
        <v>80.709999999999994</v>
      </c>
      <c r="AH212" s="1913">
        <v>3949.68</v>
      </c>
      <c r="AI212" s="942"/>
      <c r="AJ212" s="1850">
        <v>8873</v>
      </c>
      <c r="AK212" s="1126"/>
      <c r="AL212" s="1853" t="s">
        <v>674</v>
      </c>
      <c r="AM212" s="83"/>
      <c r="AN212" s="83"/>
      <c r="AO212" s="83"/>
      <c r="AP212" s="83"/>
      <c r="AQ212" s="83"/>
    </row>
    <row r="213" spans="1:43" s="84" customFormat="1" ht="16.5" customHeight="1" outlineLevel="1">
      <c r="A213" s="1858"/>
      <c r="B213" s="1861"/>
      <c r="C213" s="1577"/>
      <c r="D213" s="1864"/>
      <c r="E213" s="1867"/>
      <c r="F213" s="1867"/>
      <c r="G213" s="873" t="s">
        <v>374</v>
      </c>
      <c r="H213" s="873" t="s">
        <v>373</v>
      </c>
      <c r="I213" s="876" t="s">
        <v>33</v>
      </c>
      <c r="J213" s="873">
        <v>315</v>
      </c>
      <c r="K213" s="1867"/>
      <c r="L213" s="1867"/>
      <c r="M213" s="1816"/>
      <c r="N213" s="1855"/>
      <c r="O213" s="1855"/>
      <c r="P213" s="1855"/>
      <c r="Q213" s="1694"/>
      <c r="R213" s="1694"/>
      <c r="S213" s="1694"/>
      <c r="T213" s="1694"/>
      <c r="U213" s="1682"/>
      <c r="V213" s="1706"/>
      <c r="W213" s="1706"/>
      <c r="X213" s="1682"/>
      <c r="Y213" s="1595"/>
      <c r="Z213" s="1595"/>
      <c r="AA213" s="1595"/>
      <c r="AB213" s="1595"/>
      <c r="AC213" s="1607"/>
      <c r="AD213" s="1855"/>
      <c r="AE213" s="1855"/>
      <c r="AF213" s="2173"/>
      <c r="AG213" s="1808"/>
      <c r="AH213" s="1914"/>
      <c r="AI213" s="943"/>
      <c r="AJ213" s="1851"/>
      <c r="AK213" s="1127"/>
      <c r="AL213" s="1853"/>
      <c r="AM213" s="83"/>
      <c r="AN213" s="83"/>
      <c r="AO213" s="83"/>
      <c r="AP213" s="83"/>
      <c r="AQ213" s="83"/>
    </row>
    <row r="214" spans="1:43" s="84" customFormat="1" ht="42" customHeight="1" outlineLevel="1">
      <c r="A214" s="1859"/>
      <c r="B214" s="1862"/>
      <c r="C214" s="1578"/>
      <c r="D214" s="1865"/>
      <c r="E214" s="1868"/>
      <c r="F214" s="1868"/>
      <c r="G214" s="873" t="s">
        <v>375</v>
      </c>
      <c r="H214" s="873" t="s">
        <v>376</v>
      </c>
      <c r="I214" s="876" t="s">
        <v>33</v>
      </c>
      <c r="J214" s="44">
        <v>6825.6</v>
      </c>
      <c r="K214" s="1868"/>
      <c r="L214" s="1868"/>
      <c r="M214" s="1817"/>
      <c r="N214" s="1856"/>
      <c r="O214" s="1856"/>
      <c r="P214" s="1856"/>
      <c r="Q214" s="1695"/>
      <c r="R214" s="1695"/>
      <c r="S214" s="1695"/>
      <c r="T214" s="1695"/>
      <c r="U214" s="1683"/>
      <c r="V214" s="1707"/>
      <c r="W214" s="1707"/>
      <c r="X214" s="1683"/>
      <c r="Y214" s="1596"/>
      <c r="Z214" s="1596"/>
      <c r="AA214" s="1596"/>
      <c r="AB214" s="1596"/>
      <c r="AC214" s="1608"/>
      <c r="AD214" s="1856"/>
      <c r="AE214" s="1856"/>
      <c r="AF214" s="2174"/>
      <c r="AG214" s="1879"/>
      <c r="AH214" s="2175"/>
      <c r="AI214" s="944"/>
      <c r="AJ214" s="1852"/>
      <c r="AK214" s="1128"/>
      <c r="AL214" s="1853"/>
      <c r="AM214" s="83"/>
      <c r="AN214" s="83"/>
      <c r="AO214" s="83"/>
      <c r="AP214" s="83"/>
      <c r="AQ214" s="83"/>
    </row>
    <row r="215" spans="1:43" ht="20.25" customHeight="1">
      <c r="A215" s="354" t="s">
        <v>15</v>
      </c>
      <c r="B215" s="1878" t="s">
        <v>39</v>
      </c>
      <c r="C215" s="1878"/>
      <c r="D215" s="1878"/>
      <c r="E215" s="1878"/>
      <c r="F215" s="819"/>
      <c r="G215" s="46"/>
      <c r="H215" s="46"/>
      <c r="I215" s="46"/>
      <c r="J215" s="46"/>
      <c r="K215" s="46"/>
      <c r="L215" s="46"/>
      <c r="M215" s="47">
        <f>SUM(M216:M219)</f>
        <v>81457.600000000006</v>
      </c>
      <c r="N215" s="47">
        <f>SUM(N216:N219)</f>
        <v>40581</v>
      </c>
      <c r="O215" s="47">
        <f>SUM(O216:O219)</f>
        <v>40876.6</v>
      </c>
      <c r="P215" s="47">
        <f>SUM(P216:P219)</f>
        <v>0</v>
      </c>
      <c r="Q215" s="47">
        <f>SUM(Q216:Q221)</f>
        <v>81457.600000000006</v>
      </c>
      <c r="R215" s="47">
        <f t="shared" ref="R215:AE215" si="81">SUM(R216:R221)</f>
        <v>40581</v>
      </c>
      <c r="S215" s="47">
        <f t="shared" si="81"/>
        <v>40876.6</v>
      </c>
      <c r="T215" s="47">
        <f>SUM(T216:T221)</f>
        <v>0</v>
      </c>
      <c r="U215" s="399">
        <f t="shared" si="81"/>
        <v>81457.600000000006</v>
      </c>
      <c r="V215" s="399">
        <f t="shared" si="81"/>
        <v>40581</v>
      </c>
      <c r="W215" s="399">
        <f t="shared" si="81"/>
        <v>40876.6</v>
      </c>
      <c r="X215" s="399">
        <f t="shared" si="81"/>
        <v>0</v>
      </c>
      <c r="Y215" s="448">
        <f t="shared" si="81"/>
        <v>81457.600000000006</v>
      </c>
      <c r="Z215" s="448">
        <f>SUM(Z216:Z221)</f>
        <v>40581</v>
      </c>
      <c r="AA215" s="448">
        <f>SUM(AA216:AA221)</f>
        <v>40876.6</v>
      </c>
      <c r="AB215" s="448">
        <f>SUM(AB216:AB221)</f>
        <v>0</v>
      </c>
      <c r="AC215" s="47">
        <f t="shared" ref="AC215" si="82">SUM(AC216:AC221)</f>
        <v>0</v>
      </c>
      <c r="AD215" s="47">
        <f t="shared" si="81"/>
        <v>0</v>
      </c>
      <c r="AE215" s="47">
        <f t="shared" si="81"/>
        <v>0</v>
      </c>
      <c r="AF215" s="47">
        <f>SUM(AF216:AF221)</f>
        <v>0</v>
      </c>
      <c r="AG215" s="100">
        <f>SUM(AG216:AG219)</f>
        <v>0</v>
      </c>
      <c r="AH215" s="100"/>
      <c r="AI215" s="100"/>
      <c r="AJ215" s="100">
        <f>SUM(AJ216:AJ221)</f>
        <v>0</v>
      </c>
      <c r="AK215" s="1129"/>
      <c r="AL215" s="335"/>
      <c r="AM215" s="2"/>
      <c r="AN215" s="2"/>
      <c r="AO215" s="2"/>
      <c r="AP215" s="2"/>
      <c r="AQ215" s="2"/>
    </row>
    <row r="216" spans="1:43" s="306" customFormat="1" ht="17.25" customHeight="1" outlineLevel="1">
      <c r="A216" s="1842" t="s">
        <v>603</v>
      </c>
      <c r="B216" s="1843" t="s">
        <v>554</v>
      </c>
      <c r="C216" s="1844"/>
      <c r="D216" s="806"/>
      <c r="E216" s="1844" t="s">
        <v>579</v>
      </c>
      <c r="F216" s="1844" t="s">
        <v>443</v>
      </c>
      <c r="G216" s="302" t="s">
        <v>372</v>
      </c>
      <c r="H216" s="302" t="s">
        <v>79</v>
      </c>
      <c r="I216" s="303" t="s">
        <v>33</v>
      </c>
      <c r="J216" s="304">
        <v>7.1710000000000003</v>
      </c>
      <c r="K216" s="1847">
        <v>2018</v>
      </c>
      <c r="L216" s="1847">
        <v>2019</v>
      </c>
      <c r="M216" s="1872">
        <f>SUM(N216:P218)</f>
        <v>60876.6</v>
      </c>
      <c r="N216" s="1875">
        <v>20000</v>
      </c>
      <c r="O216" s="1875">
        <v>40876.6</v>
      </c>
      <c r="P216" s="1875">
        <v>0</v>
      </c>
      <c r="Q216" s="1872">
        <f>SUM(R216:T218)</f>
        <v>60876.6</v>
      </c>
      <c r="R216" s="1872">
        <v>20000</v>
      </c>
      <c r="S216" s="1872">
        <v>40876.6</v>
      </c>
      <c r="T216" s="1872">
        <v>0</v>
      </c>
      <c r="U216" s="1880">
        <f>SUM(V216:X218)</f>
        <v>60876.6</v>
      </c>
      <c r="V216" s="1681">
        <f>R216</f>
        <v>20000</v>
      </c>
      <c r="W216" s="1681">
        <f>S216</f>
        <v>40876.6</v>
      </c>
      <c r="X216" s="1681">
        <f>T216</f>
        <v>0</v>
      </c>
      <c r="Y216" s="1594">
        <f>SUM(Z216:AB218)</f>
        <v>60876.6</v>
      </c>
      <c r="Z216" s="1594">
        <f>V216</f>
        <v>20000</v>
      </c>
      <c r="AA216" s="1594">
        <f t="shared" ref="AA216:AB216" si="83">W216</f>
        <v>40876.6</v>
      </c>
      <c r="AB216" s="1594">
        <f t="shared" si="83"/>
        <v>0</v>
      </c>
      <c r="AC216" s="1883">
        <f>SUM(AD216:AF218)</f>
        <v>0</v>
      </c>
      <c r="AD216" s="1883">
        <v>0</v>
      </c>
      <c r="AE216" s="1883">
        <v>0</v>
      </c>
      <c r="AF216" s="1018"/>
      <c r="AG216" s="1891">
        <v>0</v>
      </c>
      <c r="AH216" s="960"/>
      <c r="AI216" s="960"/>
      <c r="AJ216" s="1869"/>
      <c r="AK216" s="1130"/>
      <c r="AL216" s="1887"/>
      <c r="AM216" s="305"/>
      <c r="AN216" s="305"/>
      <c r="AO216" s="305"/>
      <c r="AP216" s="305"/>
      <c r="AQ216" s="305"/>
    </row>
    <row r="217" spans="1:43" s="306" customFormat="1" ht="12" customHeight="1" outlineLevel="1">
      <c r="A217" s="1842"/>
      <c r="B217" s="1843"/>
      <c r="C217" s="1845"/>
      <c r="D217" s="807"/>
      <c r="E217" s="1845"/>
      <c r="F217" s="1845"/>
      <c r="G217" s="302" t="s">
        <v>374</v>
      </c>
      <c r="H217" s="302" t="s">
        <v>373</v>
      </c>
      <c r="I217" s="303" t="s">
        <v>33</v>
      </c>
      <c r="J217" s="307">
        <v>600</v>
      </c>
      <c r="K217" s="1848"/>
      <c r="L217" s="1848"/>
      <c r="M217" s="1873"/>
      <c r="N217" s="1876"/>
      <c r="O217" s="1876"/>
      <c r="P217" s="1876"/>
      <c r="Q217" s="1873"/>
      <c r="R217" s="1873"/>
      <c r="S217" s="1873"/>
      <c r="T217" s="1873"/>
      <c r="U217" s="1881"/>
      <c r="V217" s="1682"/>
      <c r="W217" s="1682"/>
      <c r="X217" s="1682"/>
      <c r="Y217" s="1595"/>
      <c r="Z217" s="1595"/>
      <c r="AA217" s="1595"/>
      <c r="AB217" s="1595"/>
      <c r="AC217" s="1884"/>
      <c r="AD217" s="1884"/>
      <c r="AE217" s="1884"/>
      <c r="AF217" s="1019"/>
      <c r="AG217" s="1892"/>
      <c r="AH217" s="961"/>
      <c r="AI217" s="961"/>
      <c r="AJ217" s="1870"/>
      <c r="AK217" s="1131"/>
      <c r="AL217" s="1887"/>
      <c r="AM217" s="305"/>
      <c r="AN217" s="305"/>
      <c r="AO217" s="305"/>
      <c r="AP217" s="305"/>
      <c r="AQ217" s="305"/>
    </row>
    <row r="218" spans="1:43" s="306" customFormat="1" ht="43.2" outlineLevel="1">
      <c r="A218" s="1842"/>
      <c r="B218" s="1843"/>
      <c r="C218" s="1846"/>
      <c r="D218" s="808"/>
      <c r="E218" s="1846"/>
      <c r="F218" s="1846"/>
      <c r="G218" s="302" t="s">
        <v>375</v>
      </c>
      <c r="H218" s="302" t="s">
        <v>376</v>
      </c>
      <c r="I218" s="303" t="s">
        <v>33</v>
      </c>
      <c r="J218" s="302">
        <v>28080</v>
      </c>
      <c r="K218" s="1849"/>
      <c r="L218" s="1849"/>
      <c r="M218" s="1874"/>
      <c r="N218" s="1877"/>
      <c r="O218" s="1877"/>
      <c r="P218" s="1877"/>
      <c r="Q218" s="1874"/>
      <c r="R218" s="1874"/>
      <c r="S218" s="1874"/>
      <c r="T218" s="1874"/>
      <c r="U218" s="1882"/>
      <c r="V218" s="1683"/>
      <c r="W218" s="1683"/>
      <c r="X218" s="1683"/>
      <c r="Y218" s="1596"/>
      <c r="Z218" s="1596"/>
      <c r="AA218" s="1596"/>
      <c r="AB218" s="1596"/>
      <c r="AC218" s="1885"/>
      <c r="AD218" s="1885"/>
      <c r="AE218" s="1885"/>
      <c r="AF218" s="1020"/>
      <c r="AG218" s="1893"/>
      <c r="AH218" s="963"/>
      <c r="AI218" s="963"/>
      <c r="AJ218" s="1871"/>
      <c r="AK218" s="1132"/>
      <c r="AL218" s="1887"/>
      <c r="AM218" s="305"/>
      <c r="AN218" s="305"/>
      <c r="AO218" s="305"/>
      <c r="AP218" s="305"/>
      <c r="AQ218" s="305"/>
    </row>
    <row r="219" spans="1:43" s="306" customFormat="1" ht="14.25" customHeight="1" outlineLevel="1">
      <c r="A219" s="1842" t="s">
        <v>355</v>
      </c>
      <c r="B219" s="1843" t="s">
        <v>555</v>
      </c>
      <c r="C219" s="1844"/>
      <c r="D219" s="806"/>
      <c r="E219" s="1844" t="s">
        <v>579</v>
      </c>
      <c r="F219" s="1844" t="s">
        <v>443</v>
      </c>
      <c r="G219" s="302" t="s">
        <v>372</v>
      </c>
      <c r="H219" s="302" t="s">
        <v>79</v>
      </c>
      <c r="I219" s="303" t="s">
        <v>33</v>
      </c>
      <c r="J219" s="308">
        <v>6.26</v>
      </c>
      <c r="K219" s="1847">
        <v>2018</v>
      </c>
      <c r="L219" s="1847">
        <v>2018</v>
      </c>
      <c r="M219" s="1872">
        <f>SUM(N219:P221)</f>
        <v>20581</v>
      </c>
      <c r="N219" s="1875">
        <v>20581</v>
      </c>
      <c r="O219" s="1875">
        <v>0</v>
      </c>
      <c r="P219" s="1875">
        <v>0</v>
      </c>
      <c r="Q219" s="1872">
        <f>SUM(R219:T221)</f>
        <v>20581</v>
      </c>
      <c r="R219" s="1872">
        <v>20581</v>
      </c>
      <c r="S219" s="1872">
        <v>0</v>
      </c>
      <c r="T219" s="1872">
        <v>0</v>
      </c>
      <c r="U219" s="1880">
        <f>SUM(V219:X221)</f>
        <v>20581</v>
      </c>
      <c r="V219" s="1681">
        <f>R219</f>
        <v>20581</v>
      </c>
      <c r="W219" s="1681">
        <f>S219</f>
        <v>0</v>
      </c>
      <c r="X219" s="1681">
        <f>T219</f>
        <v>0</v>
      </c>
      <c r="Y219" s="1594">
        <f>SUM(Z219:AB221)</f>
        <v>20581</v>
      </c>
      <c r="Z219" s="1594">
        <f>V219</f>
        <v>20581</v>
      </c>
      <c r="AA219" s="1594">
        <f t="shared" ref="AA219:AB219" si="84">W219</f>
        <v>0</v>
      </c>
      <c r="AB219" s="1594">
        <f t="shared" si="84"/>
        <v>0</v>
      </c>
      <c r="AC219" s="1883">
        <f>SUM(AD219:AF221)</f>
        <v>0</v>
      </c>
      <c r="AD219" s="1883">
        <v>0</v>
      </c>
      <c r="AE219" s="1883">
        <v>0</v>
      </c>
      <c r="AF219" s="1021"/>
      <c r="AG219" s="1891">
        <v>0</v>
      </c>
      <c r="AH219" s="960"/>
      <c r="AI219" s="960"/>
      <c r="AJ219" s="1869"/>
      <c r="AK219" s="1130"/>
      <c r="AL219" s="1887"/>
      <c r="AM219" s="305"/>
      <c r="AN219" s="305"/>
      <c r="AO219" s="305"/>
      <c r="AP219" s="305"/>
      <c r="AQ219" s="305"/>
    </row>
    <row r="220" spans="1:43" s="306" customFormat="1" ht="16.5" customHeight="1" outlineLevel="1">
      <c r="A220" s="1842"/>
      <c r="B220" s="1843"/>
      <c r="C220" s="1845"/>
      <c r="D220" s="807"/>
      <c r="E220" s="1845"/>
      <c r="F220" s="1845"/>
      <c r="G220" s="302" t="s">
        <v>374</v>
      </c>
      <c r="H220" s="302" t="s">
        <v>373</v>
      </c>
      <c r="I220" s="303" t="s">
        <v>33</v>
      </c>
      <c r="J220" s="307">
        <v>600</v>
      </c>
      <c r="K220" s="1848"/>
      <c r="L220" s="1848"/>
      <c r="M220" s="1873"/>
      <c r="N220" s="1876"/>
      <c r="O220" s="1876"/>
      <c r="P220" s="1876"/>
      <c r="Q220" s="1873"/>
      <c r="R220" s="1873"/>
      <c r="S220" s="1873"/>
      <c r="T220" s="1873"/>
      <c r="U220" s="1881"/>
      <c r="V220" s="1682"/>
      <c r="W220" s="1682"/>
      <c r="X220" s="1682"/>
      <c r="Y220" s="1595"/>
      <c r="Z220" s="1595"/>
      <c r="AA220" s="1595"/>
      <c r="AB220" s="1595"/>
      <c r="AC220" s="1884"/>
      <c r="AD220" s="1884"/>
      <c r="AE220" s="1884"/>
      <c r="AF220" s="1022"/>
      <c r="AG220" s="1892"/>
      <c r="AH220" s="961"/>
      <c r="AI220" s="961"/>
      <c r="AJ220" s="1870"/>
      <c r="AK220" s="1131"/>
      <c r="AL220" s="1887"/>
      <c r="AM220" s="305"/>
      <c r="AN220" s="305"/>
      <c r="AO220" s="305"/>
      <c r="AP220" s="305"/>
      <c r="AQ220" s="305"/>
    </row>
    <row r="221" spans="1:43" s="306" customFormat="1" ht="43.8" outlineLevel="1" thickBot="1">
      <c r="A221" s="1888"/>
      <c r="B221" s="1889"/>
      <c r="C221" s="1846"/>
      <c r="D221" s="807"/>
      <c r="E221" s="1890"/>
      <c r="F221" s="1890"/>
      <c r="G221" s="309" t="s">
        <v>375</v>
      </c>
      <c r="H221" s="309" t="s">
        <v>376</v>
      </c>
      <c r="I221" s="310" t="s">
        <v>33</v>
      </c>
      <c r="J221" s="309">
        <v>28080</v>
      </c>
      <c r="K221" s="1886"/>
      <c r="L221" s="1886"/>
      <c r="M221" s="1874"/>
      <c r="N221" s="1877"/>
      <c r="O221" s="1877"/>
      <c r="P221" s="1877"/>
      <c r="Q221" s="1874"/>
      <c r="R221" s="1874"/>
      <c r="S221" s="1874"/>
      <c r="T221" s="1874"/>
      <c r="U221" s="1882"/>
      <c r="V221" s="1683"/>
      <c r="W221" s="1683"/>
      <c r="X221" s="1683"/>
      <c r="Y221" s="1596"/>
      <c r="Z221" s="1596"/>
      <c r="AA221" s="1596"/>
      <c r="AB221" s="1596"/>
      <c r="AC221" s="1885"/>
      <c r="AD221" s="1885"/>
      <c r="AE221" s="1885"/>
      <c r="AF221" s="1022"/>
      <c r="AG221" s="1902"/>
      <c r="AH221" s="962"/>
      <c r="AI221" s="962"/>
      <c r="AJ221" s="1901"/>
      <c r="AK221" s="1131"/>
      <c r="AL221" s="1887"/>
      <c r="AM221" s="305"/>
      <c r="AN221" s="305"/>
      <c r="AO221" s="305"/>
      <c r="AP221" s="305"/>
      <c r="AQ221" s="305"/>
    </row>
    <row r="222" spans="1:43" ht="6" customHeight="1" thickBot="1">
      <c r="A222" s="799"/>
      <c r="B222" s="369"/>
      <c r="C222" s="50"/>
      <c r="D222" s="50"/>
      <c r="E222" s="41"/>
      <c r="F222" s="41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07"/>
      <c r="V222" s="407"/>
      <c r="W222" s="407"/>
      <c r="X222" s="407"/>
      <c r="Y222" s="459"/>
      <c r="Z222" s="459"/>
      <c r="AA222" s="459"/>
      <c r="AB222" s="459"/>
      <c r="AC222" s="42"/>
      <c r="AD222" s="42"/>
      <c r="AE222" s="42"/>
      <c r="AF222" s="1023"/>
      <c r="AG222" s="126"/>
      <c r="AH222" s="126"/>
      <c r="AI222" s="126"/>
      <c r="AJ222" s="845"/>
      <c r="AK222" s="1133"/>
      <c r="AL222" s="709"/>
      <c r="AM222" s="2"/>
      <c r="AN222" s="2"/>
      <c r="AO222" s="2"/>
      <c r="AP222" s="2"/>
      <c r="AQ222" s="2"/>
    </row>
    <row r="223" spans="1:43" ht="27" customHeight="1">
      <c r="A223" s="352" t="s">
        <v>1</v>
      </c>
      <c r="B223" s="1762" t="s">
        <v>78</v>
      </c>
      <c r="C223" s="1763"/>
      <c r="D223" s="1763"/>
      <c r="E223" s="1763"/>
      <c r="F223" s="1763"/>
      <c r="G223" s="1763"/>
      <c r="H223" s="1763"/>
      <c r="I223" s="1763"/>
      <c r="J223" s="1763"/>
      <c r="K223" s="1763"/>
      <c r="L223" s="1764"/>
      <c r="M223" s="224">
        <f>SUM(M224+M228)</f>
        <v>11700</v>
      </c>
      <c r="N223" s="224">
        <f t="shared" ref="N223:AJ223" si="85">SUM(N224+N228)</f>
        <v>0</v>
      </c>
      <c r="O223" s="224">
        <f t="shared" si="85"/>
        <v>5700</v>
      </c>
      <c r="P223" s="224">
        <f t="shared" si="85"/>
        <v>6000</v>
      </c>
      <c r="Q223" s="224">
        <f t="shared" si="85"/>
        <v>14885</v>
      </c>
      <c r="R223" s="224">
        <f t="shared" si="85"/>
        <v>3185</v>
      </c>
      <c r="S223" s="224">
        <f t="shared" si="85"/>
        <v>5700</v>
      </c>
      <c r="T223" s="224">
        <f>SUM(T224+T228)</f>
        <v>6000</v>
      </c>
      <c r="U223" s="411">
        <f t="shared" si="85"/>
        <v>14885</v>
      </c>
      <c r="V223" s="411">
        <f t="shared" si="85"/>
        <v>3185</v>
      </c>
      <c r="W223" s="411">
        <f t="shared" si="85"/>
        <v>5700</v>
      </c>
      <c r="X223" s="411">
        <f t="shared" si="85"/>
        <v>6000</v>
      </c>
      <c r="Y223" s="463">
        <f t="shared" si="85"/>
        <v>9559</v>
      </c>
      <c r="Z223" s="463">
        <f t="shared" si="85"/>
        <v>3185</v>
      </c>
      <c r="AA223" s="463">
        <f t="shared" si="85"/>
        <v>5700</v>
      </c>
      <c r="AB223" s="463">
        <f t="shared" si="85"/>
        <v>674</v>
      </c>
      <c r="AC223" s="224">
        <f t="shared" si="85"/>
        <v>9092.73</v>
      </c>
      <c r="AD223" s="224">
        <f t="shared" si="85"/>
        <v>3422.72</v>
      </c>
      <c r="AE223" s="224">
        <f t="shared" si="85"/>
        <v>5402</v>
      </c>
      <c r="AF223" s="224">
        <f t="shared" si="85"/>
        <v>268.01</v>
      </c>
      <c r="AG223" s="94">
        <f t="shared" si="85"/>
        <v>0</v>
      </c>
      <c r="AH223" s="94"/>
      <c r="AI223" s="94"/>
      <c r="AJ223" s="94">
        <f t="shared" si="85"/>
        <v>272</v>
      </c>
      <c r="AK223" s="1117"/>
      <c r="AL223" s="709"/>
      <c r="AM223" s="2"/>
      <c r="AN223" s="2"/>
      <c r="AO223" s="2"/>
      <c r="AP223" s="2"/>
      <c r="AQ223" s="2"/>
    </row>
    <row r="224" spans="1:43" ht="22.5" customHeight="1">
      <c r="A224" s="344" t="s">
        <v>16</v>
      </c>
      <c r="B224" s="1655" t="s">
        <v>36</v>
      </c>
      <c r="C224" s="1656"/>
      <c r="D224" s="1656"/>
      <c r="E224" s="1656"/>
      <c r="F224" s="731"/>
      <c r="G224" s="16"/>
      <c r="H224" s="16"/>
      <c r="I224" s="16"/>
      <c r="J224" s="16"/>
      <c r="K224" s="16"/>
      <c r="L224" s="16"/>
      <c r="M224" s="17">
        <f t="shared" ref="M224:U224" si="86">SUM(M225:M227)</f>
        <v>11700</v>
      </c>
      <c r="N224" s="17">
        <f t="shared" si="86"/>
        <v>0</v>
      </c>
      <c r="O224" s="17">
        <f t="shared" si="86"/>
        <v>5700</v>
      </c>
      <c r="P224" s="17">
        <f t="shared" si="86"/>
        <v>6000</v>
      </c>
      <c r="Q224" s="17">
        <f t="shared" si="86"/>
        <v>14885</v>
      </c>
      <c r="R224" s="17">
        <f t="shared" si="86"/>
        <v>3185</v>
      </c>
      <c r="S224" s="17">
        <f t="shared" si="86"/>
        <v>5700</v>
      </c>
      <c r="T224" s="17">
        <f t="shared" si="86"/>
        <v>6000</v>
      </c>
      <c r="U224" s="399">
        <f t="shared" si="86"/>
        <v>14885</v>
      </c>
      <c r="V224" s="399">
        <f t="shared" ref="V224:AJ224" si="87">SUM(V225:V227)</f>
        <v>3185</v>
      </c>
      <c r="W224" s="399">
        <f t="shared" si="87"/>
        <v>5700</v>
      </c>
      <c r="X224" s="399">
        <f t="shared" si="87"/>
        <v>6000</v>
      </c>
      <c r="Y224" s="448">
        <f>SUM(Y225:Y227)</f>
        <v>9559</v>
      </c>
      <c r="Z224" s="448">
        <f>SUM(Z225:Z227)</f>
        <v>3185</v>
      </c>
      <c r="AA224" s="448">
        <f>SUM(AA225:AA227)</f>
        <v>5700</v>
      </c>
      <c r="AB224" s="448">
        <f>SUM(AB225:AB227)</f>
        <v>674</v>
      </c>
      <c r="AC224" s="17">
        <f>SUM(AC225:AC227)</f>
        <v>9092.73</v>
      </c>
      <c r="AD224" s="17">
        <f t="shared" si="87"/>
        <v>3422.72</v>
      </c>
      <c r="AE224" s="17">
        <f t="shared" si="87"/>
        <v>5402</v>
      </c>
      <c r="AF224" s="17">
        <f t="shared" si="87"/>
        <v>268.01</v>
      </c>
      <c r="AG224" s="17">
        <f t="shared" si="87"/>
        <v>0</v>
      </c>
      <c r="AH224" s="17"/>
      <c r="AI224" s="17"/>
      <c r="AJ224" s="17">
        <f t="shared" si="87"/>
        <v>272</v>
      </c>
      <c r="AK224" s="1134"/>
      <c r="AL224" s="213"/>
      <c r="AM224" s="2"/>
      <c r="AN224" s="2"/>
      <c r="AO224" s="2"/>
      <c r="AP224" s="2"/>
      <c r="AQ224" s="2"/>
    </row>
    <row r="225" spans="1:43" ht="45" customHeight="1" outlineLevel="1">
      <c r="A225" s="824" t="s">
        <v>216</v>
      </c>
      <c r="B225" s="860" t="s">
        <v>18</v>
      </c>
      <c r="C225" s="860"/>
      <c r="D225" s="860"/>
      <c r="E225" s="826" t="s">
        <v>73</v>
      </c>
      <c r="F225" s="826" t="s">
        <v>444</v>
      </c>
      <c r="G225" s="826" t="s">
        <v>377</v>
      </c>
      <c r="H225" s="826" t="s">
        <v>80</v>
      </c>
      <c r="I225" s="89" t="s">
        <v>33</v>
      </c>
      <c r="J225" s="826">
        <v>1</v>
      </c>
      <c r="K225" s="826">
        <v>2019</v>
      </c>
      <c r="L225" s="826">
        <v>2019</v>
      </c>
      <c r="M225" s="831">
        <f>SUM(N225:P225)</f>
        <v>700</v>
      </c>
      <c r="N225" s="831">
        <v>0</v>
      </c>
      <c r="O225" s="831">
        <v>700</v>
      </c>
      <c r="P225" s="831">
        <v>0</v>
      </c>
      <c r="Q225" s="124">
        <f>SUM(R225:T225)</f>
        <v>700</v>
      </c>
      <c r="R225" s="124">
        <v>0</v>
      </c>
      <c r="S225" s="124">
        <v>700</v>
      </c>
      <c r="T225" s="124">
        <v>0</v>
      </c>
      <c r="U225" s="412">
        <f>SUM(V225:X225)</f>
        <v>700</v>
      </c>
      <c r="V225" s="413">
        <f t="shared" ref="V225:X227" si="88">R225</f>
        <v>0</v>
      </c>
      <c r="W225" s="413">
        <f t="shared" si="88"/>
        <v>700</v>
      </c>
      <c r="X225" s="413">
        <f t="shared" si="88"/>
        <v>0</v>
      </c>
      <c r="Y225" s="464">
        <f>SUM(Z225:AB225)</f>
        <v>700</v>
      </c>
      <c r="Z225" s="464">
        <f>V225</f>
        <v>0</v>
      </c>
      <c r="AA225" s="464">
        <f t="shared" ref="AA225:AB227" si="89">W225</f>
        <v>700</v>
      </c>
      <c r="AB225" s="464">
        <f t="shared" si="89"/>
        <v>0</v>
      </c>
      <c r="AC225" s="220">
        <f>SUM(AD225:AF225)</f>
        <v>237.72</v>
      </c>
      <c r="AD225" s="220">
        <v>237.72</v>
      </c>
      <c r="AE225" s="89">
        <v>0</v>
      </c>
      <c r="AF225" s="115"/>
      <c r="AG225" s="101" t="s">
        <v>33</v>
      </c>
      <c r="AH225" s="101"/>
      <c r="AI225" s="101"/>
      <c r="AJ225" s="115"/>
      <c r="AK225" s="1135"/>
      <c r="AL225" s="709"/>
      <c r="AM225" s="2"/>
      <c r="AN225" s="2"/>
      <c r="AO225" s="2"/>
      <c r="AP225" s="2"/>
      <c r="AQ225" s="2"/>
    </row>
    <row r="226" spans="1:43" ht="57.6" outlineLevel="1">
      <c r="A226" s="824" t="s">
        <v>217</v>
      </c>
      <c r="B226" s="860" t="s">
        <v>553</v>
      </c>
      <c r="C226" s="860"/>
      <c r="D226" s="860"/>
      <c r="E226" s="826" t="s">
        <v>73</v>
      </c>
      <c r="F226" s="826" t="s">
        <v>444</v>
      </c>
      <c r="G226" s="826" t="s">
        <v>377</v>
      </c>
      <c r="H226" s="826" t="s">
        <v>80</v>
      </c>
      <c r="I226" s="89" t="s">
        <v>33</v>
      </c>
      <c r="J226" s="826">
        <v>1</v>
      </c>
      <c r="K226" s="826">
        <v>2019</v>
      </c>
      <c r="L226" s="826">
        <v>2020</v>
      </c>
      <c r="M226" s="831">
        <f>SUM(N226:P226)</f>
        <v>11000</v>
      </c>
      <c r="N226" s="831">
        <v>0</v>
      </c>
      <c r="O226" s="831">
        <v>5000</v>
      </c>
      <c r="P226" s="831">
        <v>6000</v>
      </c>
      <c r="Q226" s="124">
        <f>SUM(R226:T226)</f>
        <v>11000</v>
      </c>
      <c r="R226" s="124">
        <v>0</v>
      </c>
      <c r="S226" s="124">
        <v>5000</v>
      </c>
      <c r="T226" s="124">
        <v>6000</v>
      </c>
      <c r="U226" s="412">
        <f>SUM(V226:X226)</f>
        <v>11000</v>
      </c>
      <c r="V226" s="413">
        <f t="shared" si="88"/>
        <v>0</v>
      </c>
      <c r="W226" s="413">
        <f t="shared" si="88"/>
        <v>5000</v>
      </c>
      <c r="X226" s="413">
        <f t="shared" si="88"/>
        <v>6000</v>
      </c>
      <c r="Y226" s="464">
        <f>SUM(Z226:AB226)</f>
        <v>5674</v>
      </c>
      <c r="Z226" s="464">
        <f t="shared" ref="Z226:Z227" si="90">V226</f>
        <v>0</v>
      </c>
      <c r="AA226" s="464">
        <f t="shared" si="89"/>
        <v>5000</v>
      </c>
      <c r="AB226" s="464">
        <f>272+402</f>
        <v>674</v>
      </c>
      <c r="AC226" s="220">
        <f>SUM(AD226:AF226)</f>
        <v>5670.01</v>
      </c>
      <c r="AD226" s="831">
        <v>0</v>
      </c>
      <c r="AE226" s="124">
        <v>5402</v>
      </c>
      <c r="AF226" s="124">
        <f>SUM(AG226:AH226)</f>
        <v>268.01</v>
      </c>
      <c r="AG226" s="101">
        <v>0</v>
      </c>
      <c r="AH226" s="101">
        <v>268.01</v>
      </c>
      <c r="AI226" s="101"/>
      <c r="AJ226" s="876">
        <v>272</v>
      </c>
      <c r="AK226" s="1060"/>
      <c r="AL226" s="709"/>
      <c r="AM226" s="2"/>
      <c r="AN226" s="2"/>
      <c r="AO226" s="2"/>
      <c r="AP226" s="2"/>
      <c r="AQ226" s="2"/>
    </row>
    <row r="227" spans="1:43" ht="57.6" outlineLevel="1">
      <c r="A227" s="824" t="s">
        <v>713</v>
      </c>
      <c r="B227" s="265" t="s">
        <v>714</v>
      </c>
      <c r="C227" s="826" t="s">
        <v>715</v>
      </c>
      <c r="D227" s="826"/>
      <c r="E227" s="826" t="s">
        <v>73</v>
      </c>
      <c r="F227" s="826" t="s">
        <v>444</v>
      </c>
      <c r="G227" s="826" t="s">
        <v>377</v>
      </c>
      <c r="H227" s="826" t="s">
        <v>80</v>
      </c>
      <c r="I227" s="89" t="s">
        <v>33</v>
      </c>
      <c r="J227" s="826">
        <v>1</v>
      </c>
      <c r="K227" s="826">
        <v>2018</v>
      </c>
      <c r="L227" s="826">
        <v>2018</v>
      </c>
      <c r="M227" s="831"/>
      <c r="N227" s="831"/>
      <c r="O227" s="831"/>
      <c r="P227" s="831">
        <v>0</v>
      </c>
      <c r="Q227" s="124">
        <f>SUM(R227:T227)</f>
        <v>3185</v>
      </c>
      <c r="R227" s="702">
        <v>3185</v>
      </c>
      <c r="S227" s="702">
        <v>0</v>
      </c>
      <c r="T227" s="702">
        <v>0</v>
      </c>
      <c r="U227" s="412">
        <f>SUM(V227:X227)</f>
        <v>3185</v>
      </c>
      <c r="V227" s="413">
        <f t="shared" si="88"/>
        <v>3185</v>
      </c>
      <c r="W227" s="413">
        <f t="shared" si="88"/>
        <v>0</v>
      </c>
      <c r="X227" s="413">
        <f t="shared" si="88"/>
        <v>0</v>
      </c>
      <c r="Y227" s="464">
        <f>SUM(Z227:AB227)</f>
        <v>3185</v>
      </c>
      <c r="Z227" s="464">
        <f t="shared" si="90"/>
        <v>3185</v>
      </c>
      <c r="AA227" s="464">
        <f t="shared" si="89"/>
        <v>0</v>
      </c>
      <c r="AB227" s="464">
        <f t="shared" si="89"/>
        <v>0</v>
      </c>
      <c r="AC227" s="1054">
        <f>SUM(AD227:AF227)</f>
        <v>3185</v>
      </c>
      <c r="AD227" s="746">
        <v>3185</v>
      </c>
      <c r="AE227" s="702">
        <v>0</v>
      </c>
      <c r="AF227" s="514"/>
      <c r="AG227" s="720"/>
      <c r="AH227" s="974"/>
      <c r="AI227" s="974"/>
      <c r="AJ227" s="846"/>
      <c r="AK227" s="1136"/>
      <c r="AL227" s="709"/>
      <c r="AM227" s="2"/>
      <c r="AN227" s="2"/>
      <c r="AO227" s="2"/>
      <c r="AP227" s="2"/>
      <c r="AQ227" s="2"/>
    </row>
    <row r="228" spans="1:43" ht="20.25" customHeight="1" thickBot="1">
      <c r="A228" s="350" t="s">
        <v>8</v>
      </c>
      <c r="B228" s="1739" t="s">
        <v>39</v>
      </c>
      <c r="C228" s="1740"/>
      <c r="D228" s="1740"/>
      <c r="E228" s="1740"/>
      <c r="F228" s="775"/>
      <c r="G228" s="28"/>
      <c r="H228" s="28"/>
      <c r="I228" s="28"/>
      <c r="J228" s="28"/>
      <c r="K228" s="28"/>
      <c r="L228" s="28"/>
      <c r="M228" s="30">
        <f>SUM(N228:P228)</f>
        <v>0</v>
      </c>
      <c r="N228" s="30">
        <v>0</v>
      </c>
      <c r="O228" s="30">
        <v>0</v>
      </c>
      <c r="P228" s="30">
        <v>0</v>
      </c>
      <c r="Q228" s="30">
        <v>0</v>
      </c>
      <c r="R228" s="30">
        <v>0</v>
      </c>
      <c r="S228" s="30">
        <v>0</v>
      </c>
      <c r="T228" s="30">
        <v>0</v>
      </c>
      <c r="U228" s="401">
        <v>0</v>
      </c>
      <c r="V228" s="401">
        <v>0</v>
      </c>
      <c r="W228" s="401">
        <v>0</v>
      </c>
      <c r="X228" s="401">
        <v>0</v>
      </c>
      <c r="Y228" s="450">
        <v>0</v>
      </c>
      <c r="Z228" s="450">
        <v>0</v>
      </c>
      <c r="AA228" s="450">
        <v>0</v>
      </c>
      <c r="AB228" s="450">
        <v>0</v>
      </c>
      <c r="AC228" s="30">
        <v>0</v>
      </c>
      <c r="AD228" s="30">
        <v>0</v>
      </c>
      <c r="AE228" s="30">
        <v>0</v>
      </c>
      <c r="AF228" s="30">
        <v>0</v>
      </c>
      <c r="AG228" s="97">
        <v>0</v>
      </c>
      <c r="AH228" s="97"/>
      <c r="AI228" s="97"/>
      <c r="AJ228" s="97">
        <v>0</v>
      </c>
      <c r="AK228" s="1111"/>
      <c r="AL228" s="335"/>
      <c r="AM228" s="2"/>
      <c r="AN228" s="2"/>
      <c r="AO228" s="2"/>
      <c r="AP228" s="2"/>
      <c r="AQ228" s="2"/>
    </row>
    <row r="229" spans="1:43" ht="5.25" customHeight="1" thickBot="1">
      <c r="A229" s="31"/>
      <c r="B229" s="373"/>
      <c r="C229" s="32"/>
      <c r="D229" s="32"/>
      <c r="E229" s="33"/>
      <c r="F229" s="33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414"/>
      <c r="V229" s="414"/>
      <c r="W229" s="414"/>
      <c r="X229" s="414"/>
      <c r="Y229" s="465"/>
      <c r="Z229" s="465"/>
      <c r="AA229" s="465"/>
      <c r="AB229" s="465"/>
      <c r="AC229" s="34"/>
      <c r="AD229" s="34"/>
      <c r="AE229" s="34"/>
      <c r="AF229" s="34"/>
      <c r="AG229" s="35"/>
      <c r="AH229" s="43"/>
      <c r="AI229" s="43"/>
      <c r="AJ229" s="831"/>
      <c r="AK229" s="1061"/>
      <c r="AL229" s="709"/>
      <c r="AM229" s="2"/>
      <c r="AN229" s="2"/>
      <c r="AO229" s="2"/>
      <c r="AP229" s="2"/>
      <c r="AQ229" s="2"/>
    </row>
    <row r="230" spans="1:43" ht="40.5" customHeight="1">
      <c r="A230" s="352" t="s">
        <v>188</v>
      </c>
      <c r="B230" s="1762" t="s">
        <v>98</v>
      </c>
      <c r="C230" s="1763"/>
      <c r="D230" s="1763"/>
      <c r="E230" s="1763"/>
      <c r="F230" s="1763"/>
      <c r="G230" s="1763"/>
      <c r="H230" s="1763"/>
      <c r="I230" s="1763"/>
      <c r="J230" s="1763"/>
      <c r="K230" s="1763"/>
      <c r="L230" s="1764"/>
      <c r="M230" s="225">
        <f t="shared" ref="M230:AE230" si="91">SUM(M231+M250)</f>
        <v>50970</v>
      </c>
      <c r="N230" s="225">
        <f t="shared" si="91"/>
        <v>14090</v>
      </c>
      <c r="O230" s="225">
        <f t="shared" si="91"/>
        <v>13380</v>
      </c>
      <c r="P230" s="225">
        <f t="shared" si="91"/>
        <v>23500</v>
      </c>
      <c r="Q230" s="225">
        <f t="shared" si="91"/>
        <v>50376.4</v>
      </c>
      <c r="R230" s="225">
        <f t="shared" si="91"/>
        <v>13496.4</v>
      </c>
      <c r="S230" s="225">
        <f t="shared" si="91"/>
        <v>13380</v>
      </c>
      <c r="T230" s="225">
        <f t="shared" si="91"/>
        <v>23500</v>
      </c>
      <c r="U230" s="415">
        <f t="shared" si="91"/>
        <v>50376.4</v>
      </c>
      <c r="V230" s="415">
        <f t="shared" si="91"/>
        <v>13496.4</v>
      </c>
      <c r="W230" s="415">
        <f t="shared" si="91"/>
        <v>13380</v>
      </c>
      <c r="X230" s="415">
        <f t="shared" si="91"/>
        <v>23500</v>
      </c>
      <c r="Y230" s="466">
        <f t="shared" si="91"/>
        <v>52653</v>
      </c>
      <c r="Z230" s="466">
        <f t="shared" si="91"/>
        <v>13496.4</v>
      </c>
      <c r="AA230" s="466">
        <f t="shared" si="91"/>
        <v>13380</v>
      </c>
      <c r="AB230" s="466">
        <f t="shared" si="91"/>
        <v>25776.6</v>
      </c>
      <c r="AC230" s="225">
        <f t="shared" ref="AC230" si="92">SUM(AC231+AC250)</f>
        <v>54090.549999999996</v>
      </c>
      <c r="AD230" s="225">
        <f t="shared" si="91"/>
        <v>3770.96</v>
      </c>
      <c r="AE230" s="225">
        <f t="shared" si="91"/>
        <v>21895.1</v>
      </c>
      <c r="AF230" s="225">
        <f t="shared" ref="AF230:AJ230" si="93">SUM(AF231+AF250)</f>
        <v>28424.49</v>
      </c>
      <c r="AG230" s="94">
        <f t="shared" si="93"/>
        <v>796.12999999999988</v>
      </c>
      <c r="AH230" s="94"/>
      <c r="AI230" s="94"/>
      <c r="AJ230" s="94">
        <f t="shared" si="93"/>
        <v>28692.7</v>
      </c>
      <c r="AK230" s="1117"/>
      <c r="AL230" s="709"/>
      <c r="AM230" s="2"/>
      <c r="AN230" s="2"/>
      <c r="AO230" s="2"/>
      <c r="AP230" s="2"/>
      <c r="AQ230" s="2"/>
    </row>
    <row r="231" spans="1:43" ht="22.5" customHeight="1">
      <c r="A231" s="344" t="s">
        <v>218</v>
      </c>
      <c r="B231" s="1655" t="s">
        <v>36</v>
      </c>
      <c r="C231" s="1656"/>
      <c r="D231" s="1656"/>
      <c r="E231" s="1656"/>
      <c r="F231" s="731"/>
      <c r="G231" s="16"/>
      <c r="H231" s="16"/>
      <c r="I231" s="16"/>
      <c r="J231" s="16"/>
      <c r="K231" s="16"/>
      <c r="L231" s="16"/>
      <c r="M231" s="121">
        <f t="shared" ref="M231:U231" si="94">SUM(M232:M246)</f>
        <v>50620</v>
      </c>
      <c r="N231" s="121">
        <f t="shared" si="94"/>
        <v>13740</v>
      </c>
      <c r="O231" s="121">
        <f t="shared" si="94"/>
        <v>13380</v>
      </c>
      <c r="P231" s="121">
        <f t="shared" si="94"/>
        <v>23500</v>
      </c>
      <c r="Q231" s="121">
        <f t="shared" si="94"/>
        <v>50026.400000000001</v>
      </c>
      <c r="R231" s="121">
        <f t="shared" si="94"/>
        <v>13146.4</v>
      </c>
      <c r="S231" s="121">
        <f t="shared" si="94"/>
        <v>13380</v>
      </c>
      <c r="T231" s="121">
        <f t="shared" si="94"/>
        <v>23500</v>
      </c>
      <c r="U231" s="416">
        <f t="shared" si="94"/>
        <v>50026.400000000001</v>
      </c>
      <c r="V231" s="416">
        <f>SUM(V232:V246)</f>
        <v>13146.4</v>
      </c>
      <c r="W231" s="416">
        <f>SUM(W232:W246)</f>
        <v>13380</v>
      </c>
      <c r="X231" s="416">
        <f>SUM(X232:X246)</f>
        <v>23500</v>
      </c>
      <c r="Y231" s="467">
        <f>SUM(Y232:Y249)</f>
        <v>52303</v>
      </c>
      <c r="Z231" s="467">
        <f t="shared" ref="Z231:AB231" si="95">SUM(Z232:Z249)</f>
        <v>13146.4</v>
      </c>
      <c r="AA231" s="467">
        <f t="shared" si="95"/>
        <v>13380</v>
      </c>
      <c r="AB231" s="467">
        <f t="shared" si="95"/>
        <v>25776.6</v>
      </c>
      <c r="AC231" s="121">
        <f>SUM(AC232:AC249)</f>
        <v>53506.03</v>
      </c>
      <c r="AD231" s="121">
        <f>SUM(AD232:AD246)</f>
        <v>3726.64</v>
      </c>
      <c r="AE231" s="121">
        <f>SUM(AE232:AE246)</f>
        <v>21354.899999999998</v>
      </c>
      <c r="AF231" s="121">
        <f>SUM(AF232:AF249)</f>
        <v>28424.49</v>
      </c>
      <c r="AG231" s="95">
        <f t="shared" ref="AG231" si="96">SUM(AG232:AG249)</f>
        <v>796.12999999999988</v>
      </c>
      <c r="AH231" s="95"/>
      <c r="AI231" s="95"/>
      <c r="AJ231" s="95">
        <f>SUM(AJ232:AJ249)</f>
        <v>28692.7</v>
      </c>
      <c r="AK231" s="1115"/>
      <c r="AL231" s="213"/>
      <c r="AM231" s="2"/>
      <c r="AN231" s="2"/>
      <c r="AO231" s="2"/>
      <c r="AP231" s="2"/>
      <c r="AQ231" s="2"/>
    </row>
    <row r="232" spans="1:43" ht="78.599999999999994" customHeight="1" outlineLevel="1">
      <c r="A232" s="824" t="s">
        <v>220</v>
      </c>
      <c r="B232" s="860" t="s">
        <v>495</v>
      </c>
      <c r="C232" s="826" t="s">
        <v>863</v>
      </c>
      <c r="D232" s="826"/>
      <c r="E232" s="826" t="s">
        <v>73</v>
      </c>
      <c r="F232" s="3" t="s">
        <v>445</v>
      </c>
      <c r="G232" s="826" t="s">
        <v>377</v>
      </c>
      <c r="H232" s="826" t="s">
        <v>80</v>
      </c>
      <c r="I232" s="89" t="s">
        <v>33</v>
      </c>
      <c r="J232" s="826">
        <v>1</v>
      </c>
      <c r="K232" s="826">
        <v>2018</v>
      </c>
      <c r="L232" s="826">
        <v>2018</v>
      </c>
      <c r="M232" s="831">
        <f t="shared" ref="M232:M251" si="97">SUM(N232:P232)</f>
        <v>2900</v>
      </c>
      <c r="N232" s="831">
        <v>2900</v>
      </c>
      <c r="O232" s="831">
        <v>0</v>
      </c>
      <c r="P232" s="831">
        <v>0</v>
      </c>
      <c r="Q232" s="831">
        <f t="shared" ref="Q232:Q246" si="98">SUM(R232:T232)</f>
        <v>2401.6</v>
      </c>
      <c r="R232" s="831">
        <v>2401.6</v>
      </c>
      <c r="S232" s="831">
        <v>0</v>
      </c>
      <c r="T232" s="831">
        <v>0</v>
      </c>
      <c r="U232" s="413">
        <f t="shared" ref="U232:U246" si="99">SUM(V232:X232)</f>
        <v>2401.6</v>
      </c>
      <c r="V232" s="413">
        <f>R232</f>
        <v>2401.6</v>
      </c>
      <c r="W232" s="413">
        <f>S232</f>
        <v>0</v>
      </c>
      <c r="X232" s="413">
        <f>T232</f>
        <v>0</v>
      </c>
      <c r="Y232" s="464">
        <f t="shared" ref="Y232:Y249" si="100">SUM(Z232:AB232)</f>
        <v>2401.6</v>
      </c>
      <c r="Z232" s="464">
        <f>V232</f>
        <v>2401.6</v>
      </c>
      <c r="AA232" s="464">
        <f>W232</f>
        <v>0</v>
      </c>
      <c r="AB232" s="464">
        <f>X232</f>
        <v>0</v>
      </c>
      <c r="AC232" s="242">
        <f t="shared" ref="AC232:AC249" si="101">SUM(AD232:AF232)</f>
        <v>2401.5</v>
      </c>
      <c r="AD232" s="242">
        <v>2401.5</v>
      </c>
      <c r="AE232" s="242">
        <v>0</v>
      </c>
      <c r="AF232" s="1024"/>
      <c r="AG232" s="101" t="s">
        <v>33</v>
      </c>
      <c r="AH232" s="101"/>
      <c r="AI232" s="101"/>
      <c r="AJ232" s="115"/>
      <c r="AK232" s="1135"/>
      <c r="AL232" s="709"/>
      <c r="AM232" s="2"/>
      <c r="AN232" s="2"/>
      <c r="AO232" s="2"/>
      <c r="AP232" s="2"/>
      <c r="AQ232" s="2"/>
    </row>
    <row r="233" spans="1:43" ht="72" customHeight="1" outlineLevel="1">
      <c r="A233" s="824" t="s">
        <v>221</v>
      </c>
      <c r="B233" s="860" t="s">
        <v>496</v>
      </c>
      <c r="C233" s="826" t="s">
        <v>864</v>
      </c>
      <c r="D233" s="826"/>
      <c r="E233" s="826" t="s">
        <v>73</v>
      </c>
      <c r="F233" s="3" t="s">
        <v>445</v>
      </c>
      <c r="G233" s="826" t="s">
        <v>377</v>
      </c>
      <c r="H233" s="826" t="s">
        <v>80</v>
      </c>
      <c r="I233" s="89" t="s">
        <v>33</v>
      </c>
      <c r="J233" s="826">
        <v>1</v>
      </c>
      <c r="K233" s="826">
        <v>2018</v>
      </c>
      <c r="L233" s="826">
        <v>2018</v>
      </c>
      <c r="M233" s="831">
        <f t="shared" si="97"/>
        <v>1300</v>
      </c>
      <c r="N233" s="831">
        <v>1300</v>
      </c>
      <c r="O233" s="831">
        <v>0</v>
      </c>
      <c r="P233" s="831">
        <v>0</v>
      </c>
      <c r="Q233" s="831">
        <f t="shared" si="98"/>
        <v>1204.8</v>
      </c>
      <c r="R233" s="831">
        <v>1204.8</v>
      </c>
      <c r="S233" s="831">
        <v>0</v>
      </c>
      <c r="T233" s="831">
        <v>0</v>
      </c>
      <c r="U233" s="413">
        <f t="shared" si="99"/>
        <v>1204.8</v>
      </c>
      <c r="V233" s="413">
        <f t="shared" ref="V233:X246" si="102">R233</f>
        <v>1204.8</v>
      </c>
      <c r="W233" s="413">
        <f t="shared" si="102"/>
        <v>0</v>
      </c>
      <c r="X233" s="413">
        <f t="shared" si="102"/>
        <v>0</v>
      </c>
      <c r="Y233" s="464">
        <f t="shared" si="100"/>
        <v>1204.8</v>
      </c>
      <c r="Z233" s="464">
        <f t="shared" ref="Z233:AB234" si="103">V233</f>
        <v>1204.8</v>
      </c>
      <c r="AA233" s="464">
        <f t="shared" si="103"/>
        <v>0</v>
      </c>
      <c r="AB233" s="464">
        <f t="shared" si="103"/>
        <v>0</v>
      </c>
      <c r="AC233" s="242">
        <f t="shared" si="101"/>
        <v>1204.8</v>
      </c>
      <c r="AD233" s="89">
        <v>1204.8</v>
      </c>
      <c r="AE233" s="124">
        <v>0</v>
      </c>
      <c r="AF233" s="301"/>
      <c r="AG233" s="101" t="s">
        <v>33</v>
      </c>
      <c r="AH233" s="101"/>
      <c r="AI233" s="101"/>
      <c r="AJ233" s="115"/>
      <c r="AK233" s="1135"/>
      <c r="AL233" s="709"/>
      <c r="AM233" s="2"/>
      <c r="AN233" s="2"/>
      <c r="AO233" s="2"/>
      <c r="AP233" s="2"/>
      <c r="AQ233" s="2"/>
    </row>
    <row r="234" spans="1:43" ht="42" customHeight="1" outlineLevel="1">
      <c r="A234" s="824" t="s">
        <v>222</v>
      </c>
      <c r="B234" s="860" t="s">
        <v>497</v>
      </c>
      <c r="C234" s="860"/>
      <c r="D234" s="860"/>
      <c r="E234" s="826" t="s">
        <v>73</v>
      </c>
      <c r="F234" s="3" t="s">
        <v>445</v>
      </c>
      <c r="G234" s="826" t="s">
        <v>377</v>
      </c>
      <c r="H234" s="826" t="s">
        <v>80</v>
      </c>
      <c r="I234" s="89" t="s">
        <v>33</v>
      </c>
      <c r="J234" s="826">
        <v>1</v>
      </c>
      <c r="K234" s="826">
        <v>2019</v>
      </c>
      <c r="L234" s="826">
        <v>2019</v>
      </c>
      <c r="M234" s="831">
        <f t="shared" si="97"/>
        <v>1100</v>
      </c>
      <c r="N234" s="831">
        <v>0</v>
      </c>
      <c r="O234" s="831">
        <v>1100</v>
      </c>
      <c r="P234" s="831">
        <v>0</v>
      </c>
      <c r="Q234" s="831">
        <f t="shared" si="98"/>
        <v>1100</v>
      </c>
      <c r="R234" s="831">
        <v>0</v>
      </c>
      <c r="S234" s="831">
        <v>1100</v>
      </c>
      <c r="T234" s="831">
        <v>0</v>
      </c>
      <c r="U234" s="413">
        <f t="shared" si="99"/>
        <v>1100</v>
      </c>
      <c r="V234" s="413">
        <f t="shared" si="102"/>
        <v>0</v>
      </c>
      <c r="W234" s="413">
        <f t="shared" si="102"/>
        <v>1100</v>
      </c>
      <c r="X234" s="413">
        <f t="shared" si="102"/>
        <v>0</v>
      </c>
      <c r="Y234" s="464">
        <f t="shared" si="100"/>
        <v>1100</v>
      </c>
      <c r="Z234" s="464">
        <f t="shared" si="103"/>
        <v>0</v>
      </c>
      <c r="AA234" s="464">
        <f t="shared" si="103"/>
        <v>1100</v>
      </c>
      <c r="AB234" s="464">
        <f t="shared" si="103"/>
        <v>0</v>
      </c>
      <c r="AC234" s="242">
        <f t="shared" si="101"/>
        <v>2534</v>
      </c>
      <c r="AD234" s="124">
        <v>0</v>
      </c>
      <c r="AE234" s="124">
        <v>2534</v>
      </c>
      <c r="AF234" s="301"/>
      <c r="AG234" s="101" t="s">
        <v>33</v>
      </c>
      <c r="AH234" s="101"/>
      <c r="AI234" s="101"/>
      <c r="AJ234" s="117"/>
      <c r="AK234" s="1098"/>
      <c r="AL234" s="709"/>
      <c r="AM234" s="2"/>
      <c r="AN234" s="2"/>
      <c r="AO234" s="2"/>
      <c r="AP234" s="2"/>
      <c r="AQ234" s="2"/>
    </row>
    <row r="235" spans="1:43" ht="109.2" customHeight="1" outlineLevel="1">
      <c r="A235" s="361" t="s">
        <v>223</v>
      </c>
      <c r="B235" s="859" t="s">
        <v>498</v>
      </c>
      <c r="C235" s="860" t="s">
        <v>916</v>
      </c>
      <c r="D235" s="860" t="s">
        <v>687</v>
      </c>
      <c r="E235" s="826" t="s">
        <v>73</v>
      </c>
      <c r="F235" s="3" t="s">
        <v>445</v>
      </c>
      <c r="G235" s="826" t="s">
        <v>377</v>
      </c>
      <c r="H235" s="826" t="s">
        <v>80</v>
      </c>
      <c r="I235" s="89" t="s">
        <v>33</v>
      </c>
      <c r="J235" s="826">
        <v>1</v>
      </c>
      <c r="K235" s="826">
        <v>2020</v>
      </c>
      <c r="L235" s="826">
        <v>2020</v>
      </c>
      <c r="M235" s="831">
        <f t="shared" si="97"/>
        <v>5000</v>
      </c>
      <c r="N235" s="831">
        <v>0</v>
      </c>
      <c r="O235" s="831">
        <v>0</v>
      </c>
      <c r="P235" s="831">
        <v>5000</v>
      </c>
      <c r="Q235" s="831">
        <f t="shared" si="98"/>
        <v>5000</v>
      </c>
      <c r="R235" s="831">
        <v>0</v>
      </c>
      <c r="S235" s="831">
        <v>0</v>
      </c>
      <c r="T235" s="831">
        <v>5000</v>
      </c>
      <c r="U235" s="413">
        <f t="shared" si="99"/>
        <v>5000</v>
      </c>
      <c r="V235" s="413">
        <f t="shared" si="102"/>
        <v>0</v>
      </c>
      <c r="W235" s="413">
        <f t="shared" si="102"/>
        <v>0</v>
      </c>
      <c r="X235" s="413">
        <v>5000</v>
      </c>
      <c r="Y235" s="464">
        <f t="shared" si="100"/>
        <v>0</v>
      </c>
      <c r="Z235" s="464">
        <v>0</v>
      </c>
      <c r="AA235" s="464">
        <v>0</v>
      </c>
      <c r="AB235" s="464">
        <v>0</v>
      </c>
      <c r="AC235" s="242">
        <f t="shared" si="101"/>
        <v>0</v>
      </c>
      <c r="AD235" s="124">
        <v>0</v>
      </c>
      <c r="AE235" s="124">
        <v>0</v>
      </c>
      <c r="AF235" s="124">
        <v>0</v>
      </c>
      <c r="AG235" s="832">
        <v>0</v>
      </c>
      <c r="AH235" s="958"/>
      <c r="AI235" s="958"/>
      <c r="AJ235" s="212">
        <v>0</v>
      </c>
      <c r="AK235" s="1060"/>
      <c r="AL235" s="1086"/>
      <c r="AM235" s="2"/>
      <c r="AN235" s="2"/>
      <c r="AO235" s="2"/>
      <c r="AP235" s="2"/>
      <c r="AQ235" s="2"/>
    </row>
    <row r="236" spans="1:43" ht="43.2" outlineLevel="1">
      <c r="A236" s="487" t="s">
        <v>223</v>
      </c>
      <c r="B236" s="860" t="s">
        <v>915</v>
      </c>
      <c r="C236" s="826" t="s">
        <v>917</v>
      </c>
      <c r="D236" s="860"/>
      <c r="E236" s="826" t="s">
        <v>73</v>
      </c>
      <c r="F236" s="3" t="s">
        <v>445</v>
      </c>
      <c r="G236" s="826" t="s">
        <v>377</v>
      </c>
      <c r="H236" s="826" t="s">
        <v>80</v>
      </c>
      <c r="I236" s="89" t="s">
        <v>33</v>
      </c>
      <c r="J236" s="826">
        <v>1</v>
      </c>
      <c r="K236" s="826">
        <v>2020</v>
      </c>
      <c r="L236" s="826">
        <v>2020</v>
      </c>
      <c r="M236" s="831"/>
      <c r="N236" s="831"/>
      <c r="O236" s="831"/>
      <c r="P236" s="831"/>
      <c r="Q236" s="831"/>
      <c r="R236" s="831"/>
      <c r="S236" s="831"/>
      <c r="T236" s="831"/>
      <c r="U236" s="413"/>
      <c r="V236" s="413"/>
      <c r="W236" s="413"/>
      <c r="X236" s="413"/>
      <c r="Y236" s="464">
        <f t="shared" si="100"/>
        <v>4495</v>
      </c>
      <c r="Z236" s="464">
        <v>0</v>
      </c>
      <c r="AA236" s="464">
        <v>0</v>
      </c>
      <c r="AB236" s="464">
        <v>4495</v>
      </c>
      <c r="AC236" s="242">
        <f t="shared" si="101"/>
        <v>4136.41</v>
      </c>
      <c r="AD236" s="124"/>
      <c r="AE236" s="124"/>
      <c r="AF236" s="1059">
        <v>4136.41</v>
      </c>
      <c r="AG236" s="832"/>
      <c r="AH236" s="958"/>
      <c r="AI236" s="958"/>
      <c r="AJ236" s="212">
        <v>4495</v>
      </c>
      <c r="AK236" s="1060"/>
      <c r="AL236" s="895"/>
      <c r="AM236" s="2"/>
      <c r="AN236" s="2"/>
      <c r="AO236" s="2"/>
      <c r="AP236" s="2"/>
      <c r="AQ236" s="2"/>
    </row>
    <row r="237" spans="1:43" ht="36" customHeight="1" outlineLevel="1">
      <c r="A237" s="824" t="s">
        <v>224</v>
      </c>
      <c r="B237" s="860" t="s">
        <v>499</v>
      </c>
      <c r="C237" s="860"/>
      <c r="D237" s="860"/>
      <c r="E237" s="826" t="s">
        <v>73</v>
      </c>
      <c r="F237" s="3" t="s">
        <v>445</v>
      </c>
      <c r="G237" s="826" t="s">
        <v>377</v>
      </c>
      <c r="H237" s="826" t="s">
        <v>80</v>
      </c>
      <c r="I237" s="89" t="s">
        <v>33</v>
      </c>
      <c r="J237" s="826">
        <v>1</v>
      </c>
      <c r="K237" s="826">
        <v>2020</v>
      </c>
      <c r="L237" s="826">
        <v>2020</v>
      </c>
      <c r="M237" s="831">
        <f t="shared" si="97"/>
        <v>1000</v>
      </c>
      <c r="N237" s="831">
        <v>0</v>
      </c>
      <c r="O237" s="831">
        <v>0</v>
      </c>
      <c r="P237" s="831">
        <v>1000</v>
      </c>
      <c r="Q237" s="831">
        <f t="shared" si="98"/>
        <v>1000</v>
      </c>
      <c r="R237" s="831">
        <v>0</v>
      </c>
      <c r="S237" s="831">
        <v>0</v>
      </c>
      <c r="T237" s="831">
        <v>1000</v>
      </c>
      <c r="U237" s="413">
        <f t="shared" si="99"/>
        <v>1000</v>
      </c>
      <c r="V237" s="413">
        <f t="shared" si="102"/>
        <v>0</v>
      </c>
      <c r="W237" s="413">
        <f t="shared" si="102"/>
        <v>0</v>
      </c>
      <c r="X237" s="413">
        <f t="shared" si="102"/>
        <v>1000</v>
      </c>
      <c r="Y237" s="464">
        <f t="shared" si="100"/>
        <v>1000</v>
      </c>
      <c r="Z237" s="464">
        <v>0</v>
      </c>
      <c r="AA237" s="464">
        <v>0</v>
      </c>
      <c r="AB237" s="464">
        <f>X237</f>
        <v>1000</v>
      </c>
      <c r="AC237" s="242">
        <f t="shared" si="101"/>
        <v>978.18999999999994</v>
      </c>
      <c r="AD237" s="124">
        <v>0</v>
      </c>
      <c r="AE237" s="124">
        <v>0</v>
      </c>
      <c r="AF237" s="1059">
        <f>SUM(AG237:AH237)</f>
        <v>978.18999999999994</v>
      </c>
      <c r="AG237" s="1053">
        <v>45.26</v>
      </c>
      <c r="AH237" s="1053">
        <v>932.93</v>
      </c>
      <c r="AI237" s="958"/>
      <c r="AJ237" s="212">
        <v>978</v>
      </c>
      <c r="AK237" s="1060"/>
      <c r="AL237" s="709"/>
      <c r="AM237" s="2"/>
      <c r="AN237" s="2"/>
      <c r="AO237" s="2"/>
      <c r="AP237" s="2"/>
      <c r="AQ237" s="2"/>
    </row>
    <row r="238" spans="1:43" ht="45" customHeight="1" outlineLevel="1">
      <c r="A238" s="824" t="s">
        <v>225</v>
      </c>
      <c r="B238" s="860" t="s">
        <v>500</v>
      </c>
      <c r="C238" s="826" t="s">
        <v>918</v>
      </c>
      <c r="D238" s="860"/>
      <c r="E238" s="826" t="s">
        <v>73</v>
      </c>
      <c r="F238" s="3" t="s">
        <v>445</v>
      </c>
      <c r="G238" s="826" t="s">
        <v>377</v>
      </c>
      <c r="H238" s="826" t="s">
        <v>80</v>
      </c>
      <c r="I238" s="89" t="s">
        <v>33</v>
      </c>
      <c r="J238" s="826">
        <v>1</v>
      </c>
      <c r="K238" s="826">
        <v>2020</v>
      </c>
      <c r="L238" s="826">
        <v>2020</v>
      </c>
      <c r="M238" s="831">
        <f t="shared" si="97"/>
        <v>1000</v>
      </c>
      <c r="N238" s="831">
        <v>0</v>
      </c>
      <c r="O238" s="831">
        <v>0</v>
      </c>
      <c r="P238" s="831">
        <v>1000</v>
      </c>
      <c r="Q238" s="831">
        <f t="shared" si="98"/>
        <v>1000</v>
      </c>
      <c r="R238" s="831">
        <v>0</v>
      </c>
      <c r="S238" s="831">
        <v>0</v>
      </c>
      <c r="T238" s="831">
        <v>1000</v>
      </c>
      <c r="U238" s="413">
        <f t="shared" si="99"/>
        <v>1000</v>
      </c>
      <c r="V238" s="413">
        <f t="shared" si="102"/>
        <v>0</v>
      </c>
      <c r="W238" s="413">
        <f t="shared" si="102"/>
        <v>0</v>
      </c>
      <c r="X238" s="413">
        <f t="shared" si="102"/>
        <v>1000</v>
      </c>
      <c r="Y238" s="464">
        <f t="shared" si="100"/>
        <v>1197</v>
      </c>
      <c r="Z238" s="464">
        <v>0</v>
      </c>
      <c r="AA238" s="464">
        <v>0</v>
      </c>
      <c r="AB238" s="464">
        <v>1197</v>
      </c>
      <c r="AC238" s="242">
        <f t="shared" si="101"/>
        <v>1181.23</v>
      </c>
      <c r="AD238" s="124">
        <v>0</v>
      </c>
      <c r="AE238" s="124">
        <v>0</v>
      </c>
      <c r="AF238" s="1059">
        <f>SUM(AG238:AH238)</f>
        <v>1181.23</v>
      </c>
      <c r="AG238" s="1070">
        <v>117.69</v>
      </c>
      <c r="AH238" s="202">
        <v>1063.54</v>
      </c>
      <c r="AI238" s="202"/>
      <c r="AJ238" s="212">
        <v>1197</v>
      </c>
      <c r="AK238" s="1060"/>
      <c r="AL238" s="895" t="s">
        <v>676</v>
      </c>
      <c r="AM238" s="2"/>
      <c r="AN238" s="2"/>
      <c r="AO238" s="2"/>
      <c r="AP238" s="2"/>
      <c r="AQ238" s="2"/>
    </row>
    <row r="239" spans="1:43" ht="84" outlineLevel="1">
      <c r="A239" s="824" t="s">
        <v>226</v>
      </c>
      <c r="B239" s="860" t="s">
        <v>501</v>
      </c>
      <c r="C239" s="860"/>
      <c r="D239" s="860"/>
      <c r="E239" s="826" t="s">
        <v>73</v>
      </c>
      <c r="F239" s="3" t="s">
        <v>446</v>
      </c>
      <c r="G239" s="826" t="s">
        <v>377</v>
      </c>
      <c r="H239" s="826" t="s">
        <v>80</v>
      </c>
      <c r="I239" s="89" t="s">
        <v>33</v>
      </c>
      <c r="J239" s="826">
        <v>1</v>
      </c>
      <c r="K239" s="826">
        <v>2018</v>
      </c>
      <c r="L239" s="826">
        <v>2018</v>
      </c>
      <c r="M239" s="831">
        <f t="shared" si="97"/>
        <v>520</v>
      </c>
      <c r="N239" s="831">
        <v>520</v>
      </c>
      <c r="O239" s="831">
        <v>0</v>
      </c>
      <c r="P239" s="831">
        <v>0</v>
      </c>
      <c r="Q239" s="831">
        <f t="shared" si="98"/>
        <v>520</v>
      </c>
      <c r="R239" s="831">
        <v>520</v>
      </c>
      <c r="S239" s="831">
        <v>0</v>
      </c>
      <c r="T239" s="831">
        <v>0</v>
      </c>
      <c r="U239" s="413">
        <f t="shared" si="99"/>
        <v>520</v>
      </c>
      <c r="V239" s="413">
        <f t="shared" si="102"/>
        <v>520</v>
      </c>
      <c r="W239" s="413">
        <f t="shared" si="102"/>
        <v>0</v>
      </c>
      <c r="X239" s="413">
        <f t="shared" si="102"/>
        <v>0</v>
      </c>
      <c r="Y239" s="464">
        <f t="shared" si="100"/>
        <v>520</v>
      </c>
      <c r="Z239" s="464">
        <f t="shared" ref="Z239:AB242" si="104">V239</f>
        <v>520</v>
      </c>
      <c r="AA239" s="464">
        <f t="shared" si="104"/>
        <v>0</v>
      </c>
      <c r="AB239" s="464">
        <f t="shared" si="104"/>
        <v>0</v>
      </c>
      <c r="AC239" s="242">
        <f t="shared" si="101"/>
        <v>415.24</v>
      </c>
      <c r="AD239" s="89">
        <v>38.14</v>
      </c>
      <c r="AE239" s="124">
        <v>377.1</v>
      </c>
      <c r="AF239" s="301"/>
      <c r="AG239" s="89" t="s">
        <v>33</v>
      </c>
      <c r="AH239" s="89"/>
      <c r="AI239" s="89"/>
      <c r="AJ239" s="221"/>
      <c r="AK239" s="1098"/>
      <c r="AL239" s="709"/>
      <c r="AM239" s="2"/>
      <c r="AN239" s="2"/>
      <c r="AO239" s="2"/>
      <c r="AP239" s="2"/>
      <c r="AQ239" s="2"/>
    </row>
    <row r="240" spans="1:43" ht="96" customHeight="1" outlineLevel="1">
      <c r="A240" s="824" t="s">
        <v>227</v>
      </c>
      <c r="B240" s="860" t="s">
        <v>502</v>
      </c>
      <c r="C240" s="860"/>
      <c r="D240" s="860"/>
      <c r="E240" s="826" t="s">
        <v>73</v>
      </c>
      <c r="F240" s="3" t="s">
        <v>446</v>
      </c>
      <c r="G240" s="826" t="s">
        <v>377</v>
      </c>
      <c r="H240" s="826" t="s">
        <v>80</v>
      </c>
      <c r="I240" s="89" t="s">
        <v>33</v>
      </c>
      <c r="J240" s="826">
        <v>1</v>
      </c>
      <c r="K240" s="826">
        <v>2018</v>
      </c>
      <c r="L240" s="826">
        <v>2018</v>
      </c>
      <c r="M240" s="831">
        <f t="shared" si="97"/>
        <v>520</v>
      </c>
      <c r="N240" s="831">
        <v>520</v>
      </c>
      <c r="O240" s="831">
        <v>0</v>
      </c>
      <c r="P240" s="831">
        <v>0</v>
      </c>
      <c r="Q240" s="831">
        <f t="shared" si="98"/>
        <v>520</v>
      </c>
      <c r="R240" s="831">
        <v>520</v>
      </c>
      <c r="S240" s="831">
        <v>0</v>
      </c>
      <c r="T240" s="831">
        <v>0</v>
      </c>
      <c r="U240" s="413">
        <f t="shared" si="99"/>
        <v>520</v>
      </c>
      <c r="V240" s="413">
        <f t="shared" si="102"/>
        <v>520</v>
      </c>
      <c r="W240" s="413">
        <f t="shared" si="102"/>
        <v>0</v>
      </c>
      <c r="X240" s="413">
        <f t="shared" si="102"/>
        <v>0</v>
      </c>
      <c r="Y240" s="464">
        <f t="shared" si="100"/>
        <v>520</v>
      </c>
      <c r="Z240" s="464">
        <f t="shared" si="104"/>
        <v>520</v>
      </c>
      <c r="AA240" s="464">
        <f t="shared" si="104"/>
        <v>0</v>
      </c>
      <c r="AB240" s="464">
        <f t="shared" si="104"/>
        <v>0</v>
      </c>
      <c r="AC240" s="242">
        <f t="shared" si="101"/>
        <v>2147.3999999999996</v>
      </c>
      <c r="AD240" s="89">
        <v>82.2</v>
      </c>
      <c r="AE240" s="124">
        <v>2065.1999999999998</v>
      </c>
      <c r="AF240" s="301"/>
      <c r="AG240" s="89" t="s">
        <v>33</v>
      </c>
      <c r="AH240" s="89"/>
      <c r="AI240" s="89"/>
      <c r="AJ240" s="221"/>
      <c r="AK240" s="1098"/>
      <c r="AL240" s="709"/>
      <c r="AM240" s="2"/>
      <c r="AN240" s="2"/>
      <c r="AO240" s="2"/>
      <c r="AP240" s="2"/>
      <c r="AQ240" s="2"/>
    </row>
    <row r="241" spans="1:43" ht="94.5" customHeight="1" outlineLevel="1">
      <c r="A241" s="824" t="s">
        <v>228</v>
      </c>
      <c r="B241" s="860" t="s">
        <v>503</v>
      </c>
      <c r="C241" s="860"/>
      <c r="D241" s="860"/>
      <c r="E241" s="826" t="s">
        <v>73</v>
      </c>
      <c r="F241" s="3" t="s">
        <v>446</v>
      </c>
      <c r="G241" s="826" t="s">
        <v>377</v>
      </c>
      <c r="H241" s="826" t="s">
        <v>80</v>
      </c>
      <c r="I241" s="89" t="s">
        <v>33</v>
      </c>
      <c r="J241" s="826">
        <v>1</v>
      </c>
      <c r="K241" s="826">
        <v>2019</v>
      </c>
      <c r="L241" s="826">
        <v>2019</v>
      </c>
      <c r="M241" s="831">
        <f t="shared" si="97"/>
        <v>600</v>
      </c>
      <c r="N241" s="831">
        <v>0</v>
      </c>
      <c r="O241" s="831">
        <v>600</v>
      </c>
      <c r="P241" s="831">
        <v>0</v>
      </c>
      <c r="Q241" s="831">
        <f t="shared" si="98"/>
        <v>600</v>
      </c>
      <c r="R241" s="831">
        <v>0</v>
      </c>
      <c r="S241" s="831">
        <v>600</v>
      </c>
      <c r="T241" s="831">
        <v>0</v>
      </c>
      <c r="U241" s="413">
        <f t="shared" si="99"/>
        <v>600</v>
      </c>
      <c r="V241" s="413">
        <f t="shared" si="102"/>
        <v>0</v>
      </c>
      <c r="W241" s="413">
        <f t="shared" si="102"/>
        <v>600</v>
      </c>
      <c r="X241" s="413">
        <f t="shared" si="102"/>
        <v>0</v>
      </c>
      <c r="Y241" s="464">
        <f t="shared" si="100"/>
        <v>600</v>
      </c>
      <c r="Z241" s="464">
        <f t="shared" si="104"/>
        <v>0</v>
      </c>
      <c r="AA241" s="464">
        <f t="shared" si="104"/>
        <v>600</v>
      </c>
      <c r="AB241" s="464">
        <f t="shared" si="104"/>
        <v>0</v>
      </c>
      <c r="AC241" s="242">
        <f t="shared" si="101"/>
        <v>212.2</v>
      </c>
      <c r="AD241" s="124">
        <v>0</v>
      </c>
      <c r="AE241" s="124">
        <v>212.2</v>
      </c>
      <c r="AF241" s="301"/>
      <c r="AG241" s="89" t="s">
        <v>33</v>
      </c>
      <c r="AH241" s="89"/>
      <c r="AI241" s="89"/>
      <c r="AJ241" s="221"/>
      <c r="AK241" s="1098"/>
      <c r="AL241" s="709"/>
      <c r="AM241" s="2"/>
      <c r="AN241" s="2"/>
      <c r="AO241" s="2"/>
      <c r="AP241" s="2"/>
      <c r="AQ241" s="2"/>
    </row>
    <row r="242" spans="1:43" ht="93.75" customHeight="1" outlineLevel="1">
      <c r="A242" s="824" t="s">
        <v>229</v>
      </c>
      <c r="B242" s="860" t="s">
        <v>504</v>
      </c>
      <c r="C242" s="860"/>
      <c r="D242" s="860"/>
      <c r="E242" s="826" t="s">
        <v>73</v>
      </c>
      <c r="F242" s="3" t="s">
        <v>446</v>
      </c>
      <c r="G242" s="826" t="s">
        <v>377</v>
      </c>
      <c r="H242" s="826" t="s">
        <v>80</v>
      </c>
      <c r="I242" s="89" t="s">
        <v>33</v>
      </c>
      <c r="J242" s="826">
        <v>1</v>
      </c>
      <c r="K242" s="826">
        <v>2019</v>
      </c>
      <c r="L242" s="826">
        <v>2019</v>
      </c>
      <c r="M242" s="831">
        <f t="shared" si="97"/>
        <v>680</v>
      </c>
      <c r="N242" s="831">
        <v>0</v>
      </c>
      <c r="O242" s="831">
        <v>680</v>
      </c>
      <c r="P242" s="831">
        <v>0</v>
      </c>
      <c r="Q242" s="831">
        <f t="shared" si="98"/>
        <v>680</v>
      </c>
      <c r="R242" s="831">
        <v>0</v>
      </c>
      <c r="S242" s="831">
        <v>680</v>
      </c>
      <c r="T242" s="831">
        <v>0</v>
      </c>
      <c r="U242" s="413">
        <f t="shared" si="99"/>
        <v>680</v>
      </c>
      <c r="V242" s="413">
        <f t="shared" si="102"/>
        <v>0</v>
      </c>
      <c r="W242" s="413">
        <f t="shared" si="102"/>
        <v>680</v>
      </c>
      <c r="X242" s="413">
        <f t="shared" si="102"/>
        <v>0</v>
      </c>
      <c r="Y242" s="464">
        <f t="shared" si="100"/>
        <v>680</v>
      </c>
      <c r="Z242" s="464">
        <f t="shared" si="104"/>
        <v>0</v>
      </c>
      <c r="AA242" s="464">
        <f t="shared" si="104"/>
        <v>680</v>
      </c>
      <c r="AB242" s="464">
        <f t="shared" si="104"/>
        <v>0</v>
      </c>
      <c r="AC242" s="242">
        <f t="shared" si="101"/>
        <v>275.89999999999998</v>
      </c>
      <c r="AD242" s="124">
        <v>0</v>
      </c>
      <c r="AE242" s="124">
        <v>275.89999999999998</v>
      </c>
      <c r="AF242" s="301"/>
      <c r="AG242" s="89" t="s">
        <v>33</v>
      </c>
      <c r="AH242" s="89"/>
      <c r="AI242" s="89"/>
      <c r="AJ242" s="221"/>
      <c r="AK242" s="1098"/>
      <c r="AL242" s="709"/>
      <c r="AM242" s="2"/>
      <c r="AN242" s="2"/>
      <c r="AO242" s="2"/>
      <c r="AP242" s="2"/>
      <c r="AQ242" s="2"/>
    </row>
    <row r="243" spans="1:43" ht="96" customHeight="1" outlineLevel="1">
      <c r="A243" s="361" t="s">
        <v>230</v>
      </c>
      <c r="B243" s="859" t="s">
        <v>505</v>
      </c>
      <c r="C243" s="860" t="s">
        <v>919</v>
      </c>
      <c r="D243" s="860"/>
      <c r="E243" s="826" t="s">
        <v>73</v>
      </c>
      <c r="F243" s="3" t="s">
        <v>446</v>
      </c>
      <c r="G243" s="826" t="s">
        <v>377</v>
      </c>
      <c r="H243" s="826" t="s">
        <v>80</v>
      </c>
      <c r="I243" s="89" t="s">
        <v>33</v>
      </c>
      <c r="J243" s="826">
        <v>1</v>
      </c>
      <c r="K243" s="826">
        <v>2020</v>
      </c>
      <c r="L243" s="826">
        <v>2020</v>
      </c>
      <c r="M243" s="831">
        <f t="shared" si="97"/>
        <v>3000</v>
      </c>
      <c r="N243" s="831">
        <v>0</v>
      </c>
      <c r="O243" s="831">
        <v>0</v>
      </c>
      <c r="P243" s="831">
        <v>3000</v>
      </c>
      <c r="Q243" s="831">
        <f t="shared" si="98"/>
        <v>3000</v>
      </c>
      <c r="R243" s="831">
        <v>0</v>
      </c>
      <c r="S243" s="831">
        <v>0</v>
      </c>
      <c r="T243" s="831">
        <v>3000</v>
      </c>
      <c r="U243" s="413">
        <f t="shared" si="99"/>
        <v>3000</v>
      </c>
      <c r="V243" s="413">
        <f t="shared" si="102"/>
        <v>0</v>
      </c>
      <c r="W243" s="413">
        <f t="shared" si="102"/>
        <v>0</v>
      </c>
      <c r="X243" s="413">
        <f t="shared" si="102"/>
        <v>3000</v>
      </c>
      <c r="Y243" s="464">
        <f t="shared" si="100"/>
        <v>0</v>
      </c>
      <c r="Z243" s="464">
        <v>0</v>
      </c>
      <c r="AA243" s="464">
        <v>0</v>
      </c>
      <c r="AB243" s="464">
        <v>0</v>
      </c>
      <c r="AC243" s="242">
        <f t="shared" si="101"/>
        <v>0</v>
      </c>
      <c r="AD243" s="124">
        <v>0</v>
      </c>
      <c r="AE243" s="124">
        <v>0</v>
      </c>
      <c r="AF243" s="124">
        <v>0</v>
      </c>
      <c r="AG243" s="89">
        <v>0</v>
      </c>
      <c r="AH243" s="89"/>
      <c r="AI243" s="89"/>
      <c r="AJ243" s="212">
        <v>0</v>
      </c>
      <c r="AK243" s="1060"/>
      <c r="AL243" s="709"/>
      <c r="AM243" s="2"/>
      <c r="AN243" s="2"/>
      <c r="AO243" s="2"/>
      <c r="AP243" s="2"/>
      <c r="AQ243" s="2"/>
    </row>
    <row r="244" spans="1:43" ht="96" customHeight="1" outlineLevel="1">
      <c r="A244" s="487" t="s">
        <v>230</v>
      </c>
      <c r="B244" s="860" t="s">
        <v>1084</v>
      </c>
      <c r="C244" s="860" t="s">
        <v>917</v>
      </c>
      <c r="D244" s="860"/>
      <c r="E244" s="826" t="s">
        <v>73</v>
      </c>
      <c r="F244" s="3" t="s">
        <v>446</v>
      </c>
      <c r="G244" s="826" t="s">
        <v>377</v>
      </c>
      <c r="H244" s="826" t="s">
        <v>80</v>
      </c>
      <c r="I244" s="89" t="s">
        <v>33</v>
      </c>
      <c r="J244" s="826">
        <v>1</v>
      </c>
      <c r="K244" s="826">
        <v>2020</v>
      </c>
      <c r="L244" s="826">
        <v>2020</v>
      </c>
      <c r="M244" s="831"/>
      <c r="N244" s="831"/>
      <c r="O244" s="831"/>
      <c r="P244" s="831"/>
      <c r="Q244" s="831"/>
      <c r="R244" s="831"/>
      <c r="S244" s="831"/>
      <c r="T244" s="831"/>
      <c r="U244" s="413"/>
      <c r="V244" s="413"/>
      <c r="W244" s="413"/>
      <c r="X244" s="413"/>
      <c r="Y244" s="464">
        <f t="shared" si="100"/>
        <v>4618</v>
      </c>
      <c r="Z244" s="464">
        <v>0</v>
      </c>
      <c r="AA244" s="464">
        <v>0</v>
      </c>
      <c r="AB244" s="464">
        <v>4618</v>
      </c>
      <c r="AC244" s="242">
        <f t="shared" si="101"/>
        <v>4671.9399999999996</v>
      </c>
      <c r="AD244" s="124"/>
      <c r="AE244" s="124"/>
      <c r="AF244" s="1059">
        <f>SUM(AG244:AH244)</f>
        <v>4671.9399999999996</v>
      </c>
      <c r="AG244" s="89"/>
      <c r="AH244" s="89">
        <v>4671.9399999999996</v>
      </c>
      <c r="AI244" s="89"/>
      <c r="AJ244" s="212">
        <v>4618</v>
      </c>
      <c r="AK244" s="1060" t="s">
        <v>1085</v>
      </c>
      <c r="AL244" s="709"/>
      <c r="AM244" s="2"/>
      <c r="AN244" s="2"/>
      <c r="AO244" s="2"/>
      <c r="AP244" s="2"/>
      <c r="AQ244" s="2"/>
    </row>
    <row r="245" spans="1:43" ht="92.25" customHeight="1" outlineLevel="1">
      <c r="A245" s="824" t="s">
        <v>231</v>
      </c>
      <c r="B245" s="860" t="s">
        <v>506</v>
      </c>
      <c r="C245" s="860" t="s">
        <v>920</v>
      </c>
      <c r="D245" s="860"/>
      <c r="E245" s="826" t="s">
        <v>73</v>
      </c>
      <c r="F245" s="3" t="s">
        <v>446</v>
      </c>
      <c r="G245" s="826" t="s">
        <v>377</v>
      </c>
      <c r="H245" s="826" t="s">
        <v>80</v>
      </c>
      <c r="I245" s="89" t="s">
        <v>33</v>
      </c>
      <c r="J245" s="826">
        <v>1</v>
      </c>
      <c r="K245" s="826">
        <v>2020</v>
      </c>
      <c r="L245" s="826">
        <v>2020</v>
      </c>
      <c r="M245" s="831">
        <f t="shared" si="97"/>
        <v>2500</v>
      </c>
      <c r="N245" s="831">
        <v>0</v>
      </c>
      <c r="O245" s="831">
        <v>0</v>
      </c>
      <c r="P245" s="831">
        <v>2500</v>
      </c>
      <c r="Q245" s="831">
        <f t="shared" si="98"/>
        <v>2500</v>
      </c>
      <c r="R245" s="831">
        <v>0</v>
      </c>
      <c r="S245" s="831">
        <v>0</v>
      </c>
      <c r="T245" s="831">
        <v>2500</v>
      </c>
      <c r="U245" s="413">
        <f t="shared" si="99"/>
        <v>2500</v>
      </c>
      <c r="V245" s="413">
        <f t="shared" si="102"/>
        <v>0</v>
      </c>
      <c r="W245" s="413">
        <f t="shared" si="102"/>
        <v>0</v>
      </c>
      <c r="X245" s="413">
        <f t="shared" si="102"/>
        <v>2500</v>
      </c>
      <c r="Y245" s="464">
        <f t="shared" si="100"/>
        <v>2746.7</v>
      </c>
      <c r="Z245" s="464">
        <v>0</v>
      </c>
      <c r="AA245" s="464">
        <v>0</v>
      </c>
      <c r="AB245" s="464">
        <v>2746.7</v>
      </c>
      <c r="AC245" s="242">
        <f t="shared" si="101"/>
        <v>2746.3599999999997</v>
      </c>
      <c r="AD245" s="124">
        <v>0</v>
      </c>
      <c r="AE245" s="124">
        <v>0</v>
      </c>
      <c r="AF245" s="1059">
        <f>SUM(AG245:AH245)</f>
        <v>2746.3599999999997</v>
      </c>
      <c r="AG245" s="89">
        <v>88.66</v>
      </c>
      <c r="AH245" s="89">
        <v>2657.7</v>
      </c>
      <c r="AI245" s="89"/>
      <c r="AJ245" s="212">
        <v>2746.7</v>
      </c>
      <c r="AK245" s="1060"/>
      <c r="AL245" s="709"/>
      <c r="AM245" s="2"/>
      <c r="AN245" s="2"/>
      <c r="AO245" s="2"/>
      <c r="AP245" s="2"/>
      <c r="AQ245" s="2"/>
    </row>
    <row r="246" spans="1:43" ht="101.25" customHeight="1" outlineLevel="1">
      <c r="A246" s="824" t="s">
        <v>232</v>
      </c>
      <c r="B246" s="860" t="s">
        <v>507</v>
      </c>
      <c r="C246" s="860"/>
      <c r="D246" s="860"/>
      <c r="E246" s="826" t="s">
        <v>73</v>
      </c>
      <c r="F246" s="3" t="s">
        <v>446</v>
      </c>
      <c r="G246" s="826" t="s">
        <v>377</v>
      </c>
      <c r="H246" s="826" t="s">
        <v>80</v>
      </c>
      <c r="I246" s="89" t="s">
        <v>33</v>
      </c>
      <c r="J246" s="826">
        <v>1</v>
      </c>
      <c r="K246" s="826">
        <v>2020</v>
      </c>
      <c r="L246" s="826">
        <v>2020</v>
      </c>
      <c r="M246" s="831">
        <f t="shared" si="97"/>
        <v>30500</v>
      </c>
      <c r="N246" s="831">
        <v>8500</v>
      </c>
      <c r="O246" s="831">
        <v>11000</v>
      </c>
      <c r="P246" s="831">
        <v>11000</v>
      </c>
      <c r="Q246" s="831">
        <f t="shared" si="98"/>
        <v>30500</v>
      </c>
      <c r="R246" s="831">
        <v>8500</v>
      </c>
      <c r="S246" s="831">
        <v>11000</v>
      </c>
      <c r="T246" s="831">
        <v>11000</v>
      </c>
      <c r="U246" s="413">
        <f t="shared" si="99"/>
        <v>30500</v>
      </c>
      <c r="V246" s="413">
        <f t="shared" si="102"/>
        <v>8500</v>
      </c>
      <c r="W246" s="413">
        <f t="shared" si="102"/>
        <v>11000</v>
      </c>
      <c r="X246" s="413">
        <f t="shared" si="102"/>
        <v>11000</v>
      </c>
      <c r="Y246" s="464">
        <f t="shared" si="100"/>
        <v>29149.9</v>
      </c>
      <c r="Z246" s="698">
        <v>8500</v>
      </c>
      <c r="AA246" s="698">
        <v>11000</v>
      </c>
      <c r="AB246" s="697">
        <f>11000-1385.1+35</f>
        <v>9649.9</v>
      </c>
      <c r="AC246" s="242">
        <f t="shared" si="101"/>
        <v>28478.809999999998</v>
      </c>
      <c r="AD246" s="124">
        <v>0</v>
      </c>
      <c r="AE246" s="89">
        <v>15890.5</v>
      </c>
      <c r="AF246" s="89">
        <f>SUM(AG246:AH246)</f>
        <v>12588.31</v>
      </c>
      <c r="AG246" s="89">
        <v>0</v>
      </c>
      <c r="AH246" s="89">
        <v>12588.31</v>
      </c>
      <c r="AI246" s="89"/>
      <c r="AJ246" s="212">
        <v>12588</v>
      </c>
      <c r="AK246" s="1060"/>
      <c r="AL246" s="709"/>
      <c r="AM246" s="2"/>
      <c r="AN246" s="2"/>
      <c r="AO246" s="2"/>
      <c r="AP246" s="2"/>
      <c r="AQ246" s="2"/>
    </row>
    <row r="247" spans="1:43" ht="101.25" customHeight="1" outlineLevel="1">
      <c r="A247" s="824" t="s">
        <v>908</v>
      </c>
      <c r="B247" s="860" t="s">
        <v>909</v>
      </c>
      <c r="C247" s="826" t="s">
        <v>912</v>
      </c>
      <c r="D247" s="860"/>
      <c r="E247" s="826" t="s">
        <v>73</v>
      </c>
      <c r="F247" s="3" t="s">
        <v>446</v>
      </c>
      <c r="G247" s="826" t="s">
        <v>377</v>
      </c>
      <c r="H247" s="826" t="s">
        <v>80</v>
      </c>
      <c r="I247" s="89" t="s">
        <v>33</v>
      </c>
      <c r="J247" s="826">
        <v>1</v>
      </c>
      <c r="K247" s="826">
        <v>2020</v>
      </c>
      <c r="L247" s="826">
        <v>2020</v>
      </c>
      <c r="M247" s="746"/>
      <c r="N247" s="746"/>
      <c r="O247" s="746"/>
      <c r="P247" s="746"/>
      <c r="Q247" s="746"/>
      <c r="R247" s="746"/>
      <c r="S247" s="746"/>
      <c r="T247" s="746"/>
      <c r="U247" s="741"/>
      <c r="V247" s="741"/>
      <c r="W247" s="741"/>
      <c r="X247" s="741"/>
      <c r="Y247" s="725">
        <f t="shared" si="100"/>
        <v>468</v>
      </c>
      <c r="Z247" s="725">
        <v>0</v>
      </c>
      <c r="AA247" s="725">
        <v>0</v>
      </c>
      <c r="AB247" s="725">
        <v>468</v>
      </c>
      <c r="AC247" s="1052">
        <f t="shared" si="101"/>
        <v>468</v>
      </c>
      <c r="AD247" s="702"/>
      <c r="AE247" s="704"/>
      <c r="AF247" s="1076">
        <v>468</v>
      </c>
      <c r="AG247" s="720">
        <v>467.84</v>
      </c>
      <c r="AH247" s="974"/>
      <c r="AI247" s="974"/>
      <c r="AJ247" s="486">
        <v>468</v>
      </c>
      <c r="AK247" s="1063" t="s">
        <v>1091</v>
      </c>
      <c r="AL247" s="709"/>
      <c r="AM247" s="2"/>
      <c r="AN247" s="2"/>
      <c r="AO247" s="2"/>
      <c r="AP247" s="2"/>
      <c r="AQ247" s="2"/>
    </row>
    <row r="248" spans="1:43" ht="101.25" customHeight="1" outlineLevel="1">
      <c r="A248" s="824" t="s">
        <v>910</v>
      </c>
      <c r="B248" s="860" t="s">
        <v>911</v>
      </c>
      <c r="C248" s="826" t="s">
        <v>917</v>
      </c>
      <c r="D248" s="860"/>
      <c r="E248" s="826" t="s">
        <v>73</v>
      </c>
      <c r="F248" s="3" t="s">
        <v>446</v>
      </c>
      <c r="G248" s="826" t="s">
        <v>377</v>
      </c>
      <c r="H248" s="826" t="s">
        <v>80</v>
      </c>
      <c r="I248" s="89" t="s">
        <v>33</v>
      </c>
      <c r="J248" s="826">
        <v>1</v>
      </c>
      <c r="K248" s="826">
        <v>2020</v>
      </c>
      <c r="L248" s="826">
        <v>2020</v>
      </c>
      <c r="M248" s="746"/>
      <c r="N248" s="746"/>
      <c r="O248" s="746"/>
      <c r="P248" s="746"/>
      <c r="Q248" s="746"/>
      <c r="R248" s="746"/>
      <c r="S248" s="746"/>
      <c r="T248" s="746"/>
      <c r="U248" s="741"/>
      <c r="V248" s="741"/>
      <c r="W248" s="741"/>
      <c r="X248" s="741"/>
      <c r="Y248" s="725">
        <f t="shared" si="100"/>
        <v>1065</v>
      </c>
      <c r="Z248" s="725">
        <v>0</v>
      </c>
      <c r="AA248" s="725">
        <v>0</v>
      </c>
      <c r="AB248" s="725">
        <v>1065</v>
      </c>
      <c r="AC248" s="1062">
        <f t="shared" si="101"/>
        <v>1117.05</v>
      </c>
      <c r="AD248" s="702"/>
      <c r="AE248" s="704"/>
      <c r="AF248" s="1045">
        <f>SUM(AG248:AH248)</f>
        <v>1117.05</v>
      </c>
      <c r="AG248" s="720">
        <v>50</v>
      </c>
      <c r="AH248" s="974">
        <v>1067.05</v>
      </c>
      <c r="AI248" s="974"/>
      <c r="AJ248" s="486">
        <v>1065</v>
      </c>
      <c r="AK248" s="1063" t="s">
        <v>1085</v>
      </c>
      <c r="AL248" s="709"/>
      <c r="AM248" s="2"/>
      <c r="AN248" s="2"/>
      <c r="AO248" s="2"/>
      <c r="AP248" s="2"/>
      <c r="AQ248" s="2"/>
    </row>
    <row r="249" spans="1:43" ht="101.25" customHeight="1" outlineLevel="1">
      <c r="A249" s="824" t="s">
        <v>913</v>
      </c>
      <c r="B249" s="860" t="s">
        <v>1083</v>
      </c>
      <c r="C249" s="826" t="s">
        <v>917</v>
      </c>
      <c r="D249" s="860"/>
      <c r="E249" s="826" t="s">
        <v>73</v>
      </c>
      <c r="F249" s="3" t="s">
        <v>446</v>
      </c>
      <c r="G249" s="826" t="s">
        <v>377</v>
      </c>
      <c r="H249" s="826" t="s">
        <v>80</v>
      </c>
      <c r="I249" s="89" t="s">
        <v>33</v>
      </c>
      <c r="J249" s="826">
        <v>1</v>
      </c>
      <c r="K249" s="826">
        <v>2020</v>
      </c>
      <c r="L249" s="826">
        <v>2020</v>
      </c>
      <c r="M249" s="746"/>
      <c r="N249" s="746"/>
      <c r="O249" s="746"/>
      <c r="P249" s="746"/>
      <c r="Q249" s="746"/>
      <c r="R249" s="746"/>
      <c r="S249" s="746"/>
      <c r="T249" s="746"/>
      <c r="U249" s="741"/>
      <c r="V249" s="741"/>
      <c r="W249" s="741"/>
      <c r="X249" s="741"/>
      <c r="Y249" s="725">
        <f t="shared" si="100"/>
        <v>537</v>
      </c>
      <c r="Z249" s="725">
        <v>0</v>
      </c>
      <c r="AA249" s="725">
        <v>0</v>
      </c>
      <c r="AB249" s="725">
        <v>537</v>
      </c>
      <c r="AC249" s="1052">
        <f t="shared" si="101"/>
        <v>537</v>
      </c>
      <c r="AD249" s="702"/>
      <c r="AE249" s="704"/>
      <c r="AF249" s="1045">
        <v>537</v>
      </c>
      <c r="AG249" s="720">
        <v>26.68</v>
      </c>
      <c r="AH249" s="974">
        <v>510.96</v>
      </c>
      <c r="AI249" s="974"/>
      <c r="AJ249" s="486">
        <v>537</v>
      </c>
      <c r="AK249" s="1063"/>
      <c r="AL249" s="709"/>
      <c r="AM249" s="2"/>
      <c r="AN249" s="2"/>
      <c r="AO249" s="2"/>
      <c r="AP249" s="2"/>
      <c r="AQ249" s="2"/>
    </row>
    <row r="250" spans="1:43" ht="23.25" customHeight="1">
      <c r="A250" s="351" t="s">
        <v>219</v>
      </c>
      <c r="B250" s="1766" t="s">
        <v>39</v>
      </c>
      <c r="C250" s="1767"/>
      <c r="D250" s="1767"/>
      <c r="E250" s="1767"/>
      <c r="F250" s="779"/>
      <c r="G250" s="37"/>
      <c r="H250" s="37"/>
      <c r="I250" s="37"/>
      <c r="J250" s="37"/>
      <c r="K250" s="37"/>
      <c r="L250" s="37"/>
      <c r="M250" s="39">
        <f>SUM(M251)</f>
        <v>350</v>
      </c>
      <c r="N250" s="39">
        <f>SUM(N251)</f>
        <v>350</v>
      </c>
      <c r="O250" s="39">
        <f>SUM(O251)</f>
        <v>0</v>
      </c>
      <c r="P250" s="39">
        <f>SUM(P251)</f>
        <v>0</v>
      </c>
      <c r="Q250" s="39">
        <f>SUM(Q251)</f>
        <v>350</v>
      </c>
      <c r="R250" s="39">
        <f t="shared" ref="R250:AJ250" si="105">SUM(R251)</f>
        <v>350</v>
      </c>
      <c r="S250" s="39">
        <f t="shared" si="105"/>
        <v>0</v>
      </c>
      <c r="T250" s="39">
        <f t="shared" si="105"/>
        <v>0</v>
      </c>
      <c r="U250" s="404">
        <f t="shared" si="105"/>
        <v>350</v>
      </c>
      <c r="V250" s="404">
        <f t="shared" si="105"/>
        <v>350</v>
      </c>
      <c r="W250" s="404">
        <f t="shared" si="105"/>
        <v>0</v>
      </c>
      <c r="X250" s="404">
        <f t="shared" si="105"/>
        <v>0</v>
      </c>
      <c r="Y250" s="453">
        <f t="shared" si="105"/>
        <v>350</v>
      </c>
      <c r="Z250" s="453">
        <f t="shared" si="105"/>
        <v>350</v>
      </c>
      <c r="AA250" s="453">
        <f t="shared" si="105"/>
        <v>0</v>
      </c>
      <c r="AB250" s="453">
        <f t="shared" si="105"/>
        <v>0</v>
      </c>
      <c r="AC250" s="39">
        <f t="shared" si="105"/>
        <v>584.5200000000001</v>
      </c>
      <c r="AD250" s="39">
        <f t="shared" si="105"/>
        <v>44.32</v>
      </c>
      <c r="AE250" s="39">
        <f t="shared" si="105"/>
        <v>540.20000000000005</v>
      </c>
      <c r="AF250" s="39">
        <f t="shared" si="105"/>
        <v>0</v>
      </c>
      <c r="AG250" s="99">
        <f t="shared" si="105"/>
        <v>0</v>
      </c>
      <c r="AH250" s="99"/>
      <c r="AI250" s="99"/>
      <c r="AJ250" s="99">
        <f t="shared" si="105"/>
        <v>0</v>
      </c>
      <c r="AK250" s="1111"/>
      <c r="AL250" s="335"/>
      <c r="AM250" s="2"/>
      <c r="AN250" s="2"/>
      <c r="AO250" s="2"/>
      <c r="AP250" s="2"/>
      <c r="AQ250" s="2"/>
    </row>
    <row r="251" spans="1:43" ht="54.75" customHeight="1" outlineLevel="1" thickBot="1">
      <c r="A251" s="798" t="s">
        <v>233</v>
      </c>
      <c r="B251" s="763" t="s">
        <v>508</v>
      </c>
      <c r="C251" s="763"/>
      <c r="D251" s="763"/>
      <c r="E251" s="706" t="s">
        <v>73</v>
      </c>
      <c r="F251" s="825" t="s">
        <v>447</v>
      </c>
      <c r="G251" s="706" t="s">
        <v>377</v>
      </c>
      <c r="H251" s="706" t="s">
        <v>80</v>
      </c>
      <c r="I251" s="704" t="s">
        <v>33</v>
      </c>
      <c r="J251" s="706">
        <v>1</v>
      </c>
      <c r="K251" s="706">
        <v>2018</v>
      </c>
      <c r="L251" s="706">
        <v>2018</v>
      </c>
      <c r="M251" s="746">
        <f t="shared" si="97"/>
        <v>350</v>
      </c>
      <c r="N251" s="746">
        <v>350</v>
      </c>
      <c r="O251" s="746">
        <v>0</v>
      </c>
      <c r="P251" s="746">
        <v>0</v>
      </c>
      <c r="Q251" s="702">
        <f>SUM(R251:T251)</f>
        <v>350</v>
      </c>
      <c r="R251" s="702">
        <v>350</v>
      </c>
      <c r="S251" s="702">
        <v>0</v>
      </c>
      <c r="T251" s="702">
        <v>0</v>
      </c>
      <c r="U251" s="761">
        <f>SUM(V251:X251)</f>
        <v>350</v>
      </c>
      <c r="V251" s="761">
        <f>R251</f>
        <v>350</v>
      </c>
      <c r="W251" s="761">
        <f>S251</f>
        <v>0</v>
      </c>
      <c r="X251" s="761">
        <f>T251</f>
        <v>0</v>
      </c>
      <c r="Y251" s="721">
        <f t="shared" ref="Y251" si="106">SUM(Z251:AB251)</f>
        <v>350</v>
      </c>
      <c r="Z251" s="721">
        <f t="shared" ref="Z251:AB251" si="107">V251</f>
        <v>350</v>
      </c>
      <c r="AA251" s="721">
        <f t="shared" si="107"/>
        <v>0</v>
      </c>
      <c r="AB251" s="721">
        <f t="shared" si="107"/>
        <v>0</v>
      </c>
      <c r="AC251" s="1049">
        <f t="shared" ref="AC251" si="108">SUM(AD251:AF251)</f>
        <v>584.5200000000001</v>
      </c>
      <c r="AD251" s="297">
        <v>44.32</v>
      </c>
      <c r="AE251" s="702">
        <v>540.20000000000005</v>
      </c>
      <c r="AF251" s="514"/>
      <c r="AG251" s="704" t="s">
        <v>33</v>
      </c>
      <c r="AH251" s="920"/>
      <c r="AI251" s="920"/>
      <c r="AJ251" s="813"/>
      <c r="AK251" s="1137"/>
      <c r="AL251" s="709"/>
      <c r="AM251" s="2"/>
      <c r="AN251" s="2"/>
      <c r="AO251" s="2"/>
      <c r="AP251" s="2"/>
      <c r="AQ251" s="2"/>
    </row>
    <row r="252" spans="1:43" ht="8.25" customHeight="1" thickBot="1">
      <c r="A252" s="51"/>
      <c r="B252" s="374"/>
      <c r="C252" s="52"/>
      <c r="D252" s="52"/>
      <c r="E252" s="53"/>
      <c r="F252" s="53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405"/>
      <c r="V252" s="405"/>
      <c r="W252" s="405"/>
      <c r="X252" s="405"/>
      <c r="Y252" s="457"/>
      <c r="Z252" s="457"/>
      <c r="AA252" s="457"/>
      <c r="AB252" s="457"/>
      <c r="AC252" s="54"/>
      <c r="AD252" s="54"/>
      <c r="AE252" s="54"/>
      <c r="AF252" s="1025"/>
      <c r="AG252" s="129"/>
      <c r="AH252" s="129"/>
      <c r="AI252" s="129"/>
      <c r="AJ252" s="388"/>
      <c r="AK252" s="1138"/>
      <c r="AL252" s="709"/>
      <c r="AM252" s="2"/>
      <c r="AN252" s="2"/>
      <c r="AO252" s="2"/>
      <c r="AP252" s="2"/>
      <c r="AQ252" s="2"/>
    </row>
    <row r="253" spans="1:43" s="84" customFormat="1" ht="35.25" customHeight="1">
      <c r="A253" s="355" t="s">
        <v>234</v>
      </c>
      <c r="B253" s="1897" t="s">
        <v>99</v>
      </c>
      <c r="C253" s="1898"/>
      <c r="D253" s="1898"/>
      <c r="E253" s="1898"/>
      <c r="F253" s="1898"/>
      <c r="G253" s="1898"/>
      <c r="H253" s="1898"/>
      <c r="I253" s="1898"/>
      <c r="J253" s="1898"/>
      <c r="K253" s="1898"/>
      <c r="L253" s="1899"/>
      <c r="M253" s="228">
        <f t="shared" ref="M253:AJ253" si="109">SUM(M254+M261)</f>
        <v>77700</v>
      </c>
      <c r="N253" s="228">
        <f t="shared" si="109"/>
        <v>0</v>
      </c>
      <c r="O253" s="228">
        <f t="shared" si="109"/>
        <v>15000</v>
      </c>
      <c r="P253" s="228">
        <f t="shared" si="109"/>
        <v>62700</v>
      </c>
      <c r="Q253" s="228">
        <f t="shared" si="109"/>
        <v>77700</v>
      </c>
      <c r="R253" s="228">
        <f t="shared" si="109"/>
        <v>0</v>
      </c>
      <c r="S253" s="228">
        <f t="shared" si="109"/>
        <v>15000</v>
      </c>
      <c r="T253" s="228">
        <f t="shared" si="109"/>
        <v>62700</v>
      </c>
      <c r="U253" s="417">
        <f t="shared" si="109"/>
        <v>77700</v>
      </c>
      <c r="V253" s="417">
        <f t="shared" si="109"/>
        <v>0</v>
      </c>
      <c r="W253" s="417">
        <f t="shared" si="109"/>
        <v>15000</v>
      </c>
      <c r="X253" s="417">
        <f t="shared" si="109"/>
        <v>62700</v>
      </c>
      <c r="Y253" s="468">
        <f t="shared" si="109"/>
        <v>25360.1</v>
      </c>
      <c r="Z253" s="468">
        <f t="shared" si="109"/>
        <v>0</v>
      </c>
      <c r="AA253" s="468">
        <f t="shared" si="109"/>
        <v>15000</v>
      </c>
      <c r="AB253" s="468">
        <f t="shared" si="109"/>
        <v>10360.1</v>
      </c>
      <c r="AC253" s="228">
        <f t="shared" si="109"/>
        <v>24777.938999999998</v>
      </c>
      <c r="AD253" s="228">
        <f t="shared" si="109"/>
        <v>12417.73</v>
      </c>
      <c r="AE253" s="228">
        <f t="shared" si="109"/>
        <v>5475.6</v>
      </c>
      <c r="AF253" s="228">
        <f t="shared" si="109"/>
        <v>6884.6090000000004</v>
      </c>
      <c r="AG253" s="754">
        <f t="shared" si="109"/>
        <v>4231.2030000000004</v>
      </c>
      <c r="AH253" s="906"/>
      <c r="AI253" s="906"/>
      <c r="AJ253" s="754">
        <f t="shared" si="109"/>
        <v>4231.3700000000008</v>
      </c>
      <c r="AK253" s="1139"/>
      <c r="AL253" s="822"/>
      <c r="AM253" s="83"/>
      <c r="AN253" s="83"/>
      <c r="AO253" s="83"/>
      <c r="AP253" s="83"/>
      <c r="AQ253" s="83"/>
    </row>
    <row r="254" spans="1:43" s="84" customFormat="1" ht="22.5" customHeight="1">
      <c r="A254" s="344" t="s">
        <v>235</v>
      </c>
      <c r="B254" s="1900" t="s">
        <v>36</v>
      </c>
      <c r="C254" s="1900"/>
      <c r="D254" s="1900"/>
      <c r="E254" s="1900"/>
      <c r="F254" s="821"/>
      <c r="G254" s="16"/>
      <c r="H254" s="16"/>
      <c r="I254" s="16"/>
      <c r="J254" s="16"/>
      <c r="K254" s="16"/>
      <c r="L254" s="16"/>
      <c r="M254" s="17">
        <f t="shared" ref="M254:S254" si="110">SUM(M255:M259)</f>
        <v>18000</v>
      </c>
      <c r="N254" s="17">
        <f t="shared" si="110"/>
        <v>0</v>
      </c>
      <c r="O254" s="17">
        <f t="shared" si="110"/>
        <v>5000</v>
      </c>
      <c r="P254" s="17">
        <f t="shared" si="110"/>
        <v>13000</v>
      </c>
      <c r="Q254" s="17">
        <f t="shared" si="110"/>
        <v>18000</v>
      </c>
      <c r="R254" s="17">
        <f>SUM(R255:R259)</f>
        <v>0</v>
      </c>
      <c r="S254" s="17">
        <f t="shared" si="110"/>
        <v>5000</v>
      </c>
      <c r="T254" s="17">
        <f>SUM(T255:T260)</f>
        <v>13000</v>
      </c>
      <c r="U254" s="399">
        <f>SUM(U255:U260)</f>
        <v>18000</v>
      </c>
      <c r="V254" s="399">
        <f t="shared" ref="V254:AE254" si="111">SUM(V255:V260)</f>
        <v>0</v>
      </c>
      <c r="W254" s="399">
        <f t="shared" si="111"/>
        <v>5000</v>
      </c>
      <c r="X254" s="399">
        <f t="shared" si="111"/>
        <v>13000</v>
      </c>
      <c r="Y254" s="448">
        <f>SUM(Y255:Y260)</f>
        <v>14099</v>
      </c>
      <c r="Z254" s="448">
        <f t="shared" ref="Z254:AB254" si="112">SUM(Z255:Z260)</f>
        <v>0</v>
      </c>
      <c r="AA254" s="448">
        <f t="shared" si="112"/>
        <v>5000</v>
      </c>
      <c r="AB254" s="448">
        <f t="shared" si="112"/>
        <v>9099</v>
      </c>
      <c r="AC254" s="17">
        <f>SUM(AC255:AC260)</f>
        <v>11580.085999999999</v>
      </c>
      <c r="AD254" s="17">
        <f t="shared" si="111"/>
        <v>3559</v>
      </c>
      <c r="AE254" s="17">
        <f t="shared" si="111"/>
        <v>3387.2</v>
      </c>
      <c r="AF254" s="17">
        <f>SUM(AF255:AF260)</f>
        <v>4633.8860000000004</v>
      </c>
      <c r="AG254" s="95">
        <f>SUM(AG255:AG260)</f>
        <v>3917.3700000000003</v>
      </c>
      <c r="AH254" s="95"/>
      <c r="AI254" s="95"/>
      <c r="AJ254" s="95">
        <f>SUM(AJ255:AJ260)</f>
        <v>3917.3700000000003</v>
      </c>
      <c r="AK254" s="1115"/>
      <c r="AL254" s="213"/>
      <c r="AM254" s="83"/>
      <c r="AN254" s="83"/>
      <c r="AO254" s="83"/>
      <c r="AP254" s="83"/>
      <c r="AQ254" s="83"/>
    </row>
    <row r="255" spans="1:43" s="84" customFormat="1" ht="48.6" customHeight="1" outlineLevel="1">
      <c r="A255" s="874" t="s">
        <v>237</v>
      </c>
      <c r="B255" s="875" t="s">
        <v>438</v>
      </c>
      <c r="C255" s="875"/>
      <c r="D255" s="875"/>
      <c r="E255" s="873" t="s">
        <v>73</v>
      </c>
      <c r="F255" s="822" t="s">
        <v>453</v>
      </c>
      <c r="G255" s="873" t="s">
        <v>377</v>
      </c>
      <c r="H255" s="873" t="s">
        <v>80</v>
      </c>
      <c r="I255" s="387" t="s">
        <v>33</v>
      </c>
      <c r="J255" s="873">
        <v>1</v>
      </c>
      <c r="K255" s="873">
        <v>2018</v>
      </c>
      <c r="L255" s="873">
        <v>2018</v>
      </c>
      <c r="M255" s="876">
        <f>SUM(N255:P255)</f>
        <v>0</v>
      </c>
      <c r="N255" s="876">
        <v>0</v>
      </c>
      <c r="O255" s="876">
        <v>0</v>
      </c>
      <c r="P255" s="876">
        <v>0</v>
      </c>
      <c r="Q255" s="876">
        <f>SUM(R255:T255)</f>
        <v>0</v>
      </c>
      <c r="R255" s="876">
        <v>0</v>
      </c>
      <c r="S255" s="876">
        <v>0</v>
      </c>
      <c r="T255" s="876">
        <v>0</v>
      </c>
      <c r="U255" s="413">
        <f>SUM(V255:X255)</f>
        <v>0</v>
      </c>
      <c r="V255" s="413">
        <f t="shared" ref="V255:X259" si="113">R255</f>
        <v>0</v>
      </c>
      <c r="W255" s="413">
        <f t="shared" si="113"/>
        <v>0</v>
      </c>
      <c r="X255" s="413">
        <f t="shared" si="113"/>
        <v>0</v>
      </c>
      <c r="Y255" s="464">
        <f>SUM(Z255:AB255)</f>
        <v>0</v>
      </c>
      <c r="Z255" s="464">
        <f t="shared" ref="Z255:AB257" si="114">V255</f>
        <v>0</v>
      </c>
      <c r="AA255" s="464">
        <f t="shared" si="114"/>
        <v>0</v>
      </c>
      <c r="AB255" s="464">
        <f t="shared" si="114"/>
        <v>0</v>
      </c>
      <c r="AC255" s="1056">
        <f>SUM(AD255:AF255)</f>
        <v>0</v>
      </c>
      <c r="AD255" s="876">
        <v>0</v>
      </c>
      <c r="AE255" s="876">
        <v>0</v>
      </c>
      <c r="AF255" s="133"/>
      <c r="AG255" s="828" t="s">
        <v>33</v>
      </c>
      <c r="AH255" s="959"/>
      <c r="AI255" s="959"/>
      <c r="AJ255" s="122"/>
      <c r="AK255" s="1098"/>
      <c r="AL255" s="822"/>
      <c r="AM255" s="83"/>
      <c r="AN255" s="83"/>
      <c r="AO255" s="83"/>
      <c r="AP255" s="83"/>
      <c r="AQ255" s="83"/>
    </row>
    <row r="256" spans="1:43" s="200" customFormat="1" ht="45" outlineLevel="1">
      <c r="A256" s="356" t="s">
        <v>238</v>
      </c>
      <c r="B256" s="194" t="s">
        <v>425</v>
      </c>
      <c r="C256" s="194"/>
      <c r="D256" s="194"/>
      <c r="E256" s="195" t="s">
        <v>73</v>
      </c>
      <c r="F256" s="820" t="s">
        <v>453</v>
      </c>
      <c r="G256" s="195" t="s">
        <v>377</v>
      </c>
      <c r="H256" s="195" t="s">
        <v>80</v>
      </c>
      <c r="I256" s="196" t="s">
        <v>33</v>
      </c>
      <c r="J256" s="195">
        <v>5</v>
      </c>
      <c r="K256" s="195">
        <v>2018</v>
      </c>
      <c r="L256" s="195">
        <v>2018</v>
      </c>
      <c r="M256" s="229">
        <f>SUM(N256:P256)</f>
        <v>5000</v>
      </c>
      <c r="N256" s="229">
        <v>0</v>
      </c>
      <c r="O256" s="229">
        <v>5000</v>
      </c>
      <c r="P256" s="229">
        <v>0</v>
      </c>
      <c r="Q256" s="229">
        <f>SUM(R256:T256)</f>
        <v>5000</v>
      </c>
      <c r="R256" s="229">
        <v>0</v>
      </c>
      <c r="S256" s="229">
        <v>5000</v>
      </c>
      <c r="T256" s="229">
        <v>0</v>
      </c>
      <c r="U256" s="413">
        <f>SUM(V256:X256)</f>
        <v>5000</v>
      </c>
      <c r="V256" s="413">
        <f t="shared" si="113"/>
        <v>0</v>
      </c>
      <c r="W256" s="413">
        <f t="shared" si="113"/>
        <v>5000</v>
      </c>
      <c r="X256" s="413">
        <f t="shared" si="113"/>
        <v>0</v>
      </c>
      <c r="Y256" s="464">
        <f>SUM(Z256:AB256)</f>
        <v>5000</v>
      </c>
      <c r="Z256" s="464">
        <f t="shared" si="114"/>
        <v>0</v>
      </c>
      <c r="AA256" s="464">
        <f t="shared" si="114"/>
        <v>5000</v>
      </c>
      <c r="AB256" s="464">
        <f t="shared" si="114"/>
        <v>0</v>
      </c>
      <c r="AC256" s="229">
        <f>SUM(AD256:AF256)</f>
        <v>6623.2</v>
      </c>
      <c r="AD256" s="229">
        <v>3476</v>
      </c>
      <c r="AE256" s="229">
        <v>3147.2</v>
      </c>
      <c r="AF256" s="1026"/>
      <c r="AG256" s="198"/>
      <c r="AH256" s="198"/>
      <c r="AI256" s="198"/>
      <c r="AJ256" s="437"/>
      <c r="AK256" s="1140"/>
      <c r="AL256" s="1894" t="s">
        <v>689</v>
      </c>
      <c r="AM256" s="199"/>
      <c r="AN256" s="199"/>
      <c r="AO256" s="199"/>
      <c r="AP256" s="199"/>
      <c r="AQ256" s="199"/>
    </row>
    <row r="257" spans="1:43" s="200" customFormat="1" ht="39.6" outlineLevel="1">
      <c r="A257" s="356" t="s">
        <v>239</v>
      </c>
      <c r="B257" s="194" t="s">
        <v>426</v>
      </c>
      <c r="C257" s="194"/>
      <c r="D257" s="194"/>
      <c r="E257" s="195" t="s">
        <v>73</v>
      </c>
      <c r="F257" s="820" t="s">
        <v>453</v>
      </c>
      <c r="G257" s="195" t="s">
        <v>377</v>
      </c>
      <c r="H257" s="195" t="s">
        <v>80</v>
      </c>
      <c r="I257" s="196" t="s">
        <v>33</v>
      </c>
      <c r="J257" s="195">
        <v>5</v>
      </c>
      <c r="K257" s="195">
        <v>2019</v>
      </c>
      <c r="L257" s="195">
        <v>2019</v>
      </c>
      <c r="M257" s="229">
        <f>SUM(N257:P257)</f>
        <v>5000</v>
      </c>
      <c r="N257" s="229">
        <v>0</v>
      </c>
      <c r="O257" s="229">
        <v>0</v>
      </c>
      <c r="P257" s="229">
        <v>5000</v>
      </c>
      <c r="Q257" s="229">
        <f>SUM(R257:T257)</f>
        <v>5000</v>
      </c>
      <c r="R257" s="229">
        <v>0</v>
      </c>
      <c r="S257" s="229">
        <v>0</v>
      </c>
      <c r="T257" s="229">
        <v>5000</v>
      </c>
      <c r="U257" s="413">
        <f>SUM(V257:X257)</f>
        <v>5000</v>
      </c>
      <c r="V257" s="413">
        <f t="shared" si="113"/>
        <v>0</v>
      </c>
      <c r="W257" s="413">
        <f t="shared" si="113"/>
        <v>0</v>
      </c>
      <c r="X257" s="413">
        <f t="shared" si="113"/>
        <v>5000</v>
      </c>
      <c r="Y257" s="464">
        <f>SUM(Z257:AB257)</f>
        <v>5000</v>
      </c>
      <c r="Z257" s="464">
        <f t="shared" si="114"/>
        <v>0</v>
      </c>
      <c r="AA257" s="464">
        <f t="shared" si="114"/>
        <v>0</v>
      </c>
      <c r="AB257" s="464">
        <f t="shared" si="114"/>
        <v>5000</v>
      </c>
      <c r="AC257" s="229">
        <f>SUM(AD257:AF257)</f>
        <v>3736.11</v>
      </c>
      <c r="AD257" s="229">
        <v>0</v>
      </c>
      <c r="AE257" s="229">
        <v>0</v>
      </c>
      <c r="AF257" s="1057">
        <v>3736.11</v>
      </c>
      <c r="AG257" s="197">
        <v>3736.11</v>
      </c>
      <c r="AH257" s="197"/>
      <c r="AI257" s="197"/>
      <c r="AJ257" s="438">
        <v>3736.11</v>
      </c>
      <c r="AK257" s="1141"/>
      <c r="AL257" s="1894"/>
      <c r="AM257" s="199"/>
      <c r="AN257" s="199"/>
      <c r="AO257" s="199"/>
      <c r="AP257" s="199"/>
      <c r="AQ257" s="199"/>
    </row>
    <row r="258" spans="1:43" ht="47.4" customHeight="1" outlineLevel="1">
      <c r="A258" s="824" t="s">
        <v>240</v>
      </c>
      <c r="B258" s="875" t="s">
        <v>104</v>
      </c>
      <c r="C258" s="875" t="s">
        <v>921</v>
      </c>
      <c r="D258" s="875"/>
      <c r="E258" s="826" t="s">
        <v>73</v>
      </c>
      <c r="F258" s="709" t="s">
        <v>453</v>
      </c>
      <c r="G258" s="826" t="s">
        <v>377</v>
      </c>
      <c r="H258" s="826" t="s">
        <v>80</v>
      </c>
      <c r="I258" s="89" t="s">
        <v>33</v>
      </c>
      <c r="J258" s="826">
        <v>1</v>
      </c>
      <c r="K258" s="826">
        <v>2020</v>
      </c>
      <c r="L258" s="826">
        <v>2020</v>
      </c>
      <c r="M258" s="831">
        <f>SUM(N258:P258)</f>
        <v>4000</v>
      </c>
      <c r="N258" s="831">
        <v>0</v>
      </c>
      <c r="O258" s="831">
        <v>0</v>
      </c>
      <c r="P258" s="831">
        <v>4000</v>
      </c>
      <c r="Q258" s="831">
        <f>SUM(R258:T258)</f>
        <v>4000</v>
      </c>
      <c r="R258" s="831">
        <v>0</v>
      </c>
      <c r="S258" s="831">
        <v>0</v>
      </c>
      <c r="T258" s="831">
        <v>4000</v>
      </c>
      <c r="U258" s="413">
        <f>SUM(V258:X258)</f>
        <v>4000</v>
      </c>
      <c r="V258" s="413">
        <f t="shared" si="113"/>
        <v>0</v>
      </c>
      <c r="W258" s="413">
        <f t="shared" si="113"/>
        <v>0</v>
      </c>
      <c r="X258" s="413">
        <f t="shared" si="113"/>
        <v>4000</v>
      </c>
      <c r="Y258" s="464">
        <f>SUM(Z258:AB258)</f>
        <v>99</v>
      </c>
      <c r="Z258" s="464">
        <v>0</v>
      </c>
      <c r="AA258" s="464">
        <v>0</v>
      </c>
      <c r="AB258" s="464">
        <v>99</v>
      </c>
      <c r="AC258" s="82">
        <f>SUM(AD258:AF258)</f>
        <v>99</v>
      </c>
      <c r="AD258" s="831">
        <v>0</v>
      </c>
      <c r="AE258" s="831">
        <v>0</v>
      </c>
      <c r="AF258" s="1054">
        <v>99</v>
      </c>
      <c r="AG258" s="102">
        <v>99</v>
      </c>
      <c r="AH258" s="102"/>
      <c r="AI258" s="102"/>
      <c r="AJ258" s="56">
        <v>99</v>
      </c>
      <c r="AK258" s="1061"/>
      <c r="AL258" s="709"/>
      <c r="AM258" s="2"/>
      <c r="AN258" s="2"/>
      <c r="AO258" s="2"/>
      <c r="AP258" s="2"/>
      <c r="AQ258" s="2"/>
    </row>
    <row r="259" spans="1:43" s="84" customFormat="1" ht="18.75" customHeight="1" outlineLevel="1">
      <c r="A259" s="1857" t="s">
        <v>358</v>
      </c>
      <c r="B259" s="1860" t="s">
        <v>418</v>
      </c>
      <c r="C259" s="1866" t="s">
        <v>922</v>
      </c>
      <c r="D259" s="814"/>
      <c r="E259" s="1866" t="s">
        <v>73</v>
      </c>
      <c r="F259" s="1820" t="s">
        <v>454</v>
      </c>
      <c r="G259" s="873" t="s">
        <v>377</v>
      </c>
      <c r="H259" s="873" t="s">
        <v>80</v>
      </c>
      <c r="I259" s="387" t="s">
        <v>33</v>
      </c>
      <c r="J259" s="873">
        <v>1</v>
      </c>
      <c r="K259" s="1866">
        <v>2018</v>
      </c>
      <c r="L259" s="1866">
        <v>2018</v>
      </c>
      <c r="M259" s="1693">
        <f>SUM(N259:P259)</f>
        <v>4000</v>
      </c>
      <c r="N259" s="1693">
        <v>0</v>
      </c>
      <c r="O259" s="1693">
        <v>0</v>
      </c>
      <c r="P259" s="1693">
        <v>4000</v>
      </c>
      <c r="Q259" s="1693">
        <f>SUM(R259:T260)</f>
        <v>4000</v>
      </c>
      <c r="R259" s="1693">
        <v>0</v>
      </c>
      <c r="S259" s="1693">
        <v>0</v>
      </c>
      <c r="T259" s="1693">
        <v>4000</v>
      </c>
      <c r="U259" s="1681">
        <f>SUM(V259:X260)</f>
        <v>4000</v>
      </c>
      <c r="V259" s="1681">
        <f t="shared" si="113"/>
        <v>0</v>
      </c>
      <c r="W259" s="1681">
        <f t="shared" si="113"/>
        <v>0</v>
      </c>
      <c r="X259" s="1681">
        <f t="shared" si="113"/>
        <v>4000</v>
      </c>
      <c r="Y259" s="1594">
        <f>SUM(Z259:AB260)</f>
        <v>4000</v>
      </c>
      <c r="Z259" s="1594">
        <v>0</v>
      </c>
      <c r="AA259" s="1594">
        <v>0</v>
      </c>
      <c r="AB259" s="1594">
        <f>X259</f>
        <v>4000</v>
      </c>
      <c r="AC259" s="1693">
        <f>SUM(AD259:AF260)</f>
        <v>1121.7759999999998</v>
      </c>
      <c r="AD259" s="1693">
        <v>83</v>
      </c>
      <c r="AE259" s="1693">
        <v>240</v>
      </c>
      <c r="AF259" s="2172">
        <f>82.26+716.516</f>
        <v>798.77599999999995</v>
      </c>
      <c r="AG259" s="1915">
        <v>82.26</v>
      </c>
      <c r="AH259" s="2195"/>
      <c r="AI259" s="959"/>
      <c r="AJ259" s="1917">
        <v>82.26</v>
      </c>
      <c r="AK259" s="1142"/>
      <c r="AL259" s="1903" t="s">
        <v>1050</v>
      </c>
      <c r="AM259" s="83"/>
      <c r="AN259" s="83"/>
      <c r="AO259" s="83"/>
      <c r="AP259" s="83"/>
      <c r="AQ259" s="83"/>
    </row>
    <row r="260" spans="1:43" s="84" customFormat="1" ht="31.5" customHeight="1" outlineLevel="1" thickBot="1">
      <c r="A260" s="1858"/>
      <c r="B260" s="1861"/>
      <c r="C260" s="1895"/>
      <c r="D260" s="815"/>
      <c r="E260" s="1867"/>
      <c r="F260" s="1821"/>
      <c r="G260" s="794" t="s">
        <v>420</v>
      </c>
      <c r="H260" s="793" t="s">
        <v>419</v>
      </c>
      <c r="I260" s="183">
        <v>4500</v>
      </c>
      <c r="J260" s="183">
        <v>3150</v>
      </c>
      <c r="K260" s="1867"/>
      <c r="L260" s="1867"/>
      <c r="M260" s="1896"/>
      <c r="N260" s="1896"/>
      <c r="O260" s="1896"/>
      <c r="P260" s="1896"/>
      <c r="Q260" s="1896"/>
      <c r="R260" s="1896"/>
      <c r="S260" s="1896"/>
      <c r="T260" s="1896"/>
      <c r="U260" s="1920"/>
      <c r="V260" s="1920"/>
      <c r="W260" s="1920"/>
      <c r="X260" s="1920"/>
      <c r="Y260" s="1919"/>
      <c r="Z260" s="1919"/>
      <c r="AA260" s="1919"/>
      <c r="AB260" s="1919"/>
      <c r="AC260" s="1896"/>
      <c r="AD260" s="1896"/>
      <c r="AE260" s="1896"/>
      <c r="AF260" s="2192"/>
      <c r="AG260" s="1916"/>
      <c r="AH260" s="2196"/>
      <c r="AI260" s="931"/>
      <c r="AJ260" s="1918"/>
      <c r="AK260" s="1123"/>
      <c r="AL260" s="1903"/>
      <c r="AM260" s="83"/>
      <c r="AN260" s="83"/>
      <c r="AO260" s="83"/>
      <c r="AP260" s="83"/>
      <c r="AQ260" s="83"/>
    </row>
    <row r="261" spans="1:43" ht="23.25" customHeight="1">
      <c r="A261" s="357" t="s">
        <v>236</v>
      </c>
      <c r="B261" s="1904" t="s">
        <v>39</v>
      </c>
      <c r="C261" s="1904"/>
      <c r="D261" s="1904"/>
      <c r="E261" s="1904"/>
      <c r="F261" s="823"/>
      <c r="G261" s="57"/>
      <c r="H261" s="57"/>
      <c r="I261" s="57"/>
      <c r="J261" s="57"/>
      <c r="K261" s="57"/>
      <c r="L261" s="57"/>
      <c r="M261" s="58">
        <f t="shared" ref="M261:S261" si="115">SUM(M262)</f>
        <v>59700</v>
      </c>
      <c r="N261" s="58">
        <f t="shared" si="115"/>
        <v>0</v>
      </c>
      <c r="O261" s="58">
        <f t="shared" si="115"/>
        <v>10000</v>
      </c>
      <c r="P261" s="58">
        <f t="shared" si="115"/>
        <v>49700</v>
      </c>
      <c r="Q261" s="58">
        <f t="shared" si="115"/>
        <v>59700</v>
      </c>
      <c r="R261" s="58">
        <f t="shared" si="115"/>
        <v>0</v>
      </c>
      <c r="S261" s="58">
        <f t="shared" si="115"/>
        <v>10000</v>
      </c>
      <c r="T261" s="58">
        <f t="shared" ref="T261:AJ261" si="116">SUM(T262)</f>
        <v>49700</v>
      </c>
      <c r="U261" s="418">
        <f t="shared" si="116"/>
        <v>59700</v>
      </c>
      <c r="V261" s="418">
        <f t="shared" si="116"/>
        <v>0</v>
      </c>
      <c r="W261" s="418">
        <f t="shared" si="116"/>
        <v>10000</v>
      </c>
      <c r="X261" s="418">
        <f t="shared" si="116"/>
        <v>49700</v>
      </c>
      <c r="Y261" s="469">
        <f>SUM(Y262)</f>
        <v>11261.1</v>
      </c>
      <c r="Z261" s="469">
        <f>SUM(Z262)</f>
        <v>0</v>
      </c>
      <c r="AA261" s="469">
        <f>SUM(AA262)</f>
        <v>10000</v>
      </c>
      <c r="AB261" s="469">
        <f>SUM(AB262)</f>
        <v>1261.0999999999999</v>
      </c>
      <c r="AC261" s="58">
        <f>SUM(AC262)</f>
        <v>13197.852999999999</v>
      </c>
      <c r="AD261" s="58">
        <f t="shared" si="116"/>
        <v>8858.73</v>
      </c>
      <c r="AE261" s="58">
        <f t="shared" si="116"/>
        <v>2088.4</v>
      </c>
      <c r="AF261" s="58">
        <f t="shared" si="116"/>
        <v>2250.723</v>
      </c>
      <c r="AG261" s="103">
        <f t="shared" si="116"/>
        <v>313.83300000000003</v>
      </c>
      <c r="AH261" s="103"/>
      <c r="AI261" s="103"/>
      <c r="AJ261" s="103">
        <f t="shared" si="116"/>
        <v>314</v>
      </c>
      <c r="AK261" s="1143"/>
      <c r="AL261" s="335" t="s">
        <v>1051</v>
      </c>
      <c r="AM261" s="2"/>
      <c r="AN261" s="2"/>
      <c r="AO261" s="2"/>
      <c r="AP261" s="2"/>
      <c r="AQ261" s="2"/>
    </row>
    <row r="262" spans="1:43" ht="19.5" customHeight="1" outlineLevel="1">
      <c r="A262" s="1905" t="s">
        <v>241</v>
      </c>
      <c r="B262" s="1718" t="s">
        <v>439</v>
      </c>
      <c r="C262" s="1576" t="s">
        <v>923</v>
      </c>
      <c r="D262" s="1576"/>
      <c r="E262" s="1576" t="s">
        <v>73</v>
      </c>
      <c r="F262" s="1909" t="s">
        <v>454</v>
      </c>
      <c r="G262" s="826" t="s">
        <v>377</v>
      </c>
      <c r="H262" s="826" t="s">
        <v>80</v>
      </c>
      <c r="I262" s="89" t="s">
        <v>33</v>
      </c>
      <c r="J262" s="826">
        <v>1</v>
      </c>
      <c r="K262" s="1911">
        <v>2020</v>
      </c>
      <c r="L262" s="1911">
        <v>2021</v>
      </c>
      <c r="M262" s="1606">
        <f>SUM(N262:P263)</f>
        <v>59700</v>
      </c>
      <c r="N262" s="1606">
        <v>0</v>
      </c>
      <c r="O262" s="1606">
        <v>10000</v>
      </c>
      <c r="P262" s="1606">
        <v>49700</v>
      </c>
      <c r="Q262" s="1606">
        <f>SUM(R262:T263)</f>
        <v>59700</v>
      </c>
      <c r="R262" s="1606">
        <v>0</v>
      </c>
      <c r="S262" s="1606">
        <v>10000</v>
      </c>
      <c r="T262" s="1606">
        <v>49700</v>
      </c>
      <c r="U262" s="1681">
        <f>SUM(V262:X263)</f>
        <v>59700</v>
      </c>
      <c r="V262" s="1681">
        <f>R262</f>
        <v>0</v>
      </c>
      <c r="W262" s="1681">
        <f>S262</f>
        <v>10000</v>
      </c>
      <c r="X262" s="1681">
        <f>T262</f>
        <v>49700</v>
      </c>
      <c r="Y262" s="1594">
        <f>SUM(Z262:AB263)</f>
        <v>11261.1</v>
      </c>
      <c r="Z262" s="1594">
        <f>V262</f>
        <v>0</v>
      </c>
      <c r="AA262" s="1594">
        <f>W262</f>
        <v>10000</v>
      </c>
      <c r="AB262" s="1594">
        <v>1261.0999999999999</v>
      </c>
      <c r="AC262" s="1606">
        <f>SUM(AD262:AF263)</f>
        <v>13197.852999999999</v>
      </c>
      <c r="AD262" s="1724">
        <v>8858.73</v>
      </c>
      <c r="AE262" s="1606">
        <v>2088.4</v>
      </c>
      <c r="AF262" s="2159">
        <f>SUM(AG262:AH263)</f>
        <v>2250.723</v>
      </c>
      <c r="AG262" s="2189">
        <f>313.833</f>
        <v>313.83300000000003</v>
      </c>
      <c r="AH262" s="2193">
        <v>1936.89</v>
      </c>
      <c r="AI262" s="942"/>
      <c r="AJ262" s="1932">
        <v>314</v>
      </c>
      <c r="AK262" s="1126"/>
      <c r="AL262" s="1556" t="s">
        <v>1100</v>
      </c>
      <c r="AM262" s="2"/>
      <c r="AN262" s="2"/>
      <c r="AO262" s="2"/>
      <c r="AP262" s="2"/>
      <c r="AQ262" s="2"/>
    </row>
    <row r="263" spans="1:43" ht="50.4" customHeight="1" outlineLevel="1" thickBot="1">
      <c r="A263" s="1906"/>
      <c r="B263" s="1907"/>
      <c r="C263" s="1908"/>
      <c r="D263" s="1908"/>
      <c r="E263" s="1908"/>
      <c r="F263" s="1910"/>
      <c r="G263" s="827" t="s">
        <v>420</v>
      </c>
      <c r="H263" s="827" t="s">
        <v>419</v>
      </c>
      <c r="I263" s="59">
        <v>8048.6</v>
      </c>
      <c r="J263" s="59">
        <v>5927.0159999999996</v>
      </c>
      <c r="K263" s="1912"/>
      <c r="L263" s="1912"/>
      <c r="M263" s="1922"/>
      <c r="N263" s="1922"/>
      <c r="O263" s="1922"/>
      <c r="P263" s="1922"/>
      <c r="Q263" s="1922"/>
      <c r="R263" s="1922"/>
      <c r="S263" s="1922"/>
      <c r="T263" s="1922"/>
      <c r="U263" s="1920"/>
      <c r="V263" s="1920"/>
      <c r="W263" s="1920"/>
      <c r="X263" s="1920"/>
      <c r="Y263" s="1919"/>
      <c r="Z263" s="1919"/>
      <c r="AA263" s="1919"/>
      <c r="AB263" s="1919"/>
      <c r="AC263" s="1922"/>
      <c r="AD263" s="1921"/>
      <c r="AE263" s="1922"/>
      <c r="AF263" s="2191"/>
      <c r="AG263" s="2190"/>
      <c r="AH263" s="2194"/>
      <c r="AI263" s="1043"/>
      <c r="AJ263" s="1933"/>
      <c r="AK263" s="1127"/>
      <c r="AL263" s="1556"/>
      <c r="AM263" s="2"/>
      <c r="AN263" s="2"/>
      <c r="AO263" s="2"/>
      <c r="AP263" s="2"/>
      <c r="AQ263" s="2"/>
    </row>
    <row r="264" spans="1:43" ht="13.95" customHeight="1" thickBot="1">
      <c r="A264" s="184"/>
      <c r="B264" s="375"/>
      <c r="C264" s="185"/>
      <c r="D264" s="185"/>
      <c r="E264" s="186"/>
      <c r="F264" s="186"/>
      <c r="G264" s="187"/>
      <c r="H264" s="187"/>
      <c r="I264" s="187"/>
      <c r="J264" s="187"/>
      <c r="K264" s="187"/>
      <c r="L264" s="187"/>
      <c r="M264" s="187"/>
      <c r="N264" s="187"/>
      <c r="O264" s="187"/>
      <c r="P264" s="187"/>
      <c r="Q264" s="187"/>
      <c r="R264" s="187"/>
      <c r="S264" s="187"/>
      <c r="T264" s="187"/>
      <c r="U264" s="405"/>
      <c r="V264" s="405"/>
      <c r="W264" s="405"/>
      <c r="X264" s="405"/>
      <c r="Y264" s="457"/>
      <c r="Z264" s="457"/>
      <c r="AA264" s="457"/>
      <c r="AB264" s="457"/>
      <c r="AC264" s="187"/>
      <c r="AD264" s="187"/>
      <c r="AE264" s="187"/>
      <c r="AF264" s="1027"/>
      <c r="AG264" s="189"/>
      <c r="AH264" s="189"/>
      <c r="AI264" s="189"/>
      <c r="AJ264" s="190"/>
      <c r="AK264" s="1144"/>
      <c r="AL264" s="333"/>
      <c r="AM264" s="2"/>
      <c r="AN264" s="2"/>
      <c r="AO264" s="2"/>
      <c r="AP264" s="2"/>
      <c r="AQ264" s="2"/>
    </row>
    <row r="265" spans="1:43" ht="38.25" customHeight="1" thickBot="1">
      <c r="A265" s="62" t="s">
        <v>76</v>
      </c>
      <c r="B265" s="1672" t="s">
        <v>81</v>
      </c>
      <c r="C265" s="1673"/>
      <c r="D265" s="1673"/>
      <c r="E265" s="1673"/>
      <c r="F265" s="1673"/>
      <c r="G265" s="1673"/>
      <c r="H265" s="1673"/>
      <c r="I265" s="1673"/>
      <c r="J265" s="1673"/>
      <c r="K265" s="1673"/>
      <c r="L265" s="1674"/>
      <c r="M265" s="226">
        <f t="shared" ref="M265:AE265" si="117">M267+M469</f>
        <v>781903.8</v>
      </c>
      <c r="N265" s="226">
        <f t="shared" si="117"/>
        <v>166358.90000000002</v>
      </c>
      <c r="O265" s="226">
        <f t="shared" si="117"/>
        <v>407294.9</v>
      </c>
      <c r="P265" s="226">
        <f t="shared" si="117"/>
        <v>208250</v>
      </c>
      <c r="Q265" s="226">
        <f t="shared" si="117"/>
        <v>785904.79999999993</v>
      </c>
      <c r="R265" s="226">
        <f t="shared" si="117"/>
        <v>191502.17000000004</v>
      </c>
      <c r="S265" s="226">
        <f t="shared" si="117"/>
        <v>386152.63</v>
      </c>
      <c r="T265" s="226">
        <f t="shared" si="117"/>
        <v>208250</v>
      </c>
      <c r="U265" s="408">
        <f t="shared" si="117"/>
        <v>815035.32999999984</v>
      </c>
      <c r="V265" s="408">
        <f t="shared" si="117"/>
        <v>190714.7</v>
      </c>
      <c r="W265" s="408">
        <f t="shared" si="117"/>
        <v>409505.63</v>
      </c>
      <c r="X265" s="408">
        <f t="shared" si="117"/>
        <v>214815</v>
      </c>
      <c r="Y265" s="460">
        <f t="shared" si="117"/>
        <v>765331.63</v>
      </c>
      <c r="Z265" s="460">
        <f t="shared" si="117"/>
        <v>190714.7</v>
      </c>
      <c r="AA265" s="460">
        <f t="shared" si="117"/>
        <v>409505.63</v>
      </c>
      <c r="AB265" s="460">
        <f t="shared" si="117"/>
        <v>165111.29999999999</v>
      </c>
      <c r="AC265" s="226">
        <f t="shared" si="117"/>
        <v>597191.63899999997</v>
      </c>
      <c r="AD265" s="226">
        <f t="shared" si="117"/>
        <v>220922.34999999998</v>
      </c>
      <c r="AE265" s="226">
        <f t="shared" si="117"/>
        <v>121232.09999999999</v>
      </c>
      <c r="AF265" s="226">
        <f>SUM(AF267+AF469)</f>
        <v>255037.18900000001</v>
      </c>
      <c r="AG265" s="104">
        <f>SUM(AG267+AG469)</f>
        <v>151647.61000000002</v>
      </c>
      <c r="AH265" s="104"/>
      <c r="AI265" s="104"/>
      <c r="AJ265" s="104">
        <f>SUM(AJ267+AJ469)</f>
        <v>213699.95</v>
      </c>
      <c r="AK265" s="1145"/>
      <c r="AL265" s="822"/>
      <c r="AM265" s="83"/>
      <c r="AN265" s="83"/>
      <c r="AO265" s="2"/>
      <c r="AP265" s="2"/>
      <c r="AQ265" s="2"/>
    </row>
    <row r="266" spans="1:43" ht="5.25" customHeight="1" thickBot="1">
      <c r="A266" s="192"/>
      <c r="B266" s="376"/>
      <c r="C266" s="193"/>
      <c r="D266" s="193"/>
      <c r="E266" s="168"/>
      <c r="F266" s="168"/>
      <c r="G266" s="169"/>
      <c r="H266" s="169"/>
      <c r="I266" s="169"/>
      <c r="J266" s="169"/>
      <c r="K266" s="169"/>
      <c r="L266" s="169"/>
      <c r="M266" s="234"/>
      <c r="N266" s="234"/>
      <c r="O266" s="234"/>
      <c r="P266" s="234"/>
      <c r="Q266" s="170"/>
      <c r="R266" s="170"/>
      <c r="S266" s="170"/>
      <c r="T266" s="170"/>
      <c r="U266" s="419"/>
      <c r="V266" s="419"/>
      <c r="W266" s="419"/>
      <c r="X266" s="419"/>
      <c r="Y266" s="470"/>
      <c r="Z266" s="470"/>
      <c r="AA266" s="470"/>
      <c r="AB266" s="470"/>
      <c r="AC266" s="170"/>
      <c r="AD266" s="170"/>
      <c r="AE266" s="170"/>
      <c r="AF266" s="170"/>
      <c r="AG266" s="135"/>
      <c r="AH266" s="135"/>
      <c r="AI266" s="135"/>
      <c r="AJ266" s="217"/>
      <c r="AK266" s="1146"/>
      <c r="AL266" s="822"/>
      <c r="AM266" s="83"/>
      <c r="AN266" s="83"/>
      <c r="AO266" s="2"/>
      <c r="AP266" s="2"/>
      <c r="AQ266" s="2"/>
    </row>
    <row r="267" spans="1:43" ht="21" customHeight="1">
      <c r="A267" s="358" t="s">
        <v>242</v>
      </c>
      <c r="B267" s="1762" t="s">
        <v>82</v>
      </c>
      <c r="C267" s="1763"/>
      <c r="D267" s="1763"/>
      <c r="E267" s="1763"/>
      <c r="F267" s="1763"/>
      <c r="G267" s="1763"/>
      <c r="H267" s="1763"/>
      <c r="I267" s="1763"/>
      <c r="J267" s="1763"/>
      <c r="K267" s="1763"/>
      <c r="L267" s="1764"/>
      <c r="M267" s="235">
        <f t="shared" ref="M267:AE267" si="118">M268+M431</f>
        <v>442737.8</v>
      </c>
      <c r="N267" s="235">
        <f t="shared" si="118"/>
        <v>94258.900000000009</v>
      </c>
      <c r="O267" s="235">
        <f t="shared" si="118"/>
        <v>178478.9</v>
      </c>
      <c r="P267" s="235">
        <f t="shared" si="118"/>
        <v>170000</v>
      </c>
      <c r="Q267" s="235">
        <f t="shared" si="118"/>
        <v>466921.79999999993</v>
      </c>
      <c r="R267" s="235">
        <f t="shared" si="118"/>
        <v>118442.90000000002</v>
      </c>
      <c r="S267" s="235">
        <f t="shared" si="118"/>
        <v>178478.9</v>
      </c>
      <c r="T267" s="235">
        <f t="shared" si="118"/>
        <v>170000</v>
      </c>
      <c r="U267" s="417">
        <f t="shared" si="118"/>
        <v>483892.29999999993</v>
      </c>
      <c r="V267" s="417">
        <f t="shared" si="118"/>
        <v>118442.90000000002</v>
      </c>
      <c r="W267" s="417">
        <f t="shared" si="118"/>
        <v>195449.4</v>
      </c>
      <c r="X267" s="417">
        <f t="shared" si="118"/>
        <v>170000</v>
      </c>
      <c r="Y267" s="468">
        <f t="shared" si="118"/>
        <v>414393.60000000003</v>
      </c>
      <c r="Z267" s="468">
        <f t="shared" si="118"/>
        <v>118442.90000000002</v>
      </c>
      <c r="AA267" s="468">
        <f t="shared" si="118"/>
        <v>195449.4</v>
      </c>
      <c r="AB267" s="468">
        <f t="shared" si="118"/>
        <v>100501.29999999999</v>
      </c>
      <c r="AC267" s="235">
        <f t="shared" si="118"/>
        <v>358342.52099999995</v>
      </c>
      <c r="AD267" s="235">
        <f t="shared" si="118"/>
        <v>101178.16999999998</v>
      </c>
      <c r="AE267" s="235">
        <f t="shared" si="118"/>
        <v>65174.599999999991</v>
      </c>
      <c r="AF267" s="235">
        <f>SUM(AF268+AF431)</f>
        <v>191989.75100000002</v>
      </c>
      <c r="AG267" s="191">
        <f>SUM(AG268+AG431)</f>
        <v>120846.74200000001</v>
      </c>
      <c r="AH267" s="208"/>
      <c r="AI267" s="208"/>
      <c r="AJ267" s="208">
        <f>SUM(AJ268+AJ431)</f>
        <v>148802.95000000001</v>
      </c>
      <c r="AK267" s="1147"/>
      <c r="AL267" s="822"/>
      <c r="AM267" s="83"/>
      <c r="AN267" s="83"/>
      <c r="AO267" s="2"/>
      <c r="AP267" s="2"/>
      <c r="AQ267" s="2"/>
    </row>
    <row r="268" spans="1:43" ht="22.5" customHeight="1">
      <c r="A268" s="359" t="s">
        <v>243</v>
      </c>
      <c r="B268" s="1900" t="s">
        <v>36</v>
      </c>
      <c r="C268" s="1900"/>
      <c r="D268" s="1900"/>
      <c r="E268" s="1900"/>
      <c r="F268" s="821"/>
      <c r="G268" s="16"/>
      <c r="H268" s="16"/>
      <c r="I268" s="16"/>
      <c r="J268" s="16"/>
      <c r="K268" s="16"/>
      <c r="L268" s="16"/>
      <c r="M268" s="17">
        <f t="shared" ref="M268:AJ268" si="119">SUM(M269:M430)</f>
        <v>285275.8</v>
      </c>
      <c r="N268" s="17">
        <f t="shared" si="119"/>
        <v>87258.900000000009</v>
      </c>
      <c r="O268" s="17">
        <f t="shared" si="119"/>
        <v>98016.9</v>
      </c>
      <c r="P268" s="17">
        <f t="shared" si="119"/>
        <v>100000</v>
      </c>
      <c r="Q268" s="17">
        <f t="shared" si="119"/>
        <v>284806.19999999995</v>
      </c>
      <c r="R268" s="17">
        <f t="shared" si="119"/>
        <v>86789.300000000017</v>
      </c>
      <c r="S268" s="17">
        <f t="shared" si="119"/>
        <v>98016.9</v>
      </c>
      <c r="T268" s="17">
        <f t="shared" si="119"/>
        <v>100000</v>
      </c>
      <c r="U268" s="399">
        <f t="shared" si="119"/>
        <v>288197.69999999995</v>
      </c>
      <c r="V268" s="399">
        <f t="shared" si="119"/>
        <v>86789.300000000017</v>
      </c>
      <c r="W268" s="399">
        <f t="shared" si="119"/>
        <v>101408.4</v>
      </c>
      <c r="X268" s="399">
        <f t="shared" si="119"/>
        <v>100000</v>
      </c>
      <c r="Y268" s="448">
        <f t="shared" si="119"/>
        <v>273773.60000000003</v>
      </c>
      <c r="Z268" s="448">
        <f t="shared" si="119"/>
        <v>86789.300000000017</v>
      </c>
      <c r="AA268" s="448">
        <f t="shared" si="119"/>
        <v>101408.4</v>
      </c>
      <c r="AB268" s="448">
        <f t="shared" si="119"/>
        <v>85575.9</v>
      </c>
      <c r="AC268" s="17">
        <f t="shared" si="119"/>
        <v>202636.97099999999</v>
      </c>
      <c r="AD268" s="17">
        <f t="shared" si="119"/>
        <v>76191.569999999992</v>
      </c>
      <c r="AE268" s="17">
        <f t="shared" si="119"/>
        <v>51497.599999999991</v>
      </c>
      <c r="AF268" s="17">
        <f t="shared" si="119"/>
        <v>74947.801000000007</v>
      </c>
      <c r="AG268" s="17">
        <f t="shared" si="119"/>
        <v>53725.558000000005</v>
      </c>
      <c r="AH268" s="17"/>
      <c r="AI268" s="17"/>
      <c r="AJ268" s="17">
        <f t="shared" si="119"/>
        <v>74622.950000000012</v>
      </c>
      <c r="AK268" s="1134"/>
      <c r="AL268" s="213"/>
      <c r="AM268" s="83"/>
      <c r="AN268" s="83"/>
      <c r="AO268" s="2"/>
      <c r="AP268" s="2"/>
      <c r="AQ268" s="2"/>
    </row>
    <row r="269" spans="1:43" s="109" customFormat="1" ht="18" customHeight="1" outlineLevel="1">
      <c r="A269" s="1930" t="s">
        <v>245</v>
      </c>
      <c r="B269" s="1931" t="s">
        <v>509</v>
      </c>
      <c r="C269" s="1576" t="s">
        <v>711</v>
      </c>
      <c r="D269" s="1576"/>
      <c r="E269" s="1576" t="s">
        <v>73</v>
      </c>
      <c r="F269" s="1576" t="s">
        <v>449</v>
      </c>
      <c r="G269" s="826" t="s">
        <v>372</v>
      </c>
      <c r="H269" s="826" t="s">
        <v>79</v>
      </c>
      <c r="I269" s="826">
        <v>0.08</v>
      </c>
      <c r="J269" s="873">
        <v>0.08</v>
      </c>
      <c r="K269" s="1576">
        <v>2018</v>
      </c>
      <c r="L269" s="1576">
        <v>2018</v>
      </c>
      <c r="M269" s="1612">
        <f>SUM(N269:P271)</f>
        <v>610</v>
      </c>
      <c r="N269" s="1612">
        <v>610</v>
      </c>
      <c r="O269" s="1612">
        <v>0</v>
      </c>
      <c r="P269" s="1612">
        <v>0</v>
      </c>
      <c r="Q269" s="1612">
        <f>SUM(R269:T271)</f>
        <v>0</v>
      </c>
      <c r="R269" s="1612">
        <v>0</v>
      </c>
      <c r="S269" s="1612">
        <v>0</v>
      </c>
      <c r="T269" s="1612">
        <v>0</v>
      </c>
      <c r="U269" s="1681">
        <f>SUM(V269:X271)</f>
        <v>0</v>
      </c>
      <c r="V269" s="1681">
        <f>R269</f>
        <v>0</v>
      </c>
      <c r="W269" s="1681">
        <f>S269</f>
        <v>0</v>
      </c>
      <c r="X269" s="1681">
        <f>T269</f>
        <v>0</v>
      </c>
      <c r="Y269" s="1594">
        <f>SUM(Z269:AB271)</f>
        <v>0</v>
      </c>
      <c r="Z269" s="1594">
        <f t="shared" ref="Z269:AB284" si="120">V269</f>
        <v>0</v>
      </c>
      <c r="AA269" s="1594">
        <f t="shared" si="120"/>
        <v>0</v>
      </c>
      <c r="AB269" s="1594">
        <f t="shared" si="120"/>
        <v>0</v>
      </c>
      <c r="AC269" s="1612">
        <f>SUM(AD269:AF271)</f>
        <v>0</v>
      </c>
      <c r="AD269" s="1606">
        <v>0</v>
      </c>
      <c r="AE269" s="1612">
        <v>0</v>
      </c>
      <c r="AF269" s="1927"/>
      <c r="AG269" s="1733" t="s">
        <v>33</v>
      </c>
      <c r="AH269" s="950"/>
      <c r="AI269" s="950"/>
      <c r="AJ269" s="1736"/>
      <c r="AK269" s="1102"/>
      <c r="AL269" s="1556"/>
      <c r="AM269" s="2"/>
      <c r="AN269" s="2"/>
      <c r="AO269" s="2"/>
      <c r="AP269" s="2"/>
      <c r="AQ269" s="2"/>
    </row>
    <row r="270" spans="1:43" s="109" customFormat="1" ht="18" customHeight="1" outlineLevel="1">
      <c r="A270" s="1828"/>
      <c r="B270" s="1719"/>
      <c r="C270" s="1577"/>
      <c r="D270" s="1577"/>
      <c r="E270" s="1577"/>
      <c r="F270" s="1577"/>
      <c r="G270" s="826" t="s">
        <v>374</v>
      </c>
      <c r="H270" s="826" t="s">
        <v>373</v>
      </c>
      <c r="I270" s="826">
        <v>150</v>
      </c>
      <c r="J270" s="873">
        <v>225</v>
      </c>
      <c r="K270" s="1577"/>
      <c r="L270" s="1577"/>
      <c r="M270" s="1613"/>
      <c r="N270" s="1613"/>
      <c r="O270" s="1613"/>
      <c r="P270" s="1613"/>
      <c r="Q270" s="1613"/>
      <c r="R270" s="1613"/>
      <c r="S270" s="1613"/>
      <c r="T270" s="1613"/>
      <c r="U270" s="1682"/>
      <c r="V270" s="1682"/>
      <c r="W270" s="1682"/>
      <c r="X270" s="1682"/>
      <c r="Y270" s="1595">
        <f t="shared" ref="Y270:Y271" si="121">SUM(Z270:AB270)</f>
        <v>0</v>
      </c>
      <c r="Z270" s="1595">
        <f t="shared" si="120"/>
        <v>0</v>
      </c>
      <c r="AA270" s="1595">
        <f t="shared" si="120"/>
        <v>0</v>
      </c>
      <c r="AB270" s="1595">
        <f t="shared" si="120"/>
        <v>0</v>
      </c>
      <c r="AC270" s="1613">
        <f t="shared" ref="AC270:AC271" si="122">SUM(AD270:AF270)</f>
        <v>0</v>
      </c>
      <c r="AD270" s="1607"/>
      <c r="AE270" s="1613"/>
      <c r="AF270" s="1928"/>
      <c r="AG270" s="1734"/>
      <c r="AH270" s="951"/>
      <c r="AI270" s="951"/>
      <c r="AJ270" s="1737"/>
      <c r="AK270" s="1103"/>
      <c r="AL270" s="1556"/>
      <c r="AM270" s="2"/>
      <c r="AN270" s="2"/>
      <c r="AO270" s="2"/>
      <c r="AP270" s="2"/>
      <c r="AQ270" s="2"/>
    </row>
    <row r="271" spans="1:43" s="109" customFormat="1" ht="43.2" customHeight="1" outlineLevel="1">
      <c r="A271" s="1829"/>
      <c r="B271" s="1720"/>
      <c r="C271" s="1578"/>
      <c r="D271" s="1578"/>
      <c r="E271" s="1578"/>
      <c r="F271" s="1578"/>
      <c r="G271" s="826" t="s">
        <v>375</v>
      </c>
      <c r="H271" s="826" t="s">
        <v>376</v>
      </c>
      <c r="I271" s="26">
        <v>2687</v>
      </c>
      <c r="J271" s="49">
        <v>2687</v>
      </c>
      <c r="K271" s="1578"/>
      <c r="L271" s="1578"/>
      <c r="M271" s="1614"/>
      <c r="N271" s="1614"/>
      <c r="O271" s="1614"/>
      <c r="P271" s="1614"/>
      <c r="Q271" s="1614"/>
      <c r="R271" s="1614"/>
      <c r="S271" s="1614"/>
      <c r="T271" s="1614"/>
      <c r="U271" s="1683"/>
      <c r="V271" s="1683"/>
      <c r="W271" s="1683"/>
      <c r="X271" s="1683"/>
      <c r="Y271" s="1596">
        <f t="shared" si="121"/>
        <v>0</v>
      </c>
      <c r="Z271" s="1596">
        <f t="shared" si="120"/>
        <v>0</v>
      </c>
      <c r="AA271" s="1596">
        <f t="shared" si="120"/>
        <v>0</v>
      </c>
      <c r="AB271" s="1596">
        <f t="shared" si="120"/>
        <v>0</v>
      </c>
      <c r="AC271" s="1614">
        <f t="shared" si="122"/>
        <v>0</v>
      </c>
      <c r="AD271" s="1608"/>
      <c r="AE271" s="1614"/>
      <c r="AF271" s="1929"/>
      <c r="AG271" s="1735"/>
      <c r="AH271" s="952"/>
      <c r="AI271" s="952"/>
      <c r="AJ271" s="1738"/>
      <c r="AK271" s="1104"/>
      <c r="AL271" s="1556"/>
      <c r="AM271" s="2"/>
      <c r="AN271" s="2"/>
      <c r="AO271" s="2"/>
      <c r="AP271" s="2"/>
      <c r="AQ271" s="2"/>
    </row>
    <row r="272" spans="1:43" s="109" customFormat="1" ht="26.4" customHeight="1" outlineLevel="1">
      <c r="A272" s="1934" t="s">
        <v>245</v>
      </c>
      <c r="B272" s="1718" t="s">
        <v>716</v>
      </c>
      <c r="C272" s="1576" t="s">
        <v>717</v>
      </c>
      <c r="D272" s="1576"/>
      <c r="E272" s="1576" t="s">
        <v>73</v>
      </c>
      <c r="F272" s="1576" t="s">
        <v>449</v>
      </c>
      <c r="G272" s="826" t="s">
        <v>372</v>
      </c>
      <c r="H272" s="826" t="s">
        <v>79</v>
      </c>
      <c r="I272" s="23">
        <v>0.78500000000000003</v>
      </c>
      <c r="J272" s="45">
        <v>0.78500000000000003</v>
      </c>
      <c r="K272" s="1576">
        <v>2018</v>
      </c>
      <c r="L272" s="1576">
        <v>2018</v>
      </c>
      <c r="M272" s="1612"/>
      <c r="N272" s="1612"/>
      <c r="O272" s="1612"/>
      <c r="P272" s="1612"/>
      <c r="Q272" s="1612">
        <f>SUM(R272:T274)</f>
        <v>5813</v>
      </c>
      <c r="R272" s="1612">
        <v>5813</v>
      </c>
      <c r="S272" s="1612">
        <v>0</v>
      </c>
      <c r="T272" s="1612">
        <v>0</v>
      </c>
      <c r="U272" s="1681">
        <f>SUM(V272:X274)</f>
        <v>5813</v>
      </c>
      <c r="V272" s="1681">
        <f>R272</f>
        <v>5813</v>
      </c>
      <c r="W272" s="1681">
        <f>S272</f>
        <v>0</v>
      </c>
      <c r="X272" s="1681">
        <f>T272</f>
        <v>0</v>
      </c>
      <c r="Y272" s="1594">
        <f>SUM(Z272:AB274)</f>
        <v>5813</v>
      </c>
      <c r="Z272" s="1594">
        <f t="shared" si="120"/>
        <v>5813</v>
      </c>
      <c r="AA272" s="1594">
        <f t="shared" si="120"/>
        <v>0</v>
      </c>
      <c r="AB272" s="1594">
        <f t="shared" si="120"/>
        <v>0</v>
      </c>
      <c r="AC272" s="1612">
        <f>SUM(AD272:AF274)</f>
        <v>5483.6</v>
      </c>
      <c r="AD272" s="1612">
        <v>5483.6</v>
      </c>
      <c r="AE272" s="1736"/>
      <c r="AF272" s="1927"/>
      <c r="AG272" s="1736"/>
      <c r="AH272" s="898"/>
      <c r="AI272" s="898"/>
      <c r="AJ272" s="1927"/>
      <c r="AK272" s="1148"/>
      <c r="AL272" s="1736"/>
      <c r="AM272" s="2"/>
      <c r="AN272" s="2"/>
      <c r="AO272" s="2"/>
      <c r="AP272" s="2"/>
      <c r="AQ272" s="2"/>
    </row>
    <row r="273" spans="1:43" s="109" customFormat="1" ht="26.4" customHeight="1" outlineLevel="1">
      <c r="A273" s="1935"/>
      <c r="B273" s="1719"/>
      <c r="C273" s="1577"/>
      <c r="D273" s="1577"/>
      <c r="E273" s="1577"/>
      <c r="F273" s="1577"/>
      <c r="G273" s="826" t="s">
        <v>374</v>
      </c>
      <c r="H273" s="826" t="s">
        <v>373</v>
      </c>
      <c r="I273" s="26">
        <v>150</v>
      </c>
      <c r="J273" s="49">
        <v>160</v>
      </c>
      <c r="K273" s="1577"/>
      <c r="L273" s="1577"/>
      <c r="M273" s="1613"/>
      <c r="N273" s="1613"/>
      <c r="O273" s="1613"/>
      <c r="P273" s="1613"/>
      <c r="Q273" s="1613"/>
      <c r="R273" s="1613"/>
      <c r="S273" s="1613"/>
      <c r="T273" s="1613"/>
      <c r="U273" s="1682"/>
      <c r="V273" s="1682"/>
      <c r="W273" s="1682"/>
      <c r="X273" s="1682"/>
      <c r="Y273" s="1595">
        <f t="shared" ref="Y273:Y336" si="123">SUM(Z273:AB273)</f>
        <v>0</v>
      </c>
      <c r="Z273" s="1595">
        <f t="shared" si="120"/>
        <v>0</v>
      </c>
      <c r="AA273" s="1595">
        <f t="shared" si="120"/>
        <v>0</v>
      </c>
      <c r="AB273" s="1595">
        <f t="shared" si="120"/>
        <v>0</v>
      </c>
      <c r="AC273" s="1613">
        <f t="shared" ref="AC273:AC336" si="124">SUM(AD273:AF273)</f>
        <v>0</v>
      </c>
      <c r="AD273" s="1613"/>
      <c r="AE273" s="1737"/>
      <c r="AF273" s="1928"/>
      <c r="AG273" s="1737"/>
      <c r="AH273" s="903"/>
      <c r="AI273" s="903"/>
      <c r="AJ273" s="1928"/>
      <c r="AK273" s="1149"/>
      <c r="AL273" s="1737"/>
      <c r="AM273" s="2"/>
      <c r="AN273" s="2"/>
      <c r="AO273" s="2"/>
      <c r="AP273" s="2"/>
      <c r="AQ273" s="2"/>
    </row>
    <row r="274" spans="1:43" s="109" customFormat="1" ht="40.200000000000003" customHeight="1" outlineLevel="1">
      <c r="A274" s="1936"/>
      <c r="B274" s="1720"/>
      <c r="C274" s="1578"/>
      <c r="D274" s="1578"/>
      <c r="E274" s="1578"/>
      <c r="F274" s="1578"/>
      <c r="G274" s="826" t="s">
        <v>375</v>
      </c>
      <c r="H274" s="826" t="s">
        <v>376</v>
      </c>
      <c r="I274" s="22">
        <v>1011.6</v>
      </c>
      <c r="J274" s="48">
        <v>1025.76</v>
      </c>
      <c r="K274" s="1578"/>
      <c r="L274" s="1578"/>
      <c r="M274" s="1614"/>
      <c r="N274" s="1614"/>
      <c r="O274" s="1614"/>
      <c r="P274" s="1614"/>
      <c r="Q274" s="1614"/>
      <c r="R274" s="1614"/>
      <c r="S274" s="1614"/>
      <c r="T274" s="1614"/>
      <c r="U274" s="1683"/>
      <c r="V274" s="1683"/>
      <c r="W274" s="1683"/>
      <c r="X274" s="1683"/>
      <c r="Y274" s="1596">
        <f t="shared" si="123"/>
        <v>0</v>
      </c>
      <c r="Z274" s="1596">
        <f t="shared" si="120"/>
        <v>0</v>
      </c>
      <c r="AA274" s="1596">
        <f t="shared" si="120"/>
        <v>0</v>
      </c>
      <c r="AB274" s="1596">
        <f t="shared" si="120"/>
        <v>0</v>
      </c>
      <c r="AC274" s="1614">
        <f t="shared" si="124"/>
        <v>0</v>
      </c>
      <c r="AD274" s="1614"/>
      <c r="AE274" s="1738"/>
      <c r="AF274" s="1929"/>
      <c r="AG274" s="1738"/>
      <c r="AH274" s="899"/>
      <c r="AI274" s="899"/>
      <c r="AJ274" s="1929"/>
      <c r="AK274" s="1150"/>
      <c r="AL274" s="1738"/>
      <c r="AM274" s="2"/>
      <c r="AN274" s="2"/>
      <c r="AO274" s="2"/>
      <c r="AP274" s="2"/>
      <c r="AQ274" s="2"/>
    </row>
    <row r="275" spans="1:43" s="109" customFormat="1" ht="18" customHeight="1" outlineLevel="1">
      <c r="A275" s="1930" t="s">
        <v>378</v>
      </c>
      <c r="B275" s="1931" t="s">
        <v>510</v>
      </c>
      <c r="C275" s="1576" t="s">
        <v>711</v>
      </c>
      <c r="D275" s="1576"/>
      <c r="E275" s="1576" t="s">
        <v>73</v>
      </c>
      <c r="F275" s="1576" t="s">
        <v>449</v>
      </c>
      <c r="G275" s="826" t="s">
        <v>372</v>
      </c>
      <c r="H275" s="826" t="s">
        <v>79</v>
      </c>
      <c r="I275" s="826">
        <v>0.17</v>
      </c>
      <c r="J275" s="873">
        <v>0.17</v>
      </c>
      <c r="K275" s="1576">
        <v>2018</v>
      </c>
      <c r="L275" s="1576">
        <v>2018</v>
      </c>
      <c r="M275" s="1612">
        <f>SUM(N275:P277)</f>
        <v>1706.8</v>
      </c>
      <c r="N275" s="1612">
        <v>1706.8</v>
      </c>
      <c r="O275" s="1612">
        <v>0</v>
      </c>
      <c r="P275" s="1612">
        <v>0</v>
      </c>
      <c r="Q275" s="1612">
        <f>SUM(R275:T277)</f>
        <v>0</v>
      </c>
      <c r="R275" s="1612">
        <v>0</v>
      </c>
      <c r="S275" s="1612">
        <v>0</v>
      </c>
      <c r="T275" s="1612">
        <v>0</v>
      </c>
      <c r="U275" s="1681">
        <f>SUM(V275:X277)</f>
        <v>0</v>
      </c>
      <c r="V275" s="1681">
        <f>R275</f>
        <v>0</v>
      </c>
      <c r="W275" s="1681">
        <f>S275</f>
        <v>0</v>
      </c>
      <c r="X275" s="1681">
        <f>T275</f>
        <v>0</v>
      </c>
      <c r="Y275" s="1594">
        <f>SUM(Z275:AB277)</f>
        <v>0</v>
      </c>
      <c r="Z275" s="1594">
        <f t="shared" si="120"/>
        <v>0</v>
      </c>
      <c r="AA275" s="1594">
        <f t="shared" si="120"/>
        <v>0</v>
      </c>
      <c r="AB275" s="1594">
        <f t="shared" si="120"/>
        <v>0</v>
      </c>
      <c r="AC275" s="1612">
        <f>SUM(AD275:AF277)</f>
        <v>0</v>
      </c>
      <c r="AD275" s="1612"/>
      <c r="AE275" s="1612"/>
      <c r="AF275" s="1927"/>
      <c r="AG275" s="1733" t="s">
        <v>33</v>
      </c>
      <c r="AH275" s="950"/>
      <c r="AI275" s="950"/>
      <c r="AJ275" s="1927"/>
      <c r="AK275" s="1148"/>
      <c r="AL275" s="1556"/>
      <c r="AM275" s="2"/>
      <c r="AN275" s="2"/>
      <c r="AO275" s="2"/>
      <c r="AP275" s="2"/>
      <c r="AQ275" s="2"/>
    </row>
    <row r="276" spans="1:43" s="109" customFormat="1" ht="14.25" customHeight="1" outlineLevel="1">
      <c r="A276" s="1828"/>
      <c r="B276" s="1719"/>
      <c r="C276" s="1577"/>
      <c r="D276" s="1577"/>
      <c r="E276" s="1577"/>
      <c r="F276" s="1577"/>
      <c r="G276" s="826" t="s">
        <v>374</v>
      </c>
      <c r="H276" s="826" t="s">
        <v>373</v>
      </c>
      <c r="I276" s="826">
        <v>150</v>
      </c>
      <c r="J276" s="873">
        <v>160</v>
      </c>
      <c r="K276" s="1577"/>
      <c r="L276" s="1577"/>
      <c r="M276" s="1613"/>
      <c r="N276" s="1613"/>
      <c r="O276" s="1613"/>
      <c r="P276" s="1613"/>
      <c r="Q276" s="1613"/>
      <c r="R276" s="1613"/>
      <c r="S276" s="1613"/>
      <c r="T276" s="1613"/>
      <c r="U276" s="1682"/>
      <c r="V276" s="1682"/>
      <c r="W276" s="1682"/>
      <c r="X276" s="1682"/>
      <c r="Y276" s="1595">
        <f t="shared" si="123"/>
        <v>0</v>
      </c>
      <c r="Z276" s="1595">
        <f t="shared" si="120"/>
        <v>0</v>
      </c>
      <c r="AA276" s="1595">
        <f t="shared" si="120"/>
        <v>0</v>
      </c>
      <c r="AB276" s="1595">
        <f t="shared" si="120"/>
        <v>0</v>
      </c>
      <c r="AC276" s="1613">
        <f t="shared" si="124"/>
        <v>0</v>
      </c>
      <c r="AD276" s="1613"/>
      <c r="AE276" s="1613"/>
      <c r="AF276" s="1928"/>
      <c r="AG276" s="1734"/>
      <c r="AH276" s="951"/>
      <c r="AI276" s="951"/>
      <c r="AJ276" s="1928"/>
      <c r="AK276" s="1149"/>
      <c r="AL276" s="1556"/>
      <c r="AM276" s="2"/>
      <c r="AN276" s="2"/>
      <c r="AO276" s="2"/>
      <c r="AP276" s="2"/>
      <c r="AQ276" s="2"/>
    </row>
    <row r="277" spans="1:43" s="109" customFormat="1" ht="47.25" customHeight="1" outlineLevel="1">
      <c r="A277" s="1829"/>
      <c r="B277" s="1720"/>
      <c r="C277" s="1578"/>
      <c r="D277" s="1578"/>
      <c r="E277" s="1578"/>
      <c r="F277" s="1578"/>
      <c r="G277" s="826" t="s">
        <v>375</v>
      </c>
      <c r="H277" s="826" t="s">
        <v>376</v>
      </c>
      <c r="I277" s="21">
        <v>1209.5999999999999</v>
      </c>
      <c r="J277" s="44">
        <v>1209.5999999999999</v>
      </c>
      <c r="K277" s="1578"/>
      <c r="L277" s="1578"/>
      <c r="M277" s="1614"/>
      <c r="N277" s="1614"/>
      <c r="O277" s="1614"/>
      <c r="P277" s="1614"/>
      <c r="Q277" s="1614"/>
      <c r="R277" s="1614"/>
      <c r="S277" s="1614"/>
      <c r="T277" s="1614"/>
      <c r="U277" s="1683"/>
      <c r="V277" s="1683"/>
      <c r="W277" s="1683"/>
      <c r="X277" s="1683"/>
      <c r="Y277" s="1596">
        <f t="shared" si="123"/>
        <v>0</v>
      </c>
      <c r="Z277" s="1596">
        <f t="shared" si="120"/>
        <v>0</v>
      </c>
      <c r="AA277" s="1596">
        <f t="shared" si="120"/>
        <v>0</v>
      </c>
      <c r="AB277" s="1596">
        <f t="shared" si="120"/>
        <v>0</v>
      </c>
      <c r="AC277" s="1614">
        <f t="shared" si="124"/>
        <v>0</v>
      </c>
      <c r="AD277" s="1614"/>
      <c r="AE277" s="1614"/>
      <c r="AF277" s="1929"/>
      <c r="AG277" s="1735"/>
      <c r="AH277" s="952"/>
      <c r="AI277" s="952"/>
      <c r="AJ277" s="1929"/>
      <c r="AK277" s="1150"/>
      <c r="AL277" s="1556"/>
      <c r="AM277" s="2"/>
      <c r="AN277" s="2"/>
      <c r="AO277" s="2"/>
      <c r="AP277" s="2"/>
      <c r="AQ277" s="2"/>
    </row>
    <row r="278" spans="1:43" s="109" customFormat="1" ht="26.4" customHeight="1" outlineLevel="1">
      <c r="A278" s="1827" t="s">
        <v>378</v>
      </c>
      <c r="B278" s="1718" t="s">
        <v>721</v>
      </c>
      <c r="C278" s="1576" t="s">
        <v>722</v>
      </c>
      <c r="D278" s="1576"/>
      <c r="E278" s="1576" t="s">
        <v>73</v>
      </c>
      <c r="F278" s="1576" t="s">
        <v>449</v>
      </c>
      <c r="G278" s="826" t="s">
        <v>372</v>
      </c>
      <c r="H278" s="826" t="s">
        <v>79</v>
      </c>
      <c r="I278" s="22">
        <v>0.24</v>
      </c>
      <c r="J278" s="48">
        <v>0.24</v>
      </c>
      <c r="K278" s="1576">
        <v>2018</v>
      </c>
      <c r="L278" s="1576">
        <v>2018</v>
      </c>
      <c r="M278" s="1612"/>
      <c r="N278" s="1576"/>
      <c r="O278" s="1576"/>
      <c r="P278" s="1576"/>
      <c r="Q278" s="1612">
        <f>SUM(R278:T280)</f>
        <v>2118.6</v>
      </c>
      <c r="R278" s="1612">
        <v>2118.6</v>
      </c>
      <c r="S278" s="1612">
        <v>0</v>
      </c>
      <c r="T278" s="1612">
        <v>0</v>
      </c>
      <c r="U278" s="1681">
        <f>SUM(V278:X280)</f>
        <v>2118.6</v>
      </c>
      <c r="V278" s="1681">
        <f>R278</f>
        <v>2118.6</v>
      </c>
      <c r="W278" s="1681">
        <f>S278</f>
        <v>0</v>
      </c>
      <c r="X278" s="1681">
        <f>T278</f>
        <v>0</v>
      </c>
      <c r="Y278" s="1594">
        <f>SUM(Z278:AB280)</f>
        <v>2118.6</v>
      </c>
      <c r="Z278" s="1594">
        <f t="shared" si="120"/>
        <v>2118.6</v>
      </c>
      <c r="AA278" s="1594">
        <f t="shared" si="120"/>
        <v>0</v>
      </c>
      <c r="AB278" s="1594">
        <f t="shared" si="120"/>
        <v>0</v>
      </c>
      <c r="AC278" s="1612">
        <f>SUM(AD278:AF280)</f>
        <v>137.69999999999999</v>
      </c>
      <c r="AD278" s="1612">
        <v>137.69999999999999</v>
      </c>
      <c r="AE278" s="1612">
        <v>0</v>
      </c>
      <c r="AF278" s="1927"/>
      <c r="AG278" s="1612">
        <v>0</v>
      </c>
      <c r="AH278" s="896"/>
      <c r="AI278" s="896"/>
      <c r="AJ278" s="1927"/>
      <c r="AK278" s="1148"/>
      <c r="AL278" s="1736"/>
      <c r="AM278" s="2"/>
      <c r="AN278" s="2"/>
      <c r="AO278" s="2"/>
      <c r="AP278" s="2"/>
      <c r="AQ278" s="2"/>
    </row>
    <row r="279" spans="1:43" s="109" customFormat="1" ht="26.4" customHeight="1" outlineLevel="1">
      <c r="A279" s="1828"/>
      <c r="B279" s="1719"/>
      <c r="C279" s="1577"/>
      <c r="D279" s="1577"/>
      <c r="E279" s="1577"/>
      <c r="F279" s="1577"/>
      <c r="G279" s="826" t="s">
        <v>374</v>
      </c>
      <c r="H279" s="826" t="s">
        <v>373</v>
      </c>
      <c r="I279" s="26">
        <v>200</v>
      </c>
      <c r="J279" s="49">
        <v>225</v>
      </c>
      <c r="K279" s="1577"/>
      <c r="L279" s="1577"/>
      <c r="M279" s="1613"/>
      <c r="N279" s="1577"/>
      <c r="O279" s="1577"/>
      <c r="P279" s="1577"/>
      <c r="Q279" s="1613"/>
      <c r="R279" s="1613"/>
      <c r="S279" s="1613"/>
      <c r="T279" s="1613"/>
      <c r="U279" s="1682"/>
      <c r="V279" s="1682"/>
      <c r="W279" s="1682"/>
      <c r="X279" s="1682"/>
      <c r="Y279" s="1595">
        <f t="shared" si="123"/>
        <v>0</v>
      </c>
      <c r="Z279" s="1595">
        <f t="shared" si="120"/>
        <v>0</v>
      </c>
      <c r="AA279" s="1595">
        <f t="shared" si="120"/>
        <v>0</v>
      </c>
      <c r="AB279" s="1595">
        <f t="shared" si="120"/>
        <v>0</v>
      </c>
      <c r="AC279" s="1613">
        <f t="shared" si="124"/>
        <v>0</v>
      </c>
      <c r="AD279" s="1613"/>
      <c r="AE279" s="1613"/>
      <c r="AF279" s="1928"/>
      <c r="AG279" s="1613"/>
      <c r="AH279" s="907"/>
      <c r="AI279" s="907"/>
      <c r="AJ279" s="1928"/>
      <c r="AK279" s="1149"/>
      <c r="AL279" s="1737"/>
      <c r="AM279" s="2"/>
      <c r="AN279" s="2"/>
      <c r="AO279" s="2"/>
      <c r="AP279" s="2"/>
      <c r="AQ279" s="2"/>
    </row>
    <row r="280" spans="1:43" s="109" customFormat="1" ht="26.4" customHeight="1" outlineLevel="1">
      <c r="A280" s="1829"/>
      <c r="B280" s="1720"/>
      <c r="C280" s="1578"/>
      <c r="D280" s="1578"/>
      <c r="E280" s="1578"/>
      <c r="F280" s="1578"/>
      <c r="G280" s="826" t="s">
        <v>375</v>
      </c>
      <c r="H280" s="826" t="s">
        <v>376</v>
      </c>
      <c r="I280" s="21">
        <v>1598.4</v>
      </c>
      <c r="J280" s="44">
        <v>2872.8</v>
      </c>
      <c r="K280" s="1578"/>
      <c r="L280" s="1578"/>
      <c r="M280" s="1614"/>
      <c r="N280" s="1578"/>
      <c r="O280" s="1578"/>
      <c r="P280" s="1578"/>
      <c r="Q280" s="1614"/>
      <c r="R280" s="1614"/>
      <c r="S280" s="1614"/>
      <c r="T280" s="1614"/>
      <c r="U280" s="1683"/>
      <c r="V280" s="1683"/>
      <c r="W280" s="1683"/>
      <c r="X280" s="1683"/>
      <c r="Y280" s="1596">
        <f t="shared" si="123"/>
        <v>0</v>
      </c>
      <c r="Z280" s="1596">
        <f t="shared" si="120"/>
        <v>0</v>
      </c>
      <c r="AA280" s="1596">
        <f t="shared" si="120"/>
        <v>0</v>
      </c>
      <c r="AB280" s="1596">
        <f t="shared" si="120"/>
        <v>0</v>
      </c>
      <c r="AC280" s="1614">
        <f t="shared" si="124"/>
        <v>0</v>
      </c>
      <c r="AD280" s="1614"/>
      <c r="AE280" s="1614"/>
      <c r="AF280" s="1929"/>
      <c r="AG280" s="1614"/>
      <c r="AH280" s="897"/>
      <c r="AI280" s="897"/>
      <c r="AJ280" s="1929"/>
      <c r="AK280" s="1150"/>
      <c r="AL280" s="1738"/>
      <c r="AM280" s="2"/>
      <c r="AN280" s="2"/>
      <c r="AO280" s="2"/>
      <c r="AP280" s="2"/>
      <c r="AQ280" s="2"/>
    </row>
    <row r="281" spans="1:43" ht="15.75" customHeight="1" outlineLevel="1">
      <c r="A281" s="1827" t="s">
        <v>379</v>
      </c>
      <c r="B281" s="1718" t="s">
        <v>511</v>
      </c>
      <c r="C281" s="1576" t="s">
        <v>761</v>
      </c>
      <c r="D281" s="1576"/>
      <c r="E281" s="1576" t="s">
        <v>73</v>
      </c>
      <c r="F281" s="1576" t="s">
        <v>449</v>
      </c>
      <c r="G281" s="826" t="s">
        <v>372</v>
      </c>
      <c r="H281" s="826" t="s">
        <v>79</v>
      </c>
      <c r="I281" s="826">
        <v>0.25</v>
      </c>
      <c r="J281" s="873">
        <v>0.25</v>
      </c>
      <c r="K281" s="1576">
        <v>2018</v>
      </c>
      <c r="L281" s="1576">
        <v>2018</v>
      </c>
      <c r="M281" s="1612">
        <f>SUM(N281:P283)</f>
        <v>2320</v>
      </c>
      <c r="N281" s="1612">
        <v>2320</v>
      </c>
      <c r="O281" s="1612">
        <v>0</v>
      </c>
      <c r="P281" s="1612">
        <v>0</v>
      </c>
      <c r="Q281" s="1612">
        <f>SUM(R281:T283)</f>
        <v>2320</v>
      </c>
      <c r="R281" s="1612">
        <v>2320</v>
      </c>
      <c r="S281" s="1612">
        <v>0</v>
      </c>
      <c r="T281" s="1612">
        <v>0</v>
      </c>
      <c r="U281" s="1681">
        <f>SUM(V281:X283)</f>
        <v>2320</v>
      </c>
      <c r="V281" s="1681">
        <f>R281</f>
        <v>2320</v>
      </c>
      <c r="W281" s="1681">
        <f>S281</f>
        <v>0</v>
      </c>
      <c r="X281" s="1681">
        <f>T281</f>
        <v>0</v>
      </c>
      <c r="Y281" s="1594">
        <f>SUM(Z281:AB283)</f>
        <v>2320</v>
      </c>
      <c r="Z281" s="1594">
        <f t="shared" si="120"/>
        <v>2320</v>
      </c>
      <c r="AA281" s="1594">
        <f t="shared" si="120"/>
        <v>0</v>
      </c>
      <c r="AB281" s="1594">
        <f t="shared" si="120"/>
        <v>0</v>
      </c>
      <c r="AC281" s="1612">
        <f>SUM(AD281:AF283)</f>
        <v>2947.05</v>
      </c>
      <c r="AD281" s="1612">
        <v>2947.05</v>
      </c>
      <c r="AE281" s="1612">
        <v>0</v>
      </c>
      <c r="AF281" s="1927"/>
      <c r="AG281" s="1733" t="s">
        <v>33</v>
      </c>
      <c r="AH281" s="950"/>
      <c r="AI281" s="950"/>
      <c r="AJ281" s="1927"/>
      <c r="AK281" s="1148"/>
      <c r="AL281" s="1556"/>
      <c r="AM281" s="2"/>
      <c r="AN281" s="2"/>
      <c r="AO281" s="2"/>
      <c r="AP281" s="2"/>
      <c r="AQ281" s="2"/>
    </row>
    <row r="282" spans="1:43" ht="14.4" outlineLevel="1">
      <c r="A282" s="1828"/>
      <c r="B282" s="1719"/>
      <c r="C282" s="1577"/>
      <c r="D282" s="1577"/>
      <c r="E282" s="1577"/>
      <c r="F282" s="1577"/>
      <c r="G282" s="826" t="s">
        <v>374</v>
      </c>
      <c r="H282" s="826" t="s">
        <v>373</v>
      </c>
      <c r="I282" s="826">
        <v>100</v>
      </c>
      <c r="J282" s="873">
        <v>110</v>
      </c>
      <c r="K282" s="1577"/>
      <c r="L282" s="1577"/>
      <c r="M282" s="1613"/>
      <c r="N282" s="1613"/>
      <c r="O282" s="1613"/>
      <c r="P282" s="1613"/>
      <c r="Q282" s="1613"/>
      <c r="R282" s="1613"/>
      <c r="S282" s="1613"/>
      <c r="T282" s="1613"/>
      <c r="U282" s="1682"/>
      <c r="V282" s="1682"/>
      <c r="W282" s="1682"/>
      <c r="X282" s="1682"/>
      <c r="Y282" s="1595">
        <f t="shared" si="123"/>
        <v>0</v>
      </c>
      <c r="Z282" s="1595">
        <f t="shared" si="120"/>
        <v>0</v>
      </c>
      <c r="AA282" s="1595">
        <f t="shared" si="120"/>
        <v>0</v>
      </c>
      <c r="AB282" s="1595">
        <f t="shared" si="120"/>
        <v>0</v>
      </c>
      <c r="AC282" s="1613">
        <f t="shared" si="124"/>
        <v>0</v>
      </c>
      <c r="AD282" s="1613"/>
      <c r="AE282" s="1613"/>
      <c r="AF282" s="1928"/>
      <c r="AG282" s="1734"/>
      <c r="AH282" s="951"/>
      <c r="AI282" s="951"/>
      <c r="AJ282" s="1928"/>
      <c r="AK282" s="1149"/>
      <c r="AL282" s="1556"/>
      <c r="AM282" s="2"/>
      <c r="AN282" s="2"/>
      <c r="AO282" s="2"/>
      <c r="AP282" s="2"/>
      <c r="AQ282" s="2"/>
    </row>
    <row r="283" spans="1:43" ht="44.25" customHeight="1" outlineLevel="1">
      <c r="A283" s="1829"/>
      <c r="B283" s="1720"/>
      <c r="C283" s="1578"/>
      <c r="D283" s="1578"/>
      <c r="E283" s="1578"/>
      <c r="F283" s="1578"/>
      <c r="G283" s="826" t="s">
        <v>375</v>
      </c>
      <c r="H283" s="826" t="s">
        <v>376</v>
      </c>
      <c r="I283" s="826">
        <v>717.12</v>
      </c>
      <c r="J283" s="873">
        <v>725.76</v>
      </c>
      <c r="K283" s="1578"/>
      <c r="L283" s="1578"/>
      <c r="M283" s="1614"/>
      <c r="N283" s="1614"/>
      <c r="O283" s="1614"/>
      <c r="P283" s="1614"/>
      <c r="Q283" s="1614"/>
      <c r="R283" s="1614"/>
      <c r="S283" s="1614"/>
      <c r="T283" s="1614"/>
      <c r="U283" s="1683"/>
      <c r="V283" s="1683"/>
      <c r="W283" s="1683"/>
      <c r="X283" s="1683"/>
      <c r="Y283" s="1596">
        <f t="shared" si="123"/>
        <v>0</v>
      </c>
      <c r="Z283" s="1596">
        <f t="shared" si="120"/>
        <v>0</v>
      </c>
      <c r="AA283" s="1596">
        <f t="shared" si="120"/>
        <v>0</v>
      </c>
      <c r="AB283" s="1596">
        <f t="shared" si="120"/>
        <v>0</v>
      </c>
      <c r="AC283" s="1614">
        <f t="shared" si="124"/>
        <v>0</v>
      </c>
      <c r="AD283" s="1614"/>
      <c r="AE283" s="1614"/>
      <c r="AF283" s="1929"/>
      <c r="AG283" s="1735"/>
      <c r="AH283" s="952"/>
      <c r="AI283" s="952"/>
      <c r="AJ283" s="1929"/>
      <c r="AK283" s="1150"/>
      <c r="AL283" s="1556"/>
      <c r="AM283" s="2"/>
      <c r="AN283" s="2"/>
      <c r="AO283" s="2"/>
      <c r="AP283" s="2"/>
      <c r="AQ283" s="2"/>
    </row>
    <row r="284" spans="1:43" ht="18" customHeight="1" outlineLevel="1">
      <c r="A284" s="1827" t="s">
        <v>380</v>
      </c>
      <c r="B284" s="1718" t="s">
        <v>512</v>
      </c>
      <c r="C284" s="1576" t="s">
        <v>720</v>
      </c>
      <c r="D284" s="1576"/>
      <c r="E284" s="1576" t="s">
        <v>73</v>
      </c>
      <c r="F284" s="1576" t="s">
        <v>449</v>
      </c>
      <c r="G284" s="826" t="s">
        <v>372</v>
      </c>
      <c r="H284" s="826" t="s">
        <v>79</v>
      </c>
      <c r="I284" s="826">
        <v>0.10299999999999999</v>
      </c>
      <c r="J284" s="873">
        <v>0.10299999999999999</v>
      </c>
      <c r="K284" s="1576">
        <v>2018</v>
      </c>
      <c r="L284" s="1576">
        <v>2018</v>
      </c>
      <c r="M284" s="1612">
        <f>SUM(N284:P286)</f>
        <v>1493.5</v>
      </c>
      <c r="N284" s="1612">
        <v>1493.5</v>
      </c>
      <c r="O284" s="1612">
        <v>0</v>
      </c>
      <c r="P284" s="1612">
        <v>0</v>
      </c>
      <c r="Q284" s="1612">
        <f>SUM(R284:T286)</f>
        <v>1223.7</v>
      </c>
      <c r="R284" s="1612">
        <v>1223.7</v>
      </c>
      <c r="S284" s="1612">
        <v>0</v>
      </c>
      <c r="T284" s="1612">
        <v>0</v>
      </c>
      <c r="U284" s="1681">
        <f>SUM(V284:X286)</f>
        <v>1223.7</v>
      </c>
      <c r="V284" s="1681">
        <f>R284</f>
        <v>1223.7</v>
      </c>
      <c r="W284" s="1681">
        <f>S284</f>
        <v>0</v>
      </c>
      <c r="X284" s="1681">
        <f>T284</f>
        <v>0</v>
      </c>
      <c r="Y284" s="1594">
        <f>SUM(Z284:AB286)</f>
        <v>1223.7</v>
      </c>
      <c r="Z284" s="1594">
        <f t="shared" si="120"/>
        <v>1223.7</v>
      </c>
      <c r="AA284" s="1594">
        <f t="shared" si="120"/>
        <v>0</v>
      </c>
      <c r="AB284" s="1594">
        <f t="shared" si="120"/>
        <v>0</v>
      </c>
      <c r="AC284" s="1612">
        <f>SUM(AD284:AF286)</f>
        <v>1186.8</v>
      </c>
      <c r="AD284" s="1612">
        <v>1186.8</v>
      </c>
      <c r="AE284" s="1612">
        <v>0</v>
      </c>
      <c r="AF284" s="1927"/>
      <c r="AG284" s="1733" t="s">
        <v>33</v>
      </c>
      <c r="AH284" s="950"/>
      <c r="AI284" s="950"/>
      <c r="AJ284" s="1927"/>
      <c r="AK284" s="1148"/>
      <c r="AL284" s="1556"/>
      <c r="AM284" s="2"/>
      <c r="AN284" s="2"/>
      <c r="AO284" s="2"/>
      <c r="AP284" s="2"/>
      <c r="AQ284" s="2"/>
    </row>
    <row r="285" spans="1:43" ht="12.75" customHeight="1" outlineLevel="1">
      <c r="A285" s="1828"/>
      <c r="B285" s="1719"/>
      <c r="C285" s="1577"/>
      <c r="D285" s="1577"/>
      <c r="E285" s="1577"/>
      <c r="F285" s="1577"/>
      <c r="G285" s="826" t="s">
        <v>374</v>
      </c>
      <c r="H285" s="826" t="s">
        <v>373</v>
      </c>
      <c r="I285" s="826">
        <v>200</v>
      </c>
      <c r="J285" s="873">
        <v>225</v>
      </c>
      <c r="K285" s="1577"/>
      <c r="L285" s="1577"/>
      <c r="M285" s="1613"/>
      <c r="N285" s="1613"/>
      <c r="O285" s="1613"/>
      <c r="P285" s="1613"/>
      <c r="Q285" s="1613"/>
      <c r="R285" s="1613"/>
      <c r="S285" s="1613"/>
      <c r="T285" s="1613"/>
      <c r="U285" s="1682"/>
      <c r="V285" s="1682"/>
      <c r="W285" s="1682"/>
      <c r="X285" s="1682"/>
      <c r="Y285" s="1595">
        <f t="shared" si="123"/>
        <v>0</v>
      </c>
      <c r="Z285" s="1595">
        <f t="shared" ref="Z285:AB300" si="125">V285</f>
        <v>0</v>
      </c>
      <c r="AA285" s="1595">
        <f t="shared" si="125"/>
        <v>0</v>
      </c>
      <c r="AB285" s="1595">
        <f t="shared" si="125"/>
        <v>0</v>
      </c>
      <c r="AC285" s="1613">
        <f t="shared" si="124"/>
        <v>0</v>
      </c>
      <c r="AD285" s="1613"/>
      <c r="AE285" s="1613"/>
      <c r="AF285" s="1928"/>
      <c r="AG285" s="1734"/>
      <c r="AH285" s="951"/>
      <c r="AI285" s="951"/>
      <c r="AJ285" s="1928"/>
      <c r="AK285" s="1149"/>
      <c r="AL285" s="1556"/>
      <c r="AM285" s="2"/>
      <c r="AN285" s="2"/>
      <c r="AO285" s="2"/>
      <c r="AP285" s="2"/>
      <c r="AQ285" s="2"/>
    </row>
    <row r="286" spans="1:43" ht="50.25" customHeight="1" outlineLevel="1">
      <c r="A286" s="1829"/>
      <c r="B286" s="1720"/>
      <c r="C286" s="1578"/>
      <c r="D286" s="1578"/>
      <c r="E286" s="1578"/>
      <c r="F286" s="1578"/>
      <c r="G286" s="826" t="s">
        <v>375</v>
      </c>
      <c r="H286" s="826" t="s">
        <v>376</v>
      </c>
      <c r="I286" s="26">
        <v>2687</v>
      </c>
      <c r="J286" s="49">
        <v>2687</v>
      </c>
      <c r="K286" s="1578"/>
      <c r="L286" s="1578"/>
      <c r="M286" s="1614"/>
      <c r="N286" s="1614"/>
      <c r="O286" s="1614"/>
      <c r="P286" s="1614"/>
      <c r="Q286" s="1614"/>
      <c r="R286" s="1614"/>
      <c r="S286" s="1614"/>
      <c r="T286" s="1614"/>
      <c r="U286" s="1683"/>
      <c r="V286" s="1683"/>
      <c r="W286" s="1683"/>
      <c r="X286" s="1683"/>
      <c r="Y286" s="1596">
        <f t="shared" si="123"/>
        <v>0</v>
      </c>
      <c r="Z286" s="1596">
        <f t="shared" si="125"/>
        <v>0</v>
      </c>
      <c r="AA286" s="1596">
        <f t="shared" si="125"/>
        <v>0</v>
      </c>
      <c r="AB286" s="1596">
        <f t="shared" si="125"/>
        <v>0</v>
      </c>
      <c r="AC286" s="1614">
        <f t="shared" si="124"/>
        <v>0</v>
      </c>
      <c r="AD286" s="1614"/>
      <c r="AE286" s="1614"/>
      <c r="AF286" s="1929"/>
      <c r="AG286" s="1735"/>
      <c r="AH286" s="952"/>
      <c r="AI286" s="952"/>
      <c r="AJ286" s="1929"/>
      <c r="AK286" s="1150"/>
      <c r="AL286" s="1556"/>
      <c r="AM286" s="2"/>
      <c r="AN286" s="2"/>
      <c r="AO286" s="2"/>
      <c r="AP286" s="2"/>
      <c r="AQ286" s="2"/>
    </row>
    <row r="287" spans="1:43" ht="17.25" customHeight="1" outlineLevel="1">
      <c r="A287" s="1827" t="s">
        <v>381</v>
      </c>
      <c r="B287" s="1718" t="s">
        <v>513</v>
      </c>
      <c r="C287" s="1576" t="s">
        <v>766</v>
      </c>
      <c r="D287" s="1576"/>
      <c r="E287" s="1576" t="s">
        <v>73</v>
      </c>
      <c r="F287" s="1576" t="s">
        <v>449</v>
      </c>
      <c r="G287" s="826" t="s">
        <v>372</v>
      </c>
      <c r="H287" s="826" t="s">
        <v>79</v>
      </c>
      <c r="I287" s="826">
        <v>0.26500000000000001</v>
      </c>
      <c r="J287" s="873">
        <v>0.26500000000000001</v>
      </c>
      <c r="K287" s="1576">
        <v>2018</v>
      </c>
      <c r="L287" s="1576">
        <v>2018</v>
      </c>
      <c r="M287" s="1612">
        <f>SUM(N287:P289)</f>
        <v>2771</v>
      </c>
      <c r="N287" s="1612">
        <v>2771</v>
      </c>
      <c r="O287" s="1612">
        <v>0</v>
      </c>
      <c r="P287" s="1612">
        <v>0</v>
      </c>
      <c r="Q287" s="1612">
        <f>SUM(R287:T289)</f>
        <v>2685</v>
      </c>
      <c r="R287" s="1612">
        <v>2685</v>
      </c>
      <c r="S287" s="1612">
        <v>0</v>
      </c>
      <c r="T287" s="1612">
        <v>0</v>
      </c>
      <c r="U287" s="1681">
        <f>SUM(V287:X289)</f>
        <v>2685</v>
      </c>
      <c r="V287" s="1681">
        <f>R287</f>
        <v>2685</v>
      </c>
      <c r="W287" s="1681">
        <f>S287</f>
        <v>0</v>
      </c>
      <c r="X287" s="1681">
        <f>T287</f>
        <v>0</v>
      </c>
      <c r="Y287" s="1594">
        <f>SUM(Z287:AB289)</f>
        <v>2685</v>
      </c>
      <c r="Z287" s="1594">
        <f t="shared" si="125"/>
        <v>2685</v>
      </c>
      <c r="AA287" s="1594">
        <f t="shared" si="125"/>
        <v>0</v>
      </c>
      <c r="AB287" s="1594">
        <f t="shared" si="125"/>
        <v>0</v>
      </c>
      <c r="AC287" s="1612">
        <f>SUM(AD287:AF289)</f>
        <v>2686.1</v>
      </c>
      <c r="AD287" s="1612">
        <v>2686.1</v>
      </c>
      <c r="AE287" s="1612">
        <v>0</v>
      </c>
      <c r="AF287" s="1927"/>
      <c r="AG287" s="1733" t="s">
        <v>33</v>
      </c>
      <c r="AH287" s="950"/>
      <c r="AI287" s="950"/>
      <c r="AJ287" s="1927"/>
      <c r="AK287" s="1148"/>
      <c r="AL287" s="1556"/>
      <c r="AM287" s="2"/>
      <c r="AN287" s="2"/>
      <c r="AO287" s="2"/>
      <c r="AP287" s="2"/>
      <c r="AQ287" s="2"/>
    </row>
    <row r="288" spans="1:43" ht="20.25" customHeight="1" outlineLevel="1">
      <c r="A288" s="1828"/>
      <c r="B288" s="1719"/>
      <c r="C288" s="1577"/>
      <c r="D288" s="1577"/>
      <c r="E288" s="1577"/>
      <c r="F288" s="1577"/>
      <c r="G288" s="826" t="s">
        <v>374</v>
      </c>
      <c r="H288" s="826" t="s">
        <v>373</v>
      </c>
      <c r="I288" s="826" t="s">
        <v>456</v>
      </c>
      <c r="J288" s="873" t="s">
        <v>416</v>
      </c>
      <c r="K288" s="1577"/>
      <c r="L288" s="1577"/>
      <c r="M288" s="1613"/>
      <c r="N288" s="1613"/>
      <c r="O288" s="1613"/>
      <c r="P288" s="1613"/>
      <c r="Q288" s="1613"/>
      <c r="R288" s="1613"/>
      <c r="S288" s="1613"/>
      <c r="T288" s="1613"/>
      <c r="U288" s="1682"/>
      <c r="V288" s="1682"/>
      <c r="W288" s="1682"/>
      <c r="X288" s="1682"/>
      <c r="Y288" s="1595">
        <f t="shared" si="123"/>
        <v>0</v>
      </c>
      <c r="Z288" s="1595">
        <f t="shared" si="125"/>
        <v>0</v>
      </c>
      <c r="AA288" s="1595">
        <f t="shared" si="125"/>
        <v>0</v>
      </c>
      <c r="AB288" s="1595">
        <f t="shared" si="125"/>
        <v>0</v>
      </c>
      <c r="AC288" s="1613">
        <f t="shared" si="124"/>
        <v>0</v>
      </c>
      <c r="AD288" s="1613"/>
      <c r="AE288" s="1613"/>
      <c r="AF288" s="1928"/>
      <c r="AG288" s="1734"/>
      <c r="AH288" s="951"/>
      <c r="AI288" s="951"/>
      <c r="AJ288" s="1928"/>
      <c r="AK288" s="1149"/>
      <c r="AL288" s="1556"/>
      <c r="AM288" s="2"/>
      <c r="AN288" s="2"/>
      <c r="AO288" s="2"/>
      <c r="AP288" s="2"/>
      <c r="AQ288" s="2"/>
    </row>
    <row r="289" spans="1:43" ht="99" customHeight="1" outlineLevel="1">
      <c r="A289" s="1829"/>
      <c r="B289" s="1720"/>
      <c r="C289" s="1578"/>
      <c r="D289" s="1578"/>
      <c r="E289" s="1578"/>
      <c r="F289" s="1578"/>
      <c r="G289" s="826" t="s">
        <v>375</v>
      </c>
      <c r="H289" s="826" t="s">
        <v>376</v>
      </c>
      <c r="I289" s="826" t="s">
        <v>763</v>
      </c>
      <c r="J289" s="873" t="s">
        <v>762</v>
      </c>
      <c r="K289" s="1578"/>
      <c r="L289" s="1578"/>
      <c r="M289" s="1614"/>
      <c r="N289" s="1614"/>
      <c r="O289" s="1614"/>
      <c r="P289" s="1614"/>
      <c r="Q289" s="1614"/>
      <c r="R289" s="1614"/>
      <c r="S289" s="1614"/>
      <c r="T289" s="1614"/>
      <c r="U289" s="1683"/>
      <c r="V289" s="1683"/>
      <c r="W289" s="1683"/>
      <c r="X289" s="1683"/>
      <c r="Y289" s="1596">
        <f t="shared" si="123"/>
        <v>0</v>
      </c>
      <c r="Z289" s="1596">
        <f t="shared" si="125"/>
        <v>0</v>
      </c>
      <c r="AA289" s="1596">
        <f t="shared" si="125"/>
        <v>0</v>
      </c>
      <c r="AB289" s="1596">
        <f t="shared" si="125"/>
        <v>0</v>
      </c>
      <c r="AC289" s="1614">
        <f t="shared" si="124"/>
        <v>0</v>
      </c>
      <c r="AD289" s="1614"/>
      <c r="AE289" s="1614"/>
      <c r="AF289" s="1929"/>
      <c r="AG289" s="1735"/>
      <c r="AH289" s="952"/>
      <c r="AI289" s="952"/>
      <c r="AJ289" s="1929"/>
      <c r="AK289" s="1150"/>
      <c r="AL289" s="1556"/>
      <c r="AM289" s="2"/>
      <c r="AN289" s="2"/>
      <c r="AO289" s="2"/>
      <c r="AP289" s="2"/>
      <c r="AQ289" s="2"/>
    </row>
    <row r="290" spans="1:43" ht="20.25" customHeight="1" outlineLevel="1">
      <c r="A290" s="1827" t="s">
        <v>382</v>
      </c>
      <c r="B290" s="1718" t="s">
        <v>514</v>
      </c>
      <c r="C290" s="1576" t="s">
        <v>764</v>
      </c>
      <c r="D290" s="1576"/>
      <c r="E290" s="1576" t="s">
        <v>73</v>
      </c>
      <c r="F290" s="1576" t="s">
        <v>449</v>
      </c>
      <c r="G290" s="826" t="s">
        <v>372</v>
      </c>
      <c r="H290" s="826" t="s">
        <v>79</v>
      </c>
      <c r="I290" s="70">
        <v>8.8999999999999996E-2</v>
      </c>
      <c r="J290" s="60">
        <v>8.8999999999999996E-2</v>
      </c>
      <c r="K290" s="1576">
        <v>2018</v>
      </c>
      <c r="L290" s="1576">
        <v>2018</v>
      </c>
      <c r="M290" s="1612">
        <f>SUM(N290:P292)</f>
        <v>1484.8</v>
      </c>
      <c r="N290" s="1612">
        <v>1484.8</v>
      </c>
      <c r="O290" s="1612">
        <v>0</v>
      </c>
      <c r="P290" s="1612">
        <v>0</v>
      </c>
      <c r="Q290" s="1612">
        <f>SUM(R290:T292)</f>
        <v>1484.8</v>
      </c>
      <c r="R290" s="1612">
        <v>1484.8</v>
      </c>
      <c r="S290" s="1612">
        <v>0</v>
      </c>
      <c r="T290" s="1612">
        <v>0</v>
      </c>
      <c r="U290" s="1681">
        <f>SUM(V290:X292)</f>
        <v>1484.8</v>
      </c>
      <c r="V290" s="1681">
        <f>R290</f>
        <v>1484.8</v>
      </c>
      <c r="W290" s="1681">
        <f>S290</f>
        <v>0</v>
      </c>
      <c r="X290" s="1681">
        <f>T290</f>
        <v>0</v>
      </c>
      <c r="Y290" s="1594">
        <f>SUM(Z290:AB292)</f>
        <v>1484.8</v>
      </c>
      <c r="Z290" s="1594">
        <f t="shared" si="125"/>
        <v>1484.8</v>
      </c>
      <c r="AA290" s="1594">
        <f t="shared" si="125"/>
        <v>0</v>
      </c>
      <c r="AB290" s="1594">
        <f t="shared" si="125"/>
        <v>0</v>
      </c>
      <c r="AC290" s="1612">
        <f>SUM(AD290:AF292)</f>
        <v>339.64</v>
      </c>
      <c r="AD290" s="1612">
        <v>339.64</v>
      </c>
      <c r="AE290" s="1612">
        <v>0</v>
      </c>
      <c r="AF290" s="1927"/>
      <c r="AG290" s="1733" t="s">
        <v>33</v>
      </c>
      <c r="AH290" s="950"/>
      <c r="AI290" s="950"/>
      <c r="AJ290" s="1927"/>
      <c r="AK290" s="1148"/>
      <c r="AL290" s="1556"/>
      <c r="AM290" s="2"/>
      <c r="AN290" s="2"/>
      <c r="AO290" s="2"/>
      <c r="AP290" s="2"/>
      <c r="AQ290" s="2"/>
    </row>
    <row r="291" spans="1:43" ht="18.75" customHeight="1" outlineLevel="1">
      <c r="A291" s="1828"/>
      <c r="B291" s="1719"/>
      <c r="C291" s="1577"/>
      <c r="D291" s="1577"/>
      <c r="E291" s="1577"/>
      <c r="F291" s="1577"/>
      <c r="G291" s="826" t="s">
        <v>374</v>
      </c>
      <c r="H291" s="826" t="s">
        <v>373</v>
      </c>
      <c r="I291" s="826">
        <v>100</v>
      </c>
      <c r="J291" s="873">
        <v>110</v>
      </c>
      <c r="K291" s="1577"/>
      <c r="L291" s="1577"/>
      <c r="M291" s="1613"/>
      <c r="N291" s="1613"/>
      <c r="O291" s="1613"/>
      <c r="P291" s="1613"/>
      <c r="Q291" s="1613"/>
      <c r="R291" s="1613"/>
      <c r="S291" s="1613"/>
      <c r="T291" s="1613"/>
      <c r="U291" s="1682"/>
      <c r="V291" s="1682"/>
      <c r="W291" s="1682"/>
      <c r="X291" s="1682"/>
      <c r="Y291" s="1595">
        <f t="shared" si="123"/>
        <v>0</v>
      </c>
      <c r="Z291" s="1595">
        <f t="shared" si="125"/>
        <v>0</v>
      </c>
      <c r="AA291" s="1595">
        <f t="shared" si="125"/>
        <v>0</v>
      </c>
      <c r="AB291" s="1595">
        <f t="shared" si="125"/>
        <v>0</v>
      </c>
      <c r="AC291" s="1613">
        <f t="shared" si="124"/>
        <v>0</v>
      </c>
      <c r="AD291" s="1613"/>
      <c r="AE291" s="1613"/>
      <c r="AF291" s="1928"/>
      <c r="AG291" s="1734"/>
      <c r="AH291" s="951"/>
      <c r="AI291" s="951"/>
      <c r="AJ291" s="1928"/>
      <c r="AK291" s="1149"/>
      <c r="AL291" s="1556"/>
      <c r="AM291" s="2"/>
      <c r="AN291" s="2"/>
      <c r="AO291" s="2"/>
      <c r="AP291" s="2"/>
      <c r="AQ291" s="2"/>
    </row>
    <row r="292" spans="1:43" ht="46.5" customHeight="1" outlineLevel="1">
      <c r="A292" s="1829"/>
      <c r="B292" s="1720"/>
      <c r="C292" s="1578"/>
      <c r="D292" s="1578"/>
      <c r="E292" s="1578"/>
      <c r="F292" s="1578"/>
      <c r="G292" s="826" t="s">
        <v>375</v>
      </c>
      <c r="H292" s="826" t="s">
        <v>376</v>
      </c>
      <c r="I292" s="826">
        <v>717.12</v>
      </c>
      <c r="J292" s="873">
        <v>725.76</v>
      </c>
      <c r="K292" s="1578"/>
      <c r="L292" s="1578"/>
      <c r="M292" s="1614"/>
      <c r="N292" s="1614"/>
      <c r="O292" s="1614"/>
      <c r="P292" s="1614"/>
      <c r="Q292" s="1614"/>
      <c r="R292" s="1614"/>
      <c r="S292" s="1614"/>
      <c r="T292" s="1614"/>
      <c r="U292" s="1683"/>
      <c r="V292" s="1683"/>
      <c r="W292" s="1683"/>
      <c r="X292" s="1683"/>
      <c r="Y292" s="1596">
        <f t="shared" si="123"/>
        <v>0</v>
      </c>
      <c r="Z292" s="1596">
        <f t="shared" si="125"/>
        <v>0</v>
      </c>
      <c r="AA292" s="1596">
        <f t="shared" si="125"/>
        <v>0</v>
      </c>
      <c r="AB292" s="1596">
        <f t="shared" si="125"/>
        <v>0</v>
      </c>
      <c r="AC292" s="1614">
        <f t="shared" si="124"/>
        <v>0</v>
      </c>
      <c r="AD292" s="1614"/>
      <c r="AE292" s="1614"/>
      <c r="AF292" s="1929"/>
      <c r="AG292" s="1735"/>
      <c r="AH292" s="952"/>
      <c r="AI292" s="952"/>
      <c r="AJ292" s="1929"/>
      <c r="AK292" s="1150"/>
      <c r="AL292" s="1556"/>
      <c r="AM292" s="2"/>
      <c r="AN292" s="2"/>
      <c r="AO292" s="2"/>
      <c r="AP292" s="2"/>
      <c r="AQ292" s="2"/>
    </row>
    <row r="293" spans="1:43" ht="15.75" customHeight="1" outlineLevel="1">
      <c r="A293" s="1827" t="s">
        <v>383</v>
      </c>
      <c r="B293" s="1718" t="s">
        <v>515</v>
      </c>
      <c r="C293" s="1576" t="s">
        <v>767</v>
      </c>
      <c r="D293" s="1576"/>
      <c r="E293" s="1576" t="s">
        <v>73</v>
      </c>
      <c r="F293" s="1576" t="s">
        <v>449</v>
      </c>
      <c r="G293" s="826" t="s">
        <v>372</v>
      </c>
      <c r="H293" s="826" t="s">
        <v>79</v>
      </c>
      <c r="I293" s="826">
        <v>0.29899999999999999</v>
      </c>
      <c r="J293" s="873">
        <v>0.29899999999999999</v>
      </c>
      <c r="K293" s="1576">
        <v>2018</v>
      </c>
      <c r="L293" s="1576">
        <v>2018</v>
      </c>
      <c r="M293" s="1612">
        <f>SUM(N293:P295)</f>
        <v>7250</v>
      </c>
      <c r="N293" s="1612">
        <v>7250</v>
      </c>
      <c r="O293" s="1612">
        <v>0</v>
      </c>
      <c r="P293" s="1612">
        <v>0</v>
      </c>
      <c r="Q293" s="1612">
        <f>SUM(R293:T295)</f>
        <v>7036</v>
      </c>
      <c r="R293" s="1612">
        <v>7036</v>
      </c>
      <c r="S293" s="1612">
        <v>0</v>
      </c>
      <c r="T293" s="1612">
        <v>0</v>
      </c>
      <c r="U293" s="1681">
        <f>SUM(V293:X295)</f>
        <v>7036</v>
      </c>
      <c r="V293" s="1681">
        <f>R293</f>
        <v>7036</v>
      </c>
      <c r="W293" s="1681">
        <f>S293</f>
        <v>0</v>
      </c>
      <c r="X293" s="1681">
        <f>T293</f>
        <v>0</v>
      </c>
      <c r="Y293" s="1594">
        <f>SUM(Z293:AB295)</f>
        <v>7036</v>
      </c>
      <c r="Z293" s="1594">
        <f t="shared" si="125"/>
        <v>7036</v>
      </c>
      <c r="AA293" s="1594">
        <f t="shared" si="125"/>
        <v>0</v>
      </c>
      <c r="AB293" s="1594">
        <f t="shared" si="125"/>
        <v>0</v>
      </c>
      <c r="AC293" s="1612">
        <f>SUM(AD293:AF295)</f>
        <v>6661.9</v>
      </c>
      <c r="AD293" s="1612">
        <v>6661.9</v>
      </c>
      <c r="AE293" s="1612">
        <v>0</v>
      </c>
      <c r="AF293" s="1927"/>
      <c r="AG293" s="1733" t="s">
        <v>33</v>
      </c>
      <c r="AH293" s="950"/>
      <c r="AI293" s="950"/>
      <c r="AJ293" s="1927"/>
      <c r="AK293" s="1148"/>
      <c r="AL293" s="1556"/>
      <c r="AM293" s="2"/>
      <c r="AN293" s="2"/>
      <c r="AO293" s="2"/>
      <c r="AP293" s="2"/>
      <c r="AQ293" s="2"/>
    </row>
    <row r="294" spans="1:43" ht="17.25" customHeight="1" outlineLevel="1">
      <c r="A294" s="1828"/>
      <c r="B294" s="1719"/>
      <c r="C294" s="1577"/>
      <c r="D294" s="1577"/>
      <c r="E294" s="1577"/>
      <c r="F294" s="1577"/>
      <c r="G294" s="826" t="s">
        <v>374</v>
      </c>
      <c r="H294" s="826" t="s">
        <v>373</v>
      </c>
      <c r="I294" s="826">
        <v>200</v>
      </c>
      <c r="J294" s="873">
        <v>225</v>
      </c>
      <c r="K294" s="1577"/>
      <c r="L294" s="1577"/>
      <c r="M294" s="1613"/>
      <c r="N294" s="1613"/>
      <c r="O294" s="1613"/>
      <c r="P294" s="1613"/>
      <c r="Q294" s="1613"/>
      <c r="R294" s="1613"/>
      <c r="S294" s="1613"/>
      <c r="T294" s="1613"/>
      <c r="U294" s="1682"/>
      <c r="V294" s="1682"/>
      <c r="W294" s="1682"/>
      <c r="X294" s="1682"/>
      <c r="Y294" s="1595">
        <f t="shared" si="123"/>
        <v>0</v>
      </c>
      <c r="Z294" s="1595">
        <f t="shared" si="125"/>
        <v>0</v>
      </c>
      <c r="AA294" s="1595">
        <f t="shared" si="125"/>
        <v>0</v>
      </c>
      <c r="AB294" s="1595">
        <f t="shared" si="125"/>
        <v>0</v>
      </c>
      <c r="AC294" s="1613">
        <f t="shared" si="124"/>
        <v>0</v>
      </c>
      <c r="AD294" s="1613"/>
      <c r="AE294" s="1613"/>
      <c r="AF294" s="1928"/>
      <c r="AG294" s="1734"/>
      <c r="AH294" s="951"/>
      <c r="AI294" s="951"/>
      <c r="AJ294" s="1928"/>
      <c r="AK294" s="1149"/>
      <c r="AL294" s="1556"/>
      <c r="AM294" s="2"/>
      <c r="AN294" s="2"/>
      <c r="AO294" s="2"/>
      <c r="AP294" s="2"/>
      <c r="AQ294" s="2"/>
    </row>
    <row r="295" spans="1:43" ht="47.25" customHeight="1" outlineLevel="1">
      <c r="A295" s="1829"/>
      <c r="B295" s="1720"/>
      <c r="C295" s="1578"/>
      <c r="D295" s="1578"/>
      <c r="E295" s="1578"/>
      <c r="F295" s="1578"/>
      <c r="G295" s="826" t="s">
        <v>375</v>
      </c>
      <c r="H295" s="826" t="s">
        <v>376</v>
      </c>
      <c r="I295" s="21">
        <v>1557.3</v>
      </c>
      <c r="J295" s="44">
        <v>2687</v>
      </c>
      <c r="K295" s="1578"/>
      <c r="L295" s="1578"/>
      <c r="M295" s="1614"/>
      <c r="N295" s="1614"/>
      <c r="O295" s="1614"/>
      <c r="P295" s="1614"/>
      <c r="Q295" s="1614"/>
      <c r="R295" s="1614"/>
      <c r="S295" s="1614"/>
      <c r="T295" s="1614"/>
      <c r="U295" s="1683"/>
      <c r="V295" s="1683"/>
      <c r="W295" s="1683"/>
      <c r="X295" s="1683"/>
      <c r="Y295" s="1596">
        <f t="shared" si="123"/>
        <v>0</v>
      </c>
      <c r="Z295" s="1596">
        <f t="shared" si="125"/>
        <v>0</v>
      </c>
      <c r="AA295" s="1596">
        <f t="shared" si="125"/>
        <v>0</v>
      </c>
      <c r="AB295" s="1596">
        <f t="shared" si="125"/>
        <v>0</v>
      </c>
      <c r="AC295" s="1614">
        <f t="shared" si="124"/>
        <v>0</v>
      </c>
      <c r="AD295" s="1614"/>
      <c r="AE295" s="1614"/>
      <c r="AF295" s="1929"/>
      <c r="AG295" s="1735"/>
      <c r="AH295" s="952"/>
      <c r="AI295" s="952"/>
      <c r="AJ295" s="1929"/>
      <c r="AK295" s="1150"/>
      <c r="AL295" s="1556"/>
      <c r="AM295" s="2"/>
      <c r="AN295" s="2"/>
      <c r="AO295" s="2"/>
      <c r="AP295" s="2"/>
      <c r="AQ295" s="2"/>
    </row>
    <row r="296" spans="1:43" ht="19.5" customHeight="1" outlineLevel="1">
      <c r="A296" s="1827" t="s">
        <v>384</v>
      </c>
      <c r="B296" s="1718" t="s">
        <v>516</v>
      </c>
      <c r="C296" s="1576" t="s">
        <v>764</v>
      </c>
      <c r="D296" s="1576"/>
      <c r="E296" s="1576" t="s">
        <v>73</v>
      </c>
      <c r="F296" s="1576" t="s">
        <v>449</v>
      </c>
      <c r="G296" s="826" t="s">
        <v>372</v>
      </c>
      <c r="H296" s="826" t="s">
        <v>79</v>
      </c>
      <c r="I296" s="826">
        <v>4.8</v>
      </c>
      <c r="J296" s="873">
        <v>4.8</v>
      </c>
      <c r="K296" s="1576">
        <v>2018</v>
      </c>
      <c r="L296" s="1576">
        <v>2018</v>
      </c>
      <c r="M296" s="1612">
        <f>SUM(N296:P298)</f>
        <v>42050</v>
      </c>
      <c r="N296" s="1612">
        <v>42050</v>
      </c>
      <c r="O296" s="1612">
        <v>0</v>
      </c>
      <c r="P296" s="1612">
        <v>0</v>
      </c>
      <c r="Q296" s="1612">
        <f>SUM(R296:T298)</f>
        <v>42050</v>
      </c>
      <c r="R296" s="1612">
        <v>42050</v>
      </c>
      <c r="S296" s="1612">
        <v>0</v>
      </c>
      <c r="T296" s="1612">
        <v>0</v>
      </c>
      <c r="U296" s="1681">
        <f>SUM(V296:X298)</f>
        <v>42050</v>
      </c>
      <c r="V296" s="1681">
        <f>R296</f>
        <v>42050</v>
      </c>
      <c r="W296" s="1681">
        <f>S296</f>
        <v>0</v>
      </c>
      <c r="X296" s="1681">
        <f>T296</f>
        <v>0</v>
      </c>
      <c r="Y296" s="1594">
        <f>SUM(Z296:AB298)</f>
        <v>42050</v>
      </c>
      <c r="Z296" s="1594">
        <f t="shared" si="125"/>
        <v>42050</v>
      </c>
      <c r="AA296" s="1594">
        <f t="shared" si="125"/>
        <v>0</v>
      </c>
      <c r="AB296" s="1594">
        <f t="shared" si="125"/>
        <v>0</v>
      </c>
      <c r="AC296" s="1612">
        <f>SUM(AD296:AF298)</f>
        <v>38720.53</v>
      </c>
      <c r="AD296" s="1612">
        <v>38720.53</v>
      </c>
      <c r="AE296" s="1612">
        <v>0</v>
      </c>
      <c r="AF296" s="1927"/>
      <c r="AG296" s="1733" t="s">
        <v>33</v>
      </c>
      <c r="AH296" s="950"/>
      <c r="AI296" s="950"/>
      <c r="AJ296" s="1927"/>
      <c r="AK296" s="1148"/>
      <c r="AL296" s="1556"/>
      <c r="AM296" s="2"/>
      <c r="AN296" s="2"/>
      <c r="AO296" s="2"/>
      <c r="AP296" s="2"/>
      <c r="AQ296" s="2"/>
    </row>
    <row r="297" spans="1:43" ht="25.5" customHeight="1" outlineLevel="1">
      <c r="A297" s="1828"/>
      <c r="B297" s="1719"/>
      <c r="C297" s="1577"/>
      <c r="D297" s="1577"/>
      <c r="E297" s="1577"/>
      <c r="F297" s="1577"/>
      <c r="G297" s="826" t="s">
        <v>374</v>
      </c>
      <c r="H297" s="826" t="s">
        <v>373</v>
      </c>
      <c r="I297" s="826" t="s">
        <v>457</v>
      </c>
      <c r="J297" s="873" t="s">
        <v>417</v>
      </c>
      <c r="K297" s="1577"/>
      <c r="L297" s="1577"/>
      <c r="M297" s="1613"/>
      <c r="N297" s="1613"/>
      <c r="O297" s="1613"/>
      <c r="P297" s="1613"/>
      <c r="Q297" s="1613"/>
      <c r="R297" s="1613"/>
      <c r="S297" s="1613"/>
      <c r="T297" s="1613"/>
      <c r="U297" s="1682"/>
      <c r="V297" s="1682"/>
      <c r="W297" s="1682"/>
      <c r="X297" s="1682"/>
      <c r="Y297" s="1595">
        <f t="shared" si="123"/>
        <v>0</v>
      </c>
      <c r="Z297" s="1595">
        <f t="shared" si="125"/>
        <v>0</v>
      </c>
      <c r="AA297" s="1595">
        <f t="shared" si="125"/>
        <v>0</v>
      </c>
      <c r="AB297" s="1595">
        <f t="shared" si="125"/>
        <v>0</v>
      </c>
      <c r="AC297" s="1613">
        <f t="shared" si="124"/>
        <v>0</v>
      </c>
      <c r="AD297" s="1613"/>
      <c r="AE297" s="1613"/>
      <c r="AF297" s="1928"/>
      <c r="AG297" s="1734"/>
      <c r="AH297" s="951"/>
      <c r="AI297" s="951"/>
      <c r="AJ297" s="1928"/>
      <c r="AK297" s="1149"/>
      <c r="AL297" s="1556"/>
      <c r="AM297" s="2"/>
      <c r="AN297" s="2"/>
      <c r="AO297" s="2"/>
      <c r="AP297" s="2"/>
      <c r="AQ297" s="2"/>
    </row>
    <row r="298" spans="1:43" ht="57.6" outlineLevel="1">
      <c r="A298" s="1829"/>
      <c r="B298" s="1720"/>
      <c r="C298" s="1578"/>
      <c r="D298" s="1578"/>
      <c r="E298" s="1578"/>
      <c r="F298" s="1578"/>
      <c r="G298" s="826" t="s">
        <v>375</v>
      </c>
      <c r="H298" s="826" t="s">
        <v>376</v>
      </c>
      <c r="I298" s="826" t="s">
        <v>429</v>
      </c>
      <c r="J298" s="873" t="s">
        <v>431</v>
      </c>
      <c r="K298" s="1578"/>
      <c r="L298" s="1578"/>
      <c r="M298" s="1614"/>
      <c r="N298" s="1614"/>
      <c r="O298" s="1614"/>
      <c r="P298" s="1614"/>
      <c r="Q298" s="1614"/>
      <c r="R298" s="1614"/>
      <c r="S298" s="1614"/>
      <c r="T298" s="1614"/>
      <c r="U298" s="1683"/>
      <c r="V298" s="1683"/>
      <c r="W298" s="1683"/>
      <c r="X298" s="1683"/>
      <c r="Y298" s="1596">
        <f t="shared" si="123"/>
        <v>0</v>
      </c>
      <c r="Z298" s="1596">
        <f t="shared" si="125"/>
        <v>0</v>
      </c>
      <c r="AA298" s="1596">
        <f t="shared" si="125"/>
        <v>0</v>
      </c>
      <c r="AB298" s="1596">
        <f t="shared" si="125"/>
        <v>0</v>
      </c>
      <c r="AC298" s="1614">
        <f t="shared" si="124"/>
        <v>0</v>
      </c>
      <c r="AD298" s="1614"/>
      <c r="AE298" s="1614"/>
      <c r="AF298" s="1929"/>
      <c r="AG298" s="1735"/>
      <c r="AH298" s="952"/>
      <c r="AI298" s="952"/>
      <c r="AJ298" s="1929"/>
      <c r="AK298" s="1150"/>
      <c r="AL298" s="1556"/>
      <c r="AM298" s="2"/>
      <c r="AN298" s="2"/>
      <c r="AO298" s="2"/>
      <c r="AP298" s="2"/>
      <c r="AQ298" s="2"/>
    </row>
    <row r="299" spans="1:43" ht="18.75" customHeight="1" outlineLevel="1">
      <c r="A299" s="1827" t="s">
        <v>385</v>
      </c>
      <c r="B299" s="1718" t="s">
        <v>517</v>
      </c>
      <c r="C299" s="1576" t="s">
        <v>764</v>
      </c>
      <c r="D299" s="1576"/>
      <c r="E299" s="1576" t="s">
        <v>73</v>
      </c>
      <c r="F299" s="1576" t="s">
        <v>449</v>
      </c>
      <c r="G299" s="826" t="s">
        <v>372</v>
      </c>
      <c r="H299" s="826" t="s">
        <v>79</v>
      </c>
      <c r="I299" s="826">
        <v>0.158</v>
      </c>
      <c r="J299" s="873">
        <v>0.158</v>
      </c>
      <c r="K299" s="1576">
        <v>2018</v>
      </c>
      <c r="L299" s="1576">
        <v>2018</v>
      </c>
      <c r="M299" s="1612">
        <f>SUM(N299:P301)</f>
        <v>1335</v>
      </c>
      <c r="N299" s="1612">
        <v>1335</v>
      </c>
      <c r="O299" s="1612">
        <v>0</v>
      </c>
      <c r="P299" s="1612">
        <v>0</v>
      </c>
      <c r="Q299" s="1612">
        <f>SUM(R299:T301)</f>
        <v>1335</v>
      </c>
      <c r="R299" s="1612">
        <v>1335</v>
      </c>
      <c r="S299" s="1612">
        <v>0</v>
      </c>
      <c r="T299" s="1612">
        <v>0</v>
      </c>
      <c r="U299" s="1681">
        <f>SUM(V299:X301)</f>
        <v>1335</v>
      </c>
      <c r="V299" s="1681">
        <f>R299</f>
        <v>1335</v>
      </c>
      <c r="W299" s="1681">
        <f>S299</f>
        <v>0</v>
      </c>
      <c r="X299" s="1681">
        <f>T299</f>
        <v>0</v>
      </c>
      <c r="Y299" s="1594">
        <f>SUM(Z299:AB301)</f>
        <v>1335</v>
      </c>
      <c r="Z299" s="1594">
        <f t="shared" si="125"/>
        <v>1335</v>
      </c>
      <c r="AA299" s="1594">
        <f t="shared" si="125"/>
        <v>0</v>
      </c>
      <c r="AB299" s="1594">
        <f t="shared" si="125"/>
        <v>0</v>
      </c>
      <c r="AC299" s="1612">
        <f>SUM(AD299:AF301)</f>
        <v>1417.19</v>
      </c>
      <c r="AD299" s="1612">
        <v>1417.19</v>
      </c>
      <c r="AE299" s="1612">
        <v>0</v>
      </c>
      <c r="AF299" s="1927"/>
      <c r="AG299" s="1733" t="s">
        <v>33</v>
      </c>
      <c r="AH299" s="950"/>
      <c r="AI299" s="950"/>
      <c r="AJ299" s="1927"/>
      <c r="AK299" s="1148"/>
      <c r="AL299" s="1556"/>
      <c r="AM299" s="2"/>
      <c r="AN299" s="2"/>
      <c r="AO299" s="2"/>
      <c r="AP299" s="2"/>
      <c r="AQ299" s="2"/>
    </row>
    <row r="300" spans="1:43" ht="18.75" customHeight="1" outlineLevel="1">
      <c r="A300" s="1828"/>
      <c r="B300" s="1719"/>
      <c r="C300" s="1577"/>
      <c r="D300" s="1577"/>
      <c r="E300" s="1577"/>
      <c r="F300" s="1577"/>
      <c r="G300" s="826" t="s">
        <v>374</v>
      </c>
      <c r="H300" s="826" t="s">
        <v>373</v>
      </c>
      <c r="I300" s="826">
        <v>200</v>
      </c>
      <c r="J300" s="873">
        <v>200</v>
      </c>
      <c r="K300" s="1577"/>
      <c r="L300" s="1577"/>
      <c r="M300" s="1613"/>
      <c r="N300" s="1613"/>
      <c r="O300" s="1613"/>
      <c r="P300" s="1613"/>
      <c r="Q300" s="1613"/>
      <c r="R300" s="1613"/>
      <c r="S300" s="1613"/>
      <c r="T300" s="1613"/>
      <c r="U300" s="1682"/>
      <c r="V300" s="1682"/>
      <c r="W300" s="1682"/>
      <c r="X300" s="1682"/>
      <c r="Y300" s="1595">
        <f t="shared" si="123"/>
        <v>0</v>
      </c>
      <c r="Z300" s="1595">
        <f t="shared" si="125"/>
        <v>0</v>
      </c>
      <c r="AA300" s="1595">
        <f t="shared" si="125"/>
        <v>0</v>
      </c>
      <c r="AB300" s="1595">
        <f t="shared" si="125"/>
        <v>0</v>
      </c>
      <c r="AC300" s="1613">
        <f t="shared" si="124"/>
        <v>0</v>
      </c>
      <c r="AD300" s="1613"/>
      <c r="AE300" s="1613"/>
      <c r="AF300" s="1928"/>
      <c r="AG300" s="1734"/>
      <c r="AH300" s="951"/>
      <c r="AI300" s="951"/>
      <c r="AJ300" s="1928"/>
      <c r="AK300" s="1149"/>
      <c r="AL300" s="1556"/>
      <c r="AM300" s="2"/>
      <c r="AN300" s="2"/>
      <c r="AO300" s="2"/>
      <c r="AP300" s="2"/>
      <c r="AQ300" s="2"/>
    </row>
    <row r="301" spans="1:43" ht="38.25" customHeight="1" outlineLevel="1">
      <c r="A301" s="1829"/>
      <c r="B301" s="1720"/>
      <c r="C301" s="1578"/>
      <c r="D301" s="1578"/>
      <c r="E301" s="1578"/>
      <c r="F301" s="1578"/>
      <c r="G301" s="826" t="s">
        <v>375</v>
      </c>
      <c r="H301" s="826" t="s">
        <v>376</v>
      </c>
      <c r="I301" s="21">
        <v>1598.4</v>
      </c>
      <c r="J301" s="44">
        <v>2872.8</v>
      </c>
      <c r="K301" s="1578"/>
      <c r="L301" s="1578"/>
      <c r="M301" s="1614"/>
      <c r="N301" s="1614"/>
      <c r="O301" s="1614"/>
      <c r="P301" s="1614"/>
      <c r="Q301" s="1614"/>
      <c r="R301" s="1614"/>
      <c r="S301" s="1614"/>
      <c r="T301" s="1614"/>
      <c r="U301" s="1683"/>
      <c r="V301" s="1683"/>
      <c r="W301" s="1683"/>
      <c r="X301" s="1683"/>
      <c r="Y301" s="1596">
        <f t="shared" si="123"/>
        <v>0</v>
      </c>
      <c r="Z301" s="1596">
        <f t="shared" ref="Z301:AB316" si="126">V301</f>
        <v>0</v>
      </c>
      <c r="AA301" s="1596">
        <f t="shared" si="126"/>
        <v>0</v>
      </c>
      <c r="AB301" s="1596">
        <f t="shared" si="126"/>
        <v>0</v>
      </c>
      <c r="AC301" s="1614">
        <f t="shared" si="124"/>
        <v>0</v>
      </c>
      <c r="AD301" s="1614"/>
      <c r="AE301" s="1614"/>
      <c r="AF301" s="1929"/>
      <c r="AG301" s="1735"/>
      <c r="AH301" s="952"/>
      <c r="AI301" s="952"/>
      <c r="AJ301" s="1929"/>
      <c r="AK301" s="1150"/>
      <c r="AL301" s="1556"/>
      <c r="AM301" s="2"/>
      <c r="AN301" s="2"/>
      <c r="AO301" s="2"/>
      <c r="AP301" s="2"/>
      <c r="AQ301" s="2"/>
    </row>
    <row r="302" spans="1:43" ht="15" customHeight="1" outlineLevel="1">
      <c r="A302" s="1827" t="s">
        <v>386</v>
      </c>
      <c r="B302" s="1718" t="s">
        <v>518</v>
      </c>
      <c r="C302" s="1576" t="s">
        <v>768</v>
      </c>
      <c r="D302" s="1576"/>
      <c r="E302" s="1576" t="s">
        <v>73</v>
      </c>
      <c r="F302" s="1576" t="s">
        <v>449</v>
      </c>
      <c r="G302" s="826" t="s">
        <v>372</v>
      </c>
      <c r="H302" s="826" t="s">
        <v>79</v>
      </c>
      <c r="I302" s="826">
        <v>0.20200000000000001</v>
      </c>
      <c r="J302" s="873">
        <v>0.20200000000000001</v>
      </c>
      <c r="K302" s="1576">
        <v>2018</v>
      </c>
      <c r="L302" s="1576">
        <v>2018</v>
      </c>
      <c r="M302" s="1612">
        <f>SUM(N302:P304)</f>
        <v>3560</v>
      </c>
      <c r="N302" s="1612">
        <v>3560</v>
      </c>
      <c r="O302" s="1612">
        <v>0</v>
      </c>
      <c r="P302" s="1612">
        <v>0</v>
      </c>
      <c r="Q302" s="1612">
        <f>SUM(R302:T304)</f>
        <v>2750.9</v>
      </c>
      <c r="R302" s="1612">
        <v>2750.9</v>
      </c>
      <c r="S302" s="1612">
        <v>0</v>
      </c>
      <c r="T302" s="1612">
        <v>0</v>
      </c>
      <c r="U302" s="1681">
        <f>SUM(V302:X304)</f>
        <v>2750.9</v>
      </c>
      <c r="V302" s="1681">
        <f>R302</f>
        <v>2750.9</v>
      </c>
      <c r="W302" s="1681">
        <f>S302</f>
        <v>0</v>
      </c>
      <c r="X302" s="1681">
        <f>T302</f>
        <v>0</v>
      </c>
      <c r="Y302" s="1594">
        <f>SUM(Z302:AB304)</f>
        <v>2750.9</v>
      </c>
      <c r="Z302" s="1594">
        <f t="shared" si="126"/>
        <v>2750.9</v>
      </c>
      <c r="AA302" s="1594">
        <f t="shared" si="126"/>
        <v>0</v>
      </c>
      <c r="AB302" s="1594">
        <f t="shared" si="126"/>
        <v>0</v>
      </c>
      <c r="AC302" s="1612">
        <f>SUM(AD302:AF304)</f>
        <v>2750.88</v>
      </c>
      <c r="AD302" s="1612">
        <v>2750.88</v>
      </c>
      <c r="AE302" s="1612">
        <v>0</v>
      </c>
      <c r="AF302" s="1927"/>
      <c r="AG302" s="1733" t="s">
        <v>33</v>
      </c>
      <c r="AH302" s="950"/>
      <c r="AI302" s="950"/>
      <c r="AJ302" s="1927"/>
      <c r="AK302" s="1148"/>
      <c r="AL302" s="1556"/>
      <c r="AM302" s="2"/>
      <c r="AN302" s="2"/>
      <c r="AO302" s="2"/>
      <c r="AP302" s="2"/>
      <c r="AQ302" s="2"/>
    </row>
    <row r="303" spans="1:43" ht="15.75" customHeight="1" outlineLevel="1">
      <c r="A303" s="1828"/>
      <c r="B303" s="1719"/>
      <c r="C303" s="1577"/>
      <c r="D303" s="1577"/>
      <c r="E303" s="1577"/>
      <c r="F303" s="1577"/>
      <c r="G303" s="826" t="s">
        <v>374</v>
      </c>
      <c r="H303" s="826" t="s">
        <v>373</v>
      </c>
      <c r="I303" s="826">
        <v>200</v>
      </c>
      <c r="J303" s="873">
        <v>200</v>
      </c>
      <c r="K303" s="1577"/>
      <c r="L303" s="1577"/>
      <c r="M303" s="1613"/>
      <c r="N303" s="1613"/>
      <c r="O303" s="1613"/>
      <c r="P303" s="1613"/>
      <c r="Q303" s="1613"/>
      <c r="R303" s="1613"/>
      <c r="S303" s="1613"/>
      <c r="T303" s="1613"/>
      <c r="U303" s="1682"/>
      <c r="V303" s="1682"/>
      <c r="W303" s="1682"/>
      <c r="X303" s="1682"/>
      <c r="Y303" s="1595">
        <f t="shared" si="123"/>
        <v>0</v>
      </c>
      <c r="Z303" s="1595">
        <f t="shared" si="126"/>
        <v>0</v>
      </c>
      <c r="AA303" s="1595">
        <f t="shared" si="126"/>
        <v>0</v>
      </c>
      <c r="AB303" s="1595">
        <f t="shared" si="126"/>
        <v>0</v>
      </c>
      <c r="AC303" s="1613">
        <f t="shared" si="124"/>
        <v>0</v>
      </c>
      <c r="AD303" s="1613"/>
      <c r="AE303" s="1613"/>
      <c r="AF303" s="1928"/>
      <c r="AG303" s="1734"/>
      <c r="AH303" s="951"/>
      <c r="AI303" s="951"/>
      <c r="AJ303" s="1928"/>
      <c r="AK303" s="1149"/>
      <c r="AL303" s="1556"/>
      <c r="AM303" s="2"/>
      <c r="AN303" s="2"/>
      <c r="AO303" s="2"/>
      <c r="AP303" s="2"/>
      <c r="AQ303" s="2"/>
    </row>
    <row r="304" spans="1:43" ht="60" customHeight="1" outlineLevel="1">
      <c r="A304" s="1829"/>
      <c r="B304" s="1720"/>
      <c r="C304" s="1578"/>
      <c r="D304" s="1578"/>
      <c r="E304" s="1578"/>
      <c r="F304" s="1578"/>
      <c r="G304" s="826" t="s">
        <v>375</v>
      </c>
      <c r="H304" s="826" t="s">
        <v>376</v>
      </c>
      <c r="I304" s="21">
        <v>1598.4</v>
      </c>
      <c r="J304" s="44">
        <v>2872.8</v>
      </c>
      <c r="K304" s="1578"/>
      <c r="L304" s="1578"/>
      <c r="M304" s="1614"/>
      <c r="N304" s="1614"/>
      <c r="O304" s="1614"/>
      <c r="P304" s="1614"/>
      <c r="Q304" s="1614"/>
      <c r="R304" s="1614"/>
      <c r="S304" s="1614"/>
      <c r="T304" s="1614"/>
      <c r="U304" s="1683"/>
      <c r="V304" s="1683"/>
      <c r="W304" s="1683"/>
      <c r="X304" s="1683"/>
      <c r="Y304" s="1596">
        <f t="shared" si="123"/>
        <v>0</v>
      </c>
      <c r="Z304" s="1596">
        <f t="shared" si="126"/>
        <v>0</v>
      </c>
      <c r="AA304" s="1596">
        <f t="shared" si="126"/>
        <v>0</v>
      </c>
      <c r="AB304" s="1596">
        <f t="shared" si="126"/>
        <v>0</v>
      </c>
      <c r="AC304" s="1614">
        <f t="shared" si="124"/>
        <v>0</v>
      </c>
      <c r="AD304" s="1614"/>
      <c r="AE304" s="1614"/>
      <c r="AF304" s="1929"/>
      <c r="AG304" s="1735"/>
      <c r="AH304" s="952"/>
      <c r="AI304" s="952"/>
      <c r="AJ304" s="1929"/>
      <c r="AK304" s="1150"/>
      <c r="AL304" s="1556"/>
      <c r="AM304" s="2"/>
      <c r="AN304" s="2"/>
      <c r="AO304" s="2"/>
      <c r="AP304" s="2"/>
      <c r="AQ304" s="2"/>
    </row>
    <row r="305" spans="1:43" ht="15.75" customHeight="1" outlineLevel="1">
      <c r="A305" s="1827" t="s">
        <v>387</v>
      </c>
      <c r="B305" s="1718" t="s">
        <v>519</v>
      </c>
      <c r="C305" s="1576" t="s">
        <v>764</v>
      </c>
      <c r="D305" s="1576"/>
      <c r="E305" s="1576" t="s">
        <v>73</v>
      </c>
      <c r="F305" s="1576" t="s">
        <v>449</v>
      </c>
      <c r="G305" s="826" t="s">
        <v>372</v>
      </c>
      <c r="H305" s="826" t="s">
        <v>79</v>
      </c>
      <c r="I305" s="826">
        <v>0.309</v>
      </c>
      <c r="J305" s="873">
        <v>0.309</v>
      </c>
      <c r="K305" s="1576">
        <v>2018</v>
      </c>
      <c r="L305" s="1576">
        <v>2018</v>
      </c>
      <c r="M305" s="1612">
        <f>SUM(N305:P307)</f>
        <v>1506</v>
      </c>
      <c r="N305" s="1612">
        <v>1506</v>
      </c>
      <c r="O305" s="1612">
        <v>0</v>
      </c>
      <c r="P305" s="1612">
        <v>0</v>
      </c>
      <c r="Q305" s="1612">
        <f>SUM(R305:T307)</f>
        <v>1506</v>
      </c>
      <c r="R305" s="1612">
        <v>1506</v>
      </c>
      <c r="S305" s="1612">
        <v>0</v>
      </c>
      <c r="T305" s="1612">
        <v>0</v>
      </c>
      <c r="U305" s="1681">
        <f>SUM(V305:X307)</f>
        <v>1506</v>
      </c>
      <c r="V305" s="1681">
        <f>R305</f>
        <v>1506</v>
      </c>
      <c r="W305" s="1681">
        <f>S305</f>
        <v>0</v>
      </c>
      <c r="X305" s="1681">
        <f>T305</f>
        <v>0</v>
      </c>
      <c r="Y305" s="1594">
        <f>SUM(Z305:AB307)</f>
        <v>1506</v>
      </c>
      <c r="Z305" s="1594">
        <f t="shared" si="126"/>
        <v>1506</v>
      </c>
      <c r="AA305" s="1594">
        <f t="shared" si="126"/>
        <v>0</v>
      </c>
      <c r="AB305" s="1594">
        <f t="shared" si="126"/>
        <v>0</v>
      </c>
      <c r="AC305" s="1612">
        <f>SUM(AD305:AF307)</f>
        <v>3396.28</v>
      </c>
      <c r="AD305" s="1612">
        <v>3396.28</v>
      </c>
      <c r="AE305" s="1612">
        <v>0</v>
      </c>
      <c r="AF305" s="1927"/>
      <c r="AG305" s="1733" t="s">
        <v>33</v>
      </c>
      <c r="AH305" s="950"/>
      <c r="AI305" s="950"/>
      <c r="AJ305" s="1927"/>
      <c r="AK305" s="1148"/>
      <c r="AL305" s="1556"/>
      <c r="AM305" s="2"/>
      <c r="AN305" s="2"/>
      <c r="AO305" s="2"/>
      <c r="AP305" s="2"/>
      <c r="AQ305" s="2"/>
    </row>
    <row r="306" spans="1:43" ht="14.25" customHeight="1" outlineLevel="1">
      <c r="A306" s="1828"/>
      <c r="B306" s="1719"/>
      <c r="C306" s="1577"/>
      <c r="D306" s="1577"/>
      <c r="E306" s="1577"/>
      <c r="F306" s="1577"/>
      <c r="G306" s="826" t="s">
        <v>374</v>
      </c>
      <c r="H306" s="826" t="s">
        <v>373</v>
      </c>
      <c r="I306" s="826">
        <v>150</v>
      </c>
      <c r="J306" s="873" t="s">
        <v>765</v>
      </c>
      <c r="K306" s="1577"/>
      <c r="L306" s="1577"/>
      <c r="M306" s="1613"/>
      <c r="N306" s="1613"/>
      <c r="O306" s="1613"/>
      <c r="P306" s="1613"/>
      <c r="Q306" s="1613"/>
      <c r="R306" s="1613"/>
      <c r="S306" s="1613"/>
      <c r="T306" s="1613"/>
      <c r="U306" s="1682"/>
      <c r="V306" s="1682"/>
      <c r="W306" s="1682"/>
      <c r="X306" s="1682"/>
      <c r="Y306" s="1595">
        <f t="shared" si="123"/>
        <v>0</v>
      </c>
      <c r="Z306" s="1595">
        <f t="shared" si="126"/>
        <v>0</v>
      </c>
      <c r="AA306" s="1595">
        <f t="shared" si="126"/>
        <v>0</v>
      </c>
      <c r="AB306" s="1595">
        <f t="shared" si="126"/>
        <v>0</v>
      </c>
      <c r="AC306" s="1613">
        <f t="shared" si="124"/>
        <v>0</v>
      </c>
      <c r="AD306" s="1613"/>
      <c r="AE306" s="1613"/>
      <c r="AF306" s="1928"/>
      <c r="AG306" s="1734"/>
      <c r="AH306" s="951"/>
      <c r="AI306" s="951"/>
      <c r="AJ306" s="1928"/>
      <c r="AK306" s="1149"/>
      <c r="AL306" s="1556"/>
      <c r="AM306" s="2"/>
      <c r="AN306" s="2"/>
      <c r="AO306" s="2"/>
      <c r="AP306" s="2"/>
      <c r="AQ306" s="2"/>
    </row>
    <row r="307" spans="1:43" ht="41.25" customHeight="1" outlineLevel="1">
      <c r="A307" s="1829"/>
      <c r="B307" s="1720"/>
      <c r="C307" s="1578"/>
      <c r="D307" s="1578"/>
      <c r="E307" s="1578"/>
      <c r="F307" s="1578"/>
      <c r="G307" s="826" t="s">
        <v>375</v>
      </c>
      <c r="H307" s="826" t="s">
        <v>376</v>
      </c>
      <c r="I307" s="826">
        <v>907.2</v>
      </c>
      <c r="J307" s="44">
        <v>1209.5999999999999</v>
      </c>
      <c r="K307" s="1578"/>
      <c r="L307" s="1578"/>
      <c r="M307" s="1614"/>
      <c r="N307" s="1614"/>
      <c r="O307" s="1614"/>
      <c r="P307" s="1614"/>
      <c r="Q307" s="1614"/>
      <c r="R307" s="1614"/>
      <c r="S307" s="1614"/>
      <c r="T307" s="1614"/>
      <c r="U307" s="1683"/>
      <c r="V307" s="1683"/>
      <c r="W307" s="1683"/>
      <c r="X307" s="1683"/>
      <c r="Y307" s="1596">
        <f t="shared" si="123"/>
        <v>0</v>
      </c>
      <c r="Z307" s="1596">
        <f t="shared" si="126"/>
        <v>0</v>
      </c>
      <c r="AA307" s="1596">
        <f t="shared" si="126"/>
        <v>0</v>
      </c>
      <c r="AB307" s="1596">
        <f t="shared" si="126"/>
        <v>0</v>
      </c>
      <c r="AC307" s="1614">
        <f t="shared" si="124"/>
        <v>0</v>
      </c>
      <c r="AD307" s="1614"/>
      <c r="AE307" s="1614"/>
      <c r="AF307" s="1929"/>
      <c r="AG307" s="1735"/>
      <c r="AH307" s="952"/>
      <c r="AI307" s="952"/>
      <c r="AJ307" s="1929"/>
      <c r="AK307" s="1150"/>
      <c r="AL307" s="1556"/>
      <c r="AM307" s="2"/>
      <c r="AN307" s="2"/>
      <c r="AO307" s="2"/>
      <c r="AP307" s="2"/>
      <c r="AQ307" s="2"/>
    </row>
    <row r="308" spans="1:43" ht="15.75" customHeight="1" outlineLevel="1">
      <c r="A308" s="1827" t="s">
        <v>388</v>
      </c>
      <c r="B308" s="1718" t="s">
        <v>520</v>
      </c>
      <c r="C308" s="1576" t="s">
        <v>769</v>
      </c>
      <c r="D308" s="1576"/>
      <c r="E308" s="1576" t="s">
        <v>73</v>
      </c>
      <c r="F308" s="1576" t="s">
        <v>449</v>
      </c>
      <c r="G308" s="826" t="s">
        <v>372</v>
      </c>
      <c r="H308" s="826" t="s">
        <v>79</v>
      </c>
      <c r="I308" s="826">
        <v>0.42</v>
      </c>
      <c r="J308" s="873">
        <v>0.42</v>
      </c>
      <c r="K308" s="1576">
        <v>2018</v>
      </c>
      <c r="L308" s="1576">
        <v>2018</v>
      </c>
      <c r="M308" s="1612">
        <f>SUM(N308:P310)</f>
        <v>4518</v>
      </c>
      <c r="N308" s="1612">
        <v>4518</v>
      </c>
      <c r="O308" s="1612">
        <v>0</v>
      </c>
      <c r="P308" s="1612">
        <v>0</v>
      </c>
      <c r="Q308" s="1612">
        <f>SUM(R308:T310)</f>
        <v>2118.6</v>
      </c>
      <c r="R308" s="1612">
        <v>2118.6</v>
      </c>
      <c r="S308" s="1612">
        <v>0</v>
      </c>
      <c r="T308" s="1612">
        <v>0</v>
      </c>
      <c r="U308" s="1681">
        <f>SUM(V308:X310)</f>
        <v>2118.6</v>
      </c>
      <c r="V308" s="1681">
        <f>R308</f>
        <v>2118.6</v>
      </c>
      <c r="W308" s="1681">
        <f>S308</f>
        <v>0</v>
      </c>
      <c r="X308" s="1681">
        <f>T308</f>
        <v>0</v>
      </c>
      <c r="Y308" s="1594">
        <f>SUM(Z308:AB310)</f>
        <v>2118.6</v>
      </c>
      <c r="Z308" s="1594">
        <f t="shared" si="126"/>
        <v>2118.6</v>
      </c>
      <c r="AA308" s="1594">
        <f t="shared" si="126"/>
        <v>0</v>
      </c>
      <c r="AB308" s="1594">
        <f t="shared" si="126"/>
        <v>0</v>
      </c>
      <c r="AC308" s="1612">
        <f>SUM(AD308:AF310)</f>
        <v>1512.05</v>
      </c>
      <c r="AD308" s="1612">
        <v>1512.05</v>
      </c>
      <c r="AE308" s="1612">
        <v>0</v>
      </c>
      <c r="AF308" s="1927"/>
      <c r="AG308" s="1733" t="s">
        <v>33</v>
      </c>
      <c r="AH308" s="950"/>
      <c r="AI308" s="950"/>
      <c r="AJ308" s="1927"/>
      <c r="AK308" s="1148"/>
      <c r="AL308" s="1556"/>
      <c r="AM308" s="2"/>
      <c r="AN308" s="2"/>
      <c r="AO308" s="2"/>
      <c r="AP308" s="2"/>
      <c r="AQ308" s="2"/>
    </row>
    <row r="309" spans="1:43" ht="13.5" customHeight="1" outlineLevel="1">
      <c r="A309" s="1828"/>
      <c r="B309" s="1719"/>
      <c r="C309" s="1577"/>
      <c r="D309" s="1577"/>
      <c r="E309" s="1577"/>
      <c r="F309" s="1577"/>
      <c r="G309" s="826" t="s">
        <v>374</v>
      </c>
      <c r="H309" s="826" t="s">
        <v>373</v>
      </c>
      <c r="I309" s="826" t="s">
        <v>456</v>
      </c>
      <c r="J309" s="873" t="s">
        <v>416</v>
      </c>
      <c r="K309" s="1577"/>
      <c r="L309" s="1577"/>
      <c r="M309" s="1613"/>
      <c r="N309" s="1613"/>
      <c r="O309" s="1613"/>
      <c r="P309" s="1613"/>
      <c r="Q309" s="1613"/>
      <c r="R309" s="1613"/>
      <c r="S309" s="1613"/>
      <c r="T309" s="1613"/>
      <c r="U309" s="1682"/>
      <c r="V309" s="1682"/>
      <c r="W309" s="1682"/>
      <c r="X309" s="1682"/>
      <c r="Y309" s="1595">
        <f t="shared" si="123"/>
        <v>0</v>
      </c>
      <c r="Z309" s="1595">
        <f t="shared" si="126"/>
        <v>0</v>
      </c>
      <c r="AA309" s="1595">
        <f t="shared" si="126"/>
        <v>0</v>
      </c>
      <c r="AB309" s="1595">
        <f t="shared" si="126"/>
        <v>0</v>
      </c>
      <c r="AC309" s="1613">
        <f t="shared" si="124"/>
        <v>0</v>
      </c>
      <c r="AD309" s="1613"/>
      <c r="AE309" s="1613"/>
      <c r="AF309" s="1928"/>
      <c r="AG309" s="1734"/>
      <c r="AH309" s="951"/>
      <c r="AI309" s="951"/>
      <c r="AJ309" s="1928"/>
      <c r="AK309" s="1149"/>
      <c r="AL309" s="1556"/>
      <c r="AM309" s="2"/>
      <c r="AN309" s="2"/>
      <c r="AO309" s="2"/>
      <c r="AP309" s="2"/>
      <c r="AQ309" s="2"/>
    </row>
    <row r="310" spans="1:43" ht="120" customHeight="1" outlineLevel="1">
      <c r="A310" s="1829"/>
      <c r="B310" s="1720"/>
      <c r="C310" s="1578"/>
      <c r="D310" s="1578"/>
      <c r="E310" s="1578"/>
      <c r="F310" s="1578"/>
      <c r="G310" s="826" t="s">
        <v>375</v>
      </c>
      <c r="H310" s="826" t="s">
        <v>376</v>
      </c>
      <c r="I310" s="826" t="s">
        <v>432</v>
      </c>
      <c r="J310" s="873" t="s">
        <v>427</v>
      </c>
      <c r="K310" s="1578"/>
      <c r="L310" s="1578"/>
      <c r="M310" s="1614"/>
      <c r="N310" s="1614"/>
      <c r="O310" s="1614"/>
      <c r="P310" s="1614"/>
      <c r="Q310" s="1614"/>
      <c r="R310" s="1614"/>
      <c r="S310" s="1614"/>
      <c r="T310" s="1614"/>
      <c r="U310" s="1683"/>
      <c r="V310" s="1683"/>
      <c r="W310" s="1683"/>
      <c r="X310" s="1683"/>
      <c r="Y310" s="1596">
        <f t="shared" si="123"/>
        <v>0</v>
      </c>
      <c r="Z310" s="1596">
        <f t="shared" si="126"/>
        <v>0</v>
      </c>
      <c r="AA310" s="1596">
        <f t="shared" si="126"/>
        <v>0</v>
      </c>
      <c r="AB310" s="1596">
        <f t="shared" si="126"/>
        <v>0</v>
      </c>
      <c r="AC310" s="1614">
        <f t="shared" si="124"/>
        <v>0</v>
      </c>
      <c r="AD310" s="1614"/>
      <c r="AE310" s="1614"/>
      <c r="AF310" s="1929"/>
      <c r="AG310" s="1735"/>
      <c r="AH310" s="952"/>
      <c r="AI310" s="952"/>
      <c r="AJ310" s="1929"/>
      <c r="AK310" s="1150"/>
      <c r="AL310" s="1556"/>
      <c r="AM310" s="2"/>
      <c r="AN310" s="2"/>
      <c r="AO310" s="2"/>
      <c r="AP310" s="2"/>
      <c r="AQ310" s="2"/>
    </row>
    <row r="311" spans="1:43" ht="18" customHeight="1" outlineLevel="1">
      <c r="A311" s="1827" t="s">
        <v>389</v>
      </c>
      <c r="B311" s="1718" t="s">
        <v>521</v>
      </c>
      <c r="C311" s="1576" t="s">
        <v>770</v>
      </c>
      <c r="D311" s="1576"/>
      <c r="E311" s="1576" t="s">
        <v>73</v>
      </c>
      <c r="F311" s="1576" t="s">
        <v>449</v>
      </c>
      <c r="G311" s="826" t="s">
        <v>372</v>
      </c>
      <c r="H311" s="826" t="s">
        <v>79</v>
      </c>
      <c r="I311" s="826">
        <v>0.26</v>
      </c>
      <c r="J311" s="60">
        <v>0.26</v>
      </c>
      <c r="K311" s="1576">
        <v>2018</v>
      </c>
      <c r="L311" s="1576">
        <v>2018</v>
      </c>
      <c r="M311" s="1612">
        <f>SUM(N311:P313)</f>
        <v>4317</v>
      </c>
      <c r="N311" s="1612">
        <v>4317</v>
      </c>
      <c r="O311" s="1612">
        <v>0</v>
      </c>
      <c r="P311" s="1612">
        <v>0</v>
      </c>
      <c r="Q311" s="1612">
        <f>SUM(R311:T313)</f>
        <v>2437</v>
      </c>
      <c r="R311" s="1612">
        <v>2437</v>
      </c>
      <c r="S311" s="1612">
        <v>0</v>
      </c>
      <c r="T311" s="1612">
        <v>0</v>
      </c>
      <c r="U311" s="1681">
        <f>SUM(V311:X313)</f>
        <v>2437</v>
      </c>
      <c r="V311" s="1681">
        <f>R311</f>
        <v>2437</v>
      </c>
      <c r="W311" s="1681">
        <f>S311</f>
        <v>0</v>
      </c>
      <c r="X311" s="1681">
        <f>T311</f>
        <v>0</v>
      </c>
      <c r="Y311" s="1594">
        <f>SUM(Z311:AB313)</f>
        <v>2437</v>
      </c>
      <c r="Z311" s="1594">
        <f t="shared" si="126"/>
        <v>2437</v>
      </c>
      <c r="AA311" s="1594">
        <f t="shared" si="126"/>
        <v>0</v>
      </c>
      <c r="AB311" s="1594">
        <f t="shared" si="126"/>
        <v>0</v>
      </c>
      <c r="AC311" s="1612">
        <f>SUM(AD311:AF313)</f>
        <v>2136.42</v>
      </c>
      <c r="AD311" s="1612">
        <v>2136.42</v>
      </c>
      <c r="AE311" s="1612">
        <v>0</v>
      </c>
      <c r="AF311" s="1927"/>
      <c r="AG311" s="1733" t="s">
        <v>33</v>
      </c>
      <c r="AH311" s="950"/>
      <c r="AI311" s="950"/>
      <c r="AJ311" s="1927"/>
      <c r="AK311" s="1148"/>
      <c r="AL311" s="1556"/>
      <c r="AM311" s="2"/>
      <c r="AN311" s="2"/>
      <c r="AO311" s="2"/>
      <c r="AP311" s="2"/>
      <c r="AQ311" s="2"/>
    </row>
    <row r="312" spans="1:43" ht="18.75" customHeight="1" outlineLevel="1">
      <c r="A312" s="1828"/>
      <c r="B312" s="1719"/>
      <c r="C312" s="1577"/>
      <c r="D312" s="1577"/>
      <c r="E312" s="1577"/>
      <c r="F312" s="1577"/>
      <c r="G312" s="826" t="s">
        <v>374</v>
      </c>
      <c r="H312" s="826" t="s">
        <v>373</v>
      </c>
      <c r="I312" s="826">
        <v>150</v>
      </c>
      <c r="J312" s="873">
        <v>160</v>
      </c>
      <c r="K312" s="1577"/>
      <c r="L312" s="1577"/>
      <c r="M312" s="1613"/>
      <c r="N312" s="1613"/>
      <c r="O312" s="1613"/>
      <c r="P312" s="1613"/>
      <c r="Q312" s="1613"/>
      <c r="R312" s="1613"/>
      <c r="S312" s="1613"/>
      <c r="T312" s="1613"/>
      <c r="U312" s="1682"/>
      <c r="V312" s="1682"/>
      <c r="W312" s="1682"/>
      <c r="X312" s="1682"/>
      <c r="Y312" s="1595">
        <f t="shared" si="123"/>
        <v>0</v>
      </c>
      <c r="Z312" s="1595">
        <f t="shared" si="126"/>
        <v>0</v>
      </c>
      <c r="AA312" s="1595">
        <f t="shared" si="126"/>
        <v>0</v>
      </c>
      <c r="AB312" s="1595">
        <f t="shared" si="126"/>
        <v>0</v>
      </c>
      <c r="AC312" s="1613">
        <f t="shared" si="124"/>
        <v>0</v>
      </c>
      <c r="AD312" s="1613"/>
      <c r="AE312" s="1613"/>
      <c r="AF312" s="1928"/>
      <c r="AG312" s="1734"/>
      <c r="AH312" s="951"/>
      <c r="AI312" s="951"/>
      <c r="AJ312" s="1928"/>
      <c r="AK312" s="1149"/>
      <c r="AL312" s="1556"/>
      <c r="AM312" s="2"/>
      <c r="AN312" s="2"/>
      <c r="AO312" s="2"/>
      <c r="AP312" s="2"/>
      <c r="AQ312" s="2"/>
    </row>
    <row r="313" spans="1:43" ht="93" customHeight="1" outlineLevel="1">
      <c r="A313" s="1829"/>
      <c r="B313" s="1720"/>
      <c r="C313" s="1578"/>
      <c r="D313" s="1578"/>
      <c r="E313" s="1578"/>
      <c r="F313" s="1578"/>
      <c r="G313" s="826" t="s">
        <v>375</v>
      </c>
      <c r="H313" s="826" t="s">
        <v>376</v>
      </c>
      <c r="I313" s="826">
        <v>725.76</v>
      </c>
      <c r="J313" s="873">
        <v>1209.5999999999999</v>
      </c>
      <c r="K313" s="1578"/>
      <c r="L313" s="1578"/>
      <c r="M313" s="1614"/>
      <c r="N313" s="1614"/>
      <c r="O313" s="1614"/>
      <c r="P313" s="1614"/>
      <c r="Q313" s="1614"/>
      <c r="R313" s="1614"/>
      <c r="S313" s="1614"/>
      <c r="T313" s="1614"/>
      <c r="U313" s="1683"/>
      <c r="V313" s="1683"/>
      <c r="W313" s="1683"/>
      <c r="X313" s="1683"/>
      <c r="Y313" s="1596">
        <f t="shared" si="123"/>
        <v>0</v>
      </c>
      <c r="Z313" s="1596">
        <f t="shared" si="126"/>
        <v>0</v>
      </c>
      <c r="AA313" s="1596">
        <f t="shared" si="126"/>
        <v>0</v>
      </c>
      <c r="AB313" s="1596">
        <f t="shared" si="126"/>
        <v>0</v>
      </c>
      <c r="AC313" s="1614">
        <f t="shared" si="124"/>
        <v>0</v>
      </c>
      <c r="AD313" s="1614"/>
      <c r="AE313" s="1614"/>
      <c r="AF313" s="1929"/>
      <c r="AG313" s="1735"/>
      <c r="AH313" s="952"/>
      <c r="AI313" s="952"/>
      <c r="AJ313" s="1929"/>
      <c r="AK313" s="1150"/>
      <c r="AL313" s="1556"/>
      <c r="AM313" s="2"/>
      <c r="AN313" s="2"/>
      <c r="AO313" s="2"/>
      <c r="AP313" s="2"/>
      <c r="AQ313" s="2"/>
    </row>
    <row r="314" spans="1:43" ht="18.75" customHeight="1" outlineLevel="1">
      <c r="A314" s="1827" t="s">
        <v>390</v>
      </c>
      <c r="B314" s="1718" t="s">
        <v>522</v>
      </c>
      <c r="C314" s="1576" t="s">
        <v>771</v>
      </c>
      <c r="D314" s="1576"/>
      <c r="E314" s="1576" t="s">
        <v>73</v>
      </c>
      <c r="F314" s="1576" t="s">
        <v>449</v>
      </c>
      <c r="G314" s="826" t="s">
        <v>372</v>
      </c>
      <c r="H314" s="826" t="s">
        <v>79</v>
      </c>
      <c r="I314" s="826">
        <v>0.16</v>
      </c>
      <c r="J314" s="873">
        <v>0.16</v>
      </c>
      <c r="K314" s="1576">
        <v>2018</v>
      </c>
      <c r="L314" s="1576">
        <v>2018</v>
      </c>
      <c r="M314" s="1612">
        <f>SUM(N314:P316)</f>
        <v>1653</v>
      </c>
      <c r="N314" s="1612">
        <v>1653</v>
      </c>
      <c r="O314" s="1612">
        <v>0</v>
      </c>
      <c r="P314" s="1612">
        <v>0</v>
      </c>
      <c r="Q314" s="1612">
        <f>SUM(R314:T316)</f>
        <v>1309</v>
      </c>
      <c r="R314" s="1612">
        <v>1309</v>
      </c>
      <c r="S314" s="1612">
        <v>0</v>
      </c>
      <c r="T314" s="1612">
        <v>0</v>
      </c>
      <c r="U314" s="1681">
        <f>SUM(V314:X316)</f>
        <v>1309</v>
      </c>
      <c r="V314" s="1681">
        <f>R314</f>
        <v>1309</v>
      </c>
      <c r="W314" s="1681">
        <f>S314</f>
        <v>0</v>
      </c>
      <c r="X314" s="1681">
        <f>T314</f>
        <v>0</v>
      </c>
      <c r="Y314" s="1594">
        <f>SUM(Z314:AB316)</f>
        <v>1309</v>
      </c>
      <c r="Z314" s="1594">
        <f t="shared" si="126"/>
        <v>1309</v>
      </c>
      <c r="AA314" s="1594">
        <f t="shared" si="126"/>
        <v>0</v>
      </c>
      <c r="AB314" s="1594">
        <f t="shared" si="126"/>
        <v>0</v>
      </c>
      <c r="AC314" s="1612">
        <f>SUM(AD314:AF316)</f>
        <v>1545.7</v>
      </c>
      <c r="AD314" s="1612">
        <v>1545.7</v>
      </c>
      <c r="AE314" s="1612">
        <v>0</v>
      </c>
      <c r="AF314" s="1927"/>
      <c r="AG314" s="1733" t="s">
        <v>33</v>
      </c>
      <c r="AH314" s="950"/>
      <c r="AI314" s="950"/>
      <c r="AJ314" s="1927"/>
      <c r="AK314" s="1148"/>
      <c r="AL314" s="1556"/>
      <c r="AM314" s="2"/>
      <c r="AN314" s="2"/>
      <c r="AO314" s="2"/>
      <c r="AP314" s="2"/>
      <c r="AQ314" s="2"/>
    </row>
    <row r="315" spans="1:43" ht="16.5" customHeight="1" outlineLevel="1">
      <c r="A315" s="1828"/>
      <c r="B315" s="1719"/>
      <c r="C315" s="1577"/>
      <c r="D315" s="1577"/>
      <c r="E315" s="1577"/>
      <c r="F315" s="1577"/>
      <c r="G315" s="826" t="s">
        <v>374</v>
      </c>
      <c r="H315" s="826" t="s">
        <v>373</v>
      </c>
      <c r="I315" s="826">
        <v>300</v>
      </c>
      <c r="J315" s="873">
        <v>315</v>
      </c>
      <c r="K315" s="1577"/>
      <c r="L315" s="1577"/>
      <c r="M315" s="1613"/>
      <c r="N315" s="1613"/>
      <c r="O315" s="1613"/>
      <c r="P315" s="1613"/>
      <c r="Q315" s="1613"/>
      <c r="R315" s="1613"/>
      <c r="S315" s="1613"/>
      <c r="T315" s="1613"/>
      <c r="U315" s="1682"/>
      <c r="V315" s="1682"/>
      <c r="W315" s="1682"/>
      <c r="X315" s="1682"/>
      <c r="Y315" s="1595">
        <f t="shared" si="123"/>
        <v>0</v>
      </c>
      <c r="Z315" s="1595">
        <f t="shared" si="126"/>
        <v>0</v>
      </c>
      <c r="AA315" s="1595">
        <f t="shared" si="126"/>
        <v>0</v>
      </c>
      <c r="AB315" s="1595">
        <f t="shared" si="126"/>
        <v>0</v>
      </c>
      <c r="AC315" s="1613">
        <f t="shared" si="124"/>
        <v>0</v>
      </c>
      <c r="AD315" s="1613"/>
      <c r="AE315" s="1613"/>
      <c r="AF315" s="1928"/>
      <c r="AG315" s="1734"/>
      <c r="AH315" s="951"/>
      <c r="AI315" s="951"/>
      <c r="AJ315" s="1928"/>
      <c r="AK315" s="1149"/>
      <c r="AL315" s="1556"/>
      <c r="AM315" s="2"/>
      <c r="AN315" s="2"/>
      <c r="AO315" s="2"/>
      <c r="AP315" s="2"/>
      <c r="AQ315" s="2"/>
    </row>
    <row r="316" spans="1:43" ht="93" customHeight="1" outlineLevel="1">
      <c r="A316" s="1829"/>
      <c r="B316" s="1720"/>
      <c r="C316" s="1578"/>
      <c r="D316" s="1578"/>
      <c r="E316" s="1578"/>
      <c r="F316" s="1578"/>
      <c r="G316" s="826" t="s">
        <v>375</v>
      </c>
      <c r="H316" s="826" t="s">
        <v>376</v>
      </c>
      <c r="I316" s="26">
        <v>4498.2</v>
      </c>
      <c r="J316" s="49">
        <v>6480</v>
      </c>
      <c r="K316" s="1578"/>
      <c r="L316" s="1578"/>
      <c r="M316" s="1614"/>
      <c r="N316" s="1614"/>
      <c r="O316" s="1614"/>
      <c r="P316" s="1614"/>
      <c r="Q316" s="1614"/>
      <c r="R316" s="1614"/>
      <c r="S316" s="1614"/>
      <c r="T316" s="1614"/>
      <c r="U316" s="1683"/>
      <c r="V316" s="1683"/>
      <c r="W316" s="1683"/>
      <c r="X316" s="1683"/>
      <c r="Y316" s="1596">
        <f t="shared" si="123"/>
        <v>0</v>
      </c>
      <c r="Z316" s="1596">
        <f t="shared" si="126"/>
        <v>0</v>
      </c>
      <c r="AA316" s="1596">
        <f t="shared" si="126"/>
        <v>0</v>
      </c>
      <c r="AB316" s="1596">
        <f t="shared" si="126"/>
        <v>0</v>
      </c>
      <c r="AC316" s="1614">
        <f t="shared" si="124"/>
        <v>0</v>
      </c>
      <c r="AD316" s="1614"/>
      <c r="AE316" s="1614"/>
      <c r="AF316" s="1929"/>
      <c r="AG316" s="1735"/>
      <c r="AH316" s="952"/>
      <c r="AI316" s="952"/>
      <c r="AJ316" s="1929"/>
      <c r="AK316" s="1150"/>
      <c r="AL316" s="1556"/>
      <c r="AM316" s="2"/>
      <c r="AN316" s="2"/>
      <c r="AO316" s="2"/>
      <c r="AP316" s="2"/>
      <c r="AQ316" s="2"/>
    </row>
    <row r="317" spans="1:43" ht="18" customHeight="1" outlineLevel="1">
      <c r="A317" s="1827" t="s">
        <v>391</v>
      </c>
      <c r="B317" s="1718" t="s">
        <v>523</v>
      </c>
      <c r="C317" s="1576" t="s">
        <v>764</v>
      </c>
      <c r="D317" s="1576"/>
      <c r="E317" s="1576" t="s">
        <v>73</v>
      </c>
      <c r="F317" s="1576" t="s">
        <v>449</v>
      </c>
      <c r="G317" s="826" t="s">
        <v>372</v>
      </c>
      <c r="H317" s="826" t="s">
        <v>79</v>
      </c>
      <c r="I317" s="826">
        <v>0.19</v>
      </c>
      <c r="J317" s="873">
        <v>0.19</v>
      </c>
      <c r="K317" s="1576">
        <v>2018</v>
      </c>
      <c r="L317" s="1576">
        <v>2018</v>
      </c>
      <c r="M317" s="1612">
        <f>SUM(N317:P319)</f>
        <v>1781.8</v>
      </c>
      <c r="N317" s="1612">
        <v>1781.8</v>
      </c>
      <c r="O317" s="1612">
        <v>0</v>
      </c>
      <c r="P317" s="1612">
        <v>0</v>
      </c>
      <c r="Q317" s="1612">
        <f>SUM(R317:T319)</f>
        <v>1781.8</v>
      </c>
      <c r="R317" s="1612">
        <v>1781.8</v>
      </c>
      <c r="S317" s="1612">
        <v>0</v>
      </c>
      <c r="T317" s="1612">
        <v>0</v>
      </c>
      <c r="U317" s="1681">
        <f>SUM(V317:X319)</f>
        <v>1781.8</v>
      </c>
      <c r="V317" s="1681">
        <f>R317</f>
        <v>1781.8</v>
      </c>
      <c r="W317" s="1681">
        <f>S317</f>
        <v>0</v>
      </c>
      <c r="X317" s="1681">
        <f>T317</f>
        <v>0</v>
      </c>
      <c r="Y317" s="1594">
        <f>SUM(Z317:AB319)</f>
        <v>1781.8</v>
      </c>
      <c r="Z317" s="1594">
        <f t="shared" ref="Z317:AB331" si="127">V317</f>
        <v>1781.8</v>
      </c>
      <c r="AA317" s="1594">
        <f t="shared" si="127"/>
        <v>0</v>
      </c>
      <c r="AB317" s="1594">
        <f t="shared" si="127"/>
        <v>0</v>
      </c>
      <c r="AC317" s="1612">
        <f>SUM(AD317:AF319)</f>
        <v>399.48</v>
      </c>
      <c r="AD317" s="1612">
        <v>399.48</v>
      </c>
      <c r="AE317" s="1612">
        <v>0</v>
      </c>
      <c r="AF317" s="1927"/>
      <c r="AG317" s="1733" t="s">
        <v>33</v>
      </c>
      <c r="AH317" s="950"/>
      <c r="AI317" s="950"/>
      <c r="AJ317" s="1927"/>
      <c r="AK317" s="1148"/>
      <c r="AL317" s="1556"/>
      <c r="AM317" s="2"/>
      <c r="AN317" s="2"/>
      <c r="AO317" s="2"/>
      <c r="AP317" s="2"/>
      <c r="AQ317" s="2"/>
    </row>
    <row r="318" spans="1:43" ht="19.5" customHeight="1" outlineLevel="1">
      <c r="A318" s="1828"/>
      <c r="B318" s="1719"/>
      <c r="C318" s="1577"/>
      <c r="D318" s="1577"/>
      <c r="E318" s="1577"/>
      <c r="F318" s="1577"/>
      <c r="G318" s="826" t="s">
        <v>374</v>
      </c>
      <c r="H318" s="826" t="s">
        <v>373</v>
      </c>
      <c r="I318" s="826">
        <v>150</v>
      </c>
      <c r="J318" s="873">
        <v>160</v>
      </c>
      <c r="K318" s="1577"/>
      <c r="L318" s="1577"/>
      <c r="M318" s="1613"/>
      <c r="N318" s="1613"/>
      <c r="O318" s="1613"/>
      <c r="P318" s="1613"/>
      <c r="Q318" s="1613"/>
      <c r="R318" s="1613"/>
      <c r="S318" s="1613"/>
      <c r="T318" s="1613"/>
      <c r="U318" s="1682"/>
      <c r="V318" s="1682"/>
      <c r="W318" s="1682"/>
      <c r="X318" s="1682"/>
      <c r="Y318" s="1595">
        <f t="shared" si="123"/>
        <v>0</v>
      </c>
      <c r="Z318" s="1595">
        <f t="shared" si="127"/>
        <v>0</v>
      </c>
      <c r="AA318" s="1595">
        <f t="shared" si="127"/>
        <v>0</v>
      </c>
      <c r="AB318" s="1595">
        <f t="shared" si="127"/>
        <v>0</v>
      </c>
      <c r="AC318" s="1613">
        <f t="shared" si="124"/>
        <v>0</v>
      </c>
      <c r="AD318" s="1613"/>
      <c r="AE318" s="1613"/>
      <c r="AF318" s="1928"/>
      <c r="AG318" s="1734"/>
      <c r="AH318" s="951"/>
      <c r="AI318" s="951"/>
      <c r="AJ318" s="1928"/>
      <c r="AK318" s="1149"/>
      <c r="AL318" s="1556"/>
      <c r="AM318" s="2"/>
      <c r="AN318" s="2"/>
      <c r="AO318" s="2"/>
      <c r="AP318" s="2"/>
      <c r="AQ318" s="2"/>
    </row>
    <row r="319" spans="1:43" ht="44.25" customHeight="1" outlineLevel="1">
      <c r="A319" s="1829"/>
      <c r="B319" s="1720"/>
      <c r="C319" s="1578"/>
      <c r="D319" s="1578"/>
      <c r="E319" s="1578"/>
      <c r="F319" s="1578"/>
      <c r="G319" s="826" t="s">
        <v>375</v>
      </c>
      <c r="H319" s="826" t="s">
        <v>376</v>
      </c>
      <c r="I319" s="826">
        <v>1011.6</v>
      </c>
      <c r="J319" s="873">
        <v>1025.76</v>
      </c>
      <c r="K319" s="1578"/>
      <c r="L319" s="1578"/>
      <c r="M319" s="1614"/>
      <c r="N319" s="1614"/>
      <c r="O319" s="1614"/>
      <c r="P319" s="1614"/>
      <c r="Q319" s="1614"/>
      <c r="R319" s="1614"/>
      <c r="S319" s="1614"/>
      <c r="T319" s="1614"/>
      <c r="U319" s="1683"/>
      <c r="V319" s="1683"/>
      <c r="W319" s="1683"/>
      <c r="X319" s="1683"/>
      <c r="Y319" s="1596">
        <f t="shared" si="123"/>
        <v>0</v>
      </c>
      <c r="Z319" s="1596">
        <f t="shared" si="127"/>
        <v>0</v>
      </c>
      <c r="AA319" s="1596">
        <f t="shared" si="127"/>
        <v>0</v>
      </c>
      <c r="AB319" s="1596">
        <f t="shared" si="127"/>
        <v>0</v>
      </c>
      <c r="AC319" s="1614">
        <f t="shared" si="124"/>
        <v>0</v>
      </c>
      <c r="AD319" s="1614"/>
      <c r="AE319" s="1614"/>
      <c r="AF319" s="1929"/>
      <c r="AG319" s="1735"/>
      <c r="AH319" s="952"/>
      <c r="AI319" s="952"/>
      <c r="AJ319" s="1929"/>
      <c r="AK319" s="1150"/>
      <c r="AL319" s="1556"/>
      <c r="AM319" s="2"/>
      <c r="AN319" s="2"/>
      <c r="AO319" s="2"/>
      <c r="AP319" s="2"/>
      <c r="AQ319" s="2"/>
    </row>
    <row r="320" spans="1:43" ht="14.4" outlineLevel="1">
      <c r="A320" s="1930" t="s">
        <v>392</v>
      </c>
      <c r="B320" s="1931" t="s">
        <v>524</v>
      </c>
      <c r="C320" s="1576" t="s">
        <v>711</v>
      </c>
      <c r="D320" s="1576"/>
      <c r="E320" s="1576" t="s">
        <v>73</v>
      </c>
      <c r="F320" s="1576" t="s">
        <v>449</v>
      </c>
      <c r="G320" s="826" t="s">
        <v>372</v>
      </c>
      <c r="H320" s="826" t="s">
        <v>79</v>
      </c>
      <c r="I320" s="826">
        <v>0.25</v>
      </c>
      <c r="J320" s="873">
        <v>0.25</v>
      </c>
      <c r="K320" s="1576">
        <v>2018</v>
      </c>
      <c r="L320" s="1576">
        <v>2018</v>
      </c>
      <c r="M320" s="1612">
        <f>SUM(N320:P322)</f>
        <v>3625</v>
      </c>
      <c r="N320" s="1612">
        <v>3625</v>
      </c>
      <c r="O320" s="1612">
        <v>0</v>
      </c>
      <c r="P320" s="1612">
        <v>0</v>
      </c>
      <c r="Q320" s="1612">
        <f>SUM(R320:T322)</f>
        <v>0</v>
      </c>
      <c r="R320" s="1612">
        <v>0</v>
      </c>
      <c r="S320" s="1612">
        <v>0</v>
      </c>
      <c r="T320" s="1612">
        <v>0</v>
      </c>
      <c r="U320" s="1681">
        <f>SUM(V320:X322)</f>
        <v>0</v>
      </c>
      <c r="V320" s="1681">
        <f>R320</f>
        <v>0</v>
      </c>
      <c r="W320" s="1681">
        <f>S320</f>
        <v>0</v>
      </c>
      <c r="X320" s="1681">
        <f>T320</f>
        <v>0</v>
      </c>
      <c r="Y320" s="1594">
        <f>SUM(Z320:AB322)</f>
        <v>0</v>
      </c>
      <c r="Z320" s="1594">
        <f t="shared" si="127"/>
        <v>0</v>
      </c>
      <c r="AA320" s="1594">
        <f t="shared" si="127"/>
        <v>0</v>
      </c>
      <c r="AB320" s="1594">
        <f t="shared" si="127"/>
        <v>0</v>
      </c>
      <c r="AC320" s="1612">
        <f>SUM(AD320:AF322)</f>
        <v>0</v>
      </c>
      <c r="AD320" s="1606"/>
      <c r="AE320" s="1612">
        <v>0</v>
      </c>
      <c r="AF320" s="1927"/>
      <c r="AG320" s="1733" t="s">
        <v>33</v>
      </c>
      <c r="AH320" s="950"/>
      <c r="AI320" s="950"/>
      <c r="AJ320" s="1927"/>
      <c r="AK320" s="1148"/>
      <c r="AL320" s="1556"/>
      <c r="AM320" s="2"/>
      <c r="AN320" s="2"/>
      <c r="AO320" s="2"/>
      <c r="AP320" s="2"/>
      <c r="AQ320" s="2"/>
    </row>
    <row r="321" spans="1:43" ht="14.4" outlineLevel="1">
      <c r="A321" s="1828"/>
      <c r="B321" s="1719"/>
      <c r="C321" s="1577"/>
      <c r="D321" s="1577"/>
      <c r="E321" s="1577"/>
      <c r="F321" s="1577"/>
      <c r="G321" s="826" t="s">
        <v>374</v>
      </c>
      <c r="H321" s="826" t="s">
        <v>373</v>
      </c>
      <c r="I321" s="826">
        <v>200</v>
      </c>
      <c r="J321" s="873">
        <v>225</v>
      </c>
      <c r="K321" s="1577"/>
      <c r="L321" s="1577"/>
      <c r="M321" s="1613"/>
      <c r="N321" s="1613"/>
      <c r="O321" s="1613"/>
      <c r="P321" s="1613"/>
      <c r="Q321" s="1613"/>
      <c r="R321" s="1613"/>
      <c r="S321" s="1613"/>
      <c r="T321" s="1613"/>
      <c r="U321" s="1682"/>
      <c r="V321" s="1682"/>
      <c r="W321" s="1682"/>
      <c r="X321" s="1682"/>
      <c r="Y321" s="1595">
        <f t="shared" si="123"/>
        <v>0</v>
      </c>
      <c r="Z321" s="1595">
        <f t="shared" si="127"/>
        <v>0</v>
      </c>
      <c r="AA321" s="1595">
        <f t="shared" si="127"/>
        <v>0</v>
      </c>
      <c r="AB321" s="1595">
        <f t="shared" si="127"/>
        <v>0</v>
      </c>
      <c r="AC321" s="1613">
        <f t="shared" si="124"/>
        <v>0</v>
      </c>
      <c r="AD321" s="1607"/>
      <c r="AE321" s="1613"/>
      <c r="AF321" s="1928"/>
      <c r="AG321" s="1734"/>
      <c r="AH321" s="951"/>
      <c r="AI321" s="951"/>
      <c r="AJ321" s="1928"/>
      <c r="AK321" s="1149"/>
      <c r="AL321" s="1556"/>
      <c r="AM321" s="2"/>
      <c r="AN321" s="2"/>
      <c r="AO321" s="2"/>
      <c r="AP321" s="2"/>
      <c r="AQ321" s="2"/>
    </row>
    <row r="322" spans="1:43" ht="42.75" customHeight="1" outlineLevel="1">
      <c r="A322" s="1829"/>
      <c r="B322" s="1720"/>
      <c r="C322" s="1578"/>
      <c r="D322" s="1578"/>
      <c r="E322" s="1578"/>
      <c r="F322" s="1578"/>
      <c r="G322" s="826" t="s">
        <v>375</v>
      </c>
      <c r="H322" s="826" t="s">
        <v>376</v>
      </c>
      <c r="I322" s="26">
        <v>2496.3000000000002</v>
      </c>
      <c r="J322" s="49">
        <v>2687</v>
      </c>
      <c r="K322" s="1578"/>
      <c r="L322" s="1578"/>
      <c r="M322" s="1614"/>
      <c r="N322" s="1614"/>
      <c r="O322" s="1614"/>
      <c r="P322" s="1614"/>
      <c r="Q322" s="1614"/>
      <c r="R322" s="1614"/>
      <c r="S322" s="1614"/>
      <c r="T322" s="1614"/>
      <c r="U322" s="1683"/>
      <c r="V322" s="1683"/>
      <c r="W322" s="1683"/>
      <c r="X322" s="1683"/>
      <c r="Y322" s="1596">
        <f t="shared" si="123"/>
        <v>0</v>
      </c>
      <c r="Z322" s="1596">
        <f t="shared" si="127"/>
        <v>0</v>
      </c>
      <c r="AA322" s="1596">
        <f t="shared" si="127"/>
        <v>0</v>
      </c>
      <c r="AB322" s="1596">
        <f t="shared" si="127"/>
        <v>0</v>
      </c>
      <c r="AC322" s="1614">
        <f t="shared" si="124"/>
        <v>0</v>
      </c>
      <c r="AD322" s="1608"/>
      <c r="AE322" s="1614"/>
      <c r="AF322" s="1929"/>
      <c r="AG322" s="1735"/>
      <c r="AH322" s="952"/>
      <c r="AI322" s="952"/>
      <c r="AJ322" s="1929"/>
      <c r="AK322" s="1150"/>
      <c r="AL322" s="1556"/>
      <c r="AM322" s="2"/>
      <c r="AN322" s="2"/>
      <c r="AO322" s="2"/>
      <c r="AP322" s="2"/>
      <c r="AQ322" s="2"/>
    </row>
    <row r="323" spans="1:43" ht="28.95" customHeight="1" outlineLevel="1">
      <c r="A323" s="1827" t="s">
        <v>392</v>
      </c>
      <c r="B323" s="1718" t="s">
        <v>723</v>
      </c>
      <c r="C323" s="1576" t="s">
        <v>724</v>
      </c>
      <c r="D323" s="1576"/>
      <c r="E323" s="1576" t="s">
        <v>73</v>
      </c>
      <c r="F323" s="1576" t="s">
        <v>449</v>
      </c>
      <c r="G323" s="826" t="s">
        <v>372</v>
      </c>
      <c r="H323" s="826" t="s">
        <v>79</v>
      </c>
      <c r="I323" s="23">
        <v>7.8E-2</v>
      </c>
      <c r="J323" s="45">
        <v>7.8E-2</v>
      </c>
      <c r="K323" s="1576">
        <v>2018</v>
      </c>
      <c r="L323" s="1576">
        <v>2018</v>
      </c>
      <c r="M323" s="1576"/>
      <c r="N323" s="1576"/>
      <c r="O323" s="1576"/>
      <c r="P323" s="1576"/>
      <c r="Q323" s="1612">
        <f>SUM(R323:T325)</f>
        <v>2000.5</v>
      </c>
      <c r="R323" s="1612">
        <v>2000.5</v>
      </c>
      <c r="S323" s="1612">
        <v>0</v>
      </c>
      <c r="T323" s="1612">
        <v>0</v>
      </c>
      <c r="U323" s="1681">
        <f>SUM(V323:X325)</f>
        <v>2000.5</v>
      </c>
      <c r="V323" s="1681">
        <f>R323</f>
        <v>2000.5</v>
      </c>
      <c r="W323" s="1681">
        <f>S323</f>
        <v>0</v>
      </c>
      <c r="X323" s="1681">
        <f>T323</f>
        <v>0</v>
      </c>
      <c r="Y323" s="1594">
        <f>SUM(Z323:AB325)</f>
        <v>2000.5</v>
      </c>
      <c r="Z323" s="1594">
        <f t="shared" si="127"/>
        <v>2000.5</v>
      </c>
      <c r="AA323" s="1594">
        <f t="shared" si="127"/>
        <v>0</v>
      </c>
      <c r="AB323" s="1594">
        <f t="shared" si="127"/>
        <v>0</v>
      </c>
      <c r="AC323" s="1612">
        <f>SUM(AD323:AF325)</f>
        <v>2000.5</v>
      </c>
      <c r="AD323" s="1736">
        <v>2000.5</v>
      </c>
      <c r="AE323" s="1612">
        <v>0</v>
      </c>
      <c r="AF323" s="1927"/>
      <c r="AG323" s="1736"/>
      <c r="AH323" s="898"/>
      <c r="AI323" s="898"/>
      <c r="AJ323" s="1927"/>
      <c r="AK323" s="1148"/>
      <c r="AL323" s="1736"/>
      <c r="AM323" s="2"/>
      <c r="AN323" s="2"/>
      <c r="AO323" s="2"/>
      <c r="AP323" s="2"/>
      <c r="AQ323" s="2"/>
    </row>
    <row r="324" spans="1:43" ht="28.95" customHeight="1" outlineLevel="1">
      <c r="A324" s="1828"/>
      <c r="B324" s="1719"/>
      <c r="C324" s="1577"/>
      <c r="D324" s="1577"/>
      <c r="E324" s="1577"/>
      <c r="F324" s="1577"/>
      <c r="G324" s="826" t="s">
        <v>374</v>
      </c>
      <c r="H324" s="826" t="s">
        <v>373</v>
      </c>
      <c r="I324" s="26">
        <v>300</v>
      </c>
      <c r="J324" s="49">
        <v>315</v>
      </c>
      <c r="K324" s="1577"/>
      <c r="L324" s="1577"/>
      <c r="M324" s="1577"/>
      <c r="N324" s="1577"/>
      <c r="O324" s="1577"/>
      <c r="P324" s="1577"/>
      <c r="Q324" s="1613"/>
      <c r="R324" s="1613"/>
      <c r="S324" s="1613"/>
      <c r="T324" s="1613"/>
      <c r="U324" s="1682"/>
      <c r="V324" s="1682"/>
      <c r="W324" s="1682"/>
      <c r="X324" s="1682"/>
      <c r="Y324" s="1595">
        <f t="shared" si="123"/>
        <v>0</v>
      </c>
      <c r="Z324" s="1595">
        <f t="shared" si="127"/>
        <v>0</v>
      </c>
      <c r="AA324" s="1595">
        <f t="shared" si="127"/>
        <v>0</v>
      </c>
      <c r="AB324" s="1595">
        <f t="shared" si="127"/>
        <v>0</v>
      </c>
      <c r="AC324" s="1613">
        <f t="shared" si="124"/>
        <v>0</v>
      </c>
      <c r="AD324" s="1737"/>
      <c r="AE324" s="1613"/>
      <c r="AF324" s="1928"/>
      <c r="AG324" s="1737"/>
      <c r="AH324" s="903"/>
      <c r="AI324" s="903"/>
      <c r="AJ324" s="1928"/>
      <c r="AK324" s="1149"/>
      <c r="AL324" s="1737"/>
      <c r="AM324" s="2"/>
      <c r="AN324" s="2"/>
      <c r="AO324" s="2"/>
      <c r="AP324" s="2"/>
      <c r="AQ324" s="2"/>
    </row>
    <row r="325" spans="1:43" ht="28.95" customHeight="1" outlineLevel="1">
      <c r="A325" s="1829"/>
      <c r="B325" s="1720"/>
      <c r="C325" s="1578"/>
      <c r="D325" s="1578"/>
      <c r="E325" s="1578"/>
      <c r="F325" s="1578"/>
      <c r="G325" s="826" t="s">
        <v>375</v>
      </c>
      <c r="H325" s="826" t="s">
        <v>376</v>
      </c>
      <c r="I325" s="26">
        <v>2498</v>
      </c>
      <c r="J325" s="49">
        <v>3480</v>
      </c>
      <c r="K325" s="1578"/>
      <c r="L325" s="1578"/>
      <c r="M325" s="1578"/>
      <c r="N325" s="1578"/>
      <c r="O325" s="1578"/>
      <c r="P325" s="1578"/>
      <c r="Q325" s="1614"/>
      <c r="R325" s="1614"/>
      <c r="S325" s="1614"/>
      <c r="T325" s="1614"/>
      <c r="U325" s="1683"/>
      <c r="V325" s="1683"/>
      <c r="W325" s="1683"/>
      <c r="X325" s="1683"/>
      <c r="Y325" s="1596">
        <f t="shared" si="123"/>
        <v>0</v>
      </c>
      <c r="Z325" s="1596">
        <f t="shared" si="127"/>
        <v>0</v>
      </c>
      <c r="AA325" s="1596">
        <f t="shared" si="127"/>
        <v>0</v>
      </c>
      <c r="AB325" s="1596">
        <f t="shared" si="127"/>
        <v>0</v>
      </c>
      <c r="AC325" s="1614">
        <f t="shared" si="124"/>
        <v>0</v>
      </c>
      <c r="AD325" s="1738"/>
      <c r="AE325" s="1614"/>
      <c r="AF325" s="1929"/>
      <c r="AG325" s="1738"/>
      <c r="AH325" s="899"/>
      <c r="AI325" s="899"/>
      <c r="AJ325" s="1929"/>
      <c r="AK325" s="1150"/>
      <c r="AL325" s="1738"/>
      <c r="AM325" s="2"/>
      <c r="AN325" s="2"/>
      <c r="AO325" s="2"/>
      <c r="AP325" s="2"/>
      <c r="AQ325" s="2"/>
    </row>
    <row r="326" spans="1:43" ht="21" customHeight="1" outlineLevel="1">
      <c r="A326" s="1827" t="s">
        <v>393</v>
      </c>
      <c r="B326" s="1718" t="s">
        <v>525</v>
      </c>
      <c r="C326" s="1576" t="s">
        <v>772</v>
      </c>
      <c r="D326" s="1576"/>
      <c r="E326" s="1576" t="s">
        <v>73</v>
      </c>
      <c r="F326" s="1576" t="s">
        <v>449</v>
      </c>
      <c r="G326" s="826" t="s">
        <v>372</v>
      </c>
      <c r="H326" s="826" t="s">
        <v>79</v>
      </c>
      <c r="I326" s="826">
        <v>0.33100000000000002</v>
      </c>
      <c r="J326" s="873">
        <v>0.33100000000000002</v>
      </c>
      <c r="K326" s="1576">
        <v>2018</v>
      </c>
      <c r="L326" s="1576">
        <v>2018</v>
      </c>
      <c r="M326" s="1612">
        <f>SUM(N326:P328)</f>
        <v>5277</v>
      </c>
      <c r="N326" s="1612">
        <v>5277</v>
      </c>
      <c r="O326" s="1612">
        <v>0</v>
      </c>
      <c r="P326" s="1612">
        <v>0</v>
      </c>
      <c r="Q326" s="1612">
        <f>SUM(R326:T328)</f>
        <v>3493</v>
      </c>
      <c r="R326" s="1612">
        <v>3493</v>
      </c>
      <c r="S326" s="1612">
        <v>0</v>
      </c>
      <c r="T326" s="1612">
        <v>0</v>
      </c>
      <c r="U326" s="1681">
        <f>SUM(V326:X328)</f>
        <v>3493</v>
      </c>
      <c r="V326" s="1681">
        <f>R326</f>
        <v>3493</v>
      </c>
      <c r="W326" s="1681">
        <f>S326</f>
        <v>0</v>
      </c>
      <c r="X326" s="1681">
        <f>T326</f>
        <v>0</v>
      </c>
      <c r="Y326" s="1594">
        <f>SUM(Z326:AB328)</f>
        <v>3493</v>
      </c>
      <c r="Z326" s="1594">
        <f t="shared" si="127"/>
        <v>3493</v>
      </c>
      <c r="AA326" s="1594">
        <f t="shared" si="127"/>
        <v>0</v>
      </c>
      <c r="AB326" s="1594">
        <f t="shared" si="127"/>
        <v>0</v>
      </c>
      <c r="AC326" s="1612">
        <f>SUM(AD326:AF328)</f>
        <v>1515.44</v>
      </c>
      <c r="AD326" s="1612">
        <v>1515.44</v>
      </c>
      <c r="AE326" s="1612">
        <v>0</v>
      </c>
      <c r="AF326" s="1927"/>
      <c r="AG326" s="1733" t="s">
        <v>33</v>
      </c>
      <c r="AH326" s="950"/>
      <c r="AI326" s="950"/>
      <c r="AJ326" s="1927"/>
      <c r="AK326" s="1148"/>
      <c r="AL326" s="1556"/>
      <c r="AM326" s="2"/>
      <c r="AN326" s="2"/>
      <c r="AO326" s="2"/>
      <c r="AP326" s="2"/>
      <c r="AQ326" s="2"/>
    </row>
    <row r="327" spans="1:43" ht="17.25" customHeight="1" outlineLevel="1">
      <c r="A327" s="1828"/>
      <c r="B327" s="1719"/>
      <c r="C327" s="1577"/>
      <c r="D327" s="1577"/>
      <c r="E327" s="1577"/>
      <c r="F327" s="1577"/>
      <c r="G327" s="826" t="s">
        <v>374</v>
      </c>
      <c r="H327" s="826" t="s">
        <v>373</v>
      </c>
      <c r="I327" s="826" t="s">
        <v>458</v>
      </c>
      <c r="J327" s="71" t="s">
        <v>459</v>
      </c>
      <c r="K327" s="1577"/>
      <c r="L327" s="1577"/>
      <c r="M327" s="1613"/>
      <c r="N327" s="1613"/>
      <c r="O327" s="1613"/>
      <c r="P327" s="1613"/>
      <c r="Q327" s="1613"/>
      <c r="R327" s="1613"/>
      <c r="S327" s="1613"/>
      <c r="T327" s="1613"/>
      <c r="U327" s="1682"/>
      <c r="V327" s="1682"/>
      <c r="W327" s="1682"/>
      <c r="X327" s="1682"/>
      <c r="Y327" s="1595">
        <f t="shared" si="123"/>
        <v>0</v>
      </c>
      <c r="Z327" s="1595">
        <f t="shared" si="127"/>
        <v>0</v>
      </c>
      <c r="AA327" s="1595">
        <f t="shared" si="127"/>
        <v>0</v>
      </c>
      <c r="AB327" s="1595">
        <f t="shared" si="127"/>
        <v>0</v>
      </c>
      <c r="AC327" s="1613">
        <f t="shared" si="124"/>
        <v>0</v>
      </c>
      <c r="AD327" s="1613"/>
      <c r="AE327" s="1613"/>
      <c r="AF327" s="1928"/>
      <c r="AG327" s="1734"/>
      <c r="AH327" s="951"/>
      <c r="AI327" s="951"/>
      <c r="AJ327" s="1928"/>
      <c r="AK327" s="1149"/>
      <c r="AL327" s="1556"/>
      <c r="AM327" s="2"/>
      <c r="AN327" s="2"/>
      <c r="AO327" s="2"/>
      <c r="AP327" s="2"/>
      <c r="AQ327" s="2"/>
    </row>
    <row r="328" spans="1:43" ht="102" customHeight="1" outlineLevel="1">
      <c r="A328" s="1829"/>
      <c r="B328" s="1720"/>
      <c r="C328" s="1578"/>
      <c r="D328" s="1578"/>
      <c r="E328" s="1578"/>
      <c r="F328" s="1578"/>
      <c r="G328" s="826" t="s">
        <v>375</v>
      </c>
      <c r="H328" s="826" t="s">
        <v>376</v>
      </c>
      <c r="I328" s="826" t="s">
        <v>433</v>
      </c>
      <c r="J328" s="873" t="s">
        <v>434</v>
      </c>
      <c r="K328" s="1578"/>
      <c r="L328" s="1578"/>
      <c r="M328" s="1614"/>
      <c r="N328" s="1614"/>
      <c r="O328" s="1614"/>
      <c r="P328" s="1614"/>
      <c r="Q328" s="1614"/>
      <c r="R328" s="1614"/>
      <c r="S328" s="1614"/>
      <c r="T328" s="1614"/>
      <c r="U328" s="1683"/>
      <c r="V328" s="1683"/>
      <c r="W328" s="1683"/>
      <c r="X328" s="1683"/>
      <c r="Y328" s="1596">
        <f t="shared" si="123"/>
        <v>0</v>
      </c>
      <c r="Z328" s="1596">
        <f t="shared" si="127"/>
        <v>0</v>
      </c>
      <c r="AA328" s="1596">
        <f t="shared" si="127"/>
        <v>0</v>
      </c>
      <c r="AB328" s="1596">
        <f t="shared" si="127"/>
        <v>0</v>
      </c>
      <c r="AC328" s="1614">
        <f t="shared" si="124"/>
        <v>0</v>
      </c>
      <c r="AD328" s="1614"/>
      <c r="AE328" s="1614"/>
      <c r="AF328" s="1929"/>
      <c r="AG328" s="1735"/>
      <c r="AH328" s="952"/>
      <c r="AI328" s="952"/>
      <c r="AJ328" s="1929"/>
      <c r="AK328" s="1150"/>
      <c r="AL328" s="1556"/>
      <c r="AM328" s="2"/>
      <c r="AN328" s="2"/>
      <c r="AO328" s="2"/>
      <c r="AP328" s="2"/>
      <c r="AQ328" s="2"/>
    </row>
    <row r="329" spans="1:43" s="78" customFormat="1" ht="18.75" customHeight="1" outlineLevel="1">
      <c r="A329" s="1937" t="s">
        <v>394</v>
      </c>
      <c r="B329" s="1940" t="s">
        <v>526</v>
      </c>
      <c r="C329" s="1588" t="s">
        <v>787</v>
      </c>
      <c r="D329" s="1576"/>
      <c r="E329" s="1588" t="s">
        <v>73</v>
      </c>
      <c r="F329" s="1588" t="s">
        <v>449</v>
      </c>
      <c r="G329" s="879" t="s">
        <v>372</v>
      </c>
      <c r="H329" s="879" t="s">
        <v>79</v>
      </c>
      <c r="I329" s="879">
        <v>0.45</v>
      </c>
      <c r="J329" s="879">
        <v>0.45</v>
      </c>
      <c r="K329" s="1588">
        <v>2019</v>
      </c>
      <c r="L329" s="1588">
        <v>2019</v>
      </c>
      <c r="M329" s="1606">
        <f>SUM(N329:P331)</f>
        <v>13198.5</v>
      </c>
      <c r="N329" s="1606">
        <v>0</v>
      </c>
      <c r="O329" s="1606">
        <v>13198.5</v>
      </c>
      <c r="P329" s="1606">
        <v>0</v>
      </c>
      <c r="Q329" s="1606">
        <f>SUM(R329:T331)</f>
        <v>13198.5</v>
      </c>
      <c r="R329" s="1606">
        <v>0</v>
      </c>
      <c r="S329" s="1606">
        <v>13198.5</v>
      </c>
      <c r="T329" s="1606">
        <v>0</v>
      </c>
      <c r="U329" s="1681">
        <f>SUM(V329:X331)</f>
        <v>0</v>
      </c>
      <c r="V329" s="1681">
        <v>0</v>
      </c>
      <c r="W329" s="1681">
        <v>0</v>
      </c>
      <c r="X329" s="1681">
        <v>0</v>
      </c>
      <c r="Y329" s="1594">
        <f>SUM(Z329:AB331)</f>
        <v>0</v>
      </c>
      <c r="Z329" s="1594">
        <f>V329</f>
        <v>0</v>
      </c>
      <c r="AA329" s="1594">
        <f t="shared" si="127"/>
        <v>0</v>
      </c>
      <c r="AB329" s="1594">
        <f t="shared" si="127"/>
        <v>0</v>
      </c>
      <c r="AC329" s="1612">
        <f>SUM(AD329:AF331)</f>
        <v>0</v>
      </c>
      <c r="AD329" s="1606">
        <v>0</v>
      </c>
      <c r="AE329" s="1606">
        <v>0</v>
      </c>
      <c r="AF329" s="2186"/>
      <c r="AG329" s="1777"/>
      <c r="AH329" s="927"/>
      <c r="AI329" s="927"/>
      <c r="AJ329" s="1690"/>
      <c r="AK329" s="1151"/>
      <c r="AL329" s="1557"/>
      <c r="AM329" s="77"/>
      <c r="AN329" s="77"/>
      <c r="AO329" s="77"/>
      <c r="AP329" s="77"/>
      <c r="AQ329" s="77"/>
    </row>
    <row r="330" spans="1:43" s="78" customFormat="1" ht="15" customHeight="1" outlineLevel="1">
      <c r="A330" s="1938"/>
      <c r="B330" s="1941"/>
      <c r="C330" s="1589"/>
      <c r="D330" s="1577"/>
      <c r="E330" s="1589"/>
      <c r="F330" s="1589"/>
      <c r="G330" s="879" t="s">
        <v>374</v>
      </c>
      <c r="H330" s="879" t="s">
        <v>373</v>
      </c>
      <c r="I330" s="879">
        <v>500</v>
      </c>
      <c r="J330" s="879">
        <v>500</v>
      </c>
      <c r="K330" s="1589"/>
      <c r="L330" s="1589"/>
      <c r="M330" s="1607"/>
      <c r="N330" s="1607"/>
      <c r="O330" s="1607"/>
      <c r="P330" s="1607"/>
      <c r="Q330" s="1607"/>
      <c r="R330" s="1607"/>
      <c r="S330" s="1607"/>
      <c r="T330" s="1607"/>
      <c r="U330" s="1682"/>
      <c r="V330" s="1682"/>
      <c r="W330" s="1682"/>
      <c r="X330" s="1682"/>
      <c r="Y330" s="1595">
        <f t="shared" si="123"/>
        <v>0</v>
      </c>
      <c r="Z330" s="1595">
        <f t="shared" si="127"/>
        <v>0</v>
      </c>
      <c r="AA330" s="1595">
        <f t="shared" si="127"/>
        <v>0</v>
      </c>
      <c r="AB330" s="1595">
        <f t="shared" si="127"/>
        <v>0</v>
      </c>
      <c r="AC330" s="1613">
        <f t="shared" si="124"/>
        <v>0</v>
      </c>
      <c r="AD330" s="1607"/>
      <c r="AE330" s="1607"/>
      <c r="AF330" s="2187"/>
      <c r="AG330" s="1778"/>
      <c r="AH330" s="953"/>
      <c r="AI330" s="953"/>
      <c r="AJ330" s="1691"/>
      <c r="AK330" s="1152"/>
      <c r="AL330" s="1557"/>
      <c r="AM330" s="77"/>
      <c r="AN330" s="77"/>
      <c r="AO330" s="77"/>
      <c r="AP330" s="77"/>
      <c r="AQ330" s="77"/>
    </row>
    <row r="331" spans="1:43" s="78" customFormat="1" ht="52.5" customHeight="1" outlineLevel="1">
      <c r="A331" s="1939"/>
      <c r="B331" s="1942"/>
      <c r="C331" s="1590"/>
      <c r="D331" s="1578"/>
      <c r="E331" s="1590"/>
      <c r="F331" s="1590"/>
      <c r="G331" s="879" t="s">
        <v>375</v>
      </c>
      <c r="H331" s="879" t="s">
        <v>376</v>
      </c>
      <c r="I331" s="273">
        <v>20010.5</v>
      </c>
      <c r="J331" s="273">
        <v>22291.200000000001</v>
      </c>
      <c r="K331" s="1590"/>
      <c r="L331" s="1590"/>
      <c r="M331" s="1608"/>
      <c r="N331" s="1608"/>
      <c r="O331" s="1608"/>
      <c r="P331" s="1608"/>
      <c r="Q331" s="1608"/>
      <c r="R331" s="1608"/>
      <c r="S331" s="1608"/>
      <c r="T331" s="1608"/>
      <c r="U331" s="1683"/>
      <c r="V331" s="1683"/>
      <c r="W331" s="1683"/>
      <c r="X331" s="1683"/>
      <c r="Y331" s="1596">
        <f t="shared" si="123"/>
        <v>0</v>
      </c>
      <c r="Z331" s="1596">
        <f t="shared" si="127"/>
        <v>0</v>
      </c>
      <c r="AA331" s="1596">
        <f t="shared" si="127"/>
        <v>0</v>
      </c>
      <c r="AB331" s="1596">
        <f t="shared" si="127"/>
        <v>0</v>
      </c>
      <c r="AC331" s="1614">
        <f t="shared" si="124"/>
        <v>0</v>
      </c>
      <c r="AD331" s="1608"/>
      <c r="AE331" s="1608"/>
      <c r="AF331" s="2188"/>
      <c r="AG331" s="1779"/>
      <c r="AH331" s="928"/>
      <c r="AI331" s="928"/>
      <c r="AJ331" s="1692"/>
      <c r="AK331" s="1153"/>
      <c r="AL331" s="1557"/>
      <c r="AM331" s="77"/>
      <c r="AN331" s="77"/>
      <c r="AO331" s="77"/>
      <c r="AP331" s="77"/>
      <c r="AQ331" s="77"/>
    </row>
    <row r="332" spans="1:43" s="78" customFormat="1" ht="24" customHeight="1" outlineLevel="1">
      <c r="A332" s="1824" t="s">
        <v>394</v>
      </c>
      <c r="B332" s="1730" t="s">
        <v>788</v>
      </c>
      <c r="C332" s="1588" t="s">
        <v>789</v>
      </c>
      <c r="D332" s="1576"/>
      <c r="E332" s="1588" t="s">
        <v>73</v>
      </c>
      <c r="F332" s="1588" t="s">
        <v>449</v>
      </c>
      <c r="G332" s="879" t="s">
        <v>372</v>
      </c>
      <c r="H332" s="879" t="s">
        <v>79</v>
      </c>
      <c r="I332" s="276">
        <v>0.26600000000000001</v>
      </c>
      <c r="J332" s="276">
        <v>0.26600000000000001</v>
      </c>
      <c r="K332" s="1588">
        <v>2019</v>
      </c>
      <c r="L332" s="1588">
        <v>2019</v>
      </c>
      <c r="M332" s="1790"/>
      <c r="N332" s="1790"/>
      <c r="O332" s="1790"/>
      <c r="P332" s="1790"/>
      <c r="Q332" s="1790"/>
      <c r="R332" s="1790"/>
      <c r="S332" s="1790"/>
      <c r="T332" s="1790"/>
      <c r="U332" s="1681">
        <f>SUM(V332:X334)</f>
        <v>9792</v>
      </c>
      <c r="V332" s="1681">
        <v>0</v>
      </c>
      <c r="W332" s="1681">
        <v>9792</v>
      </c>
      <c r="X332" s="1681">
        <v>0</v>
      </c>
      <c r="Y332" s="1594">
        <f>SUM(Z332:AB334)</f>
        <v>9792</v>
      </c>
      <c r="Z332" s="1594">
        <f>V332</f>
        <v>0</v>
      </c>
      <c r="AA332" s="1594">
        <f>W332</f>
        <v>9792</v>
      </c>
      <c r="AB332" s="1594">
        <f>X332</f>
        <v>0</v>
      </c>
      <c r="AC332" s="1612">
        <f>SUM(AD332:AF334)</f>
        <v>6691.28</v>
      </c>
      <c r="AD332" s="1606">
        <v>0</v>
      </c>
      <c r="AE332" s="1790"/>
      <c r="AF332" s="1724">
        <f>SUM(AG332:AH334)</f>
        <v>6691.28</v>
      </c>
      <c r="AG332" s="1724">
        <v>6691.28</v>
      </c>
      <c r="AH332" s="1790"/>
      <c r="AI332" s="911"/>
      <c r="AJ332" s="1606">
        <v>6694.4</v>
      </c>
      <c r="AK332" s="1154"/>
      <c r="AL332" s="1948"/>
      <c r="AM332" s="77"/>
      <c r="AN332" s="77"/>
      <c r="AO332" s="77"/>
      <c r="AP332" s="77"/>
      <c r="AQ332" s="77"/>
    </row>
    <row r="333" spans="1:43" s="78" customFormat="1" ht="29.4" customHeight="1" outlineLevel="1">
      <c r="A333" s="1825"/>
      <c r="B333" s="1731"/>
      <c r="C333" s="1589"/>
      <c r="D333" s="1577"/>
      <c r="E333" s="1589"/>
      <c r="F333" s="1589"/>
      <c r="G333" s="879" t="s">
        <v>374</v>
      </c>
      <c r="H333" s="879" t="s">
        <v>373</v>
      </c>
      <c r="I333" s="273">
        <v>300</v>
      </c>
      <c r="J333" s="273">
        <v>315</v>
      </c>
      <c r="K333" s="1589"/>
      <c r="L333" s="1589"/>
      <c r="M333" s="1791"/>
      <c r="N333" s="1791"/>
      <c r="O333" s="1791"/>
      <c r="P333" s="1791"/>
      <c r="Q333" s="1791"/>
      <c r="R333" s="1791"/>
      <c r="S333" s="1791"/>
      <c r="T333" s="1791"/>
      <c r="U333" s="1682"/>
      <c r="V333" s="1682"/>
      <c r="W333" s="1682"/>
      <c r="X333" s="1682"/>
      <c r="Y333" s="1595">
        <f t="shared" si="123"/>
        <v>0</v>
      </c>
      <c r="Z333" s="1595"/>
      <c r="AA333" s="1595"/>
      <c r="AB333" s="1595"/>
      <c r="AC333" s="1613">
        <f t="shared" si="124"/>
        <v>0</v>
      </c>
      <c r="AD333" s="1607"/>
      <c r="AE333" s="1791"/>
      <c r="AF333" s="1725"/>
      <c r="AG333" s="1725"/>
      <c r="AH333" s="1791"/>
      <c r="AI333" s="912"/>
      <c r="AJ333" s="1607"/>
      <c r="AK333" s="1155"/>
      <c r="AL333" s="1949"/>
      <c r="AM333" s="77"/>
      <c r="AN333" s="77"/>
      <c r="AO333" s="77"/>
      <c r="AP333" s="77"/>
      <c r="AQ333" s="77"/>
    </row>
    <row r="334" spans="1:43" s="78" customFormat="1" ht="45.6" customHeight="1" outlineLevel="1">
      <c r="A334" s="1826"/>
      <c r="B334" s="1732"/>
      <c r="C334" s="1590"/>
      <c r="D334" s="1578"/>
      <c r="E334" s="1590"/>
      <c r="F334" s="1590"/>
      <c r="G334" s="879" t="s">
        <v>375</v>
      </c>
      <c r="H334" s="879" t="s">
        <v>376</v>
      </c>
      <c r="I334" s="273">
        <v>6307.2</v>
      </c>
      <c r="J334" s="273">
        <v>6825.6</v>
      </c>
      <c r="K334" s="1590"/>
      <c r="L334" s="1590"/>
      <c r="M334" s="1792"/>
      <c r="N334" s="1792"/>
      <c r="O334" s="1792"/>
      <c r="P334" s="1792"/>
      <c r="Q334" s="1792"/>
      <c r="R334" s="1792"/>
      <c r="S334" s="1792"/>
      <c r="T334" s="1792"/>
      <c r="U334" s="1683"/>
      <c r="V334" s="1683"/>
      <c r="W334" s="1683"/>
      <c r="X334" s="1683"/>
      <c r="Y334" s="1596">
        <f t="shared" si="123"/>
        <v>0</v>
      </c>
      <c r="Z334" s="1596"/>
      <c r="AA334" s="1596"/>
      <c r="AB334" s="1596"/>
      <c r="AC334" s="1614">
        <f t="shared" si="124"/>
        <v>0</v>
      </c>
      <c r="AD334" s="1608"/>
      <c r="AE334" s="1792"/>
      <c r="AF334" s="1726"/>
      <c r="AG334" s="1726"/>
      <c r="AH334" s="1792"/>
      <c r="AI334" s="913"/>
      <c r="AJ334" s="1608"/>
      <c r="AK334" s="1156"/>
      <c r="AL334" s="1950"/>
      <c r="AM334" s="77"/>
      <c r="AN334" s="77"/>
      <c r="AO334" s="77"/>
      <c r="AP334" s="77"/>
      <c r="AQ334" s="77"/>
    </row>
    <row r="335" spans="1:43" s="78" customFormat="1" ht="17.25" customHeight="1" outlineLevel="1">
      <c r="A335" s="1824" t="s">
        <v>395</v>
      </c>
      <c r="B335" s="1730" t="s">
        <v>527</v>
      </c>
      <c r="C335" s="1588" t="s">
        <v>1055</v>
      </c>
      <c r="D335" s="1576" t="s">
        <v>891</v>
      </c>
      <c r="E335" s="1588" t="s">
        <v>73</v>
      </c>
      <c r="F335" s="1588" t="s">
        <v>449</v>
      </c>
      <c r="G335" s="879" t="s">
        <v>372</v>
      </c>
      <c r="H335" s="879" t="s">
        <v>79</v>
      </c>
      <c r="I335" s="282">
        <v>0.5</v>
      </c>
      <c r="J335" s="282">
        <v>0.5</v>
      </c>
      <c r="K335" s="1588">
        <v>2019</v>
      </c>
      <c r="L335" s="1588">
        <v>2019</v>
      </c>
      <c r="M335" s="1606">
        <f>SUM(N335:P337)</f>
        <v>7250</v>
      </c>
      <c r="N335" s="1606">
        <v>0</v>
      </c>
      <c r="O335" s="1606">
        <v>7250</v>
      </c>
      <c r="P335" s="1606">
        <v>0</v>
      </c>
      <c r="Q335" s="1606">
        <f>SUM(R335:T337)</f>
        <v>7250</v>
      </c>
      <c r="R335" s="1606">
        <v>0</v>
      </c>
      <c r="S335" s="1606">
        <v>7250</v>
      </c>
      <c r="T335" s="1606">
        <v>0</v>
      </c>
      <c r="U335" s="1681">
        <f>SUM(V335:X337)</f>
        <v>7250</v>
      </c>
      <c r="V335" s="1681">
        <f>R335</f>
        <v>0</v>
      </c>
      <c r="W335" s="1681">
        <f>S335</f>
        <v>7250</v>
      </c>
      <c r="X335" s="1681">
        <f>T335</f>
        <v>0</v>
      </c>
      <c r="Y335" s="1594">
        <f>SUM(Z335:AB337)</f>
        <v>17380.599999999999</v>
      </c>
      <c r="Z335" s="1594">
        <v>0</v>
      </c>
      <c r="AA335" s="1594">
        <f>W335</f>
        <v>7250</v>
      </c>
      <c r="AB335" s="1594">
        <f>AJ335+AE335-W335</f>
        <v>10130.599999999999</v>
      </c>
      <c r="AC335" s="1612">
        <f>SUM(AD335:AF337)</f>
        <v>15129.77</v>
      </c>
      <c r="AD335" s="1606">
        <v>0</v>
      </c>
      <c r="AE335" s="1606">
        <v>1263.5999999999999</v>
      </c>
      <c r="AF335" s="1932">
        <v>13866.17</v>
      </c>
      <c r="AG335" s="1916">
        <f>7050.198+3708.148</f>
        <v>10758.346000000001</v>
      </c>
      <c r="AH335" s="1913">
        <v>3107.77</v>
      </c>
      <c r="AI335" s="931"/>
      <c r="AJ335" s="1945">
        <v>16117</v>
      </c>
      <c r="AK335" s="1126"/>
      <c r="AL335" s="1557" t="s">
        <v>1078</v>
      </c>
      <c r="AM335" s="77"/>
      <c r="AN335" s="77"/>
      <c r="AO335" s="77"/>
      <c r="AP335" s="77"/>
      <c r="AQ335" s="77"/>
    </row>
    <row r="336" spans="1:43" s="78" customFormat="1" ht="18.75" customHeight="1" outlineLevel="1">
      <c r="A336" s="1825"/>
      <c r="B336" s="1731"/>
      <c r="C336" s="1589"/>
      <c r="D336" s="1577"/>
      <c r="E336" s="1589"/>
      <c r="F336" s="1589"/>
      <c r="G336" s="879" t="s">
        <v>374</v>
      </c>
      <c r="H336" s="879" t="s">
        <v>373</v>
      </c>
      <c r="I336" s="879">
        <v>200</v>
      </c>
      <c r="J336" s="879">
        <v>225</v>
      </c>
      <c r="K336" s="1589"/>
      <c r="L336" s="1589"/>
      <c r="M336" s="1607"/>
      <c r="N336" s="1607"/>
      <c r="O336" s="1607"/>
      <c r="P336" s="1607"/>
      <c r="Q336" s="1607"/>
      <c r="R336" s="1607"/>
      <c r="S336" s="1607"/>
      <c r="T336" s="1607"/>
      <c r="U336" s="1682"/>
      <c r="V336" s="1682"/>
      <c r="W336" s="1682"/>
      <c r="X336" s="1682"/>
      <c r="Y336" s="1595">
        <f t="shared" si="123"/>
        <v>0</v>
      </c>
      <c r="Z336" s="1595"/>
      <c r="AA336" s="1595"/>
      <c r="AB336" s="1595"/>
      <c r="AC336" s="1613">
        <f t="shared" si="124"/>
        <v>0</v>
      </c>
      <c r="AD336" s="1607"/>
      <c r="AE336" s="1607"/>
      <c r="AF336" s="2002"/>
      <c r="AG336" s="1943"/>
      <c r="AH336" s="1914"/>
      <c r="AI336" s="956"/>
      <c r="AJ336" s="1946"/>
      <c r="AK336" s="1127"/>
      <c r="AL336" s="1557"/>
      <c r="AM336" s="77"/>
      <c r="AN336" s="77"/>
      <c r="AO336" s="77"/>
      <c r="AP336" s="77"/>
      <c r="AQ336" s="77"/>
    </row>
    <row r="337" spans="1:43" s="78" customFormat="1" ht="45.75" customHeight="1" outlineLevel="1">
      <c r="A337" s="1826"/>
      <c r="B337" s="1732"/>
      <c r="C337" s="1590"/>
      <c r="D337" s="1578"/>
      <c r="E337" s="1590"/>
      <c r="F337" s="1590"/>
      <c r="G337" s="879" t="s">
        <v>375</v>
      </c>
      <c r="H337" s="879" t="s">
        <v>376</v>
      </c>
      <c r="I337" s="273">
        <v>2505.6</v>
      </c>
      <c r="J337" s="263">
        <v>2687</v>
      </c>
      <c r="K337" s="1590"/>
      <c r="L337" s="1590"/>
      <c r="M337" s="1608"/>
      <c r="N337" s="1608"/>
      <c r="O337" s="1608"/>
      <c r="P337" s="1608"/>
      <c r="Q337" s="1608"/>
      <c r="R337" s="1608"/>
      <c r="S337" s="1608"/>
      <c r="T337" s="1608"/>
      <c r="U337" s="1683"/>
      <c r="V337" s="1683"/>
      <c r="W337" s="1683"/>
      <c r="X337" s="1683"/>
      <c r="Y337" s="1596">
        <f t="shared" ref="Y337:Y340" si="128">SUM(Z337:AB337)</f>
        <v>0</v>
      </c>
      <c r="Z337" s="1596"/>
      <c r="AA337" s="1596"/>
      <c r="AB337" s="1596"/>
      <c r="AC337" s="1614">
        <f t="shared" ref="AC337:AC340" si="129">SUM(AD337:AF337)</f>
        <v>0</v>
      </c>
      <c r="AD337" s="1608"/>
      <c r="AE337" s="1608"/>
      <c r="AF337" s="2003"/>
      <c r="AG337" s="1944"/>
      <c r="AH337" s="2175"/>
      <c r="AI337" s="932"/>
      <c r="AJ337" s="1947"/>
      <c r="AK337" s="1128"/>
      <c r="AL337" s="1557"/>
      <c r="AM337" s="77"/>
      <c r="AN337" s="77"/>
      <c r="AO337" s="77"/>
      <c r="AP337" s="77"/>
      <c r="AQ337" s="77"/>
    </row>
    <row r="338" spans="1:43" ht="18" customHeight="1" outlineLevel="1">
      <c r="A338" s="1827" t="s">
        <v>396</v>
      </c>
      <c r="B338" s="1718" t="s">
        <v>528</v>
      </c>
      <c r="C338" s="1588"/>
      <c r="D338" s="716"/>
      <c r="E338" s="1576" t="s">
        <v>73</v>
      </c>
      <c r="F338" s="1576" t="s">
        <v>449</v>
      </c>
      <c r="G338" s="826" t="s">
        <v>372</v>
      </c>
      <c r="H338" s="826" t="s">
        <v>79</v>
      </c>
      <c r="I338" s="70">
        <v>0.16</v>
      </c>
      <c r="J338" s="60">
        <v>0.16</v>
      </c>
      <c r="K338" s="1576">
        <v>2019</v>
      </c>
      <c r="L338" s="1576">
        <v>2019</v>
      </c>
      <c r="M338" s="1839">
        <f>SUM(N338:P340)</f>
        <v>2320</v>
      </c>
      <c r="N338" s="1839">
        <v>0</v>
      </c>
      <c r="O338" s="1839">
        <v>2320</v>
      </c>
      <c r="P338" s="1839">
        <v>0</v>
      </c>
      <c r="Q338" s="1612">
        <f>SUM(R338:T340)</f>
        <v>2320</v>
      </c>
      <c r="R338" s="1612">
        <v>0</v>
      </c>
      <c r="S338" s="1612">
        <v>2320</v>
      </c>
      <c r="T338" s="1612">
        <v>0</v>
      </c>
      <c r="U338" s="1681">
        <f>SUM(V338:X340)</f>
        <v>2320</v>
      </c>
      <c r="V338" s="1681">
        <f>R338</f>
        <v>0</v>
      </c>
      <c r="W338" s="1681">
        <f>S338</f>
        <v>2320</v>
      </c>
      <c r="X338" s="1681">
        <f>T338</f>
        <v>0</v>
      </c>
      <c r="Y338" s="1594">
        <f>SUM(Z338:AB340)</f>
        <v>2320</v>
      </c>
      <c r="Z338" s="1594">
        <f>V338</f>
        <v>0</v>
      </c>
      <c r="AA338" s="1594">
        <f t="shared" ref="AA338:AB353" si="130">W338</f>
        <v>2320</v>
      </c>
      <c r="AB338" s="1594">
        <f t="shared" si="130"/>
        <v>0</v>
      </c>
      <c r="AC338" s="1612">
        <f>SUM(AD338:AF340)</f>
        <v>3170.6</v>
      </c>
      <c r="AD338" s="1612">
        <v>0</v>
      </c>
      <c r="AE338" s="1612">
        <v>3170.6</v>
      </c>
      <c r="AF338" s="1927"/>
      <c r="AG338" s="1957"/>
      <c r="AH338" s="921"/>
      <c r="AI338" s="921"/>
      <c r="AJ338" s="1951"/>
      <c r="AK338" s="1157"/>
      <c r="AL338" s="1556"/>
      <c r="AM338" s="2"/>
      <c r="AN338" s="2"/>
      <c r="AO338" s="2"/>
      <c r="AP338" s="2"/>
      <c r="AQ338" s="2"/>
    </row>
    <row r="339" spans="1:43" ht="13.5" customHeight="1" outlineLevel="1">
      <c r="A339" s="1828"/>
      <c r="B339" s="1719"/>
      <c r="C339" s="1589"/>
      <c r="D339" s="717"/>
      <c r="E339" s="1577"/>
      <c r="F339" s="1577"/>
      <c r="G339" s="826" t="s">
        <v>374</v>
      </c>
      <c r="H339" s="826" t="s">
        <v>373</v>
      </c>
      <c r="I339" s="826">
        <v>200</v>
      </c>
      <c r="J339" s="873">
        <v>225</v>
      </c>
      <c r="K339" s="1577"/>
      <c r="L339" s="1577"/>
      <c r="M339" s="1840"/>
      <c r="N339" s="1840"/>
      <c r="O339" s="1840"/>
      <c r="P339" s="1840"/>
      <c r="Q339" s="1613"/>
      <c r="R339" s="1613"/>
      <c r="S339" s="1613"/>
      <c r="T339" s="1613"/>
      <c r="U339" s="1682"/>
      <c r="V339" s="1682"/>
      <c r="W339" s="1682"/>
      <c r="X339" s="1682"/>
      <c r="Y339" s="1595">
        <f t="shared" si="128"/>
        <v>0</v>
      </c>
      <c r="Z339" s="1595">
        <f t="shared" ref="Z339:Z346" si="131">V339</f>
        <v>0</v>
      </c>
      <c r="AA339" s="1595">
        <f t="shared" si="130"/>
        <v>0</v>
      </c>
      <c r="AB339" s="1595">
        <f t="shared" si="130"/>
        <v>0</v>
      </c>
      <c r="AC339" s="1613">
        <f t="shared" si="129"/>
        <v>0</v>
      </c>
      <c r="AD339" s="1613"/>
      <c r="AE339" s="1613"/>
      <c r="AF339" s="1928"/>
      <c r="AG339" s="1958"/>
      <c r="AH339" s="948"/>
      <c r="AI339" s="948"/>
      <c r="AJ339" s="1952"/>
      <c r="AK339" s="1158"/>
      <c r="AL339" s="1556"/>
      <c r="AM339" s="2"/>
      <c r="AN339" s="2"/>
      <c r="AO339" s="2"/>
      <c r="AP339" s="2"/>
      <c r="AQ339" s="2"/>
    </row>
    <row r="340" spans="1:43" ht="46.5" customHeight="1" outlineLevel="1">
      <c r="A340" s="1829"/>
      <c r="B340" s="1720"/>
      <c r="C340" s="1590"/>
      <c r="D340" s="718"/>
      <c r="E340" s="1578"/>
      <c r="F340" s="1578"/>
      <c r="G340" s="826" t="s">
        <v>375</v>
      </c>
      <c r="H340" s="826" t="s">
        <v>376</v>
      </c>
      <c r="I340" s="21">
        <v>2505.6</v>
      </c>
      <c r="J340" s="49">
        <v>2687</v>
      </c>
      <c r="K340" s="1578"/>
      <c r="L340" s="1578"/>
      <c r="M340" s="1841"/>
      <c r="N340" s="1841"/>
      <c r="O340" s="1841"/>
      <c r="P340" s="1841"/>
      <c r="Q340" s="1614"/>
      <c r="R340" s="1614"/>
      <c r="S340" s="1614"/>
      <c r="T340" s="1614"/>
      <c r="U340" s="1683"/>
      <c r="V340" s="1683"/>
      <c r="W340" s="1683"/>
      <c r="X340" s="1683"/>
      <c r="Y340" s="1596">
        <f t="shared" si="128"/>
        <v>0</v>
      </c>
      <c r="Z340" s="1596">
        <f t="shared" si="131"/>
        <v>0</v>
      </c>
      <c r="AA340" s="1596">
        <f t="shared" si="130"/>
        <v>0</v>
      </c>
      <c r="AB340" s="1596">
        <f t="shared" si="130"/>
        <v>0</v>
      </c>
      <c r="AC340" s="1614">
        <f t="shared" si="129"/>
        <v>0</v>
      </c>
      <c r="AD340" s="1614"/>
      <c r="AE340" s="1614"/>
      <c r="AF340" s="1929"/>
      <c r="AG340" s="1959"/>
      <c r="AH340" s="922"/>
      <c r="AI340" s="922"/>
      <c r="AJ340" s="1953"/>
      <c r="AK340" s="1159"/>
      <c r="AL340" s="1556"/>
      <c r="AM340" s="2"/>
      <c r="AN340" s="2"/>
      <c r="AO340" s="2"/>
      <c r="AP340" s="2"/>
      <c r="AQ340" s="2"/>
    </row>
    <row r="341" spans="1:43" ht="24" customHeight="1" outlineLevel="1">
      <c r="A341" s="1827" t="s">
        <v>397</v>
      </c>
      <c r="B341" s="1718" t="s">
        <v>529</v>
      </c>
      <c r="C341" s="1588"/>
      <c r="D341" s="716"/>
      <c r="E341" s="1576" t="s">
        <v>73</v>
      </c>
      <c r="F341" s="1576" t="s">
        <v>449</v>
      </c>
      <c r="G341" s="826" t="s">
        <v>372</v>
      </c>
      <c r="H341" s="826" t="s">
        <v>79</v>
      </c>
      <c r="I341" s="826">
        <v>0.4</v>
      </c>
      <c r="J341" s="61">
        <v>0.4</v>
      </c>
      <c r="K341" s="1576">
        <v>2019</v>
      </c>
      <c r="L341" s="1576">
        <v>2019</v>
      </c>
      <c r="M341" s="1839">
        <f>SUM(N341:P343)</f>
        <v>5800</v>
      </c>
      <c r="N341" s="1839">
        <v>0</v>
      </c>
      <c r="O341" s="1839">
        <v>5800</v>
      </c>
      <c r="P341" s="1839">
        <v>0</v>
      </c>
      <c r="Q341" s="1612">
        <f>SUM(R341:T343)</f>
        <v>5800</v>
      </c>
      <c r="R341" s="1612">
        <v>0</v>
      </c>
      <c r="S341" s="1612">
        <v>5800</v>
      </c>
      <c r="T341" s="1612">
        <v>0</v>
      </c>
      <c r="U341" s="1681">
        <f>SUM(V341:X343)</f>
        <v>5800</v>
      </c>
      <c r="V341" s="1681">
        <f>R341</f>
        <v>0</v>
      </c>
      <c r="W341" s="1681">
        <f>S341</f>
        <v>5800</v>
      </c>
      <c r="X341" s="1681">
        <f>T341</f>
        <v>0</v>
      </c>
      <c r="Y341" s="1594">
        <f>SUM(Z341:AB343)</f>
        <v>5800</v>
      </c>
      <c r="Z341" s="1594">
        <f t="shared" si="131"/>
        <v>0</v>
      </c>
      <c r="AA341" s="1594">
        <f t="shared" si="130"/>
        <v>5800</v>
      </c>
      <c r="AB341" s="1594">
        <f t="shared" si="130"/>
        <v>0</v>
      </c>
      <c r="AC341" s="1612">
        <f>SUM(AD341:AF343)</f>
        <v>3912.8</v>
      </c>
      <c r="AD341" s="1612">
        <v>0</v>
      </c>
      <c r="AE341" s="1612">
        <v>3912.8</v>
      </c>
      <c r="AF341" s="1927"/>
      <c r="AG341" s="1957"/>
      <c r="AH341" s="921"/>
      <c r="AI341" s="921"/>
      <c r="AJ341" s="1951"/>
      <c r="AK341" s="1157"/>
      <c r="AL341" s="1556"/>
      <c r="AM341" s="2"/>
      <c r="AN341" s="2"/>
      <c r="AO341" s="2"/>
      <c r="AP341" s="2"/>
      <c r="AQ341" s="2"/>
    </row>
    <row r="342" spans="1:43" ht="18.75" customHeight="1" outlineLevel="1">
      <c r="A342" s="1828"/>
      <c r="B342" s="1719"/>
      <c r="C342" s="1589"/>
      <c r="D342" s="717"/>
      <c r="E342" s="1577"/>
      <c r="F342" s="1577"/>
      <c r="G342" s="826" t="s">
        <v>374</v>
      </c>
      <c r="H342" s="826" t="s">
        <v>373</v>
      </c>
      <c r="I342" s="826">
        <v>200</v>
      </c>
      <c r="J342" s="873">
        <v>225</v>
      </c>
      <c r="K342" s="1577"/>
      <c r="L342" s="1577"/>
      <c r="M342" s="1840"/>
      <c r="N342" s="1840"/>
      <c r="O342" s="1840"/>
      <c r="P342" s="1840"/>
      <c r="Q342" s="1613"/>
      <c r="R342" s="1613"/>
      <c r="S342" s="1613"/>
      <c r="T342" s="1613"/>
      <c r="U342" s="1682"/>
      <c r="V342" s="1682"/>
      <c r="W342" s="1682"/>
      <c r="X342" s="1682"/>
      <c r="Y342" s="1595">
        <f t="shared" ref="Y342:Y343" si="132">SUM(Z342:AB342)</f>
        <v>0</v>
      </c>
      <c r="Z342" s="1595">
        <f t="shared" si="131"/>
        <v>0</v>
      </c>
      <c r="AA342" s="1595">
        <f t="shared" si="130"/>
        <v>0</v>
      </c>
      <c r="AB342" s="1595">
        <f t="shared" si="130"/>
        <v>0</v>
      </c>
      <c r="AC342" s="1613">
        <f t="shared" ref="AC342:AC343" si="133">SUM(AD342:AF342)</f>
        <v>0</v>
      </c>
      <c r="AD342" s="1613"/>
      <c r="AE342" s="1613"/>
      <c r="AF342" s="1928"/>
      <c r="AG342" s="1958"/>
      <c r="AH342" s="948"/>
      <c r="AI342" s="948"/>
      <c r="AJ342" s="1952"/>
      <c r="AK342" s="1158"/>
      <c r="AL342" s="1556"/>
      <c r="AM342" s="2"/>
      <c r="AN342" s="2"/>
      <c r="AO342" s="2"/>
      <c r="AP342" s="2"/>
      <c r="AQ342" s="2"/>
    </row>
    <row r="343" spans="1:43" ht="52.5" customHeight="1" outlineLevel="1">
      <c r="A343" s="1829"/>
      <c r="B343" s="1720"/>
      <c r="C343" s="1590"/>
      <c r="D343" s="718"/>
      <c r="E343" s="1578"/>
      <c r="F343" s="1578"/>
      <c r="G343" s="826" t="s">
        <v>375</v>
      </c>
      <c r="H343" s="826" t="s">
        <v>376</v>
      </c>
      <c r="I343" s="21">
        <v>2505.6</v>
      </c>
      <c r="J343" s="49">
        <v>2687</v>
      </c>
      <c r="K343" s="1578"/>
      <c r="L343" s="1578"/>
      <c r="M343" s="1841"/>
      <c r="N343" s="1841"/>
      <c r="O343" s="1841"/>
      <c r="P343" s="1841"/>
      <c r="Q343" s="1614"/>
      <c r="R343" s="1614"/>
      <c r="S343" s="1614"/>
      <c r="T343" s="1614"/>
      <c r="U343" s="1683"/>
      <c r="V343" s="1683"/>
      <c r="W343" s="1683"/>
      <c r="X343" s="1683"/>
      <c r="Y343" s="1596">
        <f t="shared" si="132"/>
        <v>0</v>
      </c>
      <c r="Z343" s="1596">
        <f t="shared" si="131"/>
        <v>0</v>
      </c>
      <c r="AA343" s="1596">
        <f t="shared" si="130"/>
        <v>0</v>
      </c>
      <c r="AB343" s="1596">
        <f t="shared" si="130"/>
        <v>0</v>
      </c>
      <c r="AC343" s="1614">
        <f t="shared" si="133"/>
        <v>0</v>
      </c>
      <c r="AD343" s="1614"/>
      <c r="AE343" s="1614"/>
      <c r="AF343" s="1929"/>
      <c r="AG343" s="1959"/>
      <c r="AH343" s="922"/>
      <c r="AI343" s="922"/>
      <c r="AJ343" s="1953"/>
      <c r="AK343" s="1159"/>
      <c r="AL343" s="1556"/>
      <c r="AM343" s="2"/>
      <c r="AN343" s="2"/>
      <c r="AO343" s="2"/>
      <c r="AP343" s="2"/>
      <c r="AQ343" s="2"/>
    </row>
    <row r="344" spans="1:43" ht="27.75" customHeight="1" outlineLevel="1">
      <c r="A344" s="1827" t="s">
        <v>398</v>
      </c>
      <c r="B344" s="1718" t="s">
        <v>530</v>
      </c>
      <c r="C344" s="1588"/>
      <c r="D344" s="716"/>
      <c r="E344" s="1576" t="s">
        <v>73</v>
      </c>
      <c r="F344" s="1576" t="s">
        <v>449</v>
      </c>
      <c r="G344" s="826" t="s">
        <v>372</v>
      </c>
      <c r="H344" s="826" t="s">
        <v>79</v>
      </c>
      <c r="I344" s="826">
        <v>3</v>
      </c>
      <c r="J344" s="69">
        <v>3</v>
      </c>
      <c r="K344" s="1576">
        <v>2019</v>
      </c>
      <c r="L344" s="1576">
        <v>2019</v>
      </c>
      <c r="M344" s="1839">
        <f>SUM(N344:P346)</f>
        <v>43500</v>
      </c>
      <c r="N344" s="1839">
        <v>0</v>
      </c>
      <c r="O344" s="1839">
        <v>43500</v>
      </c>
      <c r="P344" s="1839">
        <v>0</v>
      </c>
      <c r="Q344" s="1612">
        <f>SUM(R344:T346)</f>
        <v>43500</v>
      </c>
      <c r="R344" s="1612">
        <v>0</v>
      </c>
      <c r="S344" s="1612">
        <v>43500</v>
      </c>
      <c r="T344" s="1612">
        <v>0</v>
      </c>
      <c r="U344" s="1681">
        <f>SUM(V344:X346)</f>
        <v>43500</v>
      </c>
      <c r="V344" s="1681">
        <f>R344</f>
        <v>0</v>
      </c>
      <c r="W344" s="1681">
        <f>S344</f>
        <v>43500</v>
      </c>
      <c r="X344" s="1681">
        <f>T344</f>
        <v>0</v>
      </c>
      <c r="Y344" s="1594">
        <f>SUM(Z344:AB346)</f>
        <v>43500</v>
      </c>
      <c r="Z344" s="1594">
        <f t="shared" si="131"/>
        <v>0</v>
      </c>
      <c r="AA344" s="1594">
        <f t="shared" si="130"/>
        <v>43500</v>
      </c>
      <c r="AB344" s="1594">
        <f t="shared" si="130"/>
        <v>0</v>
      </c>
      <c r="AC344" s="1612">
        <f>SUM(AD344:AF346)</f>
        <v>26426.6</v>
      </c>
      <c r="AD344" s="1612">
        <v>0</v>
      </c>
      <c r="AE344" s="1612">
        <v>26426.6</v>
      </c>
      <c r="AF344" s="1927"/>
      <c r="AG344" s="1957"/>
      <c r="AH344" s="921"/>
      <c r="AI344" s="921"/>
      <c r="AJ344" s="1951"/>
      <c r="AK344" s="1157"/>
      <c r="AL344" s="1556"/>
      <c r="AM344" s="2"/>
      <c r="AN344" s="2"/>
      <c r="AO344" s="2"/>
      <c r="AP344" s="2"/>
      <c r="AQ344" s="2"/>
    </row>
    <row r="345" spans="1:43" ht="28.8" outlineLevel="1">
      <c r="A345" s="1828"/>
      <c r="B345" s="1719"/>
      <c r="C345" s="1589"/>
      <c r="D345" s="717"/>
      <c r="E345" s="1577"/>
      <c r="F345" s="1577"/>
      <c r="G345" s="826" t="s">
        <v>374</v>
      </c>
      <c r="H345" s="826" t="s">
        <v>373</v>
      </c>
      <c r="I345" s="826" t="s">
        <v>457</v>
      </c>
      <c r="J345" s="873" t="s">
        <v>417</v>
      </c>
      <c r="K345" s="1577"/>
      <c r="L345" s="1577"/>
      <c r="M345" s="1840"/>
      <c r="N345" s="1840"/>
      <c r="O345" s="1840"/>
      <c r="P345" s="1840"/>
      <c r="Q345" s="1613"/>
      <c r="R345" s="1613"/>
      <c r="S345" s="1613"/>
      <c r="T345" s="1613"/>
      <c r="U345" s="1682"/>
      <c r="V345" s="1682"/>
      <c r="W345" s="1682"/>
      <c r="X345" s="1682"/>
      <c r="Y345" s="1595">
        <f t="shared" ref="Y345:Y346" si="134">SUM(Z345:AB345)</f>
        <v>0</v>
      </c>
      <c r="Z345" s="1595">
        <f t="shared" si="131"/>
        <v>0</v>
      </c>
      <c r="AA345" s="1595">
        <f t="shared" si="130"/>
        <v>0</v>
      </c>
      <c r="AB345" s="1595">
        <f t="shared" si="130"/>
        <v>0</v>
      </c>
      <c r="AC345" s="1613">
        <f t="shared" ref="AC345:AC346" si="135">SUM(AD345:AF345)</f>
        <v>0</v>
      </c>
      <c r="AD345" s="1613"/>
      <c r="AE345" s="1613"/>
      <c r="AF345" s="1928"/>
      <c r="AG345" s="1958"/>
      <c r="AH345" s="948"/>
      <c r="AI345" s="948"/>
      <c r="AJ345" s="1952"/>
      <c r="AK345" s="1158"/>
      <c r="AL345" s="1556"/>
      <c r="AM345" s="2"/>
      <c r="AN345" s="2"/>
      <c r="AO345" s="2"/>
      <c r="AP345" s="2"/>
      <c r="AQ345" s="2"/>
    </row>
    <row r="346" spans="1:43" ht="52.5" customHeight="1" outlineLevel="1">
      <c r="A346" s="1829"/>
      <c r="B346" s="1720"/>
      <c r="C346" s="1590"/>
      <c r="D346" s="718"/>
      <c r="E346" s="1578"/>
      <c r="F346" s="1578"/>
      <c r="G346" s="826" t="s">
        <v>375</v>
      </c>
      <c r="H346" s="826" t="s">
        <v>376</v>
      </c>
      <c r="I346" s="826" t="s">
        <v>428</v>
      </c>
      <c r="J346" s="873" t="s">
        <v>430</v>
      </c>
      <c r="K346" s="1578"/>
      <c r="L346" s="1578"/>
      <c r="M346" s="1841"/>
      <c r="N346" s="1841"/>
      <c r="O346" s="1841"/>
      <c r="P346" s="1841"/>
      <c r="Q346" s="1614"/>
      <c r="R346" s="1614"/>
      <c r="S346" s="1614"/>
      <c r="T346" s="1614"/>
      <c r="U346" s="1683"/>
      <c r="V346" s="1683"/>
      <c r="W346" s="1683"/>
      <c r="X346" s="1683"/>
      <c r="Y346" s="1596">
        <f t="shared" si="134"/>
        <v>0</v>
      </c>
      <c r="Z346" s="1596">
        <f t="shared" si="131"/>
        <v>0</v>
      </c>
      <c r="AA346" s="1596">
        <f t="shared" si="130"/>
        <v>0</v>
      </c>
      <c r="AB346" s="1596">
        <f t="shared" si="130"/>
        <v>0</v>
      </c>
      <c r="AC346" s="1614">
        <f t="shared" si="135"/>
        <v>0</v>
      </c>
      <c r="AD346" s="1614"/>
      <c r="AE346" s="1614"/>
      <c r="AF346" s="1929"/>
      <c r="AG346" s="1959"/>
      <c r="AH346" s="922"/>
      <c r="AI346" s="922"/>
      <c r="AJ346" s="1953"/>
      <c r="AK346" s="1159"/>
      <c r="AL346" s="1556"/>
      <c r="AM346" s="2"/>
      <c r="AN346" s="2"/>
      <c r="AO346" s="2"/>
      <c r="AP346" s="2"/>
      <c r="AQ346" s="2"/>
    </row>
    <row r="347" spans="1:43" ht="18.75" customHeight="1" outlineLevel="1">
      <c r="A347" s="1827" t="s">
        <v>399</v>
      </c>
      <c r="B347" s="1718" t="s">
        <v>531</v>
      </c>
      <c r="C347" s="1588"/>
      <c r="D347" s="716"/>
      <c r="E347" s="1576" t="s">
        <v>73</v>
      </c>
      <c r="F347" s="1576" t="s">
        <v>449</v>
      </c>
      <c r="G347" s="826" t="s">
        <v>372</v>
      </c>
      <c r="H347" s="826" t="s">
        <v>79</v>
      </c>
      <c r="I347" s="826">
        <v>0.2</v>
      </c>
      <c r="J347" s="873">
        <v>0.2</v>
      </c>
      <c r="K347" s="1576">
        <v>2019</v>
      </c>
      <c r="L347" s="1576">
        <v>2019</v>
      </c>
      <c r="M347" s="1839">
        <f>SUM(N347:P349)</f>
        <v>2900</v>
      </c>
      <c r="N347" s="1839">
        <v>0</v>
      </c>
      <c r="O347" s="1839">
        <v>2900</v>
      </c>
      <c r="P347" s="1839">
        <v>0</v>
      </c>
      <c r="Q347" s="1612">
        <f>SUM(R347:T349)</f>
        <v>2900</v>
      </c>
      <c r="R347" s="1612">
        <v>0</v>
      </c>
      <c r="S347" s="1612">
        <v>2900</v>
      </c>
      <c r="T347" s="1612">
        <v>0</v>
      </c>
      <c r="U347" s="1681">
        <f>SUM(V347:X349)</f>
        <v>2900</v>
      </c>
      <c r="V347" s="1681">
        <f>R347</f>
        <v>0</v>
      </c>
      <c r="W347" s="1681">
        <f>S347</f>
        <v>2900</v>
      </c>
      <c r="X347" s="1681">
        <f>T347</f>
        <v>0</v>
      </c>
      <c r="Y347" s="1594">
        <f>SUM(Z347:AB349)</f>
        <v>2900</v>
      </c>
      <c r="Z347" s="1594">
        <f>V347</f>
        <v>0</v>
      </c>
      <c r="AA347" s="1594">
        <f t="shared" si="130"/>
        <v>2900</v>
      </c>
      <c r="AB347" s="1594">
        <f t="shared" si="130"/>
        <v>0</v>
      </c>
      <c r="AC347" s="1612">
        <f>SUM(AD347:AF349)</f>
        <v>276.51</v>
      </c>
      <c r="AD347" s="1612">
        <v>276.51</v>
      </c>
      <c r="AE347" s="1612">
        <v>0</v>
      </c>
      <c r="AF347" s="1927"/>
      <c r="AG347" s="1753"/>
      <c r="AH347" s="923"/>
      <c r="AI347" s="923"/>
      <c r="AJ347" s="1927"/>
      <c r="AK347" s="1148"/>
      <c r="AL347" s="1556"/>
      <c r="AM347" s="2"/>
      <c r="AN347" s="2"/>
      <c r="AO347" s="2"/>
      <c r="AP347" s="2"/>
      <c r="AQ347" s="2"/>
    </row>
    <row r="348" spans="1:43" ht="18" customHeight="1" outlineLevel="1">
      <c r="A348" s="1828"/>
      <c r="B348" s="1719"/>
      <c r="C348" s="1589"/>
      <c r="D348" s="717"/>
      <c r="E348" s="1577"/>
      <c r="F348" s="1577"/>
      <c r="G348" s="826" t="s">
        <v>374</v>
      </c>
      <c r="H348" s="826" t="s">
        <v>373</v>
      </c>
      <c r="I348" s="826">
        <v>200</v>
      </c>
      <c r="J348" s="873">
        <v>225</v>
      </c>
      <c r="K348" s="1577"/>
      <c r="L348" s="1577"/>
      <c r="M348" s="1840"/>
      <c r="N348" s="1840"/>
      <c r="O348" s="1840"/>
      <c r="P348" s="1840"/>
      <c r="Q348" s="1613"/>
      <c r="R348" s="1613"/>
      <c r="S348" s="1613"/>
      <c r="T348" s="1613"/>
      <c r="U348" s="1682"/>
      <c r="V348" s="1682"/>
      <c r="W348" s="1682"/>
      <c r="X348" s="1682"/>
      <c r="Y348" s="1595">
        <f t="shared" ref="Y348:Y349" si="136">SUM(Z348:AB348)</f>
        <v>0</v>
      </c>
      <c r="Z348" s="1595">
        <f t="shared" ref="Z348:Z352" si="137">V348</f>
        <v>0</v>
      </c>
      <c r="AA348" s="1595">
        <f t="shared" si="130"/>
        <v>0</v>
      </c>
      <c r="AB348" s="1595">
        <f t="shared" si="130"/>
        <v>0</v>
      </c>
      <c r="AC348" s="1613">
        <f t="shared" ref="AC348:AC349" si="138">SUM(AD348:AF348)</f>
        <v>0</v>
      </c>
      <c r="AD348" s="1613"/>
      <c r="AE348" s="1613"/>
      <c r="AF348" s="1928"/>
      <c r="AG348" s="1754"/>
      <c r="AH348" s="924"/>
      <c r="AI348" s="924"/>
      <c r="AJ348" s="1928"/>
      <c r="AK348" s="1149"/>
      <c r="AL348" s="1556"/>
      <c r="AM348" s="2"/>
      <c r="AN348" s="2"/>
      <c r="AO348" s="2"/>
      <c r="AP348" s="2"/>
      <c r="AQ348" s="2"/>
    </row>
    <row r="349" spans="1:43" ht="51" customHeight="1" outlineLevel="1">
      <c r="A349" s="1829"/>
      <c r="B349" s="1720"/>
      <c r="C349" s="1590"/>
      <c r="D349" s="718"/>
      <c r="E349" s="1578"/>
      <c r="F349" s="1578"/>
      <c r="G349" s="826" t="s">
        <v>375</v>
      </c>
      <c r="H349" s="826" t="s">
        <v>376</v>
      </c>
      <c r="I349" s="21">
        <v>2505.6</v>
      </c>
      <c r="J349" s="49">
        <v>2687</v>
      </c>
      <c r="K349" s="1578"/>
      <c r="L349" s="1578"/>
      <c r="M349" s="1841"/>
      <c r="N349" s="1841"/>
      <c r="O349" s="1841"/>
      <c r="P349" s="1841"/>
      <c r="Q349" s="1614"/>
      <c r="R349" s="1614"/>
      <c r="S349" s="1614"/>
      <c r="T349" s="1614"/>
      <c r="U349" s="1683"/>
      <c r="V349" s="1683"/>
      <c r="W349" s="1683"/>
      <c r="X349" s="1683"/>
      <c r="Y349" s="1596">
        <f t="shared" si="136"/>
        <v>0</v>
      </c>
      <c r="Z349" s="1596">
        <f t="shared" si="137"/>
        <v>0</v>
      </c>
      <c r="AA349" s="1596">
        <f t="shared" si="130"/>
        <v>0</v>
      </c>
      <c r="AB349" s="1596">
        <f t="shared" si="130"/>
        <v>0</v>
      </c>
      <c r="AC349" s="1614">
        <f t="shared" si="138"/>
        <v>0</v>
      </c>
      <c r="AD349" s="1614"/>
      <c r="AE349" s="1614"/>
      <c r="AF349" s="1929"/>
      <c r="AG349" s="1755"/>
      <c r="AH349" s="933"/>
      <c r="AI349" s="933"/>
      <c r="AJ349" s="1929"/>
      <c r="AK349" s="1150"/>
      <c r="AL349" s="1556"/>
      <c r="AM349" s="2"/>
      <c r="AN349" s="2"/>
      <c r="AO349" s="2"/>
      <c r="AP349" s="2"/>
      <c r="AQ349" s="2"/>
    </row>
    <row r="350" spans="1:43" ht="21" customHeight="1" outlineLevel="1">
      <c r="A350" s="1827" t="s">
        <v>400</v>
      </c>
      <c r="B350" s="1718" t="s">
        <v>532</v>
      </c>
      <c r="C350" s="1588"/>
      <c r="D350" s="716"/>
      <c r="E350" s="1576" t="s">
        <v>73</v>
      </c>
      <c r="F350" s="1576" t="s">
        <v>449</v>
      </c>
      <c r="G350" s="826" t="s">
        <v>372</v>
      </c>
      <c r="H350" s="826" t="s">
        <v>79</v>
      </c>
      <c r="I350" s="826">
        <v>0.16</v>
      </c>
      <c r="J350" s="873">
        <v>0.16</v>
      </c>
      <c r="K350" s="1576">
        <v>2019</v>
      </c>
      <c r="L350" s="1576">
        <v>2019</v>
      </c>
      <c r="M350" s="1839">
        <f>SUM(N350:P352)</f>
        <v>2320</v>
      </c>
      <c r="N350" s="1839">
        <v>0</v>
      </c>
      <c r="O350" s="1839">
        <v>2320</v>
      </c>
      <c r="P350" s="1839">
        <v>0</v>
      </c>
      <c r="Q350" s="1612">
        <f>SUM(R350:T352)</f>
        <v>2320</v>
      </c>
      <c r="R350" s="1612">
        <v>0</v>
      </c>
      <c r="S350" s="1612">
        <v>2320</v>
      </c>
      <c r="T350" s="1612">
        <v>0</v>
      </c>
      <c r="U350" s="1681">
        <f>SUM(V350:X352)</f>
        <v>2320</v>
      </c>
      <c r="V350" s="1681">
        <f>R350</f>
        <v>0</v>
      </c>
      <c r="W350" s="1681">
        <f>S350</f>
        <v>2320</v>
      </c>
      <c r="X350" s="1681">
        <f>T350</f>
        <v>0</v>
      </c>
      <c r="Y350" s="1594">
        <f>SUM(Z350:AB352)</f>
        <v>2320</v>
      </c>
      <c r="Z350" s="1594">
        <f t="shared" si="137"/>
        <v>0</v>
      </c>
      <c r="AA350" s="1594">
        <f t="shared" si="130"/>
        <v>2320</v>
      </c>
      <c r="AB350" s="1594">
        <f t="shared" si="130"/>
        <v>0</v>
      </c>
      <c r="AC350" s="1612">
        <f>SUM(AD350:AF352)</f>
        <v>3890.2</v>
      </c>
      <c r="AD350" s="1612">
        <v>0</v>
      </c>
      <c r="AE350" s="1612">
        <v>3890.2</v>
      </c>
      <c r="AF350" s="1927"/>
      <c r="AG350" s="1957"/>
      <c r="AH350" s="921"/>
      <c r="AI350" s="921"/>
      <c r="AJ350" s="1951"/>
      <c r="AK350" s="1157"/>
      <c r="AL350" s="1556"/>
      <c r="AM350" s="2"/>
      <c r="AN350" s="2"/>
      <c r="AO350" s="2"/>
      <c r="AP350" s="2"/>
      <c r="AQ350" s="2"/>
    </row>
    <row r="351" spans="1:43" ht="20.25" customHeight="1" outlineLevel="1">
      <c r="A351" s="1828"/>
      <c r="B351" s="1719"/>
      <c r="C351" s="1589"/>
      <c r="D351" s="717"/>
      <c r="E351" s="1577"/>
      <c r="F351" s="1577"/>
      <c r="G351" s="826" t="s">
        <v>374</v>
      </c>
      <c r="H351" s="826" t="s">
        <v>373</v>
      </c>
      <c r="I351" s="826">
        <v>200</v>
      </c>
      <c r="J351" s="873">
        <v>225</v>
      </c>
      <c r="K351" s="1577"/>
      <c r="L351" s="1577"/>
      <c r="M351" s="1840"/>
      <c r="N351" s="1840"/>
      <c r="O351" s="1840"/>
      <c r="P351" s="1840"/>
      <c r="Q351" s="1613"/>
      <c r="R351" s="1613"/>
      <c r="S351" s="1613"/>
      <c r="T351" s="1613"/>
      <c r="U351" s="1682"/>
      <c r="V351" s="1682"/>
      <c r="W351" s="1682"/>
      <c r="X351" s="1682"/>
      <c r="Y351" s="1595">
        <f t="shared" ref="Y351:Y355" si="139">SUM(Z351:AB351)</f>
        <v>0</v>
      </c>
      <c r="Z351" s="1595">
        <f t="shared" si="137"/>
        <v>0</v>
      </c>
      <c r="AA351" s="1595">
        <f t="shared" si="130"/>
        <v>0</v>
      </c>
      <c r="AB351" s="1595">
        <f t="shared" si="130"/>
        <v>0</v>
      </c>
      <c r="AC351" s="1613">
        <f t="shared" ref="AC351:AC355" si="140">SUM(AD351:AF351)</f>
        <v>0</v>
      </c>
      <c r="AD351" s="1613"/>
      <c r="AE351" s="1613"/>
      <c r="AF351" s="1928"/>
      <c r="AG351" s="1958"/>
      <c r="AH351" s="948"/>
      <c r="AI351" s="948"/>
      <c r="AJ351" s="1952"/>
      <c r="AK351" s="1158"/>
      <c r="AL351" s="1556"/>
      <c r="AM351" s="2"/>
      <c r="AN351" s="2"/>
      <c r="AO351" s="2"/>
      <c r="AP351" s="2"/>
      <c r="AQ351" s="2"/>
    </row>
    <row r="352" spans="1:43" ht="47.25" customHeight="1" outlineLevel="1">
      <c r="A352" s="1829"/>
      <c r="B352" s="1720"/>
      <c r="C352" s="1590"/>
      <c r="D352" s="718"/>
      <c r="E352" s="1578"/>
      <c r="F352" s="1578"/>
      <c r="G352" s="826" t="s">
        <v>375</v>
      </c>
      <c r="H352" s="826" t="s">
        <v>376</v>
      </c>
      <c r="I352" s="21">
        <v>2505.6</v>
      </c>
      <c r="J352" s="49">
        <v>2687</v>
      </c>
      <c r="K352" s="1578"/>
      <c r="L352" s="1578"/>
      <c r="M352" s="1841"/>
      <c r="N352" s="1841"/>
      <c r="O352" s="1841"/>
      <c r="P352" s="1841"/>
      <c r="Q352" s="1614"/>
      <c r="R352" s="1614"/>
      <c r="S352" s="1614"/>
      <c r="T352" s="1614"/>
      <c r="U352" s="1683"/>
      <c r="V352" s="1683"/>
      <c r="W352" s="1683"/>
      <c r="X352" s="1683"/>
      <c r="Y352" s="1596">
        <f t="shared" si="139"/>
        <v>0</v>
      </c>
      <c r="Z352" s="1596">
        <f t="shared" si="137"/>
        <v>0</v>
      </c>
      <c r="AA352" s="1596">
        <f t="shared" si="130"/>
        <v>0</v>
      </c>
      <c r="AB352" s="1596">
        <f t="shared" si="130"/>
        <v>0</v>
      </c>
      <c r="AC352" s="1614">
        <f t="shared" si="140"/>
        <v>0</v>
      </c>
      <c r="AD352" s="1614"/>
      <c r="AE352" s="1614"/>
      <c r="AF352" s="1929"/>
      <c r="AG352" s="1959"/>
      <c r="AH352" s="922"/>
      <c r="AI352" s="922"/>
      <c r="AJ352" s="1953"/>
      <c r="AK352" s="1159"/>
      <c r="AL352" s="1556"/>
      <c r="AM352" s="2"/>
      <c r="AN352" s="2"/>
      <c r="AO352" s="2"/>
      <c r="AP352" s="2"/>
      <c r="AQ352" s="2"/>
    </row>
    <row r="353" spans="1:43" ht="18.75" customHeight="1" outlineLevel="1">
      <c r="A353" s="1827" t="s">
        <v>401</v>
      </c>
      <c r="B353" s="1718" t="s">
        <v>533</v>
      </c>
      <c r="C353" s="1588"/>
      <c r="D353" s="716"/>
      <c r="E353" s="1576" t="s">
        <v>73</v>
      </c>
      <c r="F353" s="1576" t="s">
        <v>449</v>
      </c>
      <c r="G353" s="826" t="s">
        <v>372</v>
      </c>
      <c r="H353" s="826" t="s">
        <v>79</v>
      </c>
      <c r="I353" s="826">
        <v>0.30499999999999999</v>
      </c>
      <c r="J353" s="873">
        <v>0.30499999999999999</v>
      </c>
      <c r="K353" s="1576">
        <v>2019</v>
      </c>
      <c r="L353" s="1576">
        <v>2019</v>
      </c>
      <c r="M353" s="1839">
        <f>SUM(N353:P355)</f>
        <v>3062.2</v>
      </c>
      <c r="N353" s="1839">
        <v>0</v>
      </c>
      <c r="O353" s="1839">
        <v>3062.2</v>
      </c>
      <c r="P353" s="1839">
        <v>0</v>
      </c>
      <c r="Q353" s="1612">
        <f>SUM(R353:T355)</f>
        <v>3062.2</v>
      </c>
      <c r="R353" s="1612">
        <v>0</v>
      </c>
      <c r="S353" s="1612">
        <v>3062.2</v>
      </c>
      <c r="T353" s="1612">
        <v>0</v>
      </c>
      <c r="U353" s="1681">
        <f>SUM(V353:X355)</f>
        <v>3062.2</v>
      </c>
      <c r="V353" s="1681">
        <f>R353</f>
        <v>0</v>
      </c>
      <c r="W353" s="1681">
        <f>S353</f>
        <v>3062.2</v>
      </c>
      <c r="X353" s="1681">
        <f>T353</f>
        <v>0</v>
      </c>
      <c r="Y353" s="1594">
        <f>SUM(Z353:AB355)</f>
        <v>3062.2</v>
      </c>
      <c r="Z353" s="1594">
        <f>V353</f>
        <v>0</v>
      </c>
      <c r="AA353" s="1594">
        <f t="shared" si="130"/>
        <v>3062.2</v>
      </c>
      <c r="AB353" s="1594">
        <f t="shared" si="130"/>
        <v>0</v>
      </c>
      <c r="AC353" s="1612">
        <f>SUM(AD353:AF355)</f>
        <v>0</v>
      </c>
      <c r="AD353" s="1612">
        <v>0</v>
      </c>
      <c r="AE353" s="1612">
        <v>0</v>
      </c>
      <c r="AF353" s="1927"/>
      <c r="AG353" s="1957"/>
      <c r="AH353" s="921"/>
      <c r="AI353" s="921"/>
      <c r="AJ353" s="1951"/>
      <c r="AK353" s="1157"/>
      <c r="AL353" s="1556"/>
      <c r="AM353" s="2"/>
      <c r="AN353" s="2"/>
      <c r="AO353" s="2"/>
      <c r="AP353" s="2"/>
      <c r="AQ353" s="2"/>
    </row>
    <row r="354" spans="1:43" ht="17.25" customHeight="1" outlineLevel="1">
      <c r="A354" s="1828"/>
      <c r="B354" s="1719"/>
      <c r="C354" s="1589"/>
      <c r="D354" s="717"/>
      <c r="E354" s="1577"/>
      <c r="F354" s="1577"/>
      <c r="G354" s="826" t="s">
        <v>374</v>
      </c>
      <c r="H354" s="826" t="s">
        <v>373</v>
      </c>
      <c r="I354" s="826">
        <v>150</v>
      </c>
      <c r="J354" s="873">
        <v>160</v>
      </c>
      <c r="K354" s="1577"/>
      <c r="L354" s="1577"/>
      <c r="M354" s="1840"/>
      <c r="N354" s="1840"/>
      <c r="O354" s="1840"/>
      <c r="P354" s="1840"/>
      <c r="Q354" s="1613"/>
      <c r="R354" s="1613"/>
      <c r="S354" s="1613"/>
      <c r="T354" s="1613"/>
      <c r="U354" s="1682"/>
      <c r="V354" s="1682"/>
      <c r="W354" s="1682"/>
      <c r="X354" s="1682"/>
      <c r="Y354" s="1595">
        <f t="shared" si="139"/>
        <v>0</v>
      </c>
      <c r="Z354" s="1595">
        <f t="shared" ref="Z354:AB364" si="141">V354</f>
        <v>0</v>
      </c>
      <c r="AA354" s="1595">
        <f t="shared" si="141"/>
        <v>0</v>
      </c>
      <c r="AB354" s="1595">
        <f t="shared" si="141"/>
        <v>0</v>
      </c>
      <c r="AC354" s="1613">
        <f t="shared" si="140"/>
        <v>0</v>
      </c>
      <c r="AD354" s="1613"/>
      <c r="AE354" s="1613"/>
      <c r="AF354" s="1928"/>
      <c r="AG354" s="1958"/>
      <c r="AH354" s="948"/>
      <c r="AI354" s="948"/>
      <c r="AJ354" s="1952"/>
      <c r="AK354" s="1158"/>
      <c r="AL354" s="1556"/>
      <c r="AM354" s="2"/>
      <c r="AN354" s="2"/>
      <c r="AO354" s="2"/>
      <c r="AP354" s="2"/>
      <c r="AQ354" s="2"/>
    </row>
    <row r="355" spans="1:43" ht="54" customHeight="1" outlineLevel="1">
      <c r="A355" s="1829"/>
      <c r="B355" s="1720"/>
      <c r="C355" s="1590"/>
      <c r="D355" s="718"/>
      <c r="E355" s="1578"/>
      <c r="F355" s="1578"/>
      <c r="G355" s="826" t="s">
        <v>375</v>
      </c>
      <c r="H355" s="826" t="s">
        <v>376</v>
      </c>
      <c r="I355" s="21">
        <v>1110.5</v>
      </c>
      <c r="J355" s="44">
        <v>1209.5999999999999</v>
      </c>
      <c r="K355" s="1578"/>
      <c r="L355" s="1578"/>
      <c r="M355" s="1841"/>
      <c r="N355" s="1841"/>
      <c r="O355" s="1841"/>
      <c r="P355" s="1841"/>
      <c r="Q355" s="1614"/>
      <c r="R355" s="1614"/>
      <c r="S355" s="1614"/>
      <c r="T355" s="1614"/>
      <c r="U355" s="1683"/>
      <c r="V355" s="1683"/>
      <c r="W355" s="1683"/>
      <c r="X355" s="1683"/>
      <c r="Y355" s="1596">
        <f t="shared" si="139"/>
        <v>0</v>
      </c>
      <c r="Z355" s="1596">
        <f t="shared" si="141"/>
        <v>0</v>
      </c>
      <c r="AA355" s="1596">
        <f t="shared" si="141"/>
        <v>0</v>
      </c>
      <c r="AB355" s="1596">
        <f t="shared" si="141"/>
        <v>0</v>
      </c>
      <c r="AC355" s="1614">
        <f t="shared" si="140"/>
        <v>0</v>
      </c>
      <c r="AD355" s="1614"/>
      <c r="AE355" s="1614"/>
      <c r="AF355" s="1929"/>
      <c r="AG355" s="1959"/>
      <c r="AH355" s="922"/>
      <c r="AI355" s="922"/>
      <c r="AJ355" s="1953"/>
      <c r="AK355" s="1159"/>
      <c r="AL355" s="1556"/>
      <c r="AM355" s="848" t="s">
        <v>606</v>
      </c>
      <c r="AN355" s="2"/>
      <c r="AO355" s="2"/>
      <c r="AP355" s="2"/>
      <c r="AQ355" s="2"/>
    </row>
    <row r="356" spans="1:43" ht="20.25" customHeight="1" outlineLevel="1">
      <c r="A356" s="1827" t="s">
        <v>402</v>
      </c>
      <c r="B356" s="1718" t="s">
        <v>534</v>
      </c>
      <c r="C356" s="1588"/>
      <c r="D356" s="716"/>
      <c r="E356" s="1576" t="s">
        <v>73</v>
      </c>
      <c r="F356" s="1576" t="s">
        <v>449</v>
      </c>
      <c r="G356" s="826" t="s">
        <v>372</v>
      </c>
      <c r="H356" s="826" t="s">
        <v>79</v>
      </c>
      <c r="I356" s="826">
        <v>0.33</v>
      </c>
      <c r="J356" s="873">
        <v>0.33</v>
      </c>
      <c r="K356" s="1576">
        <v>2019</v>
      </c>
      <c r="L356" s="1576">
        <v>2019</v>
      </c>
      <c r="M356" s="1839">
        <f>SUM(N356:P358)</f>
        <v>5874</v>
      </c>
      <c r="N356" s="1839">
        <v>0</v>
      </c>
      <c r="O356" s="1839">
        <v>5874</v>
      </c>
      <c r="P356" s="1839">
        <v>0</v>
      </c>
      <c r="Q356" s="1612">
        <f>SUM(R356:T358)</f>
        <v>5874</v>
      </c>
      <c r="R356" s="1612">
        <v>0</v>
      </c>
      <c r="S356" s="1612">
        <v>5874</v>
      </c>
      <c r="T356" s="1612">
        <v>0</v>
      </c>
      <c r="U356" s="1681">
        <f>SUM(V356:X358)</f>
        <v>5874</v>
      </c>
      <c r="V356" s="1681">
        <f>R356</f>
        <v>0</v>
      </c>
      <c r="W356" s="1681">
        <f>S356</f>
        <v>5874</v>
      </c>
      <c r="X356" s="1681">
        <f>T356</f>
        <v>0</v>
      </c>
      <c r="Y356" s="1594">
        <f>SUM(Z356:AB358)</f>
        <v>5874</v>
      </c>
      <c r="Z356" s="1594">
        <f t="shared" si="141"/>
        <v>0</v>
      </c>
      <c r="AA356" s="1594">
        <f t="shared" si="141"/>
        <v>5874</v>
      </c>
      <c r="AB356" s="1594">
        <f t="shared" si="141"/>
        <v>0</v>
      </c>
      <c r="AC356" s="1612">
        <f>SUM(AD356:AF358)</f>
        <v>3752.1</v>
      </c>
      <c r="AD356" s="1612">
        <v>0</v>
      </c>
      <c r="AE356" s="1612">
        <v>3752.1</v>
      </c>
      <c r="AF356" s="1927"/>
      <c r="AG356" s="1957"/>
      <c r="AH356" s="921"/>
      <c r="AI356" s="921"/>
      <c r="AJ356" s="1951"/>
      <c r="AK356" s="1157"/>
      <c r="AL356" s="1556"/>
      <c r="AM356" s="2"/>
      <c r="AN356" s="2"/>
      <c r="AO356" s="2"/>
      <c r="AP356" s="2"/>
      <c r="AQ356" s="2"/>
    </row>
    <row r="357" spans="1:43" ht="25.5" customHeight="1" outlineLevel="1">
      <c r="A357" s="1828"/>
      <c r="B357" s="1719"/>
      <c r="C357" s="1589"/>
      <c r="D357" s="717"/>
      <c r="E357" s="1577"/>
      <c r="F357" s="1577"/>
      <c r="G357" s="826" t="s">
        <v>374</v>
      </c>
      <c r="H357" s="826" t="s">
        <v>373</v>
      </c>
      <c r="I357" s="826">
        <v>200</v>
      </c>
      <c r="J357" s="873">
        <v>200</v>
      </c>
      <c r="K357" s="1577"/>
      <c r="L357" s="1577"/>
      <c r="M357" s="1840"/>
      <c r="N357" s="1840"/>
      <c r="O357" s="1840"/>
      <c r="P357" s="1840"/>
      <c r="Q357" s="1613"/>
      <c r="R357" s="1613"/>
      <c r="S357" s="1613"/>
      <c r="T357" s="1613"/>
      <c r="U357" s="1682"/>
      <c r="V357" s="1682"/>
      <c r="W357" s="1682"/>
      <c r="X357" s="1682"/>
      <c r="Y357" s="1595">
        <f t="shared" ref="Y357:Y361" si="142">SUM(Z357:AB357)</f>
        <v>0</v>
      </c>
      <c r="Z357" s="1595">
        <f t="shared" si="141"/>
        <v>0</v>
      </c>
      <c r="AA357" s="1595">
        <f t="shared" si="141"/>
        <v>0</v>
      </c>
      <c r="AB357" s="1595">
        <f t="shared" si="141"/>
        <v>0</v>
      </c>
      <c r="AC357" s="1613">
        <f t="shared" ref="AC357:AC361" si="143">SUM(AD357:AF357)</f>
        <v>0</v>
      </c>
      <c r="AD357" s="1613"/>
      <c r="AE357" s="1613"/>
      <c r="AF357" s="1928"/>
      <c r="AG357" s="1958"/>
      <c r="AH357" s="948"/>
      <c r="AI357" s="948"/>
      <c r="AJ357" s="1952"/>
      <c r="AK357" s="1158"/>
      <c r="AL357" s="1556"/>
      <c r="AM357" s="2"/>
      <c r="AN357" s="2"/>
      <c r="AO357" s="2"/>
      <c r="AP357" s="2"/>
      <c r="AQ357" s="2"/>
    </row>
    <row r="358" spans="1:43" ht="48" customHeight="1" outlineLevel="1">
      <c r="A358" s="1829"/>
      <c r="B358" s="1720"/>
      <c r="C358" s="1590"/>
      <c r="D358" s="718"/>
      <c r="E358" s="1578"/>
      <c r="F358" s="1578"/>
      <c r="G358" s="826" t="s">
        <v>375</v>
      </c>
      <c r="H358" s="826" t="s">
        <v>376</v>
      </c>
      <c r="I358" s="826">
        <v>725.76</v>
      </c>
      <c r="J358" s="49">
        <v>2872</v>
      </c>
      <c r="K358" s="1578"/>
      <c r="L358" s="1578"/>
      <c r="M358" s="1841"/>
      <c r="N358" s="1841"/>
      <c r="O358" s="1841"/>
      <c r="P358" s="1841"/>
      <c r="Q358" s="1614"/>
      <c r="R358" s="1614"/>
      <c r="S358" s="1614"/>
      <c r="T358" s="1614"/>
      <c r="U358" s="1683"/>
      <c r="V358" s="1683"/>
      <c r="W358" s="1683"/>
      <c r="X358" s="1683"/>
      <c r="Y358" s="1596">
        <f t="shared" si="142"/>
        <v>0</v>
      </c>
      <c r="Z358" s="1596">
        <f t="shared" si="141"/>
        <v>0</v>
      </c>
      <c r="AA358" s="1596">
        <f t="shared" si="141"/>
        <v>0</v>
      </c>
      <c r="AB358" s="1596">
        <f t="shared" si="141"/>
        <v>0</v>
      </c>
      <c r="AC358" s="1614">
        <f t="shared" si="143"/>
        <v>0</v>
      </c>
      <c r="AD358" s="1614"/>
      <c r="AE358" s="1614"/>
      <c r="AF358" s="1929"/>
      <c r="AG358" s="1959"/>
      <c r="AH358" s="922"/>
      <c r="AI358" s="922"/>
      <c r="AJ358" s="1953"/>
      <c r="AK358" s="1159"/>
      <c r="AL358" s="1556"/>
      <c r="AM358" s="2"/>
      <c r="AN358" s="2"/>
      <c r="AO358" s="2"/>
      <c r="AP358" s="2"/>
      <c r="AQ358" s="2"/>
    </row>
    <row r="359" spans="1:43" ht="25.5" customHeight="1" outlineLevel="1">
      <c r="A359" s="1827" t="s">
        <v>403</v>
      </c>
      <c r="B359" s="1718" t="s">
        <v>535</v>
      </c>
      <c r="C359" s="1588"/>
      <c r="D359" s="716"/>
      <c r="E359" s="1576" t="s">
        <v>73</v>
      </c>
      <c r="F359" s="1576" t="s">
        <v>449</v>
      </c>
      <c r="G359" s="826" t="s">
        <v>372</v>
      </c>
      <c r="H359" s="826" t="s">
        <v>79</v>
      </c>
      <c r="I359" s="826">
        <v>0.25</v>
      </c>
      <c r="J359" s="873">
        <v>0.25</v>
      </c>
      <c r="K359" s="1576">
        <v>2019</v>
      </c>
      <c r="L359" s="1576">
        <v>2019</v>
      </c>
      <c r="M359" s="1839">
        <f>SUM(N359:P361)</f>
        <v>4450.5</v>
      </c>
      <c r="N359" s="1839">
        <v>0</v>
      </c>
      <c r="O359" s="1839">
        <v>4450.5</v>
      </c>
      <c r="P359" s="1839">
        <v>0</v>
      </c>
      <c r="Q359" s="1612">
        <f>SUM(R359:T361)</f>
        <v>4450.5</v>
      </c>
      <c r="R359" s="1612">
        <v>0</v>
      </c>
      <c r="S359" s="1612">
        <v>4450.5</v>
      </c>
      <c r="T359" s="1612">
        <v>0</v>
      </c>
      <c r="U359" s="1681">
        <f>SUM(V359:X361)</f>
        <v>4450.5</v>
      </c>
      <c r="V359" s="1681">
        <f>R359</f>
        <v>0</v>
      </c>
      <c r="W359" s="1681">
        <f>S359</f>
        <v>4450.5</v>
      </c>
      <c r="X359" s="1681">
        <f>T359</f>
        <v>0</v>
      </c>
      <c r="Y359" s="1594">
        <f>SUM(Z359:AB361)</f>
        <v>4450.5</v>
      </c>
      <c r="Z359" s="1594">
        <f t="shared" si="141"/>
        <v>0</v>
      </c>
      <c r="AA359" s="1594">
        <f t="shared" si="141"/>
        <v>4450.5</v>
      </c>
      <c r="AB359" s="1594">
        <f t="shared" si="141"/>
        <v>0</v>
      </c>
      <c r="AC359" s="1612">
        <f>SUM(AD359:AF361)</f>
        <v>1080.7</v>
      </c>
      <c r="AD359" s="1612">
        <v>0</v>
      </c>
      <c r="AE359" s="1612">
        <v>1080.7</v>
      </c>
      <c r="AF359" s="1927"/>
      <c r="AG359" s="1957"/>
      <c r="AH359" s="921"/>
      <c r="AI359" s="921"/>
      <c r="AJ359" s="1951"/>
      <c r="AK359" s="1157"/>
      <c r="AL359" s="1556"/>
      <c r="AM359" s="2"/>
      <c r="AN359" s="2"/>
      <c r="AO359" s="2"/>
      <c r="AP359" s="2"/>
      <c r="AQ359" s="2"/>
    </row>
    <row r="360" spans="1:43" ht="25.5" customHeight="1" outlineLevel="1">
      <c r="A360" s="1828"/>
      <c r="B360" s="1719"/>
      <c r="C360" s="1589"/>
      <c r="D360" s="717"/>
      <c r="E360" s="1577"/>
      <c r="F360" s="1577"/>
      <c r="G360" s="826" t="s">
        <v>374</v>
      </c>
      <c r="H360" s="826" t="s">
        <v>373</v>
      </c>
      <c r="I360" s="826">
        <v>400</v>
      </c>
      <c r="J360" s="873">
        <v>400</v>
      </c>
      <c r="K360" s="1577"/>
      <c r="L360" s="1577"/>
      <c r="M360" s="1840"/>
      <c r="N360" s="1840"/>
      <c r="O360" s="1840"/>
      <c r="P360" s="1840"/>
      <c r="Q360" s="1613"/>
      <c r="R360" s="1613"/>
      <c r="S360" s="1613"/>
      <c r="T360" s="1613"/>
      <c r="U360" s="1682"/>
      <c r="V360" s="1682"/>
      <c r="W360" s="1682"/>
      <c r="X360" s="1682"/>
      <c r="Y360" s="1595">
        <f t="shared" si="142"/>
        <v>0</v>
      </c>
      <c r="Z360" s="1595">
        <f t="shared" si="141"/>
        <v>0</v>
      </c>
      <c r="AA360" s="1595">
        <f t="shared" si="141"/>
        <v>0</v>
      </c>
      <c r="AB360" s="1595">
        <f t="shared" si="141"/>
        <v>0</v>
      </c>
      <c r="AC360" s="1613">
        <f t="shared" si="143"/>
        <v>0</v>
      </c>
      <c r="AD360" s="1613"/>
      <c r="AE360" s="1613"/>
      <c r="AF360" s="1928"/>
      <c r="AG360" s="1958"/>
      <c r="AH360" s="948"/>
      <c r="AI360" s="948"/>
      <c r="AJ360" s="1952"/>
      <c r="AK360" s="1158"/>
      <c r="AL360" s="1556"/>
      <c r="AM360" s="2"/>
      <c r="AN360" s="2"/>
      <c r="AO360" s="2"/>
      <c r="AP360" s="2"/>
      <c r="AQ360" s="2"/>
    </row>
    <row r="361" spans="1:43" ht="48.75" customHeight="1" outlineLevel="1">
      <c r="A361" s="1829"/>
      <c r="B361" s="1720"/>
      <c r="C361" s="1590"/>
      <c r="D361" s="718"/>
      <c r="E361" s="1578"/>
      <c r="F361" s="1578"/>
      <c r="G361" s="826" t="s">
        <v>375</v>
      </c>
      <c r="H361" s="826" t="s">
        <v>376</v>
      </c>
      <c r="I361" s="26">
        <v>10368</v>
      </c>
      <c r="J361" s="44">
        <v>10886.4</v>
      </c>
      <c r="K361" s="1578"/>
      <c r="L361" s="1578"/>
      <c r="M361" s="1841"/>
      <c r="N361" s="1841"/>
      <c r="O361" s="1841"/>
      <c r="P361" s="1841"/>
      <c r="Q361" s="1614"/>
      <c r="R361" s="1614"/>
      <c r="S361" s="1614"/>
      <c r="T361" s="1614"/>
      <c r="U361" s="1683"/>
      <c r="V361" s="1683"/>
      <c r="W361" s="1683"/>
      <c r="X361" s="1683"/>
      <c r="Y361" s="1596">
        <f t="shared" si="142"/>
        <v>0</v>
      </c>
      <c r="Z361" s="1596">
        <f t="shared" si="141"/>
        <v>0</v>
      </c>
      <c r="AA361" s="1596">
        <f t="shared" si="141"/>
        <v>0</v>
      </c>
      <c r="AB361" s="1596">
        <f t="shared" si="141"/>
        <v>0</v>
      </c>
      <c r="AC361" s="1614">
        <f t="shared" si="143"/>
        <v>0</v>
      </c>
      <c r="AD361" s="1614"/>
      <c r="AE361" s="1614"/>
      <c r="AF361" s="1929"/>
      <c r="AG361" s="1959"/>
      <c r="AH361" s="922"/>
      <c r="AI361" s="922"/>
      <c r="AJ361" s="1953"/>
      <c r="AK361" s="1159"/>
      <c r="AL361" s="1556"/>
      <c r="AM361" s="2"/>
      <c r="AN361" s="2"/>
      <c r="AO361" s="2"/>
      <c r="AP361" s="2"/>
      <c r="AQ361" s="2"/>
    </row>
    <row r="362" spans="1:43" ht="21" customHeight="1" outlineLevel="1">
      <c r="A362" s="1827" t="s">
        <v>404</v>
      </c>
      <c r="B362" s="1718" t="s">
        <v>536</v>
      </c>
      <c r="C362" s="1588"/>
      <c r="D362" s="716"/>
      <c r="E362" s="1576" t="s">
        <v>73</v>
      </c>
      <c r="F362" s="1576" t="s">
        <v>449</v>
      </c>
      <c r="G362" s="826" t="s">
        <v>372</v>
      </c>
      <c r="H362" s="826" t="s">
        <v>79</v>
      </c>
      <c r="I362" s="826">
        <v>0.75</v>
      </c>
      <c r="J362" s="873">
        <v>0.75</v>
      </c>
      <c r="K362" s="1576">
        <v>2019</v>
      </c>
      <c r="L362" s="1576">
        <v>2019</v>
      </c>
      <c r="M362" s="1839">
        <f>SUM(N362:P364)</f>
        <v>7341.7</v>
      </c>
      <c r="N362" s="1839">
        <v>0</v>
      </c>
      <c r="O362" s="1839">
        <v>7341.7</v>
      </c>
      <c r="P362" s="1839">
        <v>0</v>
      </c>
      <c r="Q362" s="1612">
        <f>SUM(R362:T364)</f>
        <v>7341.7</v>
      </c>
      <c r="R362" s="1612">
        <v>0</v>
      </c>
      <c r="S362" s="1612">
        <v>7341.7</v>
      </c>
      <c r="T362" s="1612">
        <v>0</v>
      </c>
      <c r="U362" s="1681">
        <f>SUM(V362:X364)</f>
        <v>7341.7</v>
      </c>
      <c r="V362" s="1681">
        <f>R362</f>
        <v>0</v>
      </c>
      <c r="W362" s="1681">
        <f>S362</f>
        <v>7341.7</v>
      </c>
      <c r="X362" s="1681">
        <f>T362</f>
        <v>0</v>
      </c>
      <c r="Y362" s="1594">
        <f>SUM(Z362:AB364)</f>
        <v>7341.7</v>
      </c>
      <c r="Z362" s="1594">
        <f>V362</f>
        <v>0</v>
      </c>
      <c r="AA362" s="1594">
        <f t="shared" si="141"/>
        <v>7341.7</v>
      </c>
      <c r="AB362" s="1594">
        <f t="shared" si="141"/>
        <v>0</v>
      </c>
      <c r="AC362" s="1839">
        <f>SUM(AD362:AF364)</f>
        <v>0</v>
      </c>
      <c r="AD362" s="1839">
        <v>0</v>
      </c>
      <c r="AE362" s="1612">
        <v>0</v>
      </c>
      <c r="AF362" s="1927"/>
      <c r="AG362" s="1753"/>
      <c r="AH362" s="923"/>
      <c r="AI362" s="923"/>
      <c r="AJ362" s="1927"/>
      <c r="AK362" s="1148"/>
      <c r="AL362" s="1556"/>
      <c r="AM362" s="2"/>
      <c r="AN362" s="2"/>
      <c r="AO362" s="2"/>
      <c r="AP362" s="2"/>
      <c r="AQ362" s="2"/>
    </row>
    <row r="363" spans="1:43" ht="14.25" customHeight="1" outlineLevel="1">
      <c r="A363" s="1828"/>
      <c r="B363" s="1719"/>
      <c r="C363" s="1589"/>
      <c r="D363" s="717"/>
      <c r="E363" s="1577"/>
      <c r="F363" s="1577"/>
      <c r="G363" s="826" t="s">
        <v>374</v>
      </c>
      <c r="H363" s="826" t="s">
        <v>373</v>
      </c>
      <c r="I363" s="826">
        <v>150</v>
      </c>
      <c r="J363" s="873">
        <v>160</v>
      </c>
      <c r="K363" s="1577"/>
      <c r="L363" s="1577"/>
      <c r="M363" s="1840"/>
      <c r="N363" s="1840"/>
      <c r="O363" s="1840"/>
      <c r="P363" s="1840"/>
      <c r="Q363" s="1613"/>
      <c r="R363" s="1613"/>
      <c r="S363" s="1613"/>
      <c r="T363" s="1613"/>
      <c r="U363" s="1682"/>
      <c r="V363" s="1682"/>
      <c r="W363" s="1682"/>
      <c r="X363" s="1682"/>
      <c r="Y363" s="1595">
        <f t="shared" ref="Y363:Y367" si="144">SUM(Z363:AB363)</f>
        <v>0</v>
      </c>
      <c r="Z363" s="1595">
        <f t="shared" ref="Z363:Z364" si="145">V363</f>
        <v>0</v>
      </c>
      <c r="AA363" s="1595">
        <f t="shared" si="141"/>
        <v>0</v>
      </c>
      <c r="AB363" s="1595">
        <f t="shared" si="141"/>
        <v>0</v>
      </c>
      <c r="AC363" s="1840">
        <f t="shared" ref="AC363:AC367" si="146">SUM(AD363:AF363)</f>
        <v>0</v>
      </c>
      <c r="AD363" s="1840"/>
      <c r="AE363" s="1613"/>
      <c r="AF363" s="1928"/>
      <c r="AG363" s="1754"/>
      <c r="AH363" s="924"/>
      <c r="AI363" s="924"/>
      <c r="AJ363" s="1928"/>
      <c r="AK363" s="1149"/>
      <c r="AL363" s="1556"/>
      <c r="AM363" s="2"/>
      <c r="AN363" s="2"/>
      <c r="AO363" s="2"/>
      <c r="AP363" s="2"/>
      <c r="AQ363" s="2"/>
    </row>
    <row r="364" spans="1:43" ht="39.75" customHeight="1" outlineLevel="1">
      <c r="A364" s="1829"/>
      <c r="B364" s="1720"/>
      <c r="C364" s="1590"/>
      <c r="D364" s="718"/>
      <c r="E364" s="1578"/>
      <c r="F364" s="1578"/>
      <c r="G364" s="826" t="s">
        <v>375</v>
      </c>
      <c r="H364" s="826" t="s">
        <v>376</v>
      </c>
      <c r="I364" s="826">
        <v>725.76</v>
      </c>
      <c r="J364" s="44">
        <v>1209.5999999999999</v>
      </c>
      <c r="K364" s="1578"/>
      <c r="L364" s="1578"/>
      <c r="M364" s="1841"/>
      <c r="N364" s="1841"/>
      <c r="O364" s="1841"/>
      <c r="P364" s="1841"/>
      <c r="Q364" s="1614"/>
      <c r="R364" s="1614"/>
      <c r="S364" s="1614"/>
      <c r="T364" s="1614"/>
      <c r="U364" s="1683"/>
      <c r="V364" s="1683"/>
      <c r="W364" s="1683"/>
      <c r="X364" s="1683"/>
      <c r="Y364" s="1596">
        <f t="shared" si="144"/>
        <v>0</v>
      </c>
      <c r="Z364" s="1596">
        <f t="shared" si="145"/>
        <v>0</v>
      </c>
      <c r="AA364" s="1596">
        <f t="shared" si="141"/>
        <v>0</v>
      </c>
      <c r="AB364" s="1596">
        <f t="shared" si="141"/>
        <v>0</v>
      </c>
      <c r="AC364" s="1841">
        <f t="shared" si="146"/>
        <v>0</v>
      </c>
      <c r="AD364" s="1841"/>
      <c r="AE364" s="1614"/>
      <c r="AF364" s="1929"/>
      <c r="AG364" s="1755"/>
      <c r="AH364" s="933"/>
      <c r="AI364" s="933"/>
      <c r="AJ364" s="1929"/>
      <c r="AK364" s="1150"/>
      <c r="AL364" s="1556"/>
      <c r="AM364" s="2"/>
      <c r="AN364" s="2"/>
      <c r="AO364" s="2"/>
      <c r="AP364" s="2"/>
      <c r="AQ364" s="2"/>
    </row>
    <row r="365" spans="1:43" ht="20.25" customHeight="1" outlineLevel="1">
      <c r="A365" s="1962" t="s">
        <v>405</v>
      </c>
      <c r="B365" s="1965" t="s">
        <v>537</v>
      </c>
      <c r="C365" s="1588" t="s">
        <v>1056</v>
      </c>
      <c r="D365" s="1866" t="s">
        <v>690</v>
      </c>
      <c r="E365" s="1576" t="s">
        <v>73</v>
      </c>
      <c r="F365" s="1576" t="s">
        <v>449</v>
      </c>
      <c r="G365" s="826" t="s">
        <v>372</v>
      </c>
      <c r="H365" s="826" t="s">
        <v>79</v>
      </c>
      <c r="I365" s="826">
        <v>0.12</v>
      </c>
      <c r="J365" s="873">
        <v>0.12</v>
      </c>
      <c r="K365" s="1576">
        <v>2020</v>
      </c>
      <c r="L365" s="1576">
        <v>2020</v>
      </c>
      <c r="M365" s="1839">
        <f>SUM(N365:P367)</f>
        <v>1204.8</v>
      </c>
      <c r="N365" s="1839">
        <v>0</v>
      </c>
      <c r="O365" s="1839">
        <v>0</v>
      </c>
      <c r="P365" s="1839">
        <v>1204.8</v>
      </c>
      <c r="Q365" s="1612">
        <f>SUM(R365:T367)</f>
        <v>1204.8</v>
      </c>
      <c r="R365" s="1612">
        <v>0</v>
      </c>
      <c r="S365" s="1612">
        <v>0</v>
      </c>
      <c r="T365" s="1612">
        <v>1204.8</v>
      </c>
      <c r="U365" s="1681">
        <f>SUM(V365:X367)</f>
        <v>1204.8</v>
      </c>
      <c r="V365" s="1681">
        <f>R365</f>
        <v>0</v>
      </c>
      <c r="W365" s="1681">
        <f>S365</f>
        <v>0</v>
      </c>
      <c r="X365" s="1681">
        <f>T365</f>
        <v>1204.8</v>
      </c>
      <c r="Y365" s="1594">
        <f>SUM(Z365:AB367)</f>
        <v>0</v>
      </c>
      <c r="Z365" s="1970">
        <v>0</v>
      </c>
      <c r="AA365" s="1970">
        <v>0</v>
      </c>
      <c r="AB365" s="1970">
        <v>0</v>
      </c>
      <c r="AC365" s="1839">
        <f>SUM(AD365:AF367)</f>
        <v>0</v>
      </c>
      <c r="AD365" s="1839">
        <v>0</v>
      </c>
      <c r="AE365" s="1612">
        <v>0</v>
      </c>
      <c r="AF365" s="1612">
        <v>0</v>
      </c>
      <c r="AG365" s="1733">
        <v>0</v>
      </c>
      <c r="AH365" s="950"/>
      <c r="AI365" s="950"/>
      <c r="AJ365" s="1612">
        <v>0</v>
      </c>
      <c r="AK365" s="1160"/>
      <c r="AL365" s="1556"/>
      <c r="AM365" s="2"/>
      <c r="AN365" s="2"/>
      <c r="AO365" s="2"/>
      <c r="AP365" s="2"/>
      <c r="AQ365" s="2"/>
    </row>
    <row r="366" spans="1:43" ht="17.25" customHeight="1" outlineLevel="1">
      <c r="A366" s="1963"/>
      <c r="B366" s="1965"/>
      <c r="C366" s="1589"/>
      <c r="D366" s="1867"/>
      <c r="E366" s="1577"/>
      <c r="F366" s="1577"/>
      <c r="G366" s="826" t="s">
        <v>374</v>
      </c>
      <c r="H366" s="826" t="s">
        <v>373</v>
      </c>
      <c r="I366" s="826">
        <v>150</v>
      </c>
      <c r="J366" s="873">
        <v>160</v>
      </c>
      <c r="K366" s="1577"/>
      <c r="L366" s="1577"/>
      <c r="M366" s="1840"/>
      <c r="N366" s="1840"/>
      <c r="O366" s="1840"/>
      <c r="P366" s="1840"/>
      <c r="Q366" s="1613"/>
      <c r="R366" s="1613"/>
      <c r="S366" s="1613"/>
      <c r="T366" s="1613"/>
      <c r="U366" s="1682"/>
      <c r="V366" s="1682"/>
      <c r="W366" s="1682"/>
      <c r="X366" s="1682"/>
      <c r="Y366" s="1595">
        <f t="shared" si="144"/>
        <v>0</v>
      </c>
      <c r="Z366" s="1971"/>
      <c r="AA366" s="1971"/>
      <c r="AB366" s="1971"/>
      <c r="AC366" s="1840">
        <f t="shared" si="146"/>
        <v>0</v>
      </c>
      <c r="AD366" s="1840"/>
      <c r="AE366" s="1613"/>
      <c r="AF366" s="1613"/>
      <c r="AG366" s="1734"/>
      <c r="AH366" s="951"/>
      <c r="AI366" s="951"/>
      <c r="AJ366" s="1613"/>
      <c r="AK366" s="1119"/>
      <c r="AL366" s="1556"/>
      <c r="AM366" s="2"/>
      <c r="AN366" s="2"/>
      <c r="AO366" s="2"/>
      <c r="AP366" s="2"/>
      <c r="AQ366" s="2"/>
    </row>
    <row r="367" spans="1:43" ht="40.5" customHeight="1" outlineLevel="1">
      <c r="A367" s="1964"/>
      <c r="B367" s="1965"/>
      <c r="C367" s="1590"/>
      <c r="D367" s="1868"/>
      <c r="E367" s="1578"/>
      <c r="F367" s="1578"/>
      <c r="G367" s="826" t="s">
        <v>375</v>
      </c>
      <c r="H367" s="826" t="s">
        <v>376</v>
      </c>
      <c r="I367" s="22">
        <v>1099.8</v>
      </c>
      <c r="J367" s="44">
        <v>1209.5999999999999</v>
      </c>
      <c r="K367" s="1578"/>
      <c r="L367" s="1578"/>
      <c r="M367" s="1841"/>
      <c r="N367" s="1841"/>
      <c r="O367" s="1841"/>
      <c r="P367" s="1841"/>
      <c r="Q367" s="1614"/>
      <c r="R367" s="1614"/>
      <c r="S367" s="1614"/>
      <c r="T367" s="1614"/>
      <c r="U367" s="1683"/>
      <c r="V367" s="1683"/>
      <c r="W367" s="1683"/>
      <c r="X367" s="1683"/>
      <c r="Y367" s="1596">
        <f t="shared" si="144"/>
        <v>0</v>
      </c>
      <c r="Z367" s="1972"/>
      <c r="AA367" s="1972"/>
      <c r="AB367" s="1972"/>
      <c r="AC367" s="1841">
        <f t="shared" si="146"/>
        <v>0</v>
      </c>
      <c r="AD367" s="1841"/>
      <c r="AE367" s="1614"/>
      <c r="AF367" s="1614"/>
      <c r="AG367" s="1735"/>
      <c r="AH367" s="952"/>
      <c r="AI367" s="952"/>
      <c r="AJ367" s="1614"/>
      <c r="AK367" s="1161"/>
      <c r="AL367" s="1556"/>
      <c r="AM367" s="2"/>
      <c r="AN367" s="2"/>
      <c r="AO367" s="2"/>
      <c r="AP367" s="2"/>
      <c r="AQ367" s="2"/>
    </row>
    <row r="368" spans="1:43" s="84" customFormat="1" ht="20.25" customHeight="1" outlineLevel="1">
      <c r="A368" s="1966" t="s">
        <v>406</v>
      </c>
      <c r="B368" s="1969" t="s">
        <v>538</v>
      </c>
      <c r="C368" s="1588"/>
      <c r="D368" s="1866" t="s">
        <v>690</v>
      </c>
      <c r="E368" s="1866" t="s">
        <v>73</v>
      </c>
      <c r="F368" s="1866" t="s">
        <v>449</v>
      </c>
      <c r="G368" s="873" t="s">
        <v>372</v>
      </c>
      <c r="H368" s="873" t="s">
        <v>79</v>
      </c>
      <c r="I368" s="873">
        <v>0.14499999999999999</v>
      </c>
      <c r="J368" s="873">
        <v>0.14499999999999999</v>
      </c>
      <c r="K368" s="1866">
        <v>2020</v>
      </c>
      <c r="L368" s="1866">
        <v>2020</v>
      </c>
      <c r="M368" s="1976">
        <f>SUM(N368:P370)</f>
        <v>1455.8</v>
      </c>
      <c r="N368" s="1976">
        <v>0</v>
      </c>
      <c r="O368" s="1976">
        <v>0</v>
      </c>
      <c r="P368" s="1976">
        <v>1455.8</v>
      </c>
      <c r="Q368" s="1693">
        <f>SUM(R368:T370)</f>
        <v>1455.8</v>
      </c>
      <c r="R368" s="1693">
        <v>0</v>
      </c>
      <c r="S368" s="1693">
        <v>0</v>
      </c>
      <c r="T368" s="1693">
        <v>1455.8</v>
      </c>
      <c r="U368" s="1681">
        <f>SUM(V368:X370)</f>
        <v>1455.8</v>
      </c>
      <c r="V368" s="1681">
        <f>R368</f>
        <v>0</v>
      </c>
      <c r="W368" s="1681">
        <f>S368</f>
        <v>0</v>
      </c>
      <c r="X368" s="1681">
        <f>T368</f>
        <v>1455.8</v>
      </c>
      <c r="Y368" s="1594">
        <f>SUM(Z368:AB370)</f>
        <v>1455.8</v>
      </c>
      <c r="Z368" s="1594">
        <v>0</v>
      </c>
      <c r="AA368" s="1594">
        <v>0</v>
      </c>
      <c r="AB368" s="1594">
        <f>X368</f>
        <v>1455.8</v>
      </c>
      <c r="AC368" s="1839">
        <f>SUM(AD368:AF370)</f>
        <v>0</v>
      </c>
      <c r="AD368" s="1693">
        <v>0</v>
      </c>
      <c r="AE368" s="1693">
        <v>0</v>
      </c>
      <c r="AF368" s="1693">
        <v>0</v>
      </c>
      <c r="AG368" s="1973">
        <v>0</v>
      </c>
      <c r="AH368" s="916"/>
      <c r="AI368" s="916"/>
      <c r="AJ368" s="1976">
        <v>0</v>
      </c>
      <c r="AK368" s="1162"/>
      <c r="AL368" s="1989" t="s">
        <v>1037</v>
      </c>
      <c r="AM368" s="83"/>
      <c r="AN368" s="83"/>
      <c r="AO368" s="83"/>
      <c r="AP368" s="83"/>
      <c r="AQ368" s="83"/>
    </row>
    <row r="369" spans="1:43" s="84" customFormat="1" ht="19.5" customHeight="1" outlineLevel="1">
      <c r="A369" s="1967"/>
      <c r="B369" s="1969"/>
      <c r="C369" s="1589"/>
      <c r="D369" s="1867"/>
      <c r="E369" s="1867"/>
      <c r="F369" s="1867"/>
      <c r="G369" s="873" t="s">
        <v>374</v>
      </c>
      <c r="H369" s="873" t="s">
        <v>373</v>
      </c>
      <c r="I369" s="873">
        <v>150</v>
      </c>
      <c r="J369" s="873">
        <v>160</v>
      </c>
      <c r="K369" s="1867"/>
      <c r="L369" s="1867"/>
      <c r="M369" s="1977"/>
      <c r="N369" s="1977"/>
      <c r="O369" s="1977"/>
      <c r="P369" s="1977"/>
      <c r="Q369" s="1694"/>
      <c r="R369" s="1694"/>
      <c r="S369" s="1694"/>
      <c r="T369" s="1694"/>
      <c r="U369" s="1682"/>
      <c r="V369" s="1682"/>
      <c r="W369" s="1682"/>
      <c r="X369" s="1682"/>
      <c r="Y369" s="1595">
        <f t="shared" ref="Y369:Y373" si="147">SUM(Z369:AB369)</f>
        <v>0</v>
      </c>
      <c r="Z369" s="1595"/>
      <c r="AA369" s="1595"/>
      <c r="AB369" s="1595"/>
      <c r="AC369" s="1840">
        <f t="shared" ref="AC369:AC373" si="148">SUM(AD369:AF369)</f>
        <v>0</v>
      </c>
      <c r="AD369" s="1694"/>
      <c r="AE369" s="1694"/>
      <c r="AF369" s="1694"/>
      <c r="AG369" s="1974"/>
      <c r="AH369" s="955"/>
      <c r="AI369" s="955"/>
      <c r="AJ369" s="1977"/>
      <c r="AK369" s="1163"/>
      <c r="AL369" s="1989"/>
      <c r="AM369" s="83"/>
      <c r="AN369" s="83"/>
      <c r="AO369" s="83"/>
      <c r="AP369" s="83"/>
      <c r="AQ369" s="83"/>
    </row>
    <row r="370" spans="1:43" s="84" customFormat="1" ht="51.75" customHeight="1" outlineLevel="1">
      <c r="A370" s="1968"/>
      <c r="B370" s="1969"/>
      <c r="C370" s="1590"/>
      <c r="D370" s="1868"/>
      <c r="E370" s="1868"/>
      <c r="F370" s="1868"/>
      <c r="G370" s="873" t="s">
        <v>375</v>
      </c>
      <c r="H370" s="873" t="s">
        <v>376</v>
      </c>
      <c r="I370" s="873">
        <v>907.2</v>
      </c>
      <c r="J370" s="44">
        <v>1209.5999999999999</v>
      </c>
      <c r="K370" s="1868"/>
      <c r="L370" s="1868"/>
      <c r="M370" s="1978"/>
      <c r="N370" s="1978"/>
      <c r="O370" s="1978"/>
      <c r="P370" s="1978"/>
      <c r="Q370" s="1695"/>
      <c r="R370" s="1695"/>
      <c r="S370" s="1695"/>
      <c r="T370" s="1695"/>
      <c r="U370" s="1683"/>
      <c r="V370" s="1683"/>
      <c r="W370" s="1683"/>
      <c r="X370" s="1683"/>
      <c r="Y370" s="1596">
        <f t="shared" si="147"/>
        <v>0</v>
      </c>
      <c r="Z370" s="1596"/>
      <c r="AA370" s="1596"/>
      <c r="AB370" s="1596"/>
      <c r="AC370" s="1841">
        <f t="shared" si="148"/>
        <v>0</v>
      </c>
      <c r="AD370" s="1695"/>
      <c r="AE370" s="1695"/>
      <c r="AF370" s="1695"/>
      <c r="AG370" s="1975"/>
      <c r="AH370" s="917"/>
      <c r="AI370" s="917"/>
      <c r="AJ370" s="1978"/>
      <c r="AK370" s="1164"/>
      <c r="AL370" s="1989"/>
      <c r="AM370" s="83"/>
      <c r="AN370" s="83"/>
      <c r="AO370" s="83"/>
      <c r="AP370" s="83"/>
      <c r="AQ370" s="83"/>
    </row>
    <row r="371" spans="1:43" ht="21" customHeight="1" outlineLevel="1">
      <c r="A371" s="1979" t="s">
        <v>407</v>
      </c>
      <c r="B371" s="1982" t="s">
        <v>539</v>
      </c>
      <c r="C371" s="1983" t="s">
        <v>1057</v>
      </c>
      <c r="D371" s="1866" t="s">
        <v>690</v>
      </c>
      <c r="E371" s="1576" t="s">
        <v>73</v>
      </c>
      <c r="F371" s="1576" t="s">
        <v>449</v>
      </c>
      <c r="G371" s="826" t="s">
        <v>372</v>
      </c>
      <c r="H371" s="826" t="s">
        <v>79</v>
      </c>
      <c r="I371" s="826">
        <v>0.12</v>
      </c>
      <c r="J371" s="873">
        <v>0.12</v>
      </c>
      <c r="K371" s="1576">
        <v>2020</v>
      </c>
      <c r="L371" s="1576">
        <v>2020</v>
      </c>
      <c r="M371" s="1839">
        <f>SUM(N371:P373)</f>
        <v>1983.6</v>
      </c>
      <c r="N371" s="1839">
        <v>0</v>
      </c>
      <c r="O371" s="1839">
        <v>0</v>
      </c>
      <c r="P371" s="1839">
        <v>1983.6</v>
      </c>
      <c r="Q371" s="1612">
        <f>SUM(R371:T373)</f>
        <v>1983.6</v>
      </c>
      <c r="R371" s="1612">
        <v>0</v>
      </c>
      <c r="S371" s="1612">
        <v>0</v>
      </c>
      <c r="T371" s="1612">
        <v>1983.6</v>
      </c>
      <c r="U371" s="1681">
        <f>SUM(V371:X373)</f>
        <v>1983.6</v>
      </c>
      <c r="V371" s="1681">
        <f>R371</f>
        <v>0</v>
      </c>
      <c r="W371" s="1681">
        <f>S371</f>
        <v>0</v>
      </c>
      <c r="X371" s="1681">
        <f>T371</f>
        <v>1983.6</v>
      </c>
      <c r="Y371" s="1594">
        <f>SUM(Z371:AB373)</f>
        <v>1983.6</v>
      </c>
      <c r="Z371" s="1594">
        <v>0</v>
      </c>
      <c r="AA371" s="1594">
        <v>0</v>
      </c>
      <c r="AB371" s="1594">
        <f>X371</f>
        <v>1983.6</v>
      </c>
      <c r="AC371" s="1839">
        <f>SUM(AD371:AF373)</f>
        <v>2763.92</v>
      </c>
      <c r="AD371" s="1612">
        <v>0</v>
      </c>
      <c r="AE371" s="1612">
        <v>0</v>
      </c>
      <c r="AF371" s="1612">
        <v>2763.92</v>
      </c>
      <c r="AG371" s="1973">
        <v>0</v>
      </c>
      <c r="AH371" s="916"/>
      <c r="AI371" s="916"/>
      <c r="AJ371" s="1976">
        <v>0</v>
      </c>
      <c r="AK371" s="1165"/>
      <c r="AL371" s="1990" t="s">
        <v>1077</v>
      </c>
      <c r="AM371" s="2"/>
      <c r="AN371" s="2"/>
      <c r="AO371" s="2"/>
      <c r="AP371" s="2"/>
      <c r="AQ371" s="2"/>
    </row>
    <row r="372" spans="1:43" ht="24.75" customHeight="1" outlineLevel="1">
      <c r="A372" s="1980"/>
      <c r="B372" s="1982"/>
      <c r="C372" s="1984"/>
      <c r="D372" s="1867"/>
      <c r="E372" s="1577"/>
      <c r="F372" s="1577"/>
      <c r="G372" s="826" t="s">
        <v>374</v>
      </c>
      <c r="H372" s="826" t="s">
        <v>373</v>
      </c>
      <c r="I372" s="826">
        <v>200</v>
      </c>
      <c r="J372" s="873">
        <v>315</v>
      </c>
      <c r="K372" s="1577"/>
      <c r="L372" s="1577"/>
      <c r="M372" s="1840"/>
      <c r="N372" s="1840"/>
      <c r="O372" s="1840"/>
      <c r="P372" s="1840"/>
      <c r="Q372" s="1613"/>
      <c r="R372" s="1613"/>
      <c r="S372" s="1613"/>
      <c r="T372" s="1613"/>
      <c r="U372" s="1682"/>
      <c r="V372" s="1682"/>
      <c r="W372" s="1682"/>
      <c r="X372" s="1682"/>
      <c r="Y372" s="1595">
        <f t="shared" si="147"/>
        <v>0</v>
      </c>
      <c r="Z372" s="1595"/>
      <c r="AA372" s="1595"/>
      <c r="AB372" s="1595"/>
      <c r="AC372" s="1840">
        <f t="shared" si="148"/>
        <v>0</v>
      </c>
      <c r="AD372" s="1613"/>
      <c r="AE372" s="1613"/>
      <c r="AF372" s="1613"/>
      <c r="AG372" s="1974"/>
      <c r="AH372" s="955"/>
      <c r="AI372" s="955"/>
      <c r="AJ372" s="1977"/>
      <c r="AK372" s="1166"/>
      <c r="AL372" s="1990"/>
      <c r="AM372" s="2"/>
      <c r="AN372" s="2"/>
      <c r="AO372" s="2"/>
      <c r="AP372" s="2"/>
      <c r="AQ372" s="2"/>
    </row>
    <row r="373" spans="1:43" ht="42.75" customHeight="1" outlineLevel="1">
      <c r="A373" s="1981"/>
      <c r="B373" s="1982"/>
      <c r="C373" s="1985"/>
      <c r="D373" s="1868"/>
      <c r="E373" s="1578"/>
      <c r="F373" s="1578"/>
      <c r="G373" s="826" t="s">
        <v>375</v>
      </c>
      <c r="H373" s="826" t="s">
        <v>376</v>
      </c>
      <c r="I373" s="21">
        <v>2332.8000000000002</v>
      </c>
      <c r="J373" s="44">
        <v>6825.6</v>
      </c>
      <c r="K373" s="1578"/>
      <c r="L373" s="1578"/>
      <c r="M373" s="1841"/>
      <c r="N373" s="1841"/>
      <c r="O373" s="1841"/>
      <c r="P373" s="1841"/>
      <c r="Q373" s="1614"/>
      <c r="R373" s="1614"/>
      <c r="S373" s="1614"/>
      <c r="T373" s="1614"/>
      <c r="U373" s="1683"/>
      <c r="V373" s="1683"/>
      <c r="W373" s="1683"/>
      <c r="X373" s="1683"/>
      <c r="Y373" s="1596">
        <f t="shared" si="147"/>
        <v>0</v>
      </c>
      <c r="Z373" s="1596"/>
      <c r="AA373" s="1596"/>
      <c r="AB373" s="1596"/>
      <c r="AC373" s="1841">
        <f t="shared" si="148"/>
        <v>0</v>
      </c>
      <c r="AD373" s="1614"/>
      <c r="AE373" s="1614"/>
      <c r="AF373" s="1614"/>
      <c r="AG373" s="1975"/>
      <c r="AH373" s="917"/>
      <c r="AI373" s="917"/>
      <c r="AJ373" s="1978"/>
      <c r="AK373" s="1167"/>
      <c r="AL373" s="1990"/>
      <c r="AM373" s="2"/>
      <c r="AN373" s="2"/>
      <c r="AO373" s="2"/>
      <c r="AP373" s="2"/>
      <c r="AQ373" s="2"/>
    </row>
    <row r="374" spans="1:43" ht="25.5" customHeight="1" outlineLevel="1">
      <c r="A374" s="1827" t="s">
        <v>412</v>
      </c>
      <c r="B374" s="1994" t="s">
        <v>540</v>
      </c>
      <c r="C374" s="1588" t="s">
        <v>903</v>
      </c>
      <c r="D374" s="1588"/>
      <c r="E374" s="1576" t="s">
        <v>73</v>
      </c>
      <c r="F374" s="1576" t="s">
        <v>449</v>
      </c>
      <c r="G374" s="826" t="s">
        <v>372</v>
      </c>
      <c r="H374" s="826" t="s">
        <v>79</v>
      </c>
      <c r="I374" s="826">
        <v>0.09</v>
      </c>
      <c r="J374" s="873">
        <v>0.09</v>
      </c>
      <c r="K374" s="1576">
        <v>2020</v>
      </c>
      <c r="L374" s="1576">
        <v>2020</v>
      </c>
      <c r="M374" s="1839">
        <f>SUM(N374:P376)</f>
        <v>1305</v>
      </c>
      <c r="N374" s="1839">
        <v>0</v>
      </c>
      <c r="O374" s="1839">
        <v>0</v>
      </c>
      <c r="P374" s="1839">
        <v>1305</v>
      </c>
      <c r="Q374" s="1612">
        <f>SUM(R374:T376)</f>
        <v>1305</v>
      </c>
      <c r="R374" s="1612">
        <v>0</v>
      </c>
      <c r="S374" s="1612">
        <v>0</v>
      </c>
      <c r="T374" s="1612">
        <v>1305</v>
      </c>
      <c r="U374" s="1681">
        <f>SUM(V374:X376)</f>
        <v>1305</v>
      </c>
      <c r="V374" s="1681">
        <f>R374</f>
        <v>0</v>
      </c>
      <c r="W374" s="1681">
        <f>S374</f>
        <v>0</v>
      </c>
      <c r="X374" s="1681">
        <f>T374</f>
        <v>1305</v>
      </c>
      <c r="Y374" s="1594">
        <f>SUM(Z374:AB376)</f>
        <v>1431</v>
      </c>
      <c r="Z374" s="1594">
        <v>0</v>
      </c>
      <c r="AA374" s="1594">
        <v>0</v>
      </c>
      <c r="AB374" s="1594">
        <v>1431</v>
      </c>
      <c r="AC374" s="1839">
        <f>SUM(AD374:AF376)</f>
        <v>1202.202</v>
      </c>
      <c r="AD374" s="1612">
        <v>0</v>
      </c>
      <c r="AE374" s="1612">
        <v>0</v>
      </c>
      <c r="AF374" s="2151">
        <f>SUM(AG374:AI376)</f>
        <v>1202.202</v>
      </c>
      <c r="AG374" s="1733">
        <v>0</v>
      </c>
      <c r="AH374" s="1612">
        <v>900.63</v>
      </c>
      <c r="AI374" s="1612">
        <f>135.194*0.5+133.7*1.75</f>
        <v>301.57199999999995</v>
      </c>
      <c r="AJ374" s="1612">
        <v>1431</v>
      </c>
      <c r="AK374" s="1105"/>
      <c r="AL374" s="1990" t="s">
        <v>680</v>
      </c>
      <c r="AM374" s="2"/>
      <c r="AN374" s="2"/>
      <c r="AO374" s="2"/>
      <c r="AP374" s="2"/>
      <c r="AQ374" s="2"/>
    </row>
    <row r="375" spans="1:43" ht="25.5" customHeight="1" outlineLevel="1">
      <c r="A375" s="1828"/>
      <c r="B375" s="1994"/>
      <c r="C375" s="1589"/>
      <c r="D375" s="1589"/>
      <c r="E375" s="1577"/>
      <c r="F375" s="1577"/>
      <c r="G375" s="826" t="s">
        <v>374</v>
      </c>
      <c r="H375" s="826" t="s">
        <v>373</v>
      </c>
      <c r="I375" s="826">
        <v>200</v>
      </c>
      <c r="J375" s="873">
        <v>225</v>
      </c>
      <c r="K375" s="1577"/>
      <c r="L375" s="1577"/>
      <c r="M375" s="1840"/>
      <c r="N375" s="1840"/>
      <c r="O375" s="1840"/>
      <c r="P375" s="1840"/>
      <c r="Q375" s="1613"/>
      <c r="R375" s="1613"/>
      <c r="S375" s="1613"/>
      <c r="T375" s="1613"/>
      <c r="U375" s="1682"/>
      <c r="V375" s="1682"/>
      <c r="W375" s="1682"/>
      <c r="X375" s="1682"/>
      <c r="Y375" s="1595">
        <f t="shared" ref="Y375:Y379" si="149">SUM(Z375:AB375)</f>
        <v>0</v>
      </c>
      <c r="Z375" s="1595"/>
      <c r="AA375" s="1595"/>
      <c r="AB375" s="1595"/>
      <c r="AC375" s="1840">
        <f t="shared" ref="AC375:AC379" si="150">SUM(AD375:AF375)</f>
        <v>0</v>
      </c>
      <c r="AD375" s="1613"/>
      <c r="AE375" s="1613"/>
      <c r="AF375" s="2185"/>
      <c r="AG375" s="1734"/>
      <c r="AH375" s="1613"/>
      <c r="AI375" s="1613"/>
      <c r="AJ375" s="1613"/>
      <c r="AK375" s="1106"/>
      <c r="AL375" s="1990"/>
      <c r="AM375" s="2"/>
      <c r="AN375" s="2"/>
      <c r="AO375" s="2"/>
      <c r="AP375" s="2"/>
      <c r="AQ375" s="2"/>
    </row>
    <row r="376" spans="1:43" ht="50.25" customHeight="1" outlineLevel="1">
      <c r="A376" s="1829"/>
      <c r="B376" s="1994"/>
      <c r="C376" s="1590"/>
      <c r="D376" s="1590"/>
      <c r="E376" s="1578"/>
      <c r="F376" s="1578"/>
      <c r="G376" s="826" t="s">
        <v>375</v>
      </c>
      <c r="H376" s="826" t="s">
        <v>376</v>
      </c>
      <c r="I376" s="21">
        <v>2116.8000000000002</v>
      </c>
      <c r="J376" s="49">
        <v>2687</v>
      </c>
      <c r="K376" s="1578"/>
      <c r="L376" s="1578"/>
      <c r="M376" s="1841"/>
      <c r="N376" s="1841"/>
      <c r="O376" s="1841"/>
      <c r="P376" s="1841"/>
      <c r="Q376" s="1614"/>
      <c r="R376" s="1614"/>
      <c r="S376" s="1614"/>
      <c r="T376" s="1614"/>
      <c r="U376" s="1683"/>
      <c r="V376" s="1683"/>
      <c r="W376" s="1683"/>
      <c r="X376" s="1683"/>
      <c r="Y376" s="1596">
        <f t="shared" si="149"/>
        <v>0</v>
      </c>
      <c r="Z376" s="1596"/>
      <c r="AA376" s="1596"/>
      <c r="AB376" s="1596"/>
      <c r="AC376" s="1841">
        <f t="shared" si="150"/>
        <v>0</v>
      </c>
      <c r="AD376" s="1614"/>
      <c r="AE376" s="1614"/>
      <c r="AF376" s="2152"/>
      <c r="AG376" s="1735"/>
      <c r="AH376" s="1614"/>
      <c r="AI376" s="1614"/>
      <c r="AJ376" s="1614"/>
      <c r="AK376" s="1107"/>
      <c r="AL376" s="1990"/>
      <c r="AM376" s="2"/>
      <c r="AN376" s="2"/>
      <c r="AO376" s="2"/>
      <c r="AP376" s="2"/>
      <c r="AQ376" s="2"/>
    </row>
    <row r="377" spans="1:43" ht="25.5" customHeight="1" outlineLevel="1">
      <c r="A377" s="1930" t="s">
        <v>408</v>
      </c>
      <c r="B377" s="1993" t="s">
        <v>541</v>
      </c>
      <c r="C377" s="1588" t="s">
        <v>897</v>
      </c>
      <c r="D377" s="1866" t="s">
        <v>690</v>
      </c>
      <c r="E377" s="1576" t="s">
        <v>73</v>
      </c>
      <c r="F377" s="1576" t="s">
        <v>449</v>
      </c>
      <c r="G377" s="826" t="s">
        <v>372</v>
      </c>
      <c r="H377" s="826" t="s">
        <v>79</v>
      </c>
      <c r="I377" s="826">
        <v>0.3</v>
      </c>
      <c r="J377" s="873">
        <v>0.3</v>
      </c>
      <c r="K377" s="1576">
        <v>2020</v>
      </c>
      <c r="L377" s="1576">
        <v>2020</v>
      </c>
      <c r="M377" s="1839">
        <f>SUM(N377:P379)</f>
        <v>3012</v>
      </c>
      <c r="N377" s="1839">
        <v>0</v>
      </c>
      <c r="O377" s="1839">
        <v>0</v>
      </c>
      <c r="P377" s="1839">
        <v>3012</v>
      </c>
      <c r="Q377" s="1612">
        <f>SUM(R377:T379)</f>
        <v>3012</v>
      </c>
      <c r="R377" s="1612">
        <v>0</v>
      </c>
      <c r="S377" s="1612">
        <v>0</v>
      </c>
      <c r="T377" s="1612">
        <v>3012</v>
      </c>
      <c r="U377" s="1681">
        <f>SUM(V377:X379)</f>
        <v>3012</v>
      </c>
      <c r="V377" s="1681">
        <f>R377</f>
        <v>0</v>
      </c>
      <c r="W377" s="1681">
        <f>S377</f>
        <v>0</v>
      </c>
      <c r="X377" s="1681">
        <f>T377</f>
        <v>3012</v>
      </c>
      <c r="Y377" s="1594">
        <f>SUM(Z377:AB379)</f>
        <v>0</v>
      </c>
      <c r="Z377" s="1594">
        <v>0</v>
      </c>
      <c r="AA377" s="1594">
        <v>0</v>
      </c>
      <c r="AB377" s="1594">
        <v>0</v>
      </c>
      <c r="AC377" s="1839">
        <f>SUM(AD377:AF379)</f>
        <v>0</v>
      </c>
      <c r="AD377" s="1612">
        <v>0</v>
      </c>
      <c r="AE377" s="1612">
        <v>0</v>
      </c>
      <c r="AF377" s="1612">
        <v>0</v>
      </c>
      <c r="AG377" s="1995">
        <v>0</v>
      </c>
      <c r="AH377" s="925"/>
      <c r="AI377" s="925"/>
      <c r="AJ377" s="1839">
        <v>0</v>
      </c>
      <c r="AK377" s="1168"/>
      <c r="AL377" s="1990" t="s">
        <v>681</v>
      </c>
      <c r="AM377" s="2"/>
      <c r="AN377" s="2"/>
      <c r="AO377" s="2"/>
      <c r="AP377" s="2"/>
      <c r="AQ377" s="2"/>
    </row>
    <row r="378" spans="1:43" ht="25.5" customHeight="1" outlineLevel="1">
      <c r="A378" s="1991"/>
      <c r="B378" s="1993"/>
      <c r="C378" s="1589"/>
      <c r="D378" s="1867"/>
      <c r="E378" s="1577"/>
      <c r="F378" s="1577"/>
      <c r="G378" s="826" t="s">
        <v>374</v>
      </c>
      <c r="H378" s="826" t="s">
        <v>373</v>
      </c>
      <c r="I378" s="826">
        <v>150</v>
      </c>
      <c r="J378" s="873">
        <v>160</v>
      </c>
      <c r="K378" s="1577"/>
      <c r="L378" s="1577"/>
      <c r="M378" s="1840"/>
      <c r="N378" s="1840"/>
      <c r="O378" s="1840"/>
      <c r="P378" s="1840"/>
      <c r="Q378" s="1613"/>
      <c r="R378" s="1613"/>
      <c r="S378" s="1613"/>
      <c r="T378" s="1613"/>
      <c r="U378" s="1682"/>
      <c r="V378" s="1682"/>
      <c r="W378" s="1682"/>
      <c r="X378" s="1682"/>
      <c r="Y378" s="1595">
        <f t="shared" si="149"/>
        <v>0</v>
      </c>
      <c r="Z378" s="1595"/>
      <c r="AA378" s="1595"/>
      <c r="AB378" s="1595"/>
      <c r="AC378" s="1840">
        <f t="shared" si="150"/>
        <v>0</v>
      </c>
      <c r="AD378" s="1613"/>
      <c r="AE378" s="1613"/>
      <c r="AF378" s="1613"/>
      <c r="AG378" s="1996"/>
      <c r="AH378" s="954"/>
      <c r="AI378" s="954"/>
      <c r="AJ378" s="1840"/>
      <c r="AK378" s="1169"/>
      <c r="AL378" s="1990"/>
      <c r="AM378" s="2"/>
      <c r="AN378" s="2"/>
      <c r="AO378" s="2"/>
      <c r="AP378" s="2"/>
      <c r="AQ378" s="2"/>
    </row>
    <row r="379" spans="1:43" ht="45.75" customHeight="1" outlineLevel="1">
      <c r="A379" s="1992"/>
      <c r="B379" s="1993"/>
      <c r="C379" s="1590"/>
      <c r="D379" s="1868"/>
      <c r="E379" s="1578"/>
      <c r="F379" s="1578"/>
      <c r="G379" s="826" t="s">
        <v>375</v>
      </c>
      <c r="H379" s="826" t="s">
        <v>376</v>
      </c>
      <c r="I379" s="26">
        <v>1188</v>
      </c>
      <c r="J379" s="44">
        <v>1209.5999999999999</v>
      </c>
      <c r="K379" s="1578"/>
      <c r="L379" s="1578"/>
      <c r="M379" s="1841"/>
      <c r="N379" s="1841"/>
      <c r="O379" s="1841"/>
      <c r="P379" s="1841"/>
      <c r="Q379" s="1614"/>
      <c r="R379" s="1614"/>
      <c r="S379" s="1614"/>
      <c r="T379" s="1614"/>
      <c r="U379" s="1683"/>
      <c r="V379" s="1683"/>
      <c r="W379" s="1683"/>
      <c r="X379" s="1683"/>
      <c r="Y379" s="1596">
        <f t="shared" si="149"/>
        <v>0</v>
      </c>
      <c r="Z379" s="1596"/>
      <c r="AA379" s="1596"/>
      <c r="AB379" s="1596"/>
      <c r="AC379" s="1841">
        <f t="shared" si="150"/>
        <v>0</v>
      </c>
      <c r="AD379" s="1614"/>
      <c r="AE379" s="1614"/>
      <c r="AF379" s="1614"/>
      <c r="AG379" s="1997"/>
      <c r="AH379" s="926"/>
      <c r="AI379" s="926"/>
      <c r="AJ379" s="1841"/>
      <c r="AK379" s="1170"/>
      <c r="AL379" s="1990"/>
      <c r="AM379" s="2"/>
      <c r="AN379" s="2"/>
      <c r="AO379" s="2"/>
      <c r="AP379" s="2"/>
      <c r="AQ379" s="2"/>
    </row>
    <row r="380" spans="1:43" ht="21" customHeight="1" outlineLevel="1">
      <c r="A380" s="1827" t="s">
        <v>409</v>
      </c>
      <c r="B380" s="1994" t="s">
        <v>648</v>
      </c>
      <c r="C380" s="1588"/>
      <c r="D380" s="1866"/>
      <c r="E380" s="1576" t="s">
        <v>73</v>
      </c>
      <c r="F380" s="1576" t="s">
        <v>449</v>
      </c>
      <c r="G380" s="826" t="s">
        <v>372</v>
      </c>
      <c r="H380" s="826" t="s">
        <v>79</v>
      </c>
      <c r="I380" s="826">
        <v>0.4</v>
      </c>
      <c r="J380" s="873">
        <v>0.4</v>
      </c>
      <c r="K380" s="1576">
        <v>2020</v>
      </c>
      <c r="L380" s="1576">
        <v>2020</v>
      </c>
      <c r="M380" s="1839">
        <f>SUM(N380:P382)</f>
        <v>6612</v>
      </c>
      <c r="N380" s="1839">
        <v>0</v>
      </c>
      <c r="O380" s="1839">
        <v>0</v>
      </c>
      <c r="P380" s="1839">
        <v>6612</v>
      </c>
      <c r="Q380" s="1612">
        <f>SUM(R380:T382)</f>
        <v>6612</v>
      </c>
      <c r="R380" s="1612">
        <v>0</v>
      </c>
      <c r="S380" s="1612">
        <v>0</v>
      </c>
      <c r="T380" s="1612">
        <v>6612</v>
      </c>
      <c r="U380" s="1681">
        <f>SUM(V380:X382)</f>
        <v>6612</v>
      </c>
      <c r="V380" s="1681">
        <f>R380</f>
        <v>0</v>
      </c>
      <c r="W380" s="1681">
        <f>S380</f>
        <v>0</v>
      </c>
      <c r="X380" s="1681">
        <f>T380</f>
        <v>6612</v>
      </c>
      <c r="Y380" s="1594">
        <f>SUM(Z380:AB382)</f>
        <v>6612</v>
      </c>
      <c r="Z380" s="1594">
        <f>V380</f>
        <v>0</v>
      </c>
      <c r="AA380" s="1594">
        <f>W380</f>
        <v>0</v>
      </c>
      <c r="AB380" s="1594">
        <f>X380</f>
        <v>6612</v>
      </c>
      <c r="AC380" s="1839">
        <f>SUM(AD380:AF382)</f>
        <v>1292.4590000000001</v>
      </c>
      <c r="AD380" s="1612">
        <v>0</v>
      </c>
      <c r="AE380" s="1612">
        <v>1203</v>
      </c>
      <c r="AF380" s="1558">
        <v>89.459000000000003</v>
      </c>
      <c r="AG380" s="1733">
        <v>0</v>
      </c>
      <c r="AH380" s="1558">
        <v>89.46</v>
      </c>
      <c r="AI380" s="950"/>
      <c r="AJ380" s="1612">
        <v>0</v>
      </c>
      <c r="AK380" s="1105"/>
      <c r="AL380" s="1990" t="s">
        <v>682</v>
      </c>
      <c r="AM380" s="2"/>
      <c r="AN380" s="2"/>
      <c r="AO380" s="2"/>
      <c r="AP380" s="2"/>
      <c r="AQ380" s="2"/>
    </row>
    <row r="381" spans="1:43" ht="15.75" customHeight="1" outlineLevel="1">
      <c r="A381" s="1828"/>
      <c r="B381" s="1994"/>
      <c r="C381" s="1589"/>
      <c r="D381" s="1867"/>
      <c r="E381" s="1577"/>
      <c r="F381" s="1577"/>
      <c r="G381" s="826" t="s">
        <v>374</v>
      </c>
      <c r="H381" s="826" t="s">
        <v>373</v>
      </c>
      <c r="I381" s="826">
        <v>300</v>
      </c>
      <c r="J381" s="873">
        <v>315</v>
      </c>
      <c r="K381" s="1577"/>
      <c r="L381" s="1577"/>
      <c r="M381" s="1840"/>
      <c r="N381" s="1840"/>
      <c r="O381" s="1840"/>
      <c r="P381" s="1840"/>
      <c r="Q381" s="1613"/>
      <c r="R381" s="1613"/>
      <c r="S381" s="1613"/>
      <c r="T381" s="1613"/>
      <c r="U381" s="1682"/>
      <c r="V381" s="1682"/>
      <c r="W381" s="1682"/>
      <c r="X381" s="1682"/>
      <c r="Y381" s="1595">
        <f t="shared" ref="Y381:Y385" si="151">SUM(Z381:AB381)</f>
        <v>0</v>
      </c>
      <c r="Z381" s="1595"/>
      <c r="AA381" s="1595"/>
      <c r="AB381" s="1595"/>
      <c r="AC381" s="1840">
        <f t="shared" ref="AC381:AC385" si="152">SUM(AD381:AF381)</f>
        <v>0</v>
      </c>
      <c r="AD381" s="1613"/>
      <c r="AE381" s="1613"/>
      <c r="AF381" s="1559"/>
      <c r="AG381" s="1734"/>
      <c r="AH381" s="1559"/>
      <c r="AI381" s="951"/>
      <c r="AJ381" s="1613"/>
      <c r="AK381" s="1106"/>
      <c r="AL381" s="1990"/>
      <c r="AM381" s="2"/>
      <c r="AN381" s="2"/>
      <c r="AO381" s="2"/>
      <c r="AP381" s="2"/>
      <c r="AQ381" s="2"/>
    </row>
    <row r="382" spans="1:43" ht="54.75" customHeight="1" outlineLevel="1">
      <c r="A382" s="1829"/>
      <c r="B382" s="1994"/>
      <c r="C382" s="1590"/>
      <c r="D382" s="1868"/>
      <c r="E382" s="1578"/>
      <c r="F382" s="1578"/>
      <c r="G382" s="826" t="s">
        <v>375</v>
      </c>
      <c r="H382" s="826" t="s">
        <v>376</v>
      </c>
      <c r="I382" s="21">
        <v>6307.2</v>
      </c>
      <c r="J382" s="44">
        <v>6825.6</v>
      </c>
      <c r="K382" s="1578"/>
      <c r="L382" s="1578"/>
      <c r="M382" s="1841"/>
      <c r="N382" s="1841"/>
      <c r="O382" s="1841"/>
      <c r="P382" s="1841"/>
      <c r="Q382" s="1614"/>
      <c r="R382" s="1614"/>
      <c r="S382" s="1614"/>
      <c r="T382" s="1614"/>
      <c r="U382" s="1683"/>
      <c r="V382" s="1683"/>
      <c r="W382" s="1683"/>
      <c r="X382" s="1683"/>
      <c r="Y382" s="1596">
        <f t="shared" si="151"/>
        <v>0</v>
      </c>
      <c r="Z382" s="1596"/>
      <c r="AA382" s="1596"/>
      <c r="AB382" s="1596"/>
      <c r="AC382" s="1841">
        <f t="shared" si="152"/>
        <v>0</v>
      </c>
      <c r="AD382" s="1614"/>
      <c r="AE382" s="1614"/>
      <c r="AF382" s="1560"/>
      <c r="AG382" s="1735"/>
      <c r="AH382" s="1560"/>
      <c r="AI382" s="952"/>
      <c r="AJ382" s="1614"/>
      <c r="AK382" s="1107"/>
      <c r="AL382" s="1990"/>
      <c r="AM382" s="2"/>
      <c r="AN382" s="2"/>
      <c r="AO382" s="2"/>
      <c r="AP382" s="2"/>
      <c r="AQ382" s="2"/>
    </row>
    <row r="383" spans="1:43" ht="15.75" customHeight="1" outlineLevel="1">
      <c r="A383" s="1827" t="s">
        <v>410</v>
      </c>
      <c r="B383" s="1994" t="s">
        <v>542</v>
      </c>
      <c r="C383" s="1588" t="s">
        <v>1058</v>
      </c>
      <c r="D383" s="1576"/>
      <c r="E383" s="1576" t="s">
        <v>73</v>
      </c>
      <c r="F383" s="1576" t="s">
        <v>449</v>
      </c>
      <c r="G383" s="826" t="s">
        <v>372</v>
      </c>
      <c r="H383" s="826" t="s">
        <v>79</v>
      </c>
      <c r="I383" s="826">
        <v>3</v>
      </c>
      <c r="J383" s="873">
        <v>3</v>
      </c>
      <c r="K383" s="1576">
        <v>2020</v>
      </c>
      <c r="L383" s="1576">
        <v>2020</v>
      </c>
      <c r="M383" s="1839">
        <f>SUM(N383:P385)</f>
        <v>43500</v>
      </c>
      <c r="N383" s="1839">
        <v>0</v>
      </c>
      <c r="O383" s="1839">
        <v>0</v>
      </c>
      <c r="P383" s="1839">
        <v>43500</v>
      </c>
      <c r="Q383" s="1612">
        <f>SUM(R383:T385)</f>
        <v>43500</v>
      </c>
      <c r="R383" s="1612">
        <v>0</v>
      </c>
      <c r="S383" s="1612">
        <v>0</v>
      </c>
      <c r="T383" s="1612">
        <v>43500</v>
      </c>
      <c r="U383" s="1681">
        <f>SUM(V383:X385)</f>
        <v>43500</v>
      </c>
      <c r="V383" s="1681">
        <f>R383</f>
        <v>0</v>
      </c>
      <c r="W383" s="1681">
        <f>S383</f>
        <v>0</v>
      </c>
      <c r="X383" s="1681">
        <f>T383</f>
        <v>43500</v>
      </c>
      <c r="Y383" s="1594">
        <f>SUM(Z383:AB385)</f>
        <v>8000</v>
      </c>
      <c r="Z383" s="1594">
        <v>0</v>
      </c>
      <c r="AA383" s="1594">
        <v>0</v>
      </c>
      <c r="AB383" s="1594">
        <v>8000</v>
      </c>
      <c r="AC383" s="1839">
        <f>SUM(AD383:AF385)</f>
        <v>7356.4459999999999</v>
      </c>
      <c r="AD383" s="1612">
        <v>0</v>
      </c>
      <c r="AE383" s="1612">
        <v>0</v>
      </c>
      <c r="AF383" s="2054">
        <f>SUM(AG383:AI385)</f>
        <v>7356.4459999999999</v>
      </c>
      <c r="AG383" s="2182">
        <f>5801.11+621.796</f>
        <v>6422.9059999999999</v>
      </c>
      <c r="AH383" s="1724">
        <v>866.39</v>
      </c>
      <c r="AI383" s="1606">
        <f>0.5*121+3.8*1.75</f>
        <v>67.150000000000006</v>
      </c>
      <c r="AJ383" s="1612">
        <v>6422.9</v>
      </c>
      <c r="AK383" s="1105"/>
      <c r="AL383" s="2068" t="s">
        <v>680</v>
      </c>
      <c r="AM383" s="2"/>
      <c r="AN383" s="2"/>
      <c r="AO383" s="2"/>
      <c r="AP383" s="2"/>
      <c r="AQ383" s="2"/>
    </row>
    <row r="384" spans="1:43" ht="26.25" customHeight="1" outlineLevel="1">
      <c r="A384" s="1828"/>
      <c r="B384" s="1994"/>
      <c r="C384" s="1589"/>
      <c r="D384" s="1577"/>
      <c r="E384" s="1577"/>
      <c r="F384" s="1577"/>
      <c r="G384" s="826" t="s">
        <v>374</v>
      </c>
      <c r="H384" s="826" t="s">
        <v>373</v>
      </c>
      <c r="I384" s="826" t="s">
        <v>457</v>
      </c>
      <c r="J384" s="873" t="s">
        <v>417</v>
      </c>
      <c r="K384" s="1577"/>
      <c r="L384" s="1577"/>
      <c r="M384" s="1840"/>
      <c r="N384" s="1840"/>
      <c r="O384" s="1840"/>
      <c r="P384" s="1840"/>
      <c r="Q384" s="1613"/>
      <c r="R384" s="1613"/>
      <c r="S384" s="1613"/>
      <c r="T384" s="1613"/>
      <c r="U384" s="1682"/>
      <c r="V384" s="1682"/>
      <c r="W384" s="1682"/>
      <c r="X384" s="1682"/>
      <c r="Y384" s="1595">
        <f t="shared" si="151"/>
        <v>0</v>
      </c>
      <c r="Z384" s="1595"/>
      <c r="AA384" s="1595"/>
      <c r="AB384" s="1595"/>
      <c r="AC384" s="1840">
        <f t="shared" si="152"/>
        <v>0</v>
      </c>
      <c r="AD384" s="1613"/>
      <c r="AE384" s="1613"/>
      <c r="AF384" s="2055"/>
      <c r="AG384" s="2183"/>
      <c r="AH384" s="1725"/>
      <c r="AI384" s="1607"/>
      <c r="AJ384" s="1613"/>
      <c r="AK384" s="1106"/>
      <c r="AL384" s="2068"/>
      <c r="AM384" s="2"/>
      <c r="AN384" s="2"/>
      <c r="AO384" s="2"/>
      <c r="AP384" s="2"/>
      <c r="AQ384" s="2"/>
    </row>
    <row r="385" spans="1:43" ht="50.25" customHeight="1" outlineLevel="1">
      <c r="A385" s="1829"/>
      <c r="B385" s="1994"/>
      <c r="C385" s="1590"/>
      <c r="D385" s="1578"/>
      <c r="E385" s="1578"/>
      <c r="F385" s="1578"/>
      <c r="G385" s="826" t="s">
        <v>375</v>
      </c>
      <c r="H385" s="826" t="s">
        <v>376</v>
      </c>
      <c r="I385" s="826" t="s">
        <v>428</v>
      </c>
      <c r="J385" s="873" t="s">
        <v>436</v>
      </c>
      <c r="K385" s="1578"/>
      <c r="L385" s="1578"/>
      <c r="M385" s="1841"/>
      <c r="N385" s="1841"/>
      <c r="O385" s="1841"/>
      <c r="P385" s="1841"/>
      <c r="Q385" s="1614"/>
      <c r="R385" s="1614"/>
      <c r="S385" s="1614"/>
      <c r="T385" s="1614"/>
      <c r="U385" s="1683"/>
      <c r="V385" s="1683"/>
      <c r="W385" s="1683"/>
      <c r="X385" s="1683"/>
      <c r="Y385" s="1596">
        <f t="shared" si="151"/>
        <v>0</v>
      </c>
      <c r="Z385" s="1596"/>
      <c r="AA385" s="1596"/>
      <c r="AB385" s="1596"/>
      <c r="AC385" s="1841">
        <f t="shared" si="152"/>
        <v>0</v>
      </c>
      <c r="AD385" s="1614"/>
      <c r="AE385" s="1614"/>
      <c r="AF385" s="2056"/>
      <c r="AG385" s="2184"/>
      <c r="AH385" s="1726"/>
      <c r="AI385" s="1608"/>
      <c r="AJ385" s="1614"/>
      <c r="AK385" s="1107"/>
      <c r="AL385" s="2068"/>
      <c r="AM385" s="2"/>
      <c r="AN385" s="2"/>
      <c r="AO385" s="2"/>
      <c r="AP385" s="2"/>
      <c r="AQ385" s="2"/>
    </row>
    <row r="386" spans="1:43" ht="16.5" customHeight="1" outlineLevel="1">
      <c r="A386" s="1827" t="s">
        <v>411</v>
      </c>
      <c r="B386" s="1994" t="s">
        <v>543</v>
      </c>
      <c r="C386" s="1588" t="s">
        <v>904</v>
      </c>
      <c r="D386" s="1576"/>
      <c r="E386" s="1576" t="s">
        <v>73</v>
      </c>
      <c r="F386" s="1576" t="s">
        <v>449</v>
      </c>
      <c r="G386" s="826" t="s">
        <v>372</v>
      </c>
      <c r="H386" s="826" t="s">
        <v>79</v>
      </c>
      <c r="I386" s="826">
        <v>0.31</v>
      </c>
      <c r="J386" s="873">
        <v>0.31</v>
      </c>
      <c r="K386" s="1576">
        <v>2020</v>
      </c>
      <c r="L386" s="1576">
        <v>2020</v>
      </c>
      <c r="M386" s="1839">
        <f>SUM(N386:P388)</f>
        <v>5124.3</v>
      </c>
      <c r="N386" s="1839">
        <v>0</v>
      </c>
      <c r="O386" s="1839">
        <v>0</v>
      </c>
      <c r="P386" s="1839">
        <v>5124.3</v>
      </c>
      <c r="Q386" s="1612">
        <f>SUM(R386:T388)</f>
        <v>5124.3</v>
      </c>
      <c r="R386" s="1612">
        <v>0</v>
      </c>
      <c r="S386" s="1612">
        <v>0</v>
      </c>
      <c r="T386" s="1612">
        <v>5124.3</v>
      </c>
      <c r="U386" s="1681">
        <f>SUM(V386:X388)</f>
        <v>5124.3</v>
      </c>
      <c r="V386" s="1681">
        <f>R386</f>
        <v>0</v>
      </c>
      <c r="W386" s="1681">
        <f>S386</f>
        <v>0</v>
      </c>
      <c r="X386" s="1681">
        <f>T386</f>
        <v>5124.3</v>
      </c>
      <c r="Y386" s="1594">
        <f>SUM(Z386:AB388)</f>
        <v>1400</v>
      </c>
      <c r="Z386" s="1594">
        <v>0</v>
      </c>
      <c r="AA386" s="1594">
        <v>0</v>
      </c>
      <c r="AB386" s="1594">
        <v>1400</v>
      </c>
      <c r="AC386" s="1839">
        <f>SUM(AD386:AF388)</f>
        <v>1541.74</v>
      </c>
      <c r="AD386" s="1612">
        <v>0</v>
      </c>
      <c r="AE386" s="1612">
        <v>0</v>
      </c>
      <c r="AF386" s="1913">
        <f>SUM(AG386:AH388)</f>
        <v>1541.74</v>
      </c>
      <c r="AG386" s="1777">
        <v>167.79</v>
      </c>
      <c r="AH386" s="1606">
        <v>1373.95</v>
      </c>
      <c r="AI386" s="927"/>
      <c r="AJ386" s="1612">
        <v>1970</v>
      </c>
      <c r="AK386" s="1160"/>
      <c r="AL386" s="1903" t="s">
        <v>680</v>
      </c>
      <c r="AM386" s="2"/>
      <c r="AN386" s="2"/>
      <c r="AO386" s="2"/>
      <c r="AP386" s="2"/>
      <c r="AQ386" s="2"/>
    </row>
    <row r="387" spans="1:43" ht="13.5" customHeight="1" outlineLevel="1">
      <c r="A387" s="1828"/>
      <c r="B387" s="1994"/>
      <c r="C387" s="1589"/>
      <c r="D387" s="1577"/>
      <c r="E387" s="1577"/>
      <c r="F387" s="1577"/>
      <c r="G387" s="826" t="s">
        <v>374</v>
      </c>
      <c r="H387" s="826" t="s">
        <v>373</v>
      </c>
      <c r="I387" s="826">
        <v>300</v>
      </c>
      <c r="J387" s="873">
        <v>315</v>
      </c>
      <c r="K387" s="1577"/>
      <c r="L387" s="1577"/>
      <c r="M387" s="1840"/>
      <c r="N387" s="1840"/>
      <c r="O387" s="1840"/>
      <c r="P387" s="1840"/>
      <c r="Q387" s="1613"/>
      <c r="R387" s="1613"/>
      <c r="S387" s="1613"/>
      <c r="T387" s="1613"/>
      <c r="U387" s="1682"/>
      <c r="V387" s="1682"/>
      <c r="W387" s="1682"/>
      <c r="X387" s="1682"/>
      <c r="Y387" s="1595">
        <f t="shared" ref="Y387:Y391" si="153">SUM(Z387:AB387)</f>
        <v>0</v>
      </c>
      <c r="Z387" s="1595"/>
      <c r="AA387" s="1595"/>
      <c r="AB387" s="1595"/>
      <c r="AC387" s="1840">
        <f t="shared" ref="AC387:AC391" si="154">SUM(AD387:AF387)</f>
        <v>0</v>
      </c>
      <c r="AD387" s="1613"/>
      <c r="AE387" s="1613"/>
      <c r="AF387" s="1914"/>
      <c r="AG387" s="1778"/>
      <c r="AH387" s="1607"/>
      <c r="AI387" s="953"/>
      <c r="AJ387" s="1613"/>
      <c r="AK387" s="1119"/>
      <c r="AL387" s="1903"/>
      <c r="AM387" s="2"/>
      <c r="AN387" s="2"/>
      <c r="AO387" s="2"/>
      <c r="AP387" s="2"/>
      <c r="AQ387" s="2"/>
    </row>
    <row r="388" spans="1:43" ht="45" customHeight="1" outlineLevel="1">
      <c r="A388" s="1829"/>
      <c r="B388" s="1994"/>
      <c r="C388" s="1590"/>
      <c r="D388" s="1578"/>
      <c r="E388" s="1578"/>
      <c r="F388" s="1578"/>
      <c r="G388" s="826" t="s">
        <v>375</v>
      </c>
      <c r="H388" s="826" t="s">
        <v>376</v>
      </c>
      <c r="I388" s="21">
        <v>4147.2</v>
      </c>
      <c r="J388" s="44">
        <v>6825.6</v>
      </c>
      <c r="K388" s="1578"/>
      <c r="L388" s="1578"/>
      <c r="M388" s="1841"/>
      <c r="N388" s="1841"/>
      <c r="O388" s="1841"/>
      <c r="P388" s="1841"/>
      <c r="Q388" s="1614"/>
      <c r="R388" s="1614"/>
      <c r="S388" s="1614"/>
      <c r="T388" s="1614"/>
      <c r="U388" s="1683"/>
      <c r="V388" s="1683"/>
      <c r="W388" s="1683"/>
      <c r="X388" s="1683"/>
      <c r="Y388" s="1596">
        <f t="shared" si="153"/>
        <v>0</v>
      </c>
      <c r="Z388" s="1596"/>
      <c r="AA388" s="1596"/>
      <c r="AB388" s="1596"/>
      <c r="AC388" s="1841">
        <f t="shared" si="154"/>
        <v>0</v>
      </c>
      <c r="AD388" s="1614"/>
      <c r="AE388" s="1614"/>
      <c r="AF388" s="2175"/>
      <c r="AG388" s="1779"/>
      <c r="AH388" s="1608"/>
      <c r="AI388" s="928"/>
      <c r="AJ388" s="1614"/>
      <c r="AK388" s="1161"/>
      <c r="AL388" s="1903"/>
      <c r="AM388" s="2"/>
      <c r="AN388" s="2"/>
      <c r="AO388" s="2"/>
      <c r="AP388" s="2"/>
      <c r="AQ388" s="2"/>
    </row>
    <row r="389" spans="1:43" ht="16.5" customHeight="1" outlineLevel="1">
      <c r="A389" s="1827" t="s">
        <v>412</v>
      </c>
      <c r="B389" s="1718" t="s">
        <v>544</v>
      </c>
      <c r="C389" s="1588" t="s">
        <v>905</v>
      </c>
      <c r="D389" s="1576"/>
      <c r="E389" s="1576" t="s">
        <v>73</v>
      </c>
      <c r="F389" s="1576" t="s">
        <v>449</v>
      </c>
      <c r="G389" s="826" t="s">
        <v>372</v>
      </c>
      <c r="H389" s="826" t="s">
        <v>79</v>
      </c>
      <c r="I389" s="826">
        <v>0.33</v>
      </c>
      <c r="J389" s="873">
        <v>0.33</v>
      </c>
      <c r="K389" s="1576">
        <v>2020</v>
      </c>
      <c r="L389" s="1576">
        <v>2020</v>
      </c>
      <c r="M389" s="1839">
        <f>SUM(N389:P391)</f>
        <v>3313.2</v>
      </c>
      <c r="N389" s="1839">
        <v>0</v>
      </c>
      <c r="O389" s="1839">
        <v>0</v>
      </c>
      <c r="P389" s="1839">
        <v>3313.2</v>
      </c>
      <c r="Q389" s="1612">
        <f>SUM(R389:T391)</f>
        <v>3313.2</v>
      </c>
      <c r="R389" s="1612">
        <v>0</v>
      </c>
      <c r="S389" s="1612">
        <v>0</v>
      </c>
      <c r="T389" s="1612">
        <v>3313.2</v>
      </c>
      <c r="U389" s="1681">
        <f>SUM(V389:X391)</f>
        <v>3313.2</v>
      </c>
      <c r="V389" s="1681">
        <f>R389</f>
        <v>0</v>
      </c>
      <c r="W389" s="1681">
        <f>S389</f>
        <v>0</v>
      </c>
      <c r="X389" s="1681">
        <f>T389</f>
        <v>3313.2</v>
      </c>
      <c r="Y389" s="1594">
        <f>SUM(Z389:AB391)</f>
        <v>4071</v>
      </c>
      <c r="Z389" s="1594">
        <v>0</v>
      </c>
      <c r="AA389" s="1594">
        <v>0</v>
      </c>
      <c r="AB389" s="1594">
        <v>4071</v>
      </c>
      <c r="AC389" s="1839">
        <f>SUM(AD389:AF391)</f>
        <v>4091.41</v>
      </c>
      <c r="AD389" s="1612">
        <v>0</v>
      </c>
      <c r="AE389" s="1612">
        <v>0</v>
      </c>
      <c r="AF389" s="1913">
        <f>SUM(AG389:AH391)</f>
        <v>4091.41</v>
      </c>
      <c r="AG389" s="1777">
        <v>4070.6</v>
      </c>
      <c r="AH389" s="1606">
        <v>20.81</v>
      </c>
      <c r="AI389" s="927"/>
      <c r="AJ389" s="1612">
        <v>4071</v>
      </c>
      <c r="AK389" s="1105"/>
      <c r="AL389" s="2068" t="s">
        <v>680</v>
      </c>
      <c r="AM389" s="2"/>
      <c r="AN389" s="2"/>
      <c r="AO389" s="2"/>
      <c r="AP389" s="2"/>
      <c r="AQ389" s="2"/>
    </row>
    <row r="390" spans="1:43" ht="18.75" customHeight="1" outlineLevel="1">
      <c r="A390" s="1828"/>
      <c r="B390" s="1719"/>
      <c r="C390" s="1589"/>
      <c r="D390" s="1577"/>
      <c r="E390" s="1577"/>
      <c r="F390" s="1577"/>
      <c r="G390" s="826" t="s">
        <v>374</v>
      </c>
      <c r="H390" s="826" t="s">
        <v>373</v>
      </c>
      <c r="I390" s="826">
        <v>150</v>
      </c>
      <c r="J390" s="873">
        <v>160</v>
      </c>
      <c r="K390" s="1577"/>
      <c r="L390" s="1577"/>
      <c r="M390" s="1840"/>
      <c r="N390" s="1840"/>
      <c r="O390" s="1840"/>
      <c r="P390" s="1840"/>
      <c r="Q390" s="1613"/>
      <c r="R390" s="1613"/>
      <c r="S390" s="1613"/>
      <c r="T390" s="1613"/>
      <c r="U390" s="1682"/>
      <c r="V390" s="1682"/>
      <c r="W390" s="1682"/>
      <c r="X390" s="1682"/>
      <c r="Y390" s="1595">
        <f t="shared" si="153"/>
        <v>0</v>
      </c>
      <c r="Z390" s="1595"/>
      <c r="AA390" s="1595"/>
      <c r="AB390" s="1595"/>
      <c r="AC390" s="1840">
        <f t="shared" si="154"/>
        <v>0</v>
      </c>
      <c r="AD390" s="1613"/>
      <c r="AE390" s="1613"/>
      <c r="AF390" s="1914"/>
      <c r="AG390" s="1778"/>
      <c r="AH390" s="1607"/>
      <c r="AI390" s="953"/>
      <c r="AJ390" s="1613"/>
      <c r="AK390" s="1106"/>
      <c r="AL390" s="2068"/>
      <c r="AM390" s="2"/>
      <c r="AN390" s="2"/>
      <c r="AO390" s="2"/>
      <c r="AP390" s="2"/>
      <c r="AQ390" s="2"/>
    </row>
    <row r="391" spans="1:43" ht="41.25" customHeight="1" outlineLevel="1">
      <c r="A391" s="1829"/>
      <c r="B391" s="1720"/>
      <c r="C391" s="1590"/>
      <c r="D391" s="1578"/>
      <c r="E391" s="1578"/>
      <c r="F391" s="1578"/>
      <c r="G391" s="826" t="s">
        <v>375</v>
      </c>
      <c r="H391" s="826" t="s">
        <v>376</v>
      </c>
      <c r="I391" s="22">
        <v>1099.8699999999999</v>
      </c>
      <c r="J391" s="44">
        <v>1209.5999999999999</v>
      </c>
      <c r="K391" s="1578"/>
      <c r="L391" s="1578"/>
      <c r="M391" s="1841"/>
      <c r="N391" s="1841"/>
      <c r="O391" s="1841"/>
      <c r="P391" s="1841"/>
      <c r="Q391" s="1614"/>
      <c r="R391" s="1614"/>
      <c r="S391" s="1614"/>
      <c r="T391" s="1614"/>
      <c r="U391" s="1683"/>
      <c r="V391" s="1683"/>
      <c r="W391" s="1683"/>
      <c r="X391" s="1683"/>
      <c r="Y391" s="1596">
        <f t="shared" si="153"/>
        <v>0</v>
      </c>
      <c r="Z391" s="1596"/>
      <c r="AA391" s="1596"/>
      <c r="AB391" s="1596"/>
      <c r="AC391" s="1841">
        <f t="shared" si="154"/>
        <v>0</v>
      </c>
      <c r="AD391" s="1614"/>
      <c r="AE391" s="1614"/>
      <c r="AF391" s="2175"/>
      <c r="AG391" s="1779"/>
      <c r="AH391" s="1608"/>
      <c r="AI391" s="928"/>
      <c r="AJ391" s="1614"/>
      <c r="AK391" s="1107"/>
      <c r="AL391" s="2068"/>
      <c r="AM391" s="2"/>
      <c r="AN391" s="2"/>
      <c r="AO391" s="2"/>
      <c r="AP391" s="2"/>
      <c r="AQ391" s="2"/>
    </row>
    <row r="392" spans="1:43" ht="19.5" customHeight="1" outlineLevel="1">
      <c r="A392" s="1930" t="s">
        <v>413</v>
      </c>
      <c r="B392" s="1931" t="s">
        <v>545</v>
      </c>
      <c r="C392" s="1588" t="s">
        <v>1056</v>
      </c>
      <c r="D392" s="1576"/>
      <c r="E392" s="1576" t="s">
        <v>73</v>
      </c>
      <c r="F392" s="1576" t="s">
        <v>449</v>
      </c>
      <c r="G392" s="826" t="s">
        <v>372</v>
      </c>
      <c r="H392" s="826" t="s">
        <v>79</v>
      </c>
      <c r="I392" s="826">
        <v>0.25</v>
      </c>
      <c r="J392" s="873">
        <v>0.25</v>
      </c>
      <c r="K392" s="1576">
        <v>2020</v>
      </c>
      <c r="L392" s="1576">
        <v>2020</v>
      </c>
      <c r="M392" s="1839">
        <f>SUM(N392:P394)</f>
        <v>12997.5</v>
      </c>
      <c r="N392" s="1839">
        <v>0</v>
      </c>
      <c r="O392" s="1839">
        <v>0</v>
      </c>
      <c r="P392" s="1839">
        <v>12997.5</v>
      </c>
      <c r="Q392" s="1612">
        <f>SUM(R392:T394)</f>
        <v>12997.5</v>
      </c>
      <c r="R392" s="1612">
        <v>0</v>
      </c>
      <c r="S392" s="1612">
        <v>0</v>
      </c>
      <c r="T392" s="1612">
        <v>12997.5</v>
      </c>
      <c r="U392" s="1681">
        <f>SUM(V392:X394)</f>
        <v>12997.5</v>
      </c>
      <c r="V392" s="1681">
        <f>R392</f>
        <v>0</v>
      </c>
      <c r="W392" s="1681">
        <f>S392</f>
        <v>0</v>
      </c>
      <c r="X392" s="1681">
        <f>T392</f>
        <v>12997.5</v>
      </c>
      <c r="Y392" s="1594">
        <f>SUM(Z392:AB394)</f>
        <v>0</v>
      </c>
      <c r="Z392" s="1594">
        <v>0</v>
      </c>
      <c r="AA392" s="1594">
        <v>0</v>
      </c>
      <c r="AB392" s="1594">
        <v>0</v>
      </c>
      <c r="AC392" s="1839">
        <f>SUM(AD392:AF394)</f>
        <v>0</v>
      </c>
      <c r="AD392" s="1612">
        <v>0</v>
      </c>
      <c r="AE392" s="1612">
        <v>0</v>
      </c>
      <c r="AF392" s="1612">
        <v>0</v>
      </c>
      <c r="AG392" s="1995">
        <v>0</v>
      </c>
      <c r="AH392" s="925"/>
      <c r="AI392" s="925"/>
      <c r="AJ392" s="1839">
        <v>0</v>
      </c>
      <c r="AK392" s="1171"/>
      <c r="AL392" s="1556"/>
      <c r="AM392" s="2"/>
      <c r="AN392" s="2"/>
      <c r="AO392" s="2"/>
      <c r="AP392" s="2"/>
      <c r="AQ392" s="2"/>
    </row>
    <row r="393" spans="1:43" ht="17.25" customHeight="1" outlineLevel="1">
      <c r="A393" s="1991"/>
      <c r="B393" s="1998"/>
      <c r="C393" s="1589"/>
      <c r="D393" s="1577"/>
      <c r="E393" s="1577"/>
      <c r="F393" s="1577"/>
      <c r="G393" s="826" t="s">
        <v>374</v>
      </c>
      <c r="H393" s="826" t="s">
        <v>373</v>
      </c>
      <c r="I393" s="826">
        <v>800</v>
      </c>
      <c r="J393" s="873">
        <v>800</v>
      </c>
      <c r="K393" s="1577"/>
      <c r="L393" s="1577"/>
      <c r="M393" s="1840"/>
      <c r="N393" s="1840"/>
      <c r="O393" s="1840"/>
      <c r="P393" s="1840"/>
      <c r="Q393" s="1613"/>
      <c r="R393" s="1613"/>
      <c r="S393" s="1613"/>
      <c r="T393" s="1613"/>
      <c r="U393" s="1682"/>
      <c r="V393" s="1682"/>
      <c r="W393" s="1682"/>
      <c r="X393" s="1682"/>
      <c r="Y393" s="1595">
        <f t="shared" ref="Y393:Y397" si="155">SUM(Z393:AB393)</f>
        <v>0</v>
      </c>
      <c r="Z393" s="1595"/>
      <c r="AA393" s="1595"/>
      <c r="AB393" s="1595"/>
      <c r="AC393" s="1840">
        <f t="shared" ref="AC393:AC397" si="156">SUM(AD393:AF393)</f>
        <v>0</v>
      </c>
      <c r="AD393" s="1613"/>
      <c r="AE393" s="1613"/>
      <c r="AF393" s="1613"/>
      <c r="AG393" s="1996"/>
      <c r="AH393" s="954"/>
      <c r="AI393" s="954"/>
      <c r="AJ393" s="1840"/>
      <c r="AK393" s="1172"/>
      <c r="AL393" s="1556"/>
      <c r="AM393" s="2"/>
      <c r="AN393" s="2"/>
      <c r="AO393" s="2"/>
      <c r="AP393" s="2"/>
      <c r="AQ393" s="2"/>
    </row>
    <row r="394" spans="1:43" ht="43.2" outlineLevel="1">
      <c r="A394" s="1992"/>
      <c r="B394" s="1999"/>
      <c r="C394" s="1590"/>
      <c r="D394" s="1578"/>
      <c r="E394" s="1578"/>
      <c r="F394" s="1578"/>
      <c r="G394" s="826" t="s">
        <v>375</v>
      </c>
      <c r="H394" s="826" t="s">
        <v>376</v>
      </c>
      <c r="I394" s="26">
        <v>46656</v>
      </c>
      <c r="J394" s="49">
        <v>63936</v>
      </c>
      <c r="K394" s="1578"/>
      <c r="L394" s="1578"/>
      <c r="M394" s="1841"/>
      <c r="N394" s="1841"/>
      <c r="O394" s="1841"/>
      <c r="P394" s="1841"/>
      <c r="Q394" s="1614"/>
      <c r="R394" s="1614"/>
      <c r="S394" s="1614"/>
      <c r="T394" s="1614"/>
      <c r="U394" s="1683"/>
      <c r="V394" s="1683"/>
      <c r="W394" s="1683"/>
      <c r="X394" s="1683"/>
      <c r="Y394" s="1596">
        <f t="shared" si="155"/>
        <v>0</v>
      </c>
      <c r="Z394" s="1596"/>
      <c r="AA394" s="1596"/>
      <c r="AB394" s="1596"/>
      <c r="AC394" s="1841">
        <f t="shared" si="156"/>
        <v>0</v>
      </c>
      <c r="AD394" s="1614"/>
      <c r="AE394" s="1614"/>
      <c r="AF394" s="1614"/>
      <c r="AG394" s="1997"/>
      <c r="AH394" s="926"/>
      <c r="AI394" s="926"/>
      <c r="AJ394" s="1841"/>
      <c r="AK394" s="1173"/>
      <c r="AL394" s="1556"/>
      <c r="AM394" s="2"/>
      <c r="AN394" s="2"/>
      <c r="AO394" s="2"/>
      <c r="AP394" s="2"/>
      <c r="AQ394" s="2"/>
    </row>
    <row r="395" spans="1:43" ht="17.25" customHeight="1" outlineLevel="1">
      <c r="A395" s="1827" t="s">
        <v>414</v>
      </c>
      <c r="B395" s="1718" t="s">
        <v>535</v>
      </c>
      <c r="C395" s="1909" t="s">
        <v>907</v>
      </c>
      <c r="D395" s="1576" t="s">
        <v>891</v>
      </c>
      <c r="E395" s="1576" t="s">
        <v>73</v>
      </c>
      <c r="F395" s="1576" t="s">
        <v>449</v>
      </c>
      <c r="G395" s="826" t="s">
        <v>372</v>
      </c>
      <c r="H395" s="826" t="s">
        <v>79</v>
      </c>
      <c r="I395" s="826">
        <v>0.25</v>
      </c>
      <c r="J395" s="873">
        <v>0.25</v>
      </c>
      <c r="K395" s="1576">
        <v>2020</v>
      </c>
      <c r="L395" s="1576">
        <v>2020</v>
      </c>
      <c r="M395" s="1839">
        <f>SUM(N395:P397)</f>
        <v>4450</v>
      </c>
      <c r="N395" s="1839">
        <v>0</v>
      </c>
      <c r="O395" s="1839">
        <v>0</v>
      </c>
      <c r="P395" s="1839">
        <v>4450</v>
      </c>
      <c r="Q395" s="1612">
        <f>SUM(R395:T397)</f>
        <v>4450</v>
      </c>
      <c r="R395" s="1612">
        <v>0</v>
      </c>
      <c r="S395" s="1612">
        <v>0</v>
      </c>
      <c r="T395" s="1612">
        <v>4450</v>
      </c>
      <c r="U395" s="1681">
        <f>SUM(V395:X397)</f>
        <v>4450</v>
      </c>
      <c r="V395" s="1681">
        <f>R395</f>
        <v>0</v>
      </c>
      <c r="W395" s="1681">
        <f>S395</f>
        <v>0</v>
      </c>
      <c r="X395" s="1681">
        <f>T395</f>
        <v>4450</v>
      </c>
      <c r="Y395" s="1594">
        <f>SUM(Z395:AB397)</f>
        <v>21652.2</v>
      </c>
      <c r="Z395" s="1594">
        <v>0</v>
      </c>
      <c r="AA395" s="1594">
        <v>0</v>
      </c>
      <c r="AB395" s="1594">
        <v>21652.2</v>
      </c>
      <c r="AC395" s="1839">
        <f>SUM(AD395:AF397)</f>
        <v>21652.2</v>
      </c>
      <c r="AD395" s="1612">
        <v>0</v>
      </c>
      <c r="AE395" s="1612">
        <v>0</v>
      </c>
      <c r="AF395" s="1945">
        <v>21652.2</v>
      </c>
      <c r="AG395" s="1733">
        <f>15953+4263.942</f>
        <v>20216.941999999999</v>
      </c>
      <c r="AH395" s="1612">
        <v>1435.25</v>
      </c>
      <c r="AI395" s="950"/>
      <c r="AJ395" s="1932">
        <v>21396.75</v>
      </c>
      <c r="AK395" s="1126"/>
      <c r="AL395" s="2181" t="s">
        <v>1078</v>
      </c>
      <c r="AM395" s="2"/>
      <c r="AN395" s="2"/>
      <c r="AO395" s="2"/>
      <c r="AP395" s="2"/>
      <c r="AQ395" s="2"/>
    </row>
    <row r="396" spans="1:43" ht="15.75" customHeight="1" outlineLevel="1">
      <c r="A396" s="1828"/>
      <c r="B396" s="1719"/>
      <c r="C396" s="2000"/>
      <c r="D396" s="1577"/>
      <c r="E396" s="1577"/>
      <c r="F396" s="1577"/>
      <c r="G396" s="826" t="s">
        <v>374</v>
      </c>
      <c r="H396" s="826" t="s">
        <v>373</v>
      </c>
      <c r="I396" s="826">
        <v>400</v>
      </c>
      <c r="J396" s="873">
        <v>400</v>
      </c>
      <c r="K396" s="1577"/>
      <c r="L396" s="1577"/>
      <c r="M396" s="1840"/>
      <c r="N396" s="1840"/>
      <c r="O396" s="1840"/>
      <c r="P396" s="1840"/>
      <c r="Q396" s="1613"/>
      <c r="R396" s="1613"/>
      <c r="S396" s="1613"/>
      <c r="T396" s="1613"/>
      <c r="U396" s="1682"/>
      <c r="V396" s="1682"/>
      <c r="W396" s="1682"/>
      <c r="X396" s="1682"/>
      <c r="Y396" s="1595">
        <f t="shared" si="155"/>
        <v>0</v>
      </c>
      <c r="Z396" s="1595"/>
      <c r="AA396" s="1595"/>
      <c r="AB396" s="1595"/>
      <c r="AC396" s="1840">
        <f t="shared" si="156"/>
        <v>0</v>
      </c>
      <c r="AD396" s="1613"/>
      <c r="AE396" s="1613"/>
      <c r="AF396" s="1946"/>
      <c r="AG396" s="1734"/>
      <c r="AH396" s="1613"/>
      <c r="AI396" s="951"/>
      <c r="AJ396" s="2002"/>
      <c r="AK396" s="1127"/>
      <c r="AL396" s="2181"/>
      <c r="AM396" s="2"/>
      <c r="AN396" s="2"/>
      <c r="AO396" s="2"/>
      <c r="AP396" s="2"/>
      <c r="AQ396" s="2"/>
    </row>
    <row r="397" spans="1:43" ht="43.2" outlineLevel="1">
      <c r="A397" s="1829"/>
      <c r="B397" s="1720"/>
      <c r="C397" s="2001"/>
      <c r="D397" s="1578"/>
      <c r="E397" s="1578"/>
      <c r="F397" s="1578"/>
      <c r="G397" s="826" t="s">
        <v>375</v>
      </c>
      <c r="H397" s="826" t="s">
        <v>376</v>
      </c>
      <c r="I397" s="21">
        <v>10368</v>
      </c>
      <c r="J397" s="44">
        <v>10886.4</v>
      </c>
      <c r="K397" s="1578"/>
      <c r="L397" s="1578"/>
      <c r="M397" s="1841"/>
      <c r="N397" s="1841"/>
      <c r="O397" s="1841"/>
      <c r="P397" s="1841"/>
      <c r="Q397" s="1614"/>
      <c r="R397" s="1614"/>
      <c r="S397" s="1614"/>
      <c r="T397" s="1614"/>
      <c r="U397" s="1683"/>
      <c r="V397" s="1683"/>
      <c r="W397" s="1683"/>
      <c r="X397" s="1683"/>
      <c r="Y397" s="1596">
        <f t="shared" si="155"/>
        <v>0</v>
      </c>
      <c r="Z397" s="1596"/>
      <c r="AA397" s="1596"/>
      <c r="AB397" s="1596"/>
      <c r="AC397" s="1841">
        <f t="shared" si="156"/>
        <v>0</v>
      </c>
      <c r="AD397" s="1614"/>
      <c r="AE397" s="1614"/>
      <c r="AF397" s="1947"/>
      <c r="AG397" s="1735"/>
      <c r="AH397" s="1614"/>
      <c r="AI397" s="952"/>
      <c r="AJ397" s="2003"/>
      <c r="AK397" s="1128"/>
      <c r="AL397" s="2181"/>
      <c r="AM397" s="2"/>
      <c r="AN397" s="2"/>
      <c r="AO397" s="2"/>
      <c r="AP397" s="2"/>
      <c r="AQ397" s="2"/>
    </row>
    <row r="398" spans="1:43" ht="16.5" customHeight="1" outlineLevel="1">
      <c r="A398" s="1827" t="s">
        <v>415</v>
      </c>
      <c r="B398" s="1718" t="s">
        <v>546</v>
      </c>
      <c r="C398" s="1588" t="s">
        <v>906</v>
      </c>
      <c r="D398" s="1576"/>
      <c r="E398" s="1576" t="s">
        <v>73</v>
      </c>
      <c r="F398" s="1576" t="s">
        <v>449</v>
      </c>
      <c r="G398" s="826" t="s">
        <v>372</v>
      </c>
      <c r="H398" s="826" t="s">
        <v>79</v>
      </c>
      <c r="I398" s="826">
        <v>0.95</v>
      </c>
      <c r="J398" s="873">
        <v>0.95</v>
      </c>
      <c r="K398" s="1576">
        <v>2020</v>
      </c>
      <c r="L398" s="1576">
        <v>2020</v>
      </c>
      <c r="M398" s="1839">
        <f>SUM(N398:P400)</f>
        <v>15041.8</v>
      </c>
      <c r="N398" s="1839">
        <v>0</v>
      </c>
      <c r="O398" s="1839">
        <v>0</v>
      </c>
      <c r="P398" s="1839">
        <v>15041.8</v>
      </c>
      <c r="Q398" s="1612">
        <f>SUM(R398:T400)</f>
        <v>15041.8</v>
      </c>
      <c r="R398" s="1612">
        <v>0</v>
      </c>
      <c r="S398" s="1612">
        <v>0</v>
      </c>
      <c r="T398" s="1612">
        <v>15041.8</v>
      </c>
      <c r="U398" s="1681">
        <f>SUM(V398:X400)</f>
        <v>15041.8</v>
      </c>
      <c r="V398" s="1681">
        <f>R398</f>
        <v>0</v>
      </c>
      <c r="W398" s="1681">
        <f>S398</f>
        <v>0</v>
      </c>
      <c r="X398" s="1681">
        <f>T398</f>
        <v>15041.8</v>
      </c>
      <c r="Y398" s="1594">
        <f>SUM(Z398:AB400)</f>
        <v>15041.8</v>
      </c>
      <c r="Z398" s="1594">
        <v>0</v>
      </c>
      <c r="AA398" s="1594">
        <v>0</v>
      </c>
      <c r="AB398" s="1594">
        <f>X398</f>
        <v>15041.8</v>
      </c>
      <c r="AC398" s="1839">
        <f>SUM(AD398:AF400)</f>
        <v>1628.7639999999999</v>
      </c>
      <c r="AD398" s="1612">
        <v>0</v>
      </c>
      <c r="AE398" s="1612">
        <v>0</v>
      </c>
      <c r="AF398" s="1558">
        <f>SUM(AG398:AI400)</f>
        <v>1628.7639999999999</v>
      </c>
      <c r="AG398" s="2004">
        <f>829.55+447.214</f>
        <v>1276.7639999999999</v>
      </c>
      <c r="AH398" s="1582">
        <v>267.25</v>
      </c>
      <c r="AI398" s="1609">
        <f>169.5*0.5</f>
        <v>84.75</v>
      </c>
      <c r="AJ398" s="1612">
        <v>2722</v>
      </c>
      <c r="AK398" s="1160"/>
      <c r="AL398" s="1989" t="s">
        <v>1037</v>
      </c>
      <c r="AM398" s="2"/>
      <c r="AN398" s="2"/>
      <c r="AO398" s="2"/>
      <c r="AP398" s="2"/>
      <c r="AQ398" s="2"/>
    </row>
    <row r="399" spans="1:43" ht="15.75" customHeight="1" outlineLevel="1">
      <c r="A399" s="1828"/>
      <c r="B399" s="1719"/>
      <c r="C399" s="1589"/>
      <c r="D399" s="1577"/>
      <c r="E399" s="1577"/>
      <c r="F399" s="1577"/>
      <c r="G399" s="826" t="s">
        <v>374</v>
      </c>
      <c r="H399" s="826" t="s">
        <v>373</v>
      </c>
      <c r="I399" s="826">
        <v>300</v>
      </c>
      <c r="J399" s="873">
        <v>315</v>
      </c>
      <c r="K399" s="1577"/>
      <c r="L399" s="1577"/>
      <c r="M399" s="1840"/>
      <c r="N399" s="1840"/>
      <c r="O399" s="1840"/>
      <c r="P399" s="1840"/>
      <c r="Q399" s="1613"/>
      <c r="R399" s="1613"/>
      <c r="S399" s="1613"/>
      <c r="T399" s="1613"/>
      <c r="U399" s="1682"/>
      <c r="V399" s="1682"/>
      <c r="W399" s="1682"/>
      <c r="X399" s="1682"/>
      <c r="Y399" s="1595">
        <f t="shared" ref="Y399:Y403" si="157">SUM(Z399:AB399)</f>
        <v>0</v>
      </c>
      <c r="Z399" s="1595"/>
      <c r="AA399" s="1595"/>
      <c r="AB399" s="1595"/>
      <c r="AC399" s="1840">
        <f t="shared" ref="AC399:AC403" si="158">SUM(AD399:AF399)</f>
        <v>0</v>
      </c>
      <c r="AD399" s="1613"/>
      <c r="AE399" s="1613"/>
      <c r="AF399" s="1559"/>
      <c r="AG399" s="2005"/>
      <c r="AH399" s="1583"/>
      <c r="AI399" s="1610"/>
      <c r="AJ399" s="1613"/>
      <c r="AK399" s="1119"/>
      <c r="AL399" s="1989"/>
      <c r="AM399" s="2"/>
      <c r="AN399" s="2"/>
      <c r="AO399" s="2"/>
      <c r="AP399" s="2"/>
      <c r="AQ399" s="2"/>
    </row>
    <row r="400" spans="1:43" ht="43.2" outlineLevel="1">
      <c r="A400" s="1829"/>
      <c r="B400" s="1720"/>
      <c r="C400" s="1590"/>
      <c r="D400" s="1578"/>
      <c r="E400" s="1578"/>
      <c r="F400" s="1578"/>
      <c r="G400" s="826" t="s">
        <v>375</v>
      </c>
      <c r="H400" s="826" t="s">
        <v>376</v>
      </c>
      <c r="I400" s="21">
        <v>6307.2</v>
      </c>
      <c r="J400" s="44">
        <v>6825.6</v>
      </c>
      <c r="K400" s="1578"/>
      <c r="L400" s="1578"/>
      <c r="M400" s="1841"/>
      <c r="N400" s="1841"/>
      <c r="O400" s="1841"/>
      <c r="P400" s="1841"/>
      <c r="Q400" s="1614"/>
      <c r="R400" s="1614"/>
      <c r="S400" s="1614"/>
      <c r="T400" s="1614"/>
      <c r="U400" s="1683"/>
      <c r="V400" s="1683"/>
      <c r="W400" s="1683"/>
      <c r="X400" s="1683"/>
      <c r="Y400" s="1596">
        <f t="shared" si="157"/>
        <v>0</v>
      </c>
      <c r="Z400" s="1596"/>
      <c r="AA400" s="1596"/>
      <c r="AB400" s="1596"/>
      <c r="AC400" s="1841">
        <f t="shared" si="158"/>
        <v>0</v>
      </c>
      <c r="AD400" s="1614"/>
      <c r="AE400" s="1614"/>
      <c r="AF400" s="1560"/>
      <c r="AG400" s="2006"/>
      <c r="AH400" s="1584"/>
      <c r="AI400" s="1611"/>
      <c r="AJ400" s="1614"/>
      <c r="AK400" s="1161"/>
      <c r="AL400" s="1989"/>
      <c r="AM400" s="2"/>
      <c r="AN400" s="2"/>
      <c r="AO400" s="2"/>
      <c r="AP400" s="2"/>
      <c r="AQ400" s="2"/>
    </row>
    <row r="401" spans="1:43" ht="21.6" customHeight="1" outlineLevel="1">
      <c r="A401" s="1827" t="s">
        <v>652</v>
      </c>
      <c r="B401" s="1718" t="s">
        <v>725</v>
      </c>
      <c r="C401" s="1576" t="s">
        <v>724</v>
      </c>
      <c r="D401" s="1576"/>
      <c r="E401" s="1576" t="s">
        <v>73</v>
      </c>
      <c r="F401" s="1576" t="s">
        <v>449</v>
      </c>
      <c r="G401" s="826" t="s">
        <v>372</v>
      </c>
      <c r="H401" s="826" t="s">
        <v>79</v>
      </c>
      <c r="I401" s="826">
        <v>0.14299999999999999</v>
      </c>
      <c r="J401" s="873">
        <v>0.14299999999999999</v>
      </c>
      <c r="K401" s="1576">
        <v>2018</v>
      </c>
      <c r="L401" s="1576">
        <v>2018</v>
      </c>
      <c r="M401" s="1576"/>
      <c r="N401" s="1576"/>
      <c r="O401" s="1576"/>
      <c r="P401" s="1576"/>
      <c r="Q401" s="1612">
        <f>SUM(R401:T403)</f>
        <v>1632.8</v>
      </c>
      <c r="R401" s="1612">
        <v>1632.8</v>
      </c>
      <c r="S401" s="1612">
        <v>0</v>
      </c>
      <c r="T401" s="1612">
        <v>0</v>
      </c>
      <c r="U401" s="1681">
        <f>SUM(V401:X403)</f>
        <v>1632.8</v>
      </c>
      <c r="V401" s="1681">
        <f>R401</f>
        <v>1632.8</v>
      </c>
      <c r="W401" s="1681">
        <f>S401</f>
        <v>0</v>
      </c>
      <c r="X401" s="1681">
        <f>T401</f>
        <v>0</v>
      </c>
      <c r="Y401" s="1594">
        <f>SUM(Z401:AB403)</f>
        <v>1632.8</v>
      </c>
      <c r="Z401" s="1594">
        <f>V401</f>
        <v>1632.8</v>
      </c>
      <c r="AA401" s="1594">
        <f t="shared" ref="AA401:AB401" si="159">W401</f>
        <v>0</v>
      </c>
      <c r="AB401" s="1594">
        <f t="shared" si="159"/>
        <v>0</v>
      </c>
      <c r="AC401" s="1839">
        <f>SUM(AD401:AF403)</f>
        <v>638.29999999999995</v>
      </c>
      <c r="AD401" s="1612">
        <v>638.29999999999995</v>
      </c>
      <c r="AE401" s="1612">
        <v>0</v>
      </c>
      <c r="AF401" s="1927"/>
      <c r="AG401" s="1736"/>
      <c r="AH401" s="898"/>
      <c r="AI401" s="898"/>
      <c r="AJ401" s="1927"/>
      <c r="AK401" s="1148"/>
      <c r="AL401" s="1909"/>
      <c r="AM401" s="2"/>
      <c r="AN401" s="2"/>
      <c r="AO401" s="2"/>
      <c r="AP401" s="2"/>
      <c r="AQ401" s="2"/>
    </row>
    <row r="402" spans="1:43" ht="21.6" customHeight="1" outlineLevel="1">
      <c r="A402" s="1828"/>
      <c r="B402" s="1719"/>
      <c r="C402" s="1577"/>
      <c r="D402" s="1577"/>
      <c r="E402" s="1577"/>
      <c r="F402" s="1577"/>
      <c r="G402" s="826" t="s">
        <v>374</v>
      </c>
      <c r="H402" s="826" t="s">
        <v>373</v>
      </c>
      <c r="I402" s="826">
        <v>200</v>
      </c>
      <c r="J402" s="873">
        <v>225</v>
      </c>
      <c r="K402" s="1577"/>
      <c r="L402" s="1577"/>
      <c r="M402" s="1577"/>
      <c r="N402" s="1577"/>
      <c r="O402" s="1577"/>
      <c r="P402" s="1577"/>
      <c r="Q402" s="1613"/>
      <c r="R402" s="1613"/>
      <c r="S402" s="1613"/>
      <c r="T402" s="1613"/>
      <c r="U402" s="1682"/>
      <c r="V402" s="1682"/>
      <c r="W402" s="1682"/>
      <c r="X402" s="1682"/>
      <c r="Y402" s="1595">
        <f t="shared" si="157"/>
        <v>0</v>
      </c>
      <c r="Z402" s="1595"/>
      <c r="AA402" s="1595"/>
      <c r="AB402" s="1595"/>
      <c r="AC402" s="1840">
        <f t="shared" si="158"/>
        <v>0</v>
      </c>
      <c r="AD402" s="1613"/>
      <c r="AE402" s="1613"/>
      <c r="AF402" s="1928"/>
      <c r="AG402" s="1737"/>
      <c r="AH402" s="903"/>
      <c r="AI402" s="903"/>
      <c r="AJ402" s="1928"/>
      <c r="AK402" s="1149"/>
      <c r="AL402" s="2000"/>
      <c r="AM402" s="2"/>
      <c r="AN402" s="2"/>
      <c r="AO402" s="2"/>
      <c r="AP402" s="2"/>
      <c r="AQ402" s="2"/>
    </row>
    <row r="403" spans="1:43" ht="42.6" customHeight="1" outlineLevel="1">
      <c r="A403" s="1829"/>
      <c r="B403" s="1720"/>
      <c r="C403" s="1578"/>
      <c r="D403" s="1578"/>
      <c r="E403" s="1578"/>
      <c r="F403" s="1578"/>
      <c r="G403" s="826" t="s">
        <v>375</v>
      </c>
      <c r="H403" s="826" t="s">
        <v>376</v>
      </c>
      <c r="I403" s="826">
        <v>1598.4</v>
      </c>
      <c r="J403" s="873">
        <v>2872.8</v>
      </c>
      <c r="K403" s="1578"/>
      <c r="L403" s="1578"/>
      <c r="M403" s="1578"/>
      <c r="N403" s="1578"/>
      <c r="O403" s="1578"/>
      <c r="P403" s="1578"/>
      <c r="Q403" s="1614"/>
      <c r="R403" s="1614"/>
      <c r="S403" s="1614"/>
      <c r="T403" s="1614"/>
      <c r="U403" s="1683"/>
      <c r="V403" s="1683"/>
      <c r="W403" s="1683"/>
      <c r="X403" s="1683"/>
      <c r="Y403" s="1596">
        <f t="shared" si="157"/>
        <v>0</v>
      </c>
      <c r="Z403" s="1596"/>
      <c r="AA403" s="1596"/>
      <c r="AB403" s="1596"/>
      <c r="AC403" s="1841">
        <f t="shared" si="158"/>
        <v>0</v>
      </c>
      <c r="AD403" s="1614"/>
      <c r="AE403" s="1614"/>
      <c r="AF403" s="1929"/>
      <c r="AG403" s="1738"/>
      <c r="AH403" s="899"/>
      <c r="AI403" s="899"/>
      <c r="AJ403" s="1929"/>
      <c r="AK403" s="1150"/>
      <c r="AL403" s="2001"/>
      <c r="AM403" s="2"/>
      <c r="AN403" s="2"/>
      <c r="AO403" s="2"/>
      <c r="AP403" s="2"/>
      <c r="AQ403" s="2"/>
    </row>
    <row r="404" spans="1:43" ht="14.4" outlineLevel="1">
      <c r="A404" s="1827" t="s">
        <v>653</v>
      </c>
      <c r="B404" s="1718" t="s">
        <v>531</v>
      </c>
      <c r="C404" s="1576" t="s">
        <v>724</v>
      </c>
      <c r="D404" s="1576"/>
      <c r="E404" s="1576" t="s">
        <v>73</v>
      </c>
      <c r="F404" s="1576" t="s">
        <v>449</v>
      </c>
      <c r="G404" s="826" t="s">
        <v>372</v>
      </c>
      <c r="H404" s="826" t="s">
        <v>79</v>
      </c>
      <c r="I404" s="826">
        <v>0.106</v>
      </c>
      <c r="J404" s="873">
        <v>0.106</v>
      </c>
      <c r="K404" s="1576">
        <v>2019</v>
      </c>
      <c r="L404" s="1576">
        <v>2019</v>
      </c>
      <c r="M404" s="1839"/>
      <c r="N404" s="1576"/>
      <c r="O404" s="1576"/>
      <c r="P404" s="1576"/>
      <c r="Q404" s="1839">
        <f>SUM(R404:T406)</f>
        <v>1254.0999999999999</v>
      </c>
      <c r="R404" s="1687">
        <v>1254.0999999999999</v>
      </c>
      <c r="S404" s="2010">
        <v>0</v>
      </c>
      <c r="T404" s="2010">
        <v>0</v>
      </c>
      <c r="U404" s="1681">
        <f>SUM(V404:X406)</f>
        <v>1254.0999999999999</v>
      </c>
      <c r="V404" s="1681">
        <f>R404</f>
        <v>1254.0999999999999</v>
      </c>
      <c r="W404" s="1681">
        <f>S404</f>
        <v>0</v>
      </c>
      <c r="X404" s="1681">
        <f>T404</f>
        <v>0</v>
      </c>
      <c r="Y404" s="1594">
        <f>SUM(Z404:AB406)</f>
        <v>1254.0999999999999</v>
      </c>
      <c r="Z404" s="1594">
        <f t="shared" ref="Z404:AB404" si="160">V404</f>
        <v>1254.0999999999999</v>
      </c>
      <c r="AA404" s="1594">
        <f t="shared" si="160"/>
        <v>0</v>
      </c>
      <c r="AB404" s="1594">
        <f t="shared" si="160"/>
        <v>0</v>
      </c>
      <c r="AC404" s="1839">
        <f>SUM(AD404:AF406)</f>
        <v>0</v>
      </c>
      <c r="AD404" s="1736"/>
      <c r="AE404" s="1736"/>
      <c r="AF404" s="1927"/>
      <c r="AG404" s="1736"/>
      <c r="AH404" s="898"/>
      <c r="AI404" s="898"/>
      <c r="AJ404" s="1927"/>
      <c r="AK404" s="1148"/>
      <c r="AL404" s="1909"/>
      <c r="AM404" s="2"/>
      <c r="AN404" s="2"/>
      <c r="AO404" s="2"/>
      <c r="AP404" s="2"/>
      <c r="AQ404" s="2"/>
    </row>
    <row r="405" spans="1:43" ht="28.8" outlineLevel="1">
      <c r="A405" s="1828"/>
      <c r="B405" s="1719"/>
      <c r="C405" s="1577"/>
      <c r="D405" s="1577"/>
      <c r="E405" s="1577"/>
      <c r="F405" s="1577"/>
      <c r="G405" s="826" t="s">
        <v>374</v>
      </c>
      <c r="H405" s="826" t="s">
        <v>373</v>
      </c>
      <c r="I405" s="268" t="s">
        <v>726</v>
      </c>
      <c r="J405" s="269" t="s">
        <v>727</v>
      </c>
      <c r="K405" s="1577"/>
      <c r="L405" s="1577"/>
      <c r="M405" s="1840"/>
      <c r="N405" s="1577"/>
      <c r="O405" s="1577"/>
      <c r="P405" s="1577"/>
      <c r="Q405" s="1840"/>
      <c r="R405" s="1688"/>
      <c r="S405" s="2011"/>
      <c r="T405" s="2011"/>
      <c r="U405" s="1682"/>
      <c r="V405" s="1682"/>
      <c r="W405" s="1682"/>
      <c r="X405" s="1682"/>
      <c r="Y405" s="1595">
        <f t="shared" ref="Y405:Y406" si="161">SUM(Z405:AB405)</f>
        <v>0</v>
      </c>
      <c r="Z405" s="1595"/>
      <c r="AA405" s="1595"/>
      <c r="AB405" s="1595"/>
      <c r="AC405" s="1840">
        <f t="shared" ref="AC405:AC406" si="162">SUM(AD405:AF405)</f>
        <v>0</v>
      </c>
      <c r="AD405" s="1737"/>
      <c r="AE405" s="1737"/>
      <c r="AF405" s="1928"/>
      <c r="AG405" s="1737"/>
      <c r="AH405" s="903"/>
      <c r="AI405" s="903"/>
      <c r="AJ405" s="1928"/>
      <c r="AK405" s="1149"/>
      <c r="AL405" s="2000"/>
      <c r="AM405" s="2"/>
      <c r="AN405" s="2"/>
      <c r="AO405" s="2"/>
      <c r="AP405" s="2"/>
      <c r="AQ405" s="2"/>
    </row>
    <row r="406" spans="1:43" ht="42.6" customHeight="1" outlineLevel="1">
      <c r="A406" s="1829"/>
      <c r="B406" s="1720"/>
      <c r="C406" s="1578"/>
      <c r="D406" s="1578"/>
      <c r="E406" s="1578"/>
      <c r="F406" s="1578"/>
      <c r="G406" s="826" t="s">
        <v>375</v>
      </c>
      <c r="H406" s="826" t="s">
        <v>376</v>
      </c>
      <c r="I406" s="826">
        <v>1270.4000000000001</v>
      </c>
      <c r="J406" s="873">
        <v>1860.8</v>
      </c>
      <c r="K406" s="1578"/>
      <c r="L406" s="1578"/>
      <c r="M406" s="1841"/>
      <c r="N406" s="1578"/>
      <c r="O406" s="1578"/>
      <c r="P406" s="1578"/>
      <c r="Q406" s="1841"/>
      <c r="R406" s="1689"/>
      <c r="S406" s="2012"/>
      <c r="T406" s="2012"/>
      <c r="U406" s="1683"/>
      <c r="V406" s="1683"/>
      <c r="W406" s="1683"/>
      <c r="X406" s="1683"/>
      <c r="Y406" s="1596">
        <f t="shared" si="161"/>
        <v>0</v>
      </c>
      <c r="Z406" s="1596"/>
      <c r="AA406" s="1596"/>
      <c r="AB406" s="1596"/>
      <c r="AC406" s="1841">
        <f t="shared" si="162"/>
        <v>0</v>
      </c>
      <c r="AD406" s="1738"/>
      <c r="AE406" s="1738"/>
      <c r="AF406" s="1929"/>
      <c r="AG406" s="1738"/>
      <c r="AH406" s="899"/>
      <c r="AI406" s="899"/>
      <c r="AJ406" s="1929"/>
      <c r="AK406" s="1150"/>
      <c r="AL406" s="2001"/>
      <c r="AM406" s="2"/>
      <c r="AN406" s="2"/>
      <c r="AO406" s="2"/>
      <c r="AP406" s="2"/>
      <c r="AQ406" s="2"/>
    </row>
    <row r="407" spans="1:43" ht="18" customHeight="1" outlineLevel="1">
      <c r="A407" s="1827" t="s">
        <v>655</v>
      </c>
      <c r="B407" s="1718" t="s">
        <v>728</v>
      </c>
      <c r="C407" s="1576" t="s">
        <v>724</v>
      </c>
      <c r="D407" s="1576"/>
      <c r="E407" s="1576" t="s">
        <v>73</v>
      </c>
      <c r="F407" s="1576" t="s">
        <v>449</v>
      </c>
      <c r="G407" s="826" t="s">
        <v>372</v>
      </c>
      <c r="H407" s="826" t="s">
        <v>79</v>
      </c>
      <c r="I407" s="826">
        <v>4.1000000000000002E-2</v>
      </c>
      <c r="J407" s="873">
        <v>4.1000000000000002E-2</v>
      </c>
      <c r="K407" s="1576">
        <v>2018</v>
      </c>
      <c r="L407" s="1576">
        <v>2018</v>
      </c>
      <c r="M407" s="1576"/>
      <c r="N407" s="1576"/>
      <c r="O407" s="1576"/>
      <c r="P407" s="1576"/>
      <c r="Q407" s="1839">
        <f>SUM(R407:T409)</f>
        <v>439.5</v>
      </c>
      <c r="R407" s="1573">
        <v>439.5</v>
      </c>
      <c r="S407" s="1570">
        <v>0</v>
      </c>
      <c r="T407" s="1570">
        <v>0</v>
      </c>
      <c r="U407" s="1681">
        <f>SUM(V407:X409)</f>
        <v>439.5</v>
      </c>
      <c r="V407" s="1681">
        <f>R407</f>
        <v>439.5</v>
      </c>
      <c r="W407" s="1681">
        <f>S407</f>
        <v>0</v>
      </c>
      <c r="X407" s="1681">
        <f>T407</f>
        <v>0</v>
      </c>
      <c r="Y407" s="1594">
        <f>SUM(Z407:AB409)</f>
        <v>439.5</v>
      </c>
      <c r="Z407" s="1594">
        <f t="shared" ref="Z407:AB407" si="163">V407</f>
        <v>439.5</v>
      </c>
      <c r="AA407" s="1594">
        <f t="shared" si="163"/>
        <v>0</v>
      </c>
      <c r="AB407" s="1594">
        <f t="shared" si="163"/>
        <v>0</v>
      </c>
      <c r="AC407" s="1839">
        <f>SUM(AD407:AF409)</f>
        <v>439.5</v>
      </c>
      <c r="AD407" s="1612">
        <v>439.5</v>
      </c>
      <c r="AE407" s="1612">
        <v>0</v>
      </c>
      <c r="AF407" s="1927"/>
      <c r="AG407" s="1736"/>
      <c r="AH407" s="898"/>
      <c r="AI407" s="898"/>
      <c r="AJ407" s="1927"/>
      <c r="AK407" s="1148"/>
      <c r="AL407" s="1909"/>
      <c r="AM407" s="2"/>
      <c r="AN407" s="2"/>
      <c r="AO407" s="2"/>
      <c r="AP407" s="2"/>
      <c r="AQ407" s="2"/>
    </row>
    <row r="408" spans="1:43" ht="18" customHeight="1" outlineLevel="1">
      <c r="A408" s="1828"/>
      <c r="B408" s="1719"/>
      <c r="C408" s="1577"/>
      <c r="D408" s="1577"/>
      <c r="E408" s="1577"/>
      <c r="F408" s="1577"/>
      <c r="G408" s="826" t="s">
        <v>374</v>
      </c>
      <c r="H408" s="826" t="s">
        <v>373</v>
      </c>
      <c r="I408" s="826">
        <v>100</v>
      </c>
      <c r="J408" s="873">
        <v>110</v>
      </c>
      <c r="K408" s="1577"/>
      <c r="L408" s="1577"/>
      <c r="M408" s="1577"/>
      <c r="N408" s="1577"/>
      <c r="O408" s="1577"/>
      <c r="P408" s="1577"/>
      <c r="Q408" s="1840"/>
      <c r="R408" s="1574"/>
      <c r="S408" s="1571"/>
      <c r="T408" s="1571"/>
      <c r="U408" s="1682"/>
      <c r="V408" s="1682"/>
      <c r="W408" s="1682"/>
      <c r="X408" s="1682"/>
      <c r="Y408" s="1595">
        <f t="shared" ref="Y408:Y412" si="164">SUM(Z408:AB408)</f>
        <v>0</v>
      </c>
      <c r="Z408" s="1595"/>
      <c r="AA408" s="1595"/>
      <c r="AB408" s="1595"/>
      <c r="AC408" s="1840">
        <f t="shared" ref="AC408:AC412" si="165">SUM(AD408:AF408)</f>
        <v>0</v>
      </c>
      <c r="AD408" s="1613"/>
      <c r="AE408" s="1613"/>
      <c r="AF408" s="1928"/>
      <c r="AG408" s="1737"/>
      <c r="AH408" s="903"/>
      <c r="AI408" s="903"/>
      <c r="AJ408" s="1928"/>
      <c r="AK408" s="1149"/>
      <c r="AL408" s="2000"/>
      <c r="AM408" s="2"/>
      <c r="AN408" s="2"/>
      <c r="AO408" s="2"/>
      <c r="AP408" s="2"/>
      <c r="AQ408" s="2"/>
    </row>
    <row r="409" spans="1:43" ht="43.2" customHeight="1" outlineLevel="1">
      <c r="A409" s="1829"/>
      <c r="B409" s="1720"/>
      <c r="C409" s="1578"/>
      <c r="D409" s="1578"/>
      <c r="E409" s="1578"/>
      <c r="F409" s="1578"/>
      <c r="G409" s="826" t="s">
        <v>375</v>
      </c>
      <c r="H409" s="826" t="s">
        <v>376</v>
      </c>
      <c r="I409" s="826">
        <v>717.12</v>
      </c>
      <c r="J409" s="873">
        <v>725.76</v>
      </c>
      <c r="K409" s="1578"/>
      <c r="L409" s="1578"/>
      <c r="M409" s="1578"/>
      <c r="N409" s="1578"/>
      <c r="O409" s="1578"/>
      <c r="P409" s="1578"/>
      <c r="Q409" s="1841"/>
      <c r="R409" s="1575"/>
      <c r="S409" s="1572"/>
      <c r="T409" s="1572"/>
      <c r="U409" s="1683"/>
      <c r="V409" s="1683"/>
      <c r="W409" s="1683"/>
      <c r="X409" s="1683"/>
      <c r="Y409" s="1596">
        <f t="shared" si="164"/>
        <v>0</v>
      </c>
      <c r="Z409" s="1596"/>
      <c r="AA409" s="1596"/>
      <c r="AB409" s="1596"/>
      <c r="AC409" s="1841">
        <f t="shared" si="165"/>
        <v>0</v>
      </c>
      <c r="AD409" s="1614"/>
      <c r="AE409" s="1614"/>
      <c r="AF409" s="1929"/>
      <c r="AG409" s="1738"/>
      <c r="AH409" s="899"/>
      <c r="AI409" s="899"/>
      <c r="AJ409" s="1929"/>
      <c r="AK409" s="1150"/>
      <c r="AL409" s="2001"/>
      <c r="AM409" s="2"/>
      <c r="AN409" s="2"/>
      <c r="AO409" s="2"/>
      <c r="AP409" s="2"/>
      <c r="AQ409" s="2"/>
    </row>
    <row r="410" spans="1:43" s="139" customFormat="1" ht="14.4" outlineLevel="1">
      <c r="A410" s="1827" t="s">
        <v>866</v>
      </c>
      <c r="B410" s="1718" t="s">
        <v>651</v>
      </c>
      <c r="C410" s="2178" t="s">
        <v>865</v>
      </c>
      <c r="D410" s="2178"/>
      <c r="E410" s="1576" t="s">
        <v>73</v>
      </c>
      <c r="F410" s="1576" t="s">
        <v>449</v>
      </c>
      <c r="G410" s="1046" t="s">
        <v>372</v>
      </c>
      <c r="H410" s="1046" t="s">
        <v>79</v>
      </c>
      <c r="I410" s="1046">
        <v>0.3</v>
      </c>
      <c r="J410" s="1048">
        <v>0.3</v>
      </c>
      <c r="K410" s="1576">
        <v>2019</v>
      </c>
      <c r="L410" s="1576">
        <v>2020</v>
      </c>
      <c r="M410" s="1839"/>
      <c r="N410" s="1839"/>
      <c r="O410" s="1839"/>
      <c r="P410" s="1839"/>
      <c r="Q410" s="1736"/>
      <c r="R410" s="1736"/>
      <c r="S410" s="1736"/>
      <c r="T410" s="1736"/>
      <c r="U410" s="2038">
        <f>SUM(V410:X412)</f>
        <v>1060</v>
      </c>
      <c r="V410" s="2038">
        <v>0</v>
      </c>
      <c r="W410" s="2038">
        <v>1060</v>
      </c>
      <c r="X410" s="2038">
        <v>0</v>
      </c>
      <c r="Y410" s="1594">
        <f>SUM(Z410:AB412)</f>
        <v>1060</v>
      </c>
      <c r="Z410" s="1594">
        <v>0</v>
      </c>
      <c r="AA410" s="1594">
        <v>1060</v>
      </c>
      <c r="AB410" s="1594">
        <v>0</v>
      </c>
      <c r="AC410" s="1839">
        <f>SUM(AD410:AF412)</f>
        <v>1060</v>
      </c>
      <c r="AD410" s="1736"/>
      <c r="AE410" s="1612">
        <v>1060</v>
      </c>
      <c r="AF410" s="1927"/>
      <c r="AG410" s="1753"/>
      <c r="AH410" s="923"/>
      <c r="AI410" s="923"/>
      <c r="AJ410" s="1927"/>
      <c r="AK410" s="1148"/>
      <c r="AL410" s="2013"/>
      <c r="AM410" s="290"/>
      <c r="AN410" s="290"/>
      <c r="AO410" s="290"/>
      <c r="AP410" s="290"/>
      <c r="AQ410" s="290"/>
    </row>
    <row r="411" spans="1:43" s="139" customFormat="1" ht="14.4" outlineLevel="1">
      <c r="A411" s="1828"/>
      <c r="B411" s="1719"/>
      <c r="C411" s="1577"/>
      <c r="D411" s="2179"/>
      <c r="E411" s="1577"/>
      <c r="F411" s="1577"/>
      <c r="G411" s="1046" t="s">
        <v>374</v>
      </c>
      <c r="H411" s="1046" t="s">
        <v>373</v>
      </c>
      <c r="I411" s="1046">
        <v>600</v>
      </c>
      <c r="J411" s="1048">
        <v>800</v>
      </c>
      <c r="K411" s="1577"/>
      <c r="L411" s="1577"/>
      <c r="M411" s="1840"/>
      <c r="N411" s="1840"/>
      <c r="O411" s="1840"/>
      <c r="P411" s="1840"/>
      <c r="Q411" s="1737"/>
      <c r="R411" s="1737"/>
      <c r="S411" s="1737"/>
      <c r="T411" s="1737"/>
      <c r="U411" s="2039">
        <f t="shared" ref="U411:U412" si="166">SUM(V411:X411)</f>
        <v>0</v>
      </c>
      <c r="V411" s="2039"/>
      <c r="W411" s="2039"/>
      <c r="X411" s="2039"/>
      <c r="Y411" s="1595">
        <f t="shared" si="164"/>
        <v>0</v>
      </c>
      <c r="Z411" s="1595"/>
      <c r="AA411" s="1595"/>
      <c r="AB411" s="1595"/>
      <c r="AC411" s="1840">
        <f t="shared" si="165"/>
        <v>0</v>
      </c>
      <c r="AD411" s="1737"/>
      <c r="AE411" s="1613"/>
      <c r="AF411" s="1928"/>
      <c r="AG411" s="1754"/>
      <c r="AH411" s="924"/>
      <c r="AI411" s="924"/>
      <c r="AJ411" s="1928"/>
      <c r="AK411" s="1149"/>
      <c r="AL411" s="2013"/>
      <c r="AM411" s="290"/>
      <c r="AN411" s="290"/>
      <c r="AO411" s="290"/>
      <c r="AP411" s="290"/>
      <c r="AQ411" s="290"/>
    </row>
    <row r="412" spans="1:43" s="139" customFormat="1" ht="43.2" outlineLevel="1">
      <c r="A412" s="1829"/>
      <c r="B412" s="1720"/>
      <c r="C412" s="1578"/>
      <c r="D412" s="2180"/>
      <c r="E412" s="1578"/>
      <c r="F412" s="1578"/>
      <c r="G412" s="1046" t="s">
        <v>375</v>
      </c>
      <c r="H412" s="1046" t="s">
        <v>376</v>
      </c>
      <c r="I412" s="26">
        <v>46656</v>
      </c>
      <c r="J412" s="49">
        <v>63936</v>
      </c>
      <c r="K412" s="1578"/>
      <c r="L412" s="1578"/>
      <c r="M412" s="1841"/>
      <c r="N412" s="1841"/>
      <c r="O412" s="1841"/>
      <c r="P412" s="1841"/>
      <c r="Q412" s="1738"/>
      <c r="R412" s="1738"/>
      <c r="S412" s="1738"/>
      <c r="T412" s="1738"/>
      <c r="U412" s="2040">
        <f t="shared" si="166"/>
        <v>0</v>
      </c>
      <c r="V412" s="2040"/>
      <c r="W412" s="2040"/>
      <c r="X412" s="2040"/>
      <c r="Y412" s="1596">
        <f t="shared" si="164"/>
        <v>0</v>
      </c>
      <c r="Z412" s="1596"/>
      <c r="AA412" s="1596"/>
      <c r="AB412" s="1596"/>
      <c r="AC412" s="1841">
        <f t="shared" si="165"/>
        <v>0</v>
      </c>
      <c r="AD412" s="1738"/>
      <c r="AE412" s="1614"/>
      <c r="AF412" s="1929"/>
      <c r="AG412" s="1755"/>
      <c r="AH412" s="933"/>
      <c r="AI412" s="933"/>
      <c r="AJ412" s="1929"/>
      <c r="AK412" s="1150"/>
      <c r="AL412" s="2013"/>
      <c r="AM412" s="290"/>
      <c r="AN412" s="290"/>
      <c r="AO412" s="290"/>
      <c r="AP412" s="290"/>
      <c r="AQ412" s="290"/>
    </row>
    <row r="413" spans="1:43" s="139" customFormat="1" ht="14.4" outlineLevel="1">
      <c r="A413" s="1827" t="s">
        <v>898</v>
      </c>
      <c r="B413" s="1718" t="s">
        <v>654</v>
      </c>
      <c r="C413" s="2178" t="s">
        <v>865</v>
      </c>
      <c r="D413" s="2178"/>
      <c r="E413" s="1576" t="s">
        <v>73</v>
      </c>
      <c r="F413" s="1576" t="s">
        <v>449</v>
      </c>
      <c r="G413" s="1046" t="s">
        <v>372</v>
      </c>
      <c r="H413" s="1046" t="s">
        <v>79</v>
      </c>
      <c r="I413" s="1046">
        <v>0.6</v>
      </c>
      <c r="J413" s="1048">
        <v>0.6</v>
      </c>
      <c r="K413" s="1576">
        <v>2019</v>
      </c>
      <c r="L413" s="1576">
        <v>2020</v>
      </c>
      <c r="M413" s="1839"/>
      <c r="N413" s="1839"/>
      <c r="O413" s="1839"/>
      <c r="P413" s="1839"/>
      <c r="Q413" s="1736"/>
      <c r="R413" s="1736"/>
      <c r="S413" s="1736"/>
      <c r="T413" s="1736"/>
      <c r="U413" s="2038">
        <f>SUM(V413:X415)</f>
        <v>1492</v>
      </c>
      <c r="V413" s="2038">
        <v>0</v>
      </c>
      <c r="W413" s="2038">
        <v>1492</v>
      </c>
      <c r="X413" s="2038">
        <v>0</v>
      </c>
      <c r="Y413" s="1594">
        <f>SUM(Z413:AB415)</f>
        <v>1492</v>
      </c>
      <c r="Z413" s="1594">
        <v>0</v>
      </c>
      <c r="AA413" s="1594">
        <v>1492</v>
      </c>
      <c r="AB413" s="1594">
        <v>0</v>
      </c>
      <c r="AC413" s="1839">
        <f>SUM(AD413:AF415)</f>
        <v>1492</v>
      </c>
      <c r="AD413" s="1736"/>
      <c r="AE413" s="1612">
        <v>1492</v>
      </c>
      <c r="AF413" s="1927"/>
      <c r="AG413" s="1753"/>
      <c r="AH413" s="923"/>
      <c r="AI413" s="923"/>
      <c r="AJ413" s="1927"/>
      <c r="AK413" s="1148"/>
      <c r="AL413" s="2013"/>
      <c r="AM413" s="290"/>
      <c r="AN413" s="290"/>
      <c r="AO413" s="290"/>
      <c r="AP413" s="290"/>
      <c r="AQ413" s="290"/>
    </row>
    <row r="414" spans="1:43" s="139" customFormat="1" ht="14.4" outlineLevel="1">
      <c r="A414" s="1828"/>
      <c r="B414" s="1719"/>
      <c r="C414" s="1577"/>
      <c r="D414" s="2179"/>
      <c r="E414" s="1577"/>
      <c r="F414" s="1577"/>
      <c r="G414" s="1046" t="s">
        <v>374</v>
      </c>
      <c r="H414" s="1046" t="s">
        <v>373</v>
      </c>
      <c r="I414" s="1046">
        <v>400</v>
      </c>
      <c r="J414" s="1048">
        <v>400</v>
      </c>
      <c r="K414" s="1577"/>
      <c r="L414" s="1577"/>
      <c r="M414" s="1840"/>
      <c r="N414" s="1840"/>
      <c r="O414" s="1840"/>
      <c r="P414" s="1840"/>
      <c r="Q414" s="1737"/>
      <c r="R414" s="1737"/>
      <c r="S414" s="1737"/>
      <c r="T414" s="1737"/>
      <c r="U414" s="2039">
        <f t="shared" ref="U414:U415" si="167">SUM(V414:X414)</f>
        <v>0</v>
      </c>
      <c r="V414" s="2039"/>
      <c r="W414" s="2039"/>
      <c r="X414" s="2039"/>
      <c r="Y414" s="1595">
        <f t="shared" ref="Y414:Y418" si="168">SUM(Z414:AB414)</f>
        <v>0</v>
      </c>
      <c r="Z414" s="1595"/>
      <c r="AA414" s="1595"/>
      <c r="AB414" s="1595"/>
      <c r="AC414" s="1840">
        <f t="shared" ref="AC414:AC418" si="169">SUM(AD414:AF414)</f>
        <v>0</v>
      </c>
      <c r="AD414" s="1737"/>
      <c r="AE414" s="1613"/>
      <c r="AF414" s="1928"/>
      <c r="AG414" s="1754"/>
      <c r="AH414" s="924"/>
      <c r="AI414" s="924"/>
      <c r="AJ414" s="1928"/>
      <c r="AK414" s="1149"/>
      <c r="AL414" s="2013"/>
      <c r="AM414" s="290"/>
      <c r="AN414" s="290"/>
      <c r="AO414" s="290"/>
      <c r="AP414" s="290"/>
      <c r="AQ414" s="290"/>
    </row>
    <row r="415" spans="1:43" s="139" customFormat="1" ht="43.2" outlineLevel="1">
      <c r="A415" s="1829"/>
      <c r="B415" s="1720"/>
      <c r="C415" s="1578"/>
      <c r="D415" s="2180"/>
      <c r="E415" s="1578"/>
      <c r="F415" s="1578"/>
      <c r="G415" s="1046" t="s">
        <v>375</v>
      </c>
      <c r="H415" s="1046" t="s">
        <v>376</v>
      </c>
      <c r="I415" s="21">
        <v>10368</v>
      </c>
      <c r="J415" s="44">
        <v>10886.4</v>
      </c>
      <c r="K415" s="1578"/>
      <c r="L415" s="1578"/>
      <c r="M415" s="1841"/>
      <c r="N415" s="1841"/>
      <c r="O415" s="1841"/>
      <c r="P415" s="1841"/>
      <c r="Q415" s="1738"/>
      <c r="R415" s="1738"/>
      <c r="S415" s="1738"/>
      <c r="T415" s="1738"/>
      <c r="U415" s="2040">
        <f t="shared" si="167"/>
        <v>0</v>
      </c>
      <c r="V415" s="2040"/>
      <c r="W415" s="2040"/>
      <c r="X415" s="2040"/>
      <c r="Y415" s="1596">
        <f t="shared" si="168"/>
        <v>0</v>
      </c>
      <c r="Z415" s="1596"/>
      <c r="AA415" s="1596"/>
      <c r="AB415" s="1596"/>
      <c r="AC415" s="1841">
        <f t="shared" si="169"/>
        <v>0</v>
      </c>
      <c r="AD415" s="1738"/>
      <c r="AE415" s="1614"/>
      <c r="AF415" s="1929"/>
      <c r="AG415" s="1755"/>
      <c r="AH415" s="933"/>
      <c r="AI415" s="933"/>
      <c r="AJ415" s="1929"/>
      <c r="AK415" s="1150"/>
      <c r="AL415" s="2013"/>
      <c r="AM415" s="290"/>
      <c r="AN415" s="290"/>
      <c r="AO415" s="290"/>
      <c r="AP415" s="290"/>
      <c r="AQ415" s="290"/>
    </row>
    <row r="416" spans="1:43" s="296" customFormat="1" ht="14.4" outlineLevel="1">
      <c r="A416" s="1827" t="s">
        <v>660</v>
      </c>
      <c r="B416" s="1860" t="s">
        <v>656</v>
      </c>
      <c r="C416" s="2155" t="s">
        <v>865</v>
      </c>
      <c r="D416" s="2155"/>
      <c r="E416" s="1866" t="s">
        <v>73</v>
      </c>
      <c r="F416" s="1866" t="s">
        <v>449</v>
      </c>
      <c r="G416" s="1048" t="s">
        <v>372</v>
      </c>
      <c r="H416" s="1048" t="s">
        <v>79</v>
      </c>
      <c r="I416" s="1048">
        <v>1.5</v>
      </c>
      <c r="J416" s="1048">
        <v>1.5</v>
      </c>
      <c r="K416" s="1866">
        <v>2019</v>
      </c>
      <c r="L416" s="1866">
        <v>2020</v>
      </c>
      <c r="M416" s="1976">
        <f>SUM(N416:P418)</f>
        <v>0</v>
      </c>
      <c r="N416" s="1976"/>
      <c r="O416" s="1976"/>
      <c r="P416" s="1976"/>
      <c r="Q416" s="2041"/>
      <c r="R416" s="2041"/>
      <c r="S416" s="2041"/>
      <c r="T416" s="2041"/>
      <c r="U416" s="2038">
        <f>SUM(V416:X418)</f>
        <v>4246</v>
      </c>
      <c r="V416" s="2038">
        <v>0</v>
      </c>
      <c r="W416" s="2038">
        <v>4246</v>
      </c>
      <c r="X416" s="2038">
        <v>0</v>
      </c>
      <c r="Y416" s="1594">
        <f>SUM(Z416:AB418)</f>
        <v>4246</v>
      </c>
      <c r="Z416" s="1594">
        <v>0</v>
      </c>
      <c r="AA416" s="1594">
        <v>4246</v>
      </c>
      <c r="AB416" s="1594">
        <v>0</v>
      </c>
      <c r="AC416" s="1839">
        <f>SUM(AD416:AF418)</f>
        <v>4596</v>
      </c>
      <c r="AD416" s="2041"/>
      <c r="AE416" s="1693">
        <v>4246</v>
      </c>
      <c r="AF416" s="1693">
        <v>350</v>
      </c>
      <c r="AG416" s="1807">
        <v>350</v>
      </c>
      <c r="AH416" s="921"/>
      <c r="AI416" s="921"/>
      <c r="AJ416" s="1986"/>
      <c r="AK416" s="1174"/>
      <c r="AL416" s="1853"/>
      <c r="AM416" s="295"/>
      <c r="AN416" s="295"/>
      <c r="AO416" s="295"/>
      <c r="AP416" s="295"/>
      <c r="AQ416" s="295"/>
    </row>
    <row r="417" spans="1:43" s="296" customFormat="1" ht="14.4" outlineLevel="1">
      <c r="A417" s="1828"/>
      <c r="B417" s="1861"/>
      <c r="C417" s="1867"/>
      <c r="D417" s="2154"/>
      <c r="E417" s="1867"/>
      <c r="F417" s="1867"/>
      <c r="G417" s="1048" t="s">
        <v>374</v>
      </c>
      <c r="H417" s="1048" t="s">
        <v>373</v>
      </c>
      <c r="I417" s="1048">
        <v>600</v>
      </c>
      <c r="J417" s="1048">
        <v>800</v>
      </c>
      <c r="K417" s="1867"/>
      <c r="L417" s="1867"/>
      <c r="M417" s="1977"/>
      <c r="N417" s="1977"/>
      <c r="O417" s="1977"/>
      <c r="P417" s="1977"/>
      <c r="Q417" s="2042"/>
      <c r="R417" s="2042"/>
      <c r="S417" s="2042"/>
      <c r="T417" s="2042"/>
      <c r="U417" s="2039">
        <f t="shared" ref="U417:U418" si="170">SUM(V417:X417)</f>
        <v>0</v>
      </c>
      <c r="V417" s="2039"/>
      <c r="W417" s="2039"/>
      <c r="X417" s="2039"/>
      <c r="Y417" s="1595">
        <f t="shared" si="168"/>
        <v>0</v>
      </c>
      <c r="Z417" s="1595"/>
      <c r="AA417" s="1595"/>
      <c r="AB417" s="1595"/>
      <c r="AC417" s="1840">
        <f t="shared" si="169"/>
        <v>0</v>
      </c>
      <c r="AD417" s="2042"/>
      <c r="AE417" s="1694"/>
      <c r="AF417" s="1694"/>
      <c r="AG417" s="1808"/>
      <c r="AH417" s="948"/>
      <c r="AI417" s="948"/>
      <c r="AJ417" s="1987"/>
      <c r="AK417" s="1175"/>
      <c r="AL417" s="1853"/>
      <c r="AM417" s="295"/>
      <c r="AN417" s="295"/>
      <c r="AO417" s="295"/>
      <c r="AP417" s="295"/>
      <c r="AQ417" s="295"/>
    </row>
    <row r="418" spans="1:43" s="296" customFormat="1" ht="43.2" outlineLevel="1">
      <c r="A418" s="1829"/>
      <c r="B418" s="1862"/>
      <c r="C418" s="1868"/>
      <c r="D418" s="2162"/>
      <c r="E418" s="1868"/>
      <c r="F418" s="1868"/>
      <c r="G418" s="1048" t="s">
        <v>375</v>
      </c>
      <c r="H418" s="1048" t="s">
        <v>376</v>
      </c>
      <c r="I418" s="49">
        <v>46656</v>
      </c>
      <c r="J418" s="49">
        <v>63936</v>
      </c>
      <c r="K418" s="1868"/>
      <c r="L418" s="1868"/>
      <c r="M418" s="1978"/>
      <c r="N418" s="1978"/>
      <c r="O418" s="1978"/>
      <c r="P418" s="1978"/>
      <c r="Q418" s="2043"/>
      <c r="R418" s="2043"/>
      <c r="S418" s="2043"/>
      <c r="T418" s="2043"/>
      <c r="U418" s="2040">
        <f t="shared" si="170"/>
        <v>0</v>
      </c>
      <c r="V418" s="2040"/>
      <c r="W418" s="2040"/>
      <c r="X418" s="2040"/>
      <c r="Y418" s="1596">
        <f t="shared" si="168"/>
        <v>0</v>
      </c>
      <c r="Z418" s="1596"/>
      <c r="AA418" s="1596"/>
      <c r="AB418" s="1596"/>
      <c r="AC418" s="1841">
        <f t="shared" si="169"/>
        <v>0</v>
      </c>
      <c r="AD418" s="2043"/>
      <c r="AE418" s="1695"/>
      <c r="AF418" s="1695"/>
      <c r="AG418" s="1879"/>
      <c r="AH418" s="922"/>
      <c r="AI418" s="922"/>
      <c r="AJ418" s="1988"/>
      <c r="AK418" s="1176"/>
      <c r="AL418" s="1853"/>
      <c r="AM418" s="295"/>
      <c r="AN418" s="295"/>
      <c r="AO418" s="295"/>
      <c r="AP418" s="295"/>
      <c r="AQ418" s="295"/>
    </row>
    <row r="419" spans="1:43" s="107" customFormat="1" ht="28.5" customHeight="1" outlineLevel="1">
      <c r="A419" s="1827" t="s">
        <v>899</v>
      </c>
      <c r="B419" s="1860" t="s">
        <v>702</v>
      </c>
      <c r="C419" s="1866" t="s">
        <v>1059</v>
      </c>
      <c r="D419" s="1866" t="s">
        <v>888</v>
      </c>
      <c r="E419" s="1866" t="s">
        <v>73</v>
      </c>
      <c r="F419" s="1866" t="s">
        <v>449</v>
      </c>
      <c r="G419" s="873" t="s">
        <v>372</v>
      </c>
      <c r="H419" s="873" t="s">
        <v>79</v>
      </c>
      <c r="I419" s="873">
        <v>6.4000000000000001E-2</v>
      </c>
      <c r="J419" s="873">
        <v>6.4000000000000001E-2</v>
      </c>
      <c r="K419" s="1866">
        <v>2020</v>
      </c>
      <c r="L419" s="1866">
        <v>2020</v>
      </c>
      <c r="M419" s="1976"/>
      <c r="N419" s="1976"/>
      <c r="O419" s="1976"/>
      <c r="P419" s="1976"/>
      <c r="Q419" s="2041"/>
      <c r="R419" s="2041"/>
      <c r="S419" s="2041"/>
      <c r="T419" s="2041"/>
      <c r="U419" s="2038"/>
      <c r="V419" s="2038"/>
      <c r="W419" s="2038"/>
      <c r="X419" s="2038"/>
      <c r="Y419" s="1594">
        <f>SUM(Z419:AB421)</f>
        <v>3770.9</v>
      </c>
      <c r="Z419" s="1594">
        <v>0</v>
      </c>
      <c r="AA419" s="1594">
        <v>0</v>
      </c>
      <c r="AB419" s="1594">
        <v>3770.9</v>
      </c>
      <c r="AC419" s="1693">
        <f>SUM(AD419:AF421)</f>
        <v>3770.9</v>
      </c>
      <c r="AD419" s="1693"/>
      <c r="AE419" s="1693"/>
      <c r="AF419" s="1913">
        <v>3770.9</v>
      </c>
      <c r="AG419" s="1807">
        <v>3770.93</v>
      </c>
      <c r="AH419" s="942"/>
      <c r="AI419" s="942"/>
      <c r="AJ419" s="1693">
        <v>3770.9</v>
      </c>
      <c r="AK419" s="1137"/>
      <c r="AL419" s="2048"/>
      <c r="AM419" s="2047" t="s">
        <v>663</v>
      </c>
      <c r="AN419" s="83"/>
      <c r="AO419" s="83"/>
      <c r="AP419" s="83"/>
      <c r="AQ419" s="83"/>
    </row>
    <row r="420" spans="1:43" s="107" customFormat="1" ht="14.4" outlineLevel="1">
      <c r="A420" s="1828"/>
      <c r="B420" s="1861"/>
      <c r="C420" s="1867"/>
      <c r="D420" s="1867"/>
      <c r="E420" s="1867"/>
      <c r="F420" s="1867"/>
      <c r="G420" s="873" t="s">
        <v>374</v>
      </c>
      <c r="H420" s="873" t="s">
        <v>373</v>
      </c>
      <c r="I420" s="873">
        <v>400</v>
      </c>
      <c r="J420" s="873">
        <v>400</v>
      </c>
      <c r="K420" s="1867"/>
      <c r="L420" s="1867"/>
      <c r="M420" s="1977"/>
      <c r="N420" s="1977"/>
      <c r="O420" s="1977"/>
      <c r="P420" s="1977"/>
      <c r="Q420" s="2042"/>
      <c r="R420" s="2042"/>
      <c r="S420" s="2042"/>
      <c r="T420" s="2042"/>
      <c r="U420" s="2039"/>
      <c r="V420" s="2039"/>
      <c r="W420" s="2039"/>
      <c r="X420" s="2039"/>
      <c r="Y420" s="1595">
        <f t="shared" ref="Y420:Y424" si="171">SUM(Z420:AB420)</f>
        <v>0</v>
      </c>
      <c r="Z420" s="1595"/>
      <c r="AA420" s="1595"/>
      <c r="AB420" s="1595"/>
      <c r="AC420" s="1694">
        <f t="shared" ref="AC420:AC421" si="172">SUM(AD420:AF420)</f>
        <v>0</v>
      </c>
      <c r="AD420" s="1694"/>
      <c r="AE420" s="1694"/>
      <c r="AF420" s="1914"/>
      <c r="AG420" s="1808"/>
      <c r="AH420" s="943"/>
      <c r="AI420" s="943"/>
      <c r="AJ420" s="1694"/>
      <c r="AK420" s="1146"/>
      <c r="AL420" s="2048"/>
      <c r="AM420" s="2047"/>
      <c r="AN420" s="83"/>
      <c r="AO420" s="83"/>
      <c r="AP420" s="83"/>
      <c r="AQ420" s="83"/>
    </row>
    <row r="421" spans="1:43" s="107" customFormat="1" ht="56.25" customHeight="1" outlineLevel="1">
      <c r="A421" s="1829"/>
      <c r="B421" s="1862"/>
      <c r="C421" s="1868"/>
      <c r="D421" s="1868"/>
      <c r="E421" s="1868"/>
      <c r="F421" s="1868"/>
      <c r="G421" s="873" t="s">
        <v>375</v>
      </c>
      <c r="H421" s="873" t="s">
        <v>376</v>
      </c>
      <c r="I421" s="44">
        <v>10368</v>
      </c>
      <c r="J421" s="44">
        <v>10886.4</v>
      </c>
      <c r="K421" s="1868"/>
      <c r="L421" s="1868"/>
      <c r="M421" s="1978"/>
      <c r="N421" s="1978"/>
      <c r="O421" s="1978"/>
      <c r="P421" s="1978"/>
      <c r="Q421" s="2043"/>
      <c r="R421" s="2043"/>
      <c r="S421" s="2043"/>
      <c r="T421" s="2043"/>
      <c r="U421" s="2040"/>
      <c r="V421" s="2040"/>
      <c r="W421" s="2040"/>
      <c r="X421" s="2040"/>
      <c r="Y421" s="1596">
        <f t="shared" si="171"/>
        <v>0</v>
      </c>
      <c r="Z421" s="1596"/>
      <c r="AA421" s="1596"/>
      <c r="AB421" s="1596"/>
      <c r="AC421" s="1695">
        <f t="shared" si="172"/>
        <v>0</v>
      </c>
      <c r="AD421" s="1695"/>
      <c r="AE421" s="1695"/>
      <c r="AF421" s="2175"/>
      <c r="AG421" s="1879"/>
      <c r="AH421" s="944"/>
      <c r="AI421" s="944"/>
      <c r="AJ421" s="1695"/>
      <c r="AK421" s="1139"/>
      <c r="AL421" s="2048"/>
      <c r="AM421" s="2047"/>
      <c r="AN421" s="83"/>
      <c r="AO421" s="83"/>
      <c r="AP421" s="83"/>
      <c r="AQ421" s="83"/>
    </row>
    <row r="422" spans="1:43" s="107" customFormat="1" ht="14.4" customHeight="1" outlineLevel="1">
      <c r="A422" s="1857" t="s">
        <v>900</v>
      </c>
      <c r="B422" s="1860" t="s">
        <v>890</v>
      </c>
      <c r="C422" s="1866" t="s">
        <v>1060</v>
      </c>
      <c r="D422" s="1866" t="s">
        <v>888</v>
      </c>
      <c r="E422" s="1866" t="s">
        <v>73</v>
      </c>
      <c r="F422" s="1866" t="s">
        <v>449</v>
      </c>
      <c r="G422" s="873" t="s">
        <v>372</v>
      </c>
      <c r="H422" s="873" t="s">
        <v>79</v>
      </c>
      <c r="I422" s="45">
        <v>0.16</v>
      </c>
      <c r="J422" s="45">
        <v>0.16</v>
      </c>
      <c r="K422" s="1866">
        <v>2020</v>
      </c>
      <c r="L422" s="1866">
        <v>2020</v>
      </c>
      <c r="M422" s="853"/>
      <c r="N422" s="853"/>
      <c r="O422" s="853"/>
      <c r="P422" s="853"/>
      <c r="Q422" s="871"/>
      <c r="R422" s="871"/>
      <c r="S422" s="871"/>
      <c r="T422" s="871"/>
      <c r="U422" s="2038"/>
      <c r="V422" s="2038"/>
      <c r="W422" s="2038"/>
      <c r="X422" s="2038"/>
      <c r="Y422" s="1594">
        <f>SUM(Z422:AB424)</f>
        <v>2965</v>
      </c>
      <c r="Z422" s="1594">
        <v>0</v>
      </c>
      <c r="AA422" s="1594">
        <v>0</v>
      </c>
      <c r="AB422" s="1594">
        <v>2965</v>
      </c>
      <c r="AC422" s="1693">
        <f>SUM(AD422:AF424)</f>
        <v>2965</v>
      </c>
      <c r="AD422" s="753"/>
      <c r="AE422" s="753"/>
      <c r="AF422" s="1913">
        <v>2965</v>
      </c>
      <c r="AG422" s="2041"/>
      <c r="AH422" s="1913">
        <v>2965.42</v>
      </c>
      <c r="AI422" s="900"/>
      <c r="AJ422" s="1693">
        <v>2965</v>
      </c>
      <c r="AK422" s="2149" t="s">
        <v>1085</v>
      </c>
      <c r="AL422" s="1597" t="s">
        <v>1098</v>
      </c>
      <c r="AM422" s="872"/>
      <c r="AN422" s="83"/>
      <c r="AO422" s="83"/>
      <c r="AP422" s="83"/>
      <c r="AQ422" s="83"/>
    </row>
    <row r="423" spans="1:43" s="107" customFormat="1" ht="14.4" outlineLevel="1">
      <c r="A423" s="1858"/>
      <c r="B423" s="1861"/>
      <c r="C423" s="1867"/>
      <c r="D423" s="1867"/>
      <c r="E423" s="1867"/>
      <c r="F423" s="1867"/>
      <c r="G423" s="873" t="s">
        <v>374</v>
      </c>
      <c r="H423" s="873" t="s">
        <v>373</v>
      </c>
      <c r="I423" s="269" t="s">
        <v>456</v>
      </c>
      <c r="J423" s="44">
        <v>0.6875</v>
      </c>
      <c r="K423" s="1867"/>
      <c r="L423" s="1867"/>
      <c r="M423" s="853"/>
      <c r="N423" s="853"/>
      <c r="O423" s="853"/>
      <c r="P423" s="853"/>
      <c r="Q423" s="871"/>
      <c r="R423" s="871"/>
      <c r="S423" s="871"/>
      <c r="T423" s="871"/>
      <c r="U423" s="2039"/>
      <c r="V423" s="2039"/>
      <c r="W423" s="2039"/>
      <c r="X423" s="2039"/>
      <c r="Y423" s="1595">
        <f t="shared" si="171"/>
        <v>0</v>
      </c>
      <c r="Z423" s="1595"/>
      <c r="AA423" s="1595"/>
      <c r="AB423" s="1595"/>
      <c r="AC423" s="1694"/>
      <c r="AD423" s="753"/>
      <c r="AE423" s="753"/>
      <c r="AF423" s="1914"/>
      <c r="AG423" s="2042"/>
      <c r="AH423" s="1914"/>
      <c r="AI423" s="901"/>
      <c r="AJ423" s="1694"/>
      <c r="AK423" s="2177"/>
      <c r="AL423" s="1598"/>
      <c r="AM423" s="872"/>
      <c r="AN423" s="83"/>
      <c r="AO423" s="83"/>
      <c r="AP423" s="83"/>
      <c r="AQ423" s="83"/>
    </row>
    <row r="424" spans="1:43" s="107" customFormat="1" ht="43.2" outlineLevel="1">
      <c r="A424" s="1859"/>
      <c r="B424" s="1862"/>
      <c r="C424" s="1868"/>
      <c r="D424" s="1868"/>
      <c r="E424" s="1868"/>
      <c r="F424" s="1868"/>
      <c r="G424" s="873" t="s">
        <v>375</v>
      </c>
      <c r="H424" s="873" t="s">
        <v>376</v>
      </c>
      <c r="I424" s="44">
        <v>1110.5</v>
      </c>
      <c r="J424" s="44">
        <v>1209.5999999999999</v>
      </c>
      <c r="K424" s="1868"/>
      <c r="L424" s="1868"/>
      <c r="M424" s="853"/>
      <c r="N424" s="853"/>
      <c r="O424" s="853"/>
      <c r="P424" s="853"/>
      <c r="Q424" s="871"/>
      <c r="R424" s="871"/>
      <c r="S424" s="871"/>
      <c r="T424" s="871"/>
      <c r="U424" s="2040"/>
      <c r="V424" s="2040"/>
      <c r="W424" s="2040"/>
      <c r="X424" s="2040"/>
      <c r="Y424" s="1596">
        <f t="shared" si="171"/>
        <v>0</v>
      </c>
      <c r="Z424" s="1596"/>
      <c r="AA424" s="1596"/>
      <c r="AB424" s="1596"/>
      <c r="AC424" s="1695"/>
      <c r="AD424" s="753"/>
      <c r="AE424" s="753"/>
      <c r="AF424" s="2175"/>
      <c r="AG424" s="2043"/>
      <c r="AH424" s="2175"/>
      <c r="AI424" s="902"/>
      <c r="AJ424" s="1695"/>
      <c r="AK424" s="2150"/>
      <c r="AL424" s="1599"/>
      <c r="AM424" s="872"/>
      <c r="AN424" s="83"/>
      <c r="AO424" s="83"/>
      <c r="AP424" s="83"/>
      <c r="AQ424" s="83"/>
    </row>
    <row r="425" spans="1:43" s="237" customFormat="1" ht="14.4" customHeight="1" outlineLevel="1">
      <c r="A425" s="1857" t="s">
        <v>901</v>
      </c>
      <c r="B425" s="1860" t="s">
        <v>685</v>
      </c>
      <c r="C425" s="1866" t="s">
        <v>1060</v>
      </c>
      <c r="D425" s="1866" t="s">
        <v>888</v>
      </c>
      <c r="E425" s="1866" t="s">
        <v>73</v>
      </c>
      <c r="F425" s="1866" t="s">
        <v>449</v>
      </c>
      <c r="G425" s="873" t="s">
        <v>372</v>
      </c>
      <c r="H425" s="873" t="s">
        <v>79</v>
      </c>
      <c r="I425" s="45">
        <v>0.127</v>
      </c>
      <c r="J425" s="45">
        <v>0.127</v>
      </c>
      <c r="K425" s="1866">
        <v>2020</v>
      </c>
      <c r="L425" s="1866">
        <v>2020</v>
      </c>
      <c r="M425" s="2057"/>
      <c r="N425" s="2057"/>
      <c r="O425" s="2057"/>
      <c r="P425" s="2057"/>
      <c r="Q425" s="2051"/>
      <c r="R425" s="2051"/>
      <c r="S425" s="2051"/>
      <c r="T425" s="2051"/>
      <c r="U425" s="2038"/>
      <c r="V425" s="2038"/>
      <c r="W425" s="2038"/>
      <c r="X425" s="2038"/>
      <c r="Y425" s="1594">
        <f>SUM(Z425:AB427)</f>
        <v>3000</v>
      </c>
      <c r="Z425" s="1594">
        <v>0</v>
      </c>
      <c r="AA425" s="1594">
        <v>0</v>
      </c>
      <c r="AB425" s="1594">
        <v>3000</v>
      </c>
      <c r="AC425" s="1693">
        <f>SUM(AD425:AF427)</f>
        <v>3017.72</v>
      </c>
      <c r="AD425" s="1693"/>
      <c r="AE425" s="1693"/>
      <c r="AF425" s="1913">
        <v>3017.72</v>
      </c>
      <c r="AG425" s="2054"/>
      <c r="AH425" s="1913">
        <v>3017.72</v>
      </c>
      <c r="AI425" s="945"/>
      <c r="AJ425" s="1693">
        <v>3000</v>
      </c>
      <c r="AK425" s="1137"/>
      <c r="AL425" s="2176" t="s">
        <v>1079</v>
      </c>
      <c r="AM425" s="485"/>
      <c r="AN425" s="236"/>
      <c r="AO425" s="236"/>
      <c r="AP425" s="236"/>
      <c r="AQ425" s="236"/>
    </row>
    <row r="426" spans="1:43" s="237" customFormat="1" ht="14.4" outlineLevel="1">
      <c r="A426" s="1858"/>
      <c r="B426" s="1861"/>
      <c r="C426" s="1867"/>
      <c r="D426" s="1867"/>
      <c r="E426" s="1867"/>
      <c r="F426" s="1867"/>
      <c r="G426" s="873" t="s">
        <v>374</v>
      </c>
      <c r="H426" s="873" t="s">
        <v>373</v>
      </c>
      <c r="I426" s="49">
        <v>200</v>
      </c>
      <c r="J426" s="49">
        <v>225</v>
      </c>
      <c r="K426" s="1867"/>
      <c r="L426" s="1867"/>
      <c r="M426" s="2058"/>
      <c r="N426" s="2058"/>
      <c r="O426" s="2058"/>
      <c r="P426" s="2058"/>
      <c r="Q426" s="2052"/>
      <c r="R426" s="2052"/>
      <c r="S426" s="2052"/>
      <c r="T426" s="2052"/>
      <c r="U426" s="2039"/>
      <c r="V426" s="2039"/>
      <c r="W426" s="2039"/>
      <c r="X426" s="2039"/>
      <c r="Y426" s="1595">
        <f t="shared" ref="Y426:Y430" si="173">SUM(Z426:AB426)</f>
        <v>0</v>
      </c>
      <c r="Z426" s="1595"/>
      <c r="AA426" s="1595"/>
      <c r="AB426" s="1595"/>
      <c r="AC426" s="1694">
        <f t="shared" ref="AC426:AC430" si="174">SUM(AD426:AF426)</f>
        <v>0</v>
      </c>
      <c r="AD426" s="1694"/>
      <c r="AE426" s="1694"/>
      <c r="AF426" s="1914"/>
      <c r="AG426" s="2055"/>
      <c r="AH426" s="1914"/>
      <c r="AI426" s="946"/>
      <c r="AJ426" s="1694"/>
      <c r="AK426" s="1146"/>
      <c r="AL426" s="2176"/>
      <c r="AM426" s="485"/>
      <c r="AN426" s="236"/>
      <c r="AO426" s="236"/>
      <c r="AP426" s="236"/>
      <c r="AQ426" s="236"/>
    </row>
    <row r="427" spans="1:43" s="237" customFormat="1" ht="43.2" outlineLevel="1">
      <c r="A427" s="1859"/>
      <c r="B427" s="1862"/>
      <c r="C427" s="1868"/>
      <c r="D427" s="1868"/>
      <c r="E427" s="1868"/>
      <c r="F427" s="1868"/>
      <c r="G427" s="873" t="s">
        <v>375</v>
      </c>
      <c r="H427" s="873" t="s">
        <v>376</v>
      </c>
      <c r="I427" s="44">
        <v>2505.6</v>
      </c>
      <c r="J427" s="49">
        <v>2687</v>
      </c>
      <c r="K427" s="1868"/>
      <c r="L427" s="1868"/>
      <c r="M427" s="2059"/>
      <c r="N427" s="2059"/>
      <c r="O427" s="2059"/>
      <c r="P427" s="2059"/>
      <c r="Q427" s="2053"/>
      <c r="R427" s="2053"/>
      <c r="S427" s="2053"/>
      <c r="T427" s="2053"/>
      <c r="U427" s="2040"/>
      <c r="V427" s="2040"/>
      <c r="W427" s="2040"/>
      <c r="X427" s="2040"/>
      <c r="Y427" s="1596">
        <f t="shared" si="173"/>
        <v>0</v>
      </c>
      <c r="Z427" s="1596"/>
      <c r="AA427" s="1596"/>
      <c r="AB427" s="1596"/>
      <c r="AC427" s="1695">
        <f t="shared" si="174"/>
        <v>0</v>
      </c>
      <c r="AD427" s="1695"/>
      <c r="AE427" s="1695"/>
      <c r="AF427" s="2175"/>
      <c r="AG427" s="2056"/>
      <c r="AH427" s="2175"/>
      <c r="AI427" s="947"/>
      <c r="AJ427" s="1695"/>
      <c r="AK427" s="1139"/>
      <c r="AL427" s="2176"/>
      <c r="AM427" s="485"/>
      <c r="AN427" s="236"/>
      <c r="AO427" s="236"/>
      <c r="AP427" s="236"/>
      <c r="AQ427" s="236"/>
    </row>
    <row r="428" spans="1:43" s="107" customFormat="1" ht="21.6" customHeight="1" outlineLevel="1">
      <c r="A428" s="1857" t="s">
        <v>902</v>
      </c>
      <c r="B428" s="1860" t="s">
        <v>684</v>
      </c>
      <c r="C428" s="1866" t="s">
        <v>1060</v>
      </c>
      <c r="D428" s="1866" t="s">
        <v>888</v>
      </c>
      <c r="E428" s="1866"/>
      <c r="F428" s="1866"/>
      <c r="G428" s="873" t="s">
        <v>372</v>
      </c>
      <c r="H428" s="873" t="s">
        <v>79</v>
      </c>
      <c r="I428" s="44"/>
      <c r="J428" s="44">
        <v>0.2</v>
      </c>
      <c r="K428" s="1866"/>
      <c r="L428" s="1866">
        <v>2020</v>
      </c>
      <c r="M428" s="1976">
        <f>SUM(N428:P430)</f>
        <v>0</v>
      </c>
      <c r="N428" s="1976"/>
      <c r="O428" s="1976"/>
      <c r="P428" s="1976"/>
      <c r="Q428" s="2041"/>
      <c r="R428" s="2041"/>
      <c r="S428" s="2041"/>
      <c r="T428" s="2041"/>
      <c r="U428" s="2038"/>
      <c r="V428" s="2038"/>
      <c r="W428" s="2038"/>
      <c r="X428" s="2038"/>
      <c r="Y428" s="1594">
        <f>SUM(Z428:AB430)</f>
        <v>4062</v>
      </c>
      <c r="Z428" s="1594">
        <v>0</v>
      </c>
      <c r="AA428" s="1594">
        <v>0</v>
      </c>
      <c r="AB428" s="1594">
        <v>4062</v>
      </c>
      <c r="AC428" s="1693">
        <f>SUM(AD428:AF430)</f>
        <v>3960.59</v>
      </c>
      <c r="AD428" s="1693"/>
      <c r="AE428" s="1693"/>
      <c r="AF428" s="1913">
        <v>3960.59</v>
      </c>
      <c r="AG428" s="1693"/>
      <c r="AH428" s="1913">
        <v>3960.59</v>
      </c>
      <c r="AI428" s="904"/>
      <c r="AJ428" s="1693">
        <v>4062</v>
      </c>
      <c r="AK428" s="1137"/>
      <c r="AL428" s="2048"/>
      <c r="AM428" s="872"/>
      <c r="AN428" s="83"/>
      <c r="AO428" s="83"/>
      <c r="AP428" s="83"/>
      <c r="AQ428" s="83"/>
    </row>
    <row r="429" spans="1:43" s="107" customFormat="1" ht="21.6" customHeight="1" outlineLevel="1">
      <c r="A429" s="1858"/>
      <c r="B429" s="1861"/>
      <c r="C429" s="1867"/>
      <c r="D429" s="1867"/>
      <c r="E429" s="1867"/>
      <c r="F429" s="1867"/>
      <c r="G429" s="873"/>
      <c r="H429" s="873"/>
      <c r="I429" s="44"/>
      <c r="J429" s="44"/>
      <c r="K429" s="1867"/>
      <c r="L429" s="1867"/>
      <c r="M429" s="1977"/>
      <c r="N429" s="1977"/>
      <c r="O429" s="1977"/>
      <c r="P429" s="1977"/>
      <c r="Q429" s="2042"/>
      <c r="R429" s="2042"/>
      <c r="S429" s="2042"/>
      <c r="T429" s="2042"/>
      <c r="U429" s="2039"/>
      <c r="V429" s="2039"/>
      <c r="W429" s="2039"/>
      <c r="X429" s="2039"/>
      <c r="Y429" s="1595">
        <f t="shared" si="173"/>
        <v>0</v>
      </c>
      <c r="Z429" s="1595"/>
      <c r="AA429" s="1595"/>
      <c r="AB429" s="1595"/>
      <c r="AC429" s="1694">
        <f t="shared" si="174"/>
        <v>0</v>
      </c>
      <c r="AD429" s="1694"/>
      <c r="AE429" s="1694"/>
      <c r="AF429" s="1914"/>
      <c r="AG429" s="1694"/>
      <c r="AH429" s="1914"/>
      <c r="AI429" s="905"/>
      <c r="AJ429" s="1694"/>
      <c r="AK429" s="1146"/>
      <c r="AL429" s="2048"/>
      <c r="AM429" s="872"/>
      <c r="AN429" s="83"/>
      <c r="AO429" s="83"/>
      <c r="AP429" s="83"/>
      <c r="AQ429" s="83"/>
    </row>
    <row r="430" spans="1:43" s="107" customFormat="1" ht="21.6" customHeight="1" outlineLevel="1">
      <c r="A430" s="1859"/>
      <c r="B430" s="1862"/>
      <c r="C430" s="1868"/>
      <c r="D430" s="1868"/>
      <c r="E430" s="1868"/>
      <c r="F430" s="1868"/>
      <c r="G430" s="873"/>
      <c r="H430" s="873"/>
      <c r="I430" s="44"/>
      <c r="J430" s="44"/>
      <c r="K430" s="1868"/>
      <c r="L430" s="1868"/>
      <c r="M430" s="1978"/>
      <c r="N430" s="1978"/>
      <c r="O430" s="1978"/>
      <c r="P430" s="1978"/>
      <c r="Q430" s="2043"/>
      <c r="R430" s="2043"/>
      <c r="S430" s="2043"/>
      <c r="T430" s="2043"/>
      <c r="U430" s="2040"/>
      <c r="V430" s="2040"/>
      <c r="W430" s="2040"/>
      <c r="X430" s="2040"/>
      <c r="Y430" s="1596">
        <f t="shared" si="173"/>
        <v>0</v>
      </c>
      <c r="Z430" s="1596"/>
      <c r="AA430" s="1596"/>
      <c r="AB430" s="1596"/>
      <c r="AC430" s="1695">
        <f t="shared" si="174"/>
        <v>0</v>
      </c>
      <c r="AD430" s="1695"/>
      <c r="AE430" s="1695"/>
      <c r="AF430" s="2175"/>
      <c r="AG430" s="1695"/>
      <c r="AH430" s="2175"/>
      <c r="AI430" s="906"/>
      <c r="AJ430" s="1695"/>
      <c r="AK430" s="1139"/>
      <c r="AL430" s="2048"/>
      <c r="AM430" s="872"/>
      <c r="AN430" s="83"/>
      <c r="AO430" s="83"/>
      <c r="AP430" s="83"/>
      <c r="AQ430" s="83"/>
    </row>
    <row r="431" spans="1:43" ht="21.75" customHeight="1">
      <c r="A431" s="360" t="s">
        <v>244</v>
      </c>
      <c r="B431" s="1878" t="s">
        <v>39</v>
      </c>
      <c r="C431" s="1878"/>
      <c r="D431" s="1878"/>
      <c r="E431" s="1878"/>
      <c r="F431" s="819"/>
      <c r="G431" s="46"/>
      <c r="H431" s="46"/>
      <c r="I431" s="46"/>
      <c r="J431" s="46"/>
      <c r="K431" s="46"/>
      <c r="L431" s="46"/>
      <c r="M431" s="47">
        <f t="shared" ref="M431:T431" si="175">SUM(M432:M461)</f>
        <v>157462</v>
      </c>
      <c r="N431" s="47">
        <f t="shared" si="175"/>
        <v>7000</v>
      </c>
      <c r="O431" s="47">
        <f t="shared" si="175"/>
        <v>80462</v>
      </c>
      <c r="P431" s="47">
        <f t="shared" si="175"/>
        <v>70000</v>
      </c>
      <c r="Q431" s="47">
        <f t="shared" si="175"/>
        <v>182115.6</v>
      </c>
      <c r="R431" s="47">
        <f t="shared" si="175"/>
        <v>31653.599999999999</v>
      </c>
      <c r="S431" s="47">
        <f t="shared" si="175"/>
        <v>80462</v>
      </c>
      <c r="T431" s="47">
        <f t="shared" si="175"/>
        <v>70000</v>
      </c>
      <c r="U431" s="399">
        <f>SUM(U432:U467)</f>
        <v>195694.6</v>
      </c>
      <c r="V431" s="399">
        <f t="shared" ref="V431:AF431" si="176">SUM(V432:V467)</f>
        <v>31653.599999999999</v>
      </c>
      <c r="W431" s="399">
        <f t="shared" si="176"/>
        <v>94041</v>
      </c>
      <c r="X431" s="399">
        <f t="shared" si="176"/>
        <v>70000</v>
      </c>
      <c r="Y431" s="448">
        <f t="shared" si="176"/>
        <v>140620</v>
      </c>
      <c r="Z431" s="448">
        <f t="shared" si="176"/>
        <v>31653.599999999999</v>
      </c>
      <c r="AA431" s="448">
        <f t="shared" si="176"/>
        <v>94041</v>
      </c>
      <c r="AB431" s="448">
        <f t="shared" si="176"/>
        <v>14925.4</v>
      </c>
      <c r="AC431" s="47">
        <f t="shared" si="176"/>
        <v>155705.54999999999</v>
      </c>
      <c r="AD431" s="47">
        <f t="shared" si="176"/>
        <v>24986.6</v>
      </c>
      <c r="AE431" s="47">
        <f t="shared" si="176"/>
        <v>13677</v>
      </c>
      <c r="AF431" s="47">
        <f t="shared" si="176"/>
        <v>117041.95000000001</v>
      </c>
      <c r="AG431" s="100">
        <f>SUM(AG432:AG461)</f>
        <v>67121.184000000008</v>
      </c>
      <c r="AH431" s="100"/>
      <c r="AI431" s="100"/>
      <c r="AJ431" s="100">
        <f>SUM(AJ432:AJ461)</f>
        <v>74180</v>
      </c>
      <c r="AK431" s="1129"/>
      <c r="AL431" s="335"/>
      <c r="AM431" s="2"/>
      <c r="AN431" s="2"/>
      <c r="AO431" s="2"/>
      <c r="AP431" s="2"/>
      <c r="AQ431" s="2"/>
    </row>
    <row r="432" spans="1:43" s="84" customFormat="1" ht="21" customHeight="1" outlineLevel="1">
      <c r="A432" s="1857" t="s">
        <v>246</v>
      </c>
      <c r="B432" s="1860" t="s">
        <v>548</v>
      </c>
      <c r="C432" s="1866"/>
      <c r="D432" s="1866"/>
      <c r="E432" s="1866" t="s">
        <v>73</v>
      </c>
      <c r="F432" s="1866" t="s">
        <v>449</v>
      </c>
      <c r="G432" s="44" t="s">
        <v>372</v>
      </c>
      <c r="H432" s="44" t="s">
        <v>79</v>
      </c>
      <c r="I432" s="44">
        <v>1.64</v>
      </c>
      <c r="J432" s="48">
        <v>1.64</v>
      </c>
      <c r="K432" s="1866">
        <v>2018</v>
      </c>
      <c r="L432" s="1866">
        <v>2020</v>
      </c>
      <c r="M432" s="1693">
        <f>SUM(N432:P434)</f>
        <v>85462</v>
      </c>
      <c r="N432" s="1693">
        <v>5000</v>
      </c>
      <c r="O432" s="1693">
        <v>45462</v>
      </c>
      <c r="P432" s="1693">
        <v>35000</v>
      </c>
      <c r="Q432" s="1693">
        <f>SUM(R432:T434)</f>
        <v>85462</v>
      </c>
      <c r="R432" s="1693">
        <v>5000</v>
      </c>
      <c r="S432" s="1693">
        <v>45462</v>
      </c>
      <c r="T432" s="1693">
        <v>35000</v>
      </c>
      <c r="U432" s="1681">
        <f>SUM(V432:X434)</f>
        <v>85462</v>
      </c>
      <c r="V432" s="1681">
        <f>R432</f>
        <v>5000</v>
      </c>
      <c r="W432" s="1681">
        <f>S432</f>
        <v>45462</v>
      </c>
      <c r="X432" s="1681">
        <f>T432</f>
        <v>35000</v>
      </c>
      <c r="Y432" s="1594">
        <f>SUM(Z432:AB434)</f>
        <v>50462</v>
      </c>
      <c r="Z432" s="1594">
        <f>V432</f>
        <v>5000</v>
      </c>
      <c r="AA432" s="1594">
        <f t="shared" ref="AA432" si="177">W432</f>
        <v>45462</v>
      </c>
      <c r="AB432" s="1594">
        <v>0</v>
      </c>
      <c r="AC432" s="1693">
        <f>SUM(AD432:AF434)</f>
        <v>38270.160000000003</v>
      </c>
      <c r="AD432" s="1693">
        <v>118</v>
      </c>
      <c r="AE432" s="1693">
        <v>98</v>
      </c>
      <c r="AF432" s="2172">
        <v>38054.160000000003</v>
      </c>
      <c r="AG432" s="1807">
        <f>39312.58+55</f>
        <v>39367.58</v>
      </c>
      <c r="AH432" s="1693">
        <v>-1313.43</v>
      </c>
      <c r="AI432" s="942"/>
      <c r="AJ432" s="1932">
        <v>39367.599999999999</v>
      </c>
      <c r="AK432" s="1126"/>
      <c r="AL432" s="1903"/>
      <c r="AM432" s="83"/>
      <c r="AN432" s="83"/>
      <c r="AO432" s="83"/>
      <c r="AP432" s="83"/>
      <c r="AQ432" s="83"/>
    </row>
    <row r="433" spans="1:43" s="84" customFormat="1" ht="21" customHeight="1" outlineLevel="1">
      <c r="A433" s="1858"/>
      <c r="B433" s="1861"/>
      <c r="C433" s="1867"/>
      <c r="D433" s="1867"/>
      <c r="E433" s="1867"/>
      <c r="F433" s="1867"/>
      <c r="G433" s="44" t="s">
        <v>374</v>
      </c>
      <c r="H433" s="44" t="s">
        <v>373</v>
      </c>
      <c r="I433" s="44">
        <v>1000</v>
      </c>
      <c r="J433" s="44">
        <v>1200</v>
      </c>
      <c r="K433" s="1867"/>
      <c r="L433" s="1867"/>
      <c r="M433" s="1694"/>
      <c r="N433" s="1694"/>
      <c r="O433" s="1694"/>
      <c r="P433" s="1694"/>
      <c r="Q433" s="1694"/>
      <c r="R433" s="1694"/>
      <c r="S433" s="1694"/>
      <c r="T433" s="1694"/>
      <c r="U433" s="1682"/>
      <c r="V433" s="1682"/>
      <c r="W433" s="1682"/>
      <c r="X433" s="1682"/>
      <c r="Y433" s="1595"/>
      <c r="Z433" s="1595"/>
      <c r="AA433" s="1595"/>
      <c r="AB433" s="1595"/>
      <c r="AC433" s="1694"/>
      <c r="AD433" s="1694"/>
      <c r="AE433" s="1694"/>
      <c r="AF433" s="2173"/>
      <c r="AG433" s="1808"/>
      <c r="AH433" s="1694"/>
      <c r="AI433" s="943"/>
      <c r="AJ433" s="2002"/>
      <c r="AK433" s="1127"/>
      <c r="AL433" s="1903"/>
      <c r="AM433" s="83"/>
      <c r="AN433" s="83"/>
      <c r="AO433" s="83"/>
      <c r="AP433" s="83"/>
      <c r="AQ433" s="83"/>
    </row>
    <row r="434" spans="1:43" s="84" customFormat="1" ht="41.25" customHeight="1" outlineLevel="1">
      <c r="A434" s="1859"/>
      <c r="B434" s="1862"/>
      <c r="C434" s="1868"/>
      <c r="D434" s="1868"/>
      <c r="E434" s="1868"/>
      <c r="F434" s="1868"/>
      <c r="G434" s="44" t="s">
        <v>375</v>
      </c>
      <c r="H434" s="44" t="s">
        <v>376</v>
      </c>
      <c r="I434" s="44">
        <v>73440</v>
      </c>
      <c r="J434" s="44">
        <v>103680</v>
      </c>
      <c r="K434" s="1868"/>
      <c r="L434" s="1868"/>
      <c r="M434" s="1695"/>
      <c r="N434" s="1695"/>
      <c r="O434" s="1695"/>
      <c r="P434" s="1695"/>
      <c r="Q434" s="1695"/>
      <c r="R434" s="1695"/>
      <c r="S434" s="1695"/>
      <c r="T434" s="1695"/>
      <c r="U434" s="1683"/>
      <c r="V434" s="1683"/>
      <c r="W434" s="1683"/>
      <c r="X434" s="1683"/>
      <c r="Y434" s="1596"/>
      <c r="Z434" s="1596"/>
      <c r="AA434" s="1596"/>
      <c r="AB434" s="1596"/>
      <c r="AC434" s="1695"/>
      <c r="AD434" s="1695"/>
      <c r="AE434" s="1695"/>
      <c r="AF434" s="2174"/>
      <c r="AG434" s="1879"/>
      <c r="AH434" s="1695"/>
      <c r="AI434" s="944"/>
      <c r="AJ434" s="2003"/>
      <c r="AK434" s="1128"/>
      <c r="AL434" s="1903"/>
      <c r="AM434" s="83"/>
      <c r="AN434" s="83"/>
      <c r="AO434" s="83"/>
      <c r="AP434" s="83"/>
      <c r="AQ434" s="83"/>
    </row>
    <row r="435" spans="1:43" s="84" customFormat="1" ht="22.5" customHeight="1" outlineLevel="1">
      <c r="A435" s="2061" t="s">
        <v>247</v>
      </c>
      <c r="B435" s="2062" t="s">
        <v>547</v>
      </c>
      <c r="C435" s="1866"/>
      <c r="D435" s="1866" t="s">
        <v>892</v>
      </c>
      <c r="E435" s="1866" t="s">
        <v>73</v>
      </c>
      <c r="F435" s="1866" t="s">
        <v>449</v>
      </c>
      <c r="G435" s="44" t="s">
        <v>372</v>
      </c>
      <c r="H435" s="44" t="s">
        <v>79</v>
      </c>
      <c r="I435" s="44">
        <v>2.8</v>
      </c>
      <c r="J435" s="44">
        <v>2.8</v>
      </c>
      <c r="K435" s="2060">
        <v>2019</v>
      </c>
      <c r="L435" s="2060">
        <v>2020</v>
      </c>
      <c r="M435" s="1693">
        <f>SUM(N435:P437)</f>
        <v>72000</v>
      </c>
      <c r="N435" s="1693">
        <v>2000</v>
      </c>
      <c r="O435" s="1693">
        <v>35000</v>
      </c>
      <c r="P435" s="1693">
        <v>35000</v>
      </c>
      <c r="Q435" s="1693">
        <f>SUM(R435:T437)</f>
        <v>72000</v>
      </c>
      <c r="R435" s="1693">
        <v>2000</v>
      </c>
      <c r="S435" s="1693">
        <v>35000</v>
      </c>
      <c r="T435" s="1693">
        <v>35000</v>
      </c>
      <c r="U435" s="1681">
        <f>SUM(V435:X437)</f>
        <v>72000</v>
      </c>
      <c r="V435" s="1681">
        <f>R435</f>
        <v>2000</v>
      </c>
      <c r="W435" s="1681">
        <f>S435</f>
        <v>35000</v>
      </c>
      <c r="X435" s="1681">
        <f>T435</f>
        <v>35000</v>
      </c>
      <c r="Y435" s="1594">
        <f t="shared" ref="Y435" si="178">SUM(Z435:AB437)</f>
        <v>37000</v>
      </c>
      <c r="Z435" s="1594">
        <f t="shared" ref="Z435:AA435" si="179">V435</f>
        <v>2000</v>
      </c>
      <c r="AA435" s="1594">
        <f t="shared" si="179"/>
        <v>35000</v>
      </c>
      <c r="AB435" s="2014">
        <v>0</v>
      </c>
      <c r="AC435" s="1693">
        <f t="shared" ref="AC435" si="180">SUM(AD435:AF437)</f>
        <v>215</v>
      </c>
      <c r="AD435" s="1693">
        <v>215</v>
      </c>
      <c r="AE435" s="1693">
        <v>0</v>
      </c>
      <c r="AF435" s="1693">
        <v>0</v>
      </c>
      <c r="AG435" s="2067">
        <v>0</v>
      </c>
      <c r="AH435" s="916"/>
      <c r="AI435" s="916"/>
      <c r="AJ435" s="1976">
        <v>0</v>
      </c>
      <c r="AK435" s="1165"/>
      <c r="AL435" s="2068" t="s">
        <v>696</v>
      </c>
      <c r="AM435" s="83"/>
      <c r="AN435" s="83"/>
      <c r="AO435" s="83"/>
      <c r="AP435" s="83"/>
      <c r="AQ435" s="83"/>
    </row>
    <row r="436" spans="1:43" s="84" customFormat="1" ht="30.75" customHeight="1" outlineLevel="1">
      <c r="A436" s="2061"/>
      <c r="B436" s="2062"/>
      <c r="C436" s="1867"/>
      <c r="D436" s="1867"/>
      <c r="E436" s="1867"/>
      <c r="F436" s="1867"/>
      <c r="G436" s="44" t="s">
        <v>374</v>
      </c>
      <c r="H436" s="44" t="s">
        <v>373</v>
      </c>
      <c r="I436" s="44">
        <v>500</v>
      </c>
      <c r="J436" s="44" t="s">
        <v>83</v>
      </c>
      <c r="K436" s="2060"/>
      <c r="L436" s="2060"/>
      <c r="M436" s="1694"/>
      <c r="N436" s="1694"/>
      <c r="O436" s="1694"/>
      <c r="P436" s="1694"/>
      <c r="Q436" s="1694"/>
      <c r="R436" s="1694"/>
      <c r="S436" s="1694"/>
      <c r="T436" s="1694"/>
      <c r="U436" s="1682"/>
      <c r="V436" s="1682"/>
      <c r="W436" s="1682"/>
      <c r="X436" s="1682"/>
      <c r="Y436" s="1595"/>
      <c r="Z436" s="1595"/>
      <c r="AA436" s="1595"/>
      <c r="AB436" s="2015"/>
      <c r="AC436" s="1694"/>
      <c r="AD436" s="1694"/>
      <c r="AE436" s="1694"/>
      <c r="AF436" s="1694"/>
      <c r="AG436" s="2067"/>
      <c r="AH436" s="955"/>
      <c r="AI436" s="955"/>
      <c r="AJ436" s="1977"/>
      <c r="AK436" s="1166"/>
      <c r="AL436" s="2068"/>
      <c r="AM436" s="83"/>
      <c r="AN436" s="83"/>
      <c r="AO436" s="83"/>
      <c r="AP436" s="83"/>
      <c r="AQ436" s="83"/>
    </row>
    <row r="437" spans="1:43" s="84" customFormat="1" ht="42" customHeight="1" outlineLevel="1">
      <c r="A437" s="2061"/>
      <c r="B437" s="2062"/>
      <c r="C437" s="1868"/>
      <c r="D437" s="1868"/>
      <c r="E437" s="1868"/>
      <c r="F437" s="1868"/>
      <c r="G437" s="44" t="s">
        <v>375</v>
      </c>
      <c r="H437" s="44" t="s">
        <v>376</v>
      </c>
      <c r="I437" s="44">
        <v>25920</v>
      </c>
      <c r="J437" s="44">
        <v>25920</v>
      </c>
      <c r="K437" s="2060"/>
      <c r="L437" s="2060"/>
      <c r="M437" s="1695"/>
      <c r="N437" s="1695"/>
      <c r="O437" s="1695"/>
      <c r="P437" s="1695"/>
      <c r="Q437" s="1695"/>
      <c r="R437" s="1695"/>
      <c r="S437" s="1695"/>
      <c r="T437" s="1695"/>
      <c r="U437" s="1683"/>
      <c r="V437" s="1683"/>
      <c r="W437" s="1683"/>
      <c r="X437" s="1683"/>
      <c r="Y437" s="1596"/>
      <c r="Z437" s="1596"/>
      <c r="AA437" s="1596"/>
      <c r="AB437" s="2016"/>
      <c r="AC437" s="1695"/>
      <c r="AD437" s="1695"/>
      <c r="AE437" s="1695"/>
      <c r="AF437" s="1695"/>
      <c r="AG437" s="2067"/>
      <c r="AH437" s="917"/>
      <c r="AI437" s="917"/>
      <c r="AJ437" s="1978"/>
      <c r="AK437" s="1167"/>
      <c r="AL437" s="2068"/>
      <c r="AM437" s="83"/>
      <c r="AN437" s="83"/>
      <c r="AO437" s="83"/>
      <c r="AP437" s="83"/>
      <c r="AQ437" s="83"/>
    </row>
    <row r="438" spans="1:43" s="84" customFormat="1" ht="21" customHeight="1" outlineLevel="1">
      <c r="A438" s="2061" t="s">
        <v>359</v>
      </c>
      <c r="B438" s="2062" t="s">
        <v>549</v>
      </c>
      <c r="C438" s="1866"/>
      <c r="D438" s="1866" t="s">
        <v>892</v>
      </c>
      <c r="E438" s="2060" t="s">
        <v>73</v>
      </c>
      <c r="F438" s="2060" t="s">
        <v>449</v>
      </c>
      <c r="G438" s="44" t="s">
        <v>372</v>
      </c>
      <c r="H438" s="44" t="s">
        <v>79</v>
      </c>
      <c r="I438" s="45">
        <v>0.22600000000000001</v>
      </c>
      <c r="J438" s="45">
        <v>0.22600000000000001</v>
      </c>
      <c r="K438" s="2060">
        <v>2017</v>
      </c>
      <c r="L438" s="2060">
        <v>2018</v>
      </c>
      <c r="M438" s="1693">
        <f>SUM(N438:P440)</f>
        <v>0</v>
      </c>
      <c r="N438" s="1693">
        <v>0</v>
      </c>
      <c r="O438" s="1693">
        <v>0</v>
      </c>
      <c r="P438" s="1693">
        <v>0</v>
      </c>
      <c r="Q438" s="1693">
        <f>SUM(R438:T440)</f>
        <v>0</v>
      </c>
      <c r="R438" s="1693">
        <v>0</v>
      </c>
      <c r="S438" s="1693">
        <v>0</v>
      </c>
      <c r="T438" s="1693">
        <v>0</v>
      </c>
      <c r="U438" s="1681">
        <f>SUM(V438:X440)</f>
        <v>0</v>
      </c>
      <c r="V438" s="1681">
        <f>R438</f>
        <v>0</v>
      </c>
      <c r="W438" s="1681">
        <f>S438</f>
        <v>0</v>
      </c>
      <c r="X438" s="1681">
        <f>T438</f>
        <v>0</v>
      </c>
      <c r="Y438" s="1594">
        <f t="shared" ref="Y438" si="181">SUM(Z438:AB440)</f>
        <v>0</v>
      </c>
      <c r="Z438" s="1594">
        <f>V438</f>
        <v>0</v>
      </c>
      <c r="AA438" s="1594">
        <f t="shared" ref="AA438:AB438" si="182">W438</f>
        <v>0</v>
      </c>
      <c r="AB438" s="2014">
        <f t="shared" si="182"/>
        <v>0</v>
      </c>
      <c r="AC438" s="1693">
        <f t="shared" ref="AC438" si="183">SUM(AD438:AF440)</f>
        <v>0</v>
      </c>
      <c r="AD438" s="1693"/>
      <c r="AE438" s="1693"/>
      <c r="AF438" s="1693">
        <v>0</v>
      </c>
      <c r="AG438" s="2069"/>
      <c r="AH438" s="939"/>
      <c r="AI438" s="939"/>
      <c r="AJ438" s="1693">
        <v>0</v>
      </c>
      <c r="AK438" s="1137"/>
      <c r="AL438" s="1903"/>
      <c r="AM438" s="83"/>
      <c r="AN438" s="83"/>
      <c r="AO438" s="83"/>
      <c r="AP438" s="83"/>
      <c r="AQ438" s="83"/>
    </row>
    <row r="439" spans="1:43" s="84" customFormat="1" ht="19.2" customHeight="1" outlineLevel="1">
      <c r="A439" s="2061"/>
      <c r="B439" s="2062"/>
      <c r="C439" s="1867"/>
      <c r="D439" s="1867"/>
      <c r="E439" s="2060"/>
      <c r="F439" s="2060"/>
      <c r="G439" s="44" t="s">
        <v>374</v>
      </c>
      <c r="H439" s="44" t="s">
        <v>373</v>
      </c>
      <c r="I439" s="44">
        <v>1200</v>
      </c>
      <c r="J439" s="44">
        <v>1500</v>
      </c>
      <c r="K439" s="2060"/>
      <c r="L439" s="2060"/>
      <c r="M439" s="1694"/>
      <c r="N439" s="1694"/>
      <c r="O439" s="1694"/>
      <c r="P439" s="1694"/>
      <c r="Q439" s="1694"/>
      <c r="R439" s="1694"/>
      <c r="S439" s="1694"/>
      <c r="T439" s="1694"/>
      <c r="U439" s="1682"/>
      <c r="V439" s="1682"/>
      <c r="W439" s="1682"/>
      <c r="X439" s="1682"/>
      <c r="Y439" s="1595"/>
      <c r="Z439" s="1595"/>
      <c r="AA439" s="1595"/>
      <c r="AB439" s="2015"/>
      <c r="AC439" s="1694"/>
      <c r="AD439" s="1694"/>
      <c r="AE439" s="1694"/>
      <c r="AF439" s="1694"/>
      <c r="AG439" s="2070"/>
      <c r="AH439" s="940"/>
      <c r="AI439" s="940"/>
      <c r="AJ439" s="1694"/>
      <c r="AK439" s="1146"/>
      <c r="AL439" s="1903"/>
      <c r="AM439" s="83"/>
      <c r="AN439" s="83"/>
      <c r="AO439" s="83"/>
      <c r="AP439" s="83"/>
      <c r="AQ439" s="83"/>
    </row>
    <row r="440" spans="1:43" s="84" customFormat="1" ht="43.95" customHeight="1" outlineLevel="1">
      <c r="A440" s="2061"/>
      <c r="B440" s="2062"/>
      <c r="C440" s="1868"/>
      <c r="D440" s="1868"/>
      <c r="E440" s="2060"/>
      <c r="F440" s="2060"/>
      <c r="G440" s="44" t="s">
        <v>375</v>
      </c>
      <c r="H440" s="44" t="s">
        <v>376</v>
      </c>
      <c r="I440" s="44">
        <v>192240</v>
      </c>
      <c r="J440" s="44">
        <v>311000</v>
      </c>
      <c r="K440" s="2060"/>
      <c r="L440" s="2060"/>
      <c r="M440" s="1695"/>
      <c r="N440" s="1695"/>
      <c r="O440" s="1695"/>
      <c r="P440" s="1695"/>
      <c r="Q440" s="1695"/>
      <c r="R440" s="1695"/>
      <c r="S440" s="1695"/>
      <c r="T440" s="1695"/>
      <c r="U440" s="1683"/>
      <c r="V440" s="1683"/>
      <c r="W440" s="1683"/>
      <c r="X440" s="1683"/>
      <c r="Y440" s="1596"/>
      <c r="Z440" s="1596"/>
      <c r="AA440" s="1596"/>
      <c r="AB440" s="2016"/>
      <c r="AC440" s="1695"/>
      <c r="AD440" s="1695"/>
      <c r="AE440" s="1695"/>
      <c r="AF440" s="1695"/>
      <c r="AG440" s="2071"/>
      <c r="AH440" s="941"/>
      <c r="AI440" s="941"/>
      <c r="AJ440" s="1695"/>
      <c r="AK440" s="1139"/>
      <c r="AL440" s="1903"/>
      <c r="AM440" s="83"/>
      <c r="AN440" s="83"/>
      <c r="AO440" s="83"/>
      <c r="AP440" s="83"/>
      <c r="AQ440" s="83"/>
    </row>
    <row r="441" spans="1:43" s="84" customFormat="1" ht="24" customHeight="1" outlineLevel="1">
      <c r="A441" s="2061" t="s">
        <v>643</v>
      </c>
      <c r="B441" s="2062" t="s">
        <v>729</v>
      </c>
      <c r="C441" s="1867" t="s">
        <v>730</v>
      </c>
      <c r="D441" s="1866"/>
      <c r="E441" s="2060" t="s">
        <v>73</v>
      </c>
      <c r="F441" s="2060" t="s">
        <v>449</v>
      </c>
      <c r="G441" s="44" t="s">
        <v>372</v>
      </c>
      <c r="H441" s="44" t="s">
        <v>79</v>
      </c>
      <c r="I441" s="871"/>
      <c r="J441" s="270">
        <v>1.5760000000000001</v>
      </c>
      <c r="K441" s="1866"/>
      <c r="L441" s="1866"/>
      <c r="M441" s="1866"/>
      <c r="N441" s="1866"/>
      <c r="O441" s="1866"/>
      <c r="P441" s="1866"/>
      <c r="Q441" s="1976">
        <f>SUM(R441:T443)</f>
        <v>24653.599999999999</v>
      </c>
      <c r="R441" s="1976">
        <v>24653.599999999999</v>
      </c>
      <c r="S441" s="1976">
        <v>0</v>
      </c>
      <c r="T441" s="1976">
        <v>0</v>
      </c>
      <c r="U441" s="1681">
        <f>SUM(V441:X443)</f>
        <v>24653.599999999999</v>
      </c>
      <c r="V441" s="1681">
        <f>R441</f>
        <v>24653.599999999999</v>
      </c>
      <c r="W441" s="1681">
        <f>S441</f>
        <v>0</v>
      </c>
      <c r="X441" s="1681">
        <f>T441</f>
        <v>0</v>
      </c>
      <c r="Y441" s="1594">
        <f>SUM(Z441:AB443)</f>
        <v>24653.599999999999</v>
      </c>
      <c r="Z441" s="1594">
        <f>V441</f>
        <v>24653.599999999999</v>
      </c>
      <c r="AA441" s="1594">
        <f t="shared" ref="AA441:AB441" si="184">W441</f>
        <v>0</v>
      </c>
      <c r="AB441" s="1594">
        <f t="shared" si="184"/>
        <v>0</v>
      </c>
      <c r="AC441" s="1693">
        <f>SUM(AD441:AF443)</f>
        <v>24653.599999999999</v>
      </c>
      <c r="AD441" s="1693">
        <v>24653.599999999999</v>
      </c>
      <c r="AE441" s="1693">
        <v>0</v>
      </c>
      <c r="AF441" s="856"/>
      <c r="AG441" s="878"/>
      <c r="AH441" s="940"/>
      <c r="AI441" s="940"/>
      <c r="AJ441" s="868"/>
      <c r="AK441" s="1158"/>
      <c r="AL441" s="1820"/>
      <c r="AM441" s="83"/>
      <c r="AN441" s="83"/>
      <c r="AO441" s="83"/>
      <c r="AP441" s="83"/>
      <c r="AQ441" s="83"/>
    </row>
    <row r="442" spans="1:43" s="84" customFormat="1" ht="24" customHeight="1" outlineLevel="1">
      <c r="A442" s="2061"/>
      <c r="B442" s="2062"/>
      <c r="C442" s="1867"/>
      <c r="D442" s="1867"/>
      <c r="E442" s="2060"/>
      <c r="F442" s="2060"/>
      <c r="G442" s="44" t="s">
        <v>374</v>
      </c>
      <c r="H442" s="44" t="s">
        <v>373</v>
      </c>
      <c r="I442" s="870"/>
      <c r="J442" s="183">
        <v>400</v>
      </c>
      <c r="K442" s="1867"/>
      <c r="L442" s="1867"/>
      <c r="M442" s="1867"/>
      <c r="N442" s="1867"/>
      <c r="O442" s="1867"/>
      <c r="P442" s="1867"/>
      <c r="Q442" s="1977"/>
      <c r="R442" s="1977"/>
      <c r="S442" s="1977"/>
      <c r="T442" s="1977"/>
      <c r="U442" s="1682"/>
      <c r="V442" s="1682"/>
      <c r="W442" s="1682"/>
      <c r="X442" s="1682"/>
      <c r="Y442" s="1595"/>
      <c r="Z442" s="1595"/>
      <c r="AA442" s="1595"/>
      <c r="AB442" s="1595"/>
      <c r="AC442" s="1694"/>
      <c r="AD442" s="1694"/>
      <c r="AE442" s="1694"/>
      <c r="AF442" s="856"/>
      <c r="AG442" s="878"/>
      <c r="AH442" s="940"/>
      <c r="AI442" s="940"/>
      <c r="AJ442" s="868"/>
      <c r="AK442" s="1158"/>
      <c r="AL442" s="1821"/>
      <c r="AM442" s="83"/>
      <c r="AN442" s="83"/>
      <c r="AO442" s="83"/>
      <c r="AP442" s="83"/>
      <c r="AQ442" s="83"/>
    </row>
    <row r="443" spans="1:43" s="84" customFormat="1" ht="53.4" customHeight="1" outlineLevel="1">
      <c r="A443" s="2061"/>
      <c r="B443" s="2062"/>
      <c r="C443" s="1868"/>
      <c r="D443" s="1868"/>
      <c r="E443" s="2060"/>
      <c r="F443" s="2060"/>
      <c r="G443" s="44" t="s">
        <v>375</v>
      </c>
      <c r="H443" s="44" t="s">
        <v>376</v>
      </c>
      <c r="I443" s="870"/>
      <c r="J443" s="870">
        <v>1860.8</v>
      </c>
      <c r="K443" s="1868"/>
      <c r="L443" s="1868"/>
      <c r="M443" s="1868"/>
      <c r="N443" s="1868"/>
      <c r="O443" s="1868"/>
      <c r="P443" s="1868"/>
      <c r="Q443" s="1978"/>
      <c r="R443" s="1978"/>
      <c r="S443" s="1978"/>
      <c r="T443" s="1978"/>
      <c r="U443" s="1683"/>
      <c r="V443" s="1683"/>
      <c r="W443" s="1683"/>
      <c r="X443" s="1683"/>
      <c r="Y443" s="1596"/>
      <c r="Z443" s="1596"/>
      <c r="AA443" s="1596"/>
      <c r="AB443" s="1596"/>
      <c r="AC443" s="1695"/>
      <c r="AD443" s="1695"/>
      <c r="AE443" s="1695"/>
      <c r="AF443" s="856"/>
      <c r="AG443" s="878"/>
      <c r="AH443" s="940"/>
      <c r="AI443" s="940"/>
      <c r="AJ443" s="868"/>
      <c r="AK443" s="1158"/>
      <c r="AL443" s="1822"/>
      <c r="AM443" s="83"/>
      <c r="AN443" s="83"/>
      <c r="AO443" s="83"/>
      <c r="AP443" s="83"/>
      <c r="AQ443" s="83"/>
    </row>
    <row r="444" spans="1:43" s="296" customFormat="1" ht="39.75" customHeight="1" outlineLevel="1">
      <c r="A444" s="2061" t="s">
        <v>644</v>
      </c>
      <c r="B444" s="1862" t="s">
        <v>640</v>
      </c>
      <c r="C444" s="2155" t="s">
        <v>865</v>
      </c>
      <c r="D444" s="2155"/>
      <c r="E444" s="1866" t="s">
        <v>73</v>
      </c>
      <c r="F444" s="1866" t="s">
        <v>449</v>
      </c>
      <c r="G444" s="44" t="s">
        <v>372</v>
      </c>
      <c r="H444" s="44" t="s">
        <v>79</v>
      </c>
      <c r="I444" s="45">
        <v>0.245</v>
      </c>
      <c r="J444" s="45">
        <v>0.245</v>
      </c>
      <c r="K444" s="1866">
        <v>2019</v>
      </c>
      <c r="L444" s="1866">
        <v>2020</v>
      </c>
      <c r="M444" s="1693"/>
      <c r="N444" s="1693"/>
      <c r="O444" s="1693"/>
      <c r="P444" s="1693"/>
      <c r="Q444" s="1693"/>
      <c r="R444" s="1693"/>
      <c r="S444" s="1693"/>
      <c r="T444" s="1693"/>
      <c r="U444" s="2038">
        <f>SUM(V444:X446)</f>
        <v>1629</v>
      </c>
      <c r="V444" s="2038">
        <f t="shared" ref="V444" si="185">R444</f>
        <v>0</v>
      </c>
      <c r="W444" s="2038">
        <v>1629</v>
      </c>
      <c r="X444" s="2038">
        <f t="shared" ref="X444" si="186">T444</f>
        <v>0</v>
      </c>
      <c r="Y444" s="1594">
        <f>SUM(Z444:AB446)</f>
        <v>1629</v>
      </c>
      <c r="Z444" s="1594">
        <f t="shared" ref="Z444" si="187">V444</f>
        <v>0</v>
      </c>
      <c r="AA444" s="1594">
        <v>1629</v>
      </c>
      <c r="AB444" s="1594">
        <f t="shared" ref="AB444" si="188">X444</f>
        <v>0</v>
      </c>
      <c r="AC444" s="1693">
        <f>SUM(AD444:AF446)</f>
        <v>29397.599999999999</v>
      </c>
      <c r="AD444" s="1693">
        <v>0</v>
      </c>
      <c r="AE444" s="1693">
        <v>1629</v>
      </c>
      <c r="AF444" s="2159">
        <v>27768.6</v>
      </c>
      <c r="AG444" s="2163">
        <f>22177.088+5576.516</f>
        <v>27753.603999999999</v>
      </c>
      <c r="AH444" s="2169">
        <v>15</v>
      </c>
      <c r="AI444" s="1066"/>
      <c r="AJ444" s="2166">
        <v>27754</v>
      </c>
      <c r="AK444" s="1177"/>
      <c r="AL444" s="2078" t="s">
        <v>895</v>
      </c>
      <c r="AM444" s="295"/>
      <c r="AN444" s="295"/>
      <c r="AO444" s="295"/>
      <c r="AP444" s="295"/>
      <c r="AQ444" s="295"/>
    </row>
    <row r="445" spans="1:43" s="296" customFormat="1" ht="39.75" customHeight="1" outlineLevel="1">
      <c r="A445" s="2061"/>
      <c r="B445" s="2062"/>
      <c r="C445" s="1867"/>
      <c r="D445" s="2154"/>
      <c r="E445" s="1867"/>
      <c r="F445" s="1867"/>
      <c r="G445" s="44" t="s">
        <v>374</v>
      </c>
      <c r="H445" s="44" t="s">
        <v>373</v>
      </c>
      <c r="I445" s="44">
        <v>1000</v>
      </c>
      <c r="J445" s="44">
        <v>1200</v>
      </c>
      <c r="K445" s="1867"/>
      <c r="L445" s="1867"/>
      <c r="M445" s="1694"/>
      <c r="N445" s="1694"/>
      <c r="O445" s="1694"/>
      <c r="P445" s="1694"/>
      <c r="Q445" s="1694"/>
      <c r="R445" s="1694"/>
      <c r="S445" s="1694"/>
      <c r="T445" s="1694"/>
      <c r="U445" s="2039"/>
      <c r="V445" s="2039"/>
      <c r="W445" s="2039"/>
      <c r="X445" s="2039"/>
      <c r="Y445" s="1595"/>
      <c r="Z445" s="1595"/>
      <c r="AA445" s="1595"/>
      <c r="AB445" s="1595"/>
      <c r="AC445" s="1694"/>
      <c r="AD445" s="1694"/>
      <c r="AE445" s="1694"/>
      <c r="AF445" s="2160"/>
      <c r="AG445" s="2164"/>
      <c r="AH445" s="2170"/>
      <c r="AI445" s="1067"/>
      <c r="AJ445" s="2167"/>
      <c r="AK445" s="1177"/>
      <c r="AL445" s="1853"/>
      <c r="AM445" s="295"/>
      <c r="AN445" s="295"/>
      <c r="AO445" s="295"/>
      <c r="AP445" s="295"/>
      <c r="AQ445" s="295"/>
    </row>
    <row r="446" spans="1:43" s="296" customFormat="1" ht="39.75" customHeight="1" outlineLevel="1">
      <c r="A446" s="2061"/>
      <c r="B446" s="2062"/>
      <c r="C446" s="1868"/>
      <c r="D446" s="2162"/>
      <c r="E446" s="1868"/>
      <c r="F446" s="1868"/>
      <c r="G446" s="44" t="s">
        <v>375</v>
      </c>
      <c r="H446" s="44" t="s">
        <v>376</v>
      </c>
      <c r="I446" s="44">
        <v>192240</v>
      </c>
      <c r="J446" s="44">
        <v>311000</v>
      </c>
      <c r="K446" s="1868"/>
      <c r="L446" s="1868"/>
      <c r="M446" s="1695"/>
      <c r="N446" s="1695"/>
      <c r="O446" s="1695"/>
      <c r="P446" s="1695"/>
      <c r="Q446" s="1695"/>
      <c r="R446" s="1695"/>
      <c r="S446" s="1695"/>
      <c r="T446" s="1695"/>
      <c r="U446" s="2040"/>
      <c r="V446" s="2040"/>
      <c r="W446" s="2040"/>
      <c r="X446" s="2040"/>
      <c r="Y446" s="1596"/>
      <c r="Z446" s="1596"/>
      <c r="AA446" s="1596"/>
      <c r="AB446" s="1596"/>
      <c r="AC446" s="1695"/>
      <c r="AD446" s="1695"/>
      <c r="AE446" s="1695"/>
      <c r="AF446" s="2161"/>
      <c r="AG446" s="2165"/>
      <c r="AH446" s="2171"/>
      <c r="AI446" s="1068"/>
      <c r="AJ446" s="2168"/>
      <c r="AK446" s="1178"/>
      <c r="AL446" s="1853"/>
      <c r="AM446" s="295"/>
      <c r="AN446" s="295"/>
      <c r="AO446" s="295"/>
      <c r="AP446" s="295"/>
      <c r="AQ446" s="295"/>
    </row>
    <row r="447" spans="1:43" s="296" customFormat="1" ht="39.75" customHeight="1" outlineLevel="1">
      <c r="A447" s="2061" t="s">
        <v>645</v>
      </c>
      <c r="B447" s="2062" t="s">
        <v>641</v>
      </c>
      <c r="C447" s="2155" t="s">
        <v>865</v>
      </c>
      <c r="D447" s="1069"/>
      <c r="E447" s="1866" t="s">
        <v>73</v>
      </c>
      <c r="F447" s="1866" t="s">
        <v>449</v>
      </c>
      <c r="G447" s="44" t="s">
        <v>372</v>
      </c>
      <c r="H447" s="44" t="s">
        <v>79</v>
      </c>
      <c r="I447" s="45">
        <v>0.3</v>
      </c>
      <c r="J447" s="45">
        <v>0.3</v>
      </c>
      <c r="K447" s="1866">
        <v>2019</v>
      </c>
      <c r="L447" s="1866">
        <v>2020</v>
      </c>
      <c r="M447" s="1693"/>
      <c r="N447" s="1693"/>
      <c r="O447" s="1693"/>
      <c r="P447" s="1693"/>
      <c r="Q447" s="1693"/>
      <c r="R447" s="1693"/>
      <c r="S447" s="1693"/>
      <c r="T447" s="1693"/>
      <c r="U447" s="2038">
        <f>SUM(V447:X449)</f>
        <v>2257</v>
      </c>
      <c r="V447" s="2038">
        <f t="shared" ref="V447" si="189">R447</f>
        <v>0</v>
      </c>
      <c r="W447" s="2038">
        <v>2257</v>
      </c>
      <c r="X447" s="2038">
        <f t="shared" ref="X447" si="190">T447</f>
        <v>0</v>
      </c>
      <c r="Y447" s="1594">
        <f>SUM(Z447:AB449)</f>
        <v>2257</v>
      </c>
      <c r="Z447" s="1594">
        <f t="shared" ref="Z447" si="191">V447</f>
        <v>0</v>
      </c>
      <c r="AA447" s="1594">
        <v>2257</v>
      </c>
      <c r="AB447" s="1594">
        <f t="shared" ref="AB447" si="192">X447</f>
        <v>0</v>
      </c>
      <c r="AC447" s="1693">
        <f>SUM(AD447:AF449)</f>
        <v>2257</v>
      </c>
      <c r="AD447" s="1693">
        <v>0</v>
      </c>
      <c r="AE447" s="1693">
        <v>2257</v>
      </c>
      <c r="AF447" s="1693">
        <v>0</v>
      </c>
      <c r="AG447" s="2088"/>
      <c r="AH447" s="936"/>
      <c r="AI447" s="936"/>
      <c r="AJ447" s="2094">
        <v>0</v>
      </c>
      <c r="AK447" s="1157"/>
      <c r="AL447" s="1853"/>
      <c r="AM447" s="295"/>
      <c r="AN447" s="295"/>
      <c r="AO447" s="295"/>
      <c r="AP447" s="295"/>
      <c r="AQ447" s="295"/>
    </row>
    <row r="448" spans="1:43" s="107" customFormat="1" ht="39.75" customHeight="1" outlineLevel="1">
      <c r="A448" s="2061"/>
      <c r="B448" s="2062"/>
      <c r="C448" s="1867"/>
      <c r="D448" s="1047"/>
      <c r="E448" s="1867"/>
      <c r="F448" s="1867"/>
      <c r="G448" s="44" t="s">
        <v>374</v>
      </c>
      <c r="H448" s="44" t="s">
        <v>373</v>
      </c>
      <c r="I448" s="44">
        <v>300</v>
      </c>
      <c r="J448" s="44">
        <v>300</v>
      </c>
      <c r="K448" s="1867"/>
      <c r="L448" s="1867"/>
      <c r="M448" s="1694"/>
      <c r="N448" s="1694"/>
      <c r="O448" s="1694"/>
      <c r="P448" s="1694"/>
      <c r="Q448" s="1694"/>
      <c r="R448" s="1694"/>
      <c r="S448" s="1694"/>
      <c r="T448" s="1694"/>
      <c r="U448" s="2039"/>
      <c r="V448" s="2039"/>
      <c r="W448" s="2039"/>
      <c r="X448" s="2039"/>
      <c r="Y448" s="1595"/>
      <c r="Z448" s="1595"/>
      <c r="AA448" s="1595"/>
      <c r="AB448" s="1595"/>
      <c r="AC448" s="1694"/>
      <c r="AD448" s="1694"/>
      <c r="AE448" s="1694"/>
      <c r="AF448" s="1694"/>
      <c r="AG448" s="2089"/>
      <c r="AH448" s="1067"/>
      <c r="AI448" s="1067"/>
      <c r="AJ448" s="2027"/>
      <c r="AK448" s="1179"/>
      <c r="AL448" s="1853"/>
      <c r="AM448" s="83"/>
      <c r="AN448" s="83"/>
      <c r="AO448" s="83"/>
      <c r="AP448" s="83"/>
      <c r="AQ448" s="83"/>
    </row>
    <row r="449" spans="1:43" s="296" customFormat="1" ht="39.75" customHeight="1" outlineLevel="1">
      <c r="A449" s="2061"/>
      <c r="B449" s="2062"/>
      <c r="C449" s="1868"/>
      <c r="D449" s="1044"/>
      <c r="E449" s="1868"/>
      <c r="F449" s="1868"/>
      <c r="G449" s="44" t="s">
        <v>375</v>
      </c>
      <c r="H449" s="44" t="s">
        <v>376</v>
      </c>
      <c r="I449" s="44">
        <v>4147.2</v>
      </c>
      <c r="J449" s="44">
        <v>4147.2</v>
      </c>
      <c r="K449" s="1868"/>
      <c r="L449" s="1868"/>
      <c r="M449" s="1695"/>
      <c r="N449" s="1695"/>
      <c r="O449" s="1695"/>
      <c r="P449" s="1695"/>
      <c r="Q449" s="1695"/>
      <c r="R449" s="1695"/>
      <c r="S449" s="1695"/>
      <c r="T449" s="1695"/>
      <c r="U449" s="2040"/>
      <c r="V449" s="2040"/>
      <c r="W449" s="2040"/>
      <c r="X449" s="2040"/>
      <c r="Y449" s="1596"/>
      <c r="Z449" s="1596"/>
      <c r="AA449" s="1596"/>
      <c r="AB449" s="1596"/>
      <c r="AC449" s="1695"/>
      <c r="AD449" s="1695"/>
      <c r="AE449" s="1695"/>
      <c r="AF449" s="1695"/>
      <c r="AG449" s="2090"/>
      <c r="AH449" s="938"/>
      <c r="AI449" s="938"/>
      <c r="AJ449" s="2028"/>
      <c r="AK449" s="1159"/>
      <c r="AL449" s="1853"/>
      <c r="AM449" s="295"/>
      <c r="AN449" s="295"/>
      <c r="AO449" s="295"/>
      <c r="AP449" s="295"/>
      <c r="AQ449" s="295"/>
    </row>
    <row r="450" spans="1:43" s="296" customFormat="1" ht="39.75" customHeight="1" outlineLevel="1">
      <c r="A450" s="2061" t="s">
        <v>649</v>
      </c>
      <c r="B450" s="2062" t="s">
        <v>642</v>
      </c>
      <c r="C450" s="2155" t="s">
        <v>865</v>
      </c>
      <c r="D450" s="1069"/>
      <c r="E450" s="1866" t="s">
        <v>73</v>
      </c>
      <c r="F450" s="1866" t="s">
        <v>449</v>
      </c>
      <c r="G450" s="44" t="s">
        <v>372</v>
      </c>
      <c r="H450" s="44" t="s">
        <v>79</v>
      </c>
      <c r="I450" s="45">
        <v>0.5</v>
      </c>
      <c r="J450" s="45">
        <v>0.5</v>
      </c>
      <c r="K450" s="1866">
        <v>2019</v>
      </c>
      <c r="L450" s="1866">
        <v>2020</v>
      </c>
      <c r="M450" s="1693">
        <f>SUM(N450:P452)</f>
        <v>0</v>
      </c>
      <c r="N450" s="1693"/>
      <c r="O450" s="1693"/>
      <c r="P450" s="1693"/>
      <c r="Q450" s="1693"/>
      <c r="R450" s="1693"/>
      <c r="S450" s="1693"/>
      <c r="T450" s="1693"/>
      <c r="U450" s="2038">
        <f>SUM(V450:X452)</f>
        <v>1806</v>
      </c>
      <c r="V450" s="2038">
        <f t="shared" ref="V450" si="193">R450</f>
        <v>0</v>
      </c>
      <c r="W450" s="2038">
        <v>1806</v>
      </c>
      <c r="X450" s="2038">
        <v>0</v>
      </c>
      <c r="Y450" s="1594">
        <f>SUM(Z450:AB452)</f>
        <v>8864.4</v>
      </c>
      <c r="Z450" s="1594">
        <f t="shared" ref="Z450" si="194">V450</f>
        <v>0</v>
      </c>
      <c r="AA450" s="1594">
        <v>1806</v>
      </c>
      <c r="AB450" s="1594">
        <v>7058.4</v>
      </c>
      <c r="AC450" s="1693">
        <f>SUM(AD450:AF452)</f>
        <v>46035.29</v>
      </c>
      <c r="AD450" s="1693">
        <v>0</v>
      </c>
      <c r="AE450" s="1693">
        <v>1806</v>
      </c>
      <c r="AF450" s="2156">
        <v>44229.29</v>
      </c>
      <c r="AG450" s="2088"/>
      <c r="AH450" s="936"/>
      <c r="AI450" s="936"/>
      <c r="AJ450" s="2094">
        <v>7058.4</v>
      </c>
      <c r="AK450" s="1157"/>
      <c r="AL450" s="1903" t="s">
        <v>678</v>
      </c>
      <c r="AM450" s="295"/>
      <c r="AN450" s="295"/>
      <c r="AO450" s="295"/>
      <c r="AP450" s="295"/>
      <c r="AQ450" s="295"/>
    </row>
    <row r="451" spans="1:43" s="296" customFormat="1" ht="39.75" customHeight="1" outlineLevel="1">
      <c r="A451" s="2061"/>
      <c r="B451" s="2062"/>
      <c r="C451" s="1867"/>
      <c r="D451" s="1047"/>
      <c r="E451" s="1867"/>
      <c r="F451" s="1867"/>
      <c r="G451" s="44" t="s">
        <v>374</v>
      </c>
      <c r="H451" s="44" t="s">
        <v>373</v>
      </c>
      <c r="I451" s="44">
        <v>1400</v>
      </c>
      <c r="J451" s="44">
        <v>1600</v>
      </c>
      <c r="K451" s="1867"/>
      <c r="L451" s="1867"/>
      <c r="M451" s="1694"/>
      <c r="N451" s="1694"/>
      <c r="O451" s="1694"/>
      <c r="P451" s="1694"/>
      <c r="Q451" s="1694"/>
      <c r="R451" s="1694"/>
      <c r="S451" s="1694"/>
      <c r="T451" s="1694"/>
      <c r="U451" s="2039"/>
      <c r="V451" s="2039"/>
      <c r="W451" s="2039"/>
      <c r="X451" s="2039"/>
      <c r="Y451" s="1595"/>
      <c r="Z451" s="1595"/>
      <c r="AA451" s="1595"/>
      <c r="AB451" s="1595"/>
      <c r="AC451" s="1694"/>
      <c r="AD451" s="1694"/>
      <c r="AE451" s="1694"/>
      <c r="AF451" s="2157"/>
      <c r="AG451" s="2089"/>
      <c r="AH451" s="937"/>
      <c r="AI451" s="937"/>
      <c r="AJ451" s="2027"/>
      <c r="AK451" s="1158"/>
      <c r="AL451" s="1903"/>
      <c r="AM451" s="295"/>
      <c r="AN451" s="295"/>
      <c r="AO451" s="295"/>
      <c r="AP451" s="295"/>
      <c r="AQ451" s="295"/>
    </row>
    <row r="452" spans="1:43" s="296" customFormat="1" ht="39.75" customHeight="1" outlineLevel="1">
      <c r="A452" s="2061"/>
      <c r="B452" s="2062"/>
      <c r="C452" s="1868"/>
      <c r="D452" s="1044"/>
      <c r="E452" s="1868"/>
      <c r="F452" s="1868"/>
      <c r="G452" s="44" t="s">
        <v>375</v>
      </c>
      <c r="H452" s="44" t="s">
        <v>376</v>
      </c>
      <c r="I452" s="44">
        <v>325147.2</v>
      </c>
      <c r="J452" s="44">
        <v>400147.20000000001</v>
      </c>
      <c r="K452" s="1868"/>
      <c r="L452" s="1868"/>
      <c r="M452" s="1695"/>
      <c r="N452" s="1695"/>
      <c r="O452" s="1695"/>
      <c r="P452" s="1695"/>
      <c r="Q452" s="1695"/>
      <c r="R452" s="1695"/>
      <c r="S452" s="1695"/>
      <c r="T452" s="1695"/>
      <c r="U452" s="2040"/>
      <c r="V452" s="2040"/>
      <c r="W452" s="2040"/>
      <c r="X452" s="2040"/>
      <c r="Y452" s="1596"/>
      <c r="Z452" s="1596"/>
      <c r="AA452" s="1596"/>
      <c r="AB452" s="1596"/>
      <c r="AC452" s="1695"/>
      <c r="AD452" s="1695"/>
      <c r="AE452" s="1695"/>
      <c r="AF452" s="2158"/>
      <c r="AG452" s="2090"/>
      <c r="AH452" s="938"/>
      <c r="AI452" s="938"/>
      <c r="AJ452" s="2028"/>
      <c r="AK452" s="1159"/>
      <c r="AL452" s="1903"/>
      <c r="AM452" s="295"/>
      <c r="AN452" s="295"/>
      <c r="AO452" s="295"/>
      <c r="AP452" s="295"/>
      <c r="AQ452" s="295"/>
    </row>
    <row r="453" spans="1:43" s="296" customFormat="1" ht="39.75" customHeight="1" outlineLevel="1">
      <c r="A453" s="2061" t="s">
        <v>658</v>
      </c>
      <c r="B453" s="2062" t="s">
        <v>650</v>
      </c>
      <c r="C453" s="2155" t="s">
        <v>865</v>
      </c>
      <c r="D453" s="1091"/>
      <c r="E453" s="1866" t="s">
        <v>73</v>
      </c>
      <c r="F453" s="1866" t="s">
        <v>449</v>
      </c>
      <c r="G453" s="44" t="s">
        <v>372</v>
      </c>
      <c r="H453" s="44" t="s">
        <v>79</v>
      </c>
      <c r="I453" s="45">
        <v>2.8</v>
      </c>
      <c r="J453" s="45">
        <v>2.8</v>
      </c>
      <c r="K453" s="1866">
        <v>2019</v>
      </c>
      <c r="L453" s="1866">
        <v>2020</v>
      </c>
      <c r="M453" s="1693">
        <f>SUM(N453:P455)</f>
        <v>0</v>
      </c>
      <c r="N453" s="1693"/>
      <c r="O453" s="1693"/>
      <c r="P453" s="1693"/>
      <c r="Q453" s="1693"/>
      <c r="R453" s="1693"/>
      <c r="S453" s="1693"/>
      <c r="T453" s="1693"/>
      <c r="U453" s="2038">
        <f>SUM(V453:X455)</f>
        <v>3290</v>
      </c>
      <c r="V453" s="2038">
        <f>R453</f>
        <v>0</v>
      </c>
      <c r="W453" s="2038">
        <v>3290</v>
      </c>
      <c r="X453" s="2038">
        <f t="shared" ref="X453" si="195">T453</f>
        <v>0</v>
      </c>
      <c r="Y453" s="1594">
        <f>SUM(Z453:AB455)</f>
        <v>3290</v>
      </c>
      <c r="Z453" s="1594">
        <f>V453</f>
        <v>0</v>
      </c>
      <c r="AA453" s="1594">
        <v>3290</v>
      </c>
      <c r="AB453" s="1594">
        <f t="shared" ref="AB453" si="196">X453</f>
        <v>0</v>
      </c>
      <c r="AC453" s="1693">
        <f>SUM(AD453:AF455)</f>
        <v>3290</v>
      </c>
      <c r="AD453" s="1693">
        <v>0</v>
      </c>
      <c r="AE453" s="1693">
        <v>3290</v>
      </c>
      <c r="AF453" s="1951"/>
      <c r="AG453" s="2088"/>
      <c r="AH453" s="936"/>
      <c r="AI453" s="936"/>
      <c r="AJ453" s="2094"/>
      <c r="AK453" s="1157"/>
      <c r="AL453" s="1853"/>
      <c r="AM453" s="295"/>
      <c r="AN453" s="295"/>
      <c r="AO453" s="295"/>
      <c r="AP453" s="295"/>
      <c r="AQ453" s="295"/>
    </row>
    <row r="454" spans="1:43" s="296" customFormat="1" ht="39.75" customHeight="1" outlineLevel="1">
      <c r="A454" s="2061"/>
      <c r="B454" s="2062"/>
      <c r="C454" s="1867"/>
      <c r="D454" s="1085"/>
      <c r="E454" s="1867"/>
      <c r="F454" s="1867"/>
      <c r="G454" s="44" t="s">
        <v>374</v>
      </c>
      <c r="H454" s="44" t="s">
        <v>373</v>
      </c>
      <c r="I454" s="44">
        <v>800</v>
      </c>
      <c r="J454" s="44">
        <v>800</v>
      </c>
      <c r="K454" s="1867"/>
      <c r="L454" s="1867"/>
      <c r="M454" s="1694"/>
      <c r="N454" s="1694"/>
      <c r="O454" s="1694"/>
      <c r="P454" s="1694"/>
      <c r="Q454" s="1694"/>
      <c r="R454" s="1694"/>
      <c r="S454" s="1694"/>
      <c r="T454" s="1694"/>
      <c r="U454" s="2039"/>
      <c r="V454" s="2039"/>
      <c r="W454" s="2039"/>
      <c r="X454" s="2039"/>
      <c r="Y454" s="1595"/>
      <c r="Z454" s="1595"/>
      <c r="AA454" s="1595"/>
      <c r="AB454" s="1595"/>
      <c r="AC454" s="1694"/>
      <c r="AD454" s="1694"/>
      <c r="AE454" s="1694"/>
      <c r="AF454" s="1952"/>
      <c r="AG454" s="2089"/>
      <c r="AH454" s="937"/>
      <c r="AI454" s="937"/>
      <c r="AJ454" s="2027"/>
      <c r="AK454" s="1158"/>
      <c r="AL454" s="1853"/>
      <c r="AM454" s="295"/>
      <c r="AN454" s="295"/>
      <c r="AO454" s="295"/>
      <c r="AP454" s="295"/>
      <c r="AQ454" s="295"/>
    </row>
    <row r="455" spans="1:43" s="296" customFormat="1" ht="39.75" customHeight="1" outlineLevel="1">
      <c r="A455" s="2061"/>
      <c r="B455" s="2062"/>
      <c r="C455" s="1868"/>
      <c r="D455" s="1078"/>
      <c r="E455" s="1868"/>
      <c r="F455" s="1868"/>
      <c r="G455" s="44" t="s">
        <v>375</v>
      </c>
      <c r="H455" s="44" t="s">
        <v>376</v>
      </c>
      <c r="I455" s="49">
        <v>46656</v>
      </c>
      <c r="J455" s="49">
        <v>63936</v>
      </c>
      <c r="K455" s="1868"/>
      <c r="L455" s="1868"/>
      <c r="M455" s="1695"/>
      <c r="N455" s="1695"/>
      <c r="O455" s="1695"/>
      <c r="P455" s="1695"/>
      <c r="Q455" s="1695"/>
      <c r="R455" s="1695"/>
      <c r="S455" s="1695"/>
      <c r="T455" s="1695"/>
      <c r="U455" s="2040"/>
      <c r="V455" s="2040"/>
      <c r="W455" s="2040"/>
      <c r="X455" s="2040"/>
      <c r="Y455" s="1596"/>
      <c r="Z455" s="1596"/>
      <c r="AA455" s="1596"/>
      <c r="AB455" s="1596"/>
      <c r="AC455" s="1695"/>
      <c r="AD455" s="1695"/>
      <c r="AE455" s="1695"/>
      <c r="AF455" s="1953"/>
      <c r="AG455" s="2090"/>
      <c r="AH455" s="938"/>
      <c r="AI455" s="938"/>
      <c r="AJ455" s="2028"/>
      <c r="AK455" s="1159"/>
      <c r="AL455" s="1853"/>
      <c r="AM455" s="295"/>
      <c r="AN455" s="295"/>
      <c r="AO455" s="295"/>
      <c r="AP455" s="295"/>
      <c r="AQ455" s="295"/>
    </row>
    <row r="456" spans="1:43" s="296" customFormat="1" ht="39.75" customHeight="1" outlineLevel="1">
      <c r="A456" s="2061" t="s">
        <v>658</v>
      </c>
      <c r="B456" s="2062" t="s">
        <v>646</v>
      </c>
      <c r="C456" s="2155" t="s">
        <v>865</v>
      </c>
      <c r="D456" s="1091"/>
      <c r="E456" s="1866" t="s">
        <v>73</v>
      </c>
      <c r="F456" s="1866" t="s">
        <v>449</v>
      </c>
      <c r="G456" s="44" t="s">
        <v>372</v>
      </c>
      <c r="H456" s="44" t="s">
        <v>79</v>
      </c>
      <c r="I456" s="45">
        <v>1.5</v>
      </c>
      <c r="J456" s="45">
        <v>1.5</v>
      </c>
      <c r="K456" s="1866">
        <v>2019</v>
      </c>
      <c r="L456" s="1866">
        <v>2019</v>
      </c>
      <c r="M456" s="1693">
        <f>SUM(N456:P458)</f>
        <v>0</v>
      </c>
      <c r="N456" s="1693"/>
      <c r="O456" s="1693"/>
      <c r="P456" s="1693"/>
      <c r="Q456" s="1693"/>
      <c r="R456" s="1693"/>
      <c r="S456" s="1693"/>
      <c r="T456" s="1693"/>
      <c r="U456" s="2038">
        <f>SUM(V456:X458)</f>
        <v>2759</v>
      </c>
      <c r="V456" s="2038">
        <f t="shared" ref="V456" si="197">R456</f>
        <v>0</v>
      </c>
      <c r="W456" s="2038">
        <v>2759</v>
      </c>
      <c r="X456" s="2038">
        <f t="shared" ref="X456" si="198">T456</f>
        <v>0</v>
      </c>
      <c r="Y456" s="1594">
        <f>SUM(Z456:AB458)</f>
        <v>2759</v>
      </c>
      <c r="Z456" s="1594">
        <f t="shared" ref="Z456" si="199">V456</f>
        <v>0</v>
      </c>
      <c r="AA456" s="1594">
        <v>2759</v>
      </c>
      <c r="AB456" s="1594">
        <f t="shared" ref="AB456" si="200">X456</f>
        <v>0</v>
      </c>
      <c r="AC456" s="1693">
        <f>SUM(AD456:AF458)</f>
        <v>3014.9</v>
      </c>
      <c r="AD456" s="1693">
        <v>0</v>
      </c>
      <c r="AE456" s="1693">
        <v>2759</v>
      </c>
      <c r="AF456" s="1693">
        <v>255.9</v>
      </c>
      <c r="AG456" s="2088"/>
      <c r="AH456" s="936"/>
      <c r="AI456" s="936"/>
      <c r="AJ456" s="2094"/>
      <c r="AK456" s="1157"/>
      <c r="AL456" s="1853"/>
      <c r="AM456" s="295"/>
      <c r="AN456" s="295"/>
      <c r="AO456" s="295"/>
      <c r="AP456" s="295"/>
      <c r="AQ456" s="295"/>
    </row>
    <row r="457" spans="1:43" s="296" customFormat="1" ht="39.75" customHeight="1" outlineLevel="1">
      <c r="A457" s="2061"/>
      <c r="B457" s="2062"/>
      <c r="C457" s="1867"/>
      <c r="D457" s="1085"/>
      <c r="E457" s="1867"/>
      <c r="F457" s="1867"/>
      <c r="G457" s="44" t="s">
        <v>374</v>
      </c>
      <c r="H457" s="44" t="s">
        <v>373</v>
      </c>
      <c r="I457" s="44">
        <v>400</v>
      </c>
      <c r="J457" s="44">
        <v>400</v>
      </c>
      <c r="K457" s="1867"/>
      <c r="L457" s="1867"/>
      <c r="M457" s="1694"/>
      <c r="N457" s="1694"/>
      <c r="O457" s="1694"/>
      <c r="P457" s="1694"/>
      <c r="Q457" s="1694"/>
      <c r="R457" s="1694"/>
      <c r="S457" s="1694"/>
      <c r="T457" s="1694"/>
      <c r="U457" s="2039"/>
      <c r="V457" s="2039"/>
      <c r="W457" s="2039"/>
      <c r="X457" s="2039"/>
      <c r="Y457" s="1595"/>
      <c r="Z457" s="1595"/>
      <c r="AA457" s="1595"/>
      <c r="AB457" s="1595"/>
      <c r="AC457" s="1694"/>
      <c r="AD457" s="1694"/>
      <c r="AE457" s="1694"/>
      <c r="AF457" s="1694"/>
      <c r="AG457" s="2089"/>
      <c r="AH457" s="937"/>
      <c r="AI457" s="937"/>
      <c r="AJ457" s="2027"/>
      <c r="AK457" s="1158"/>
      <c r="AL457" s="1853"/>
      <c r="AM457" s="295"/>
      <c r="AN457" s="295"/>
      <c r="AO457" s="295"/>
      <c r="AP457" s="295"/>
      <c r="AQ457" s="295"/>
    </row>
    <row r="458" spans="1:43" s="296" customFormat="1" ht="39.75" customHeight="1" outlineLevel="1">
      <c r="A458" s="2061"/>
      <c r="B458" s="2062"/>
      <c r="C458" s="1868"/>
      <c r="D458" s="1078"/>
      <c r="E458" s="1868"/>
      <c r="F458" s="1868"/>
      <c r="G458" s="44" t="s">
        <v>375</v>
      </c>
      <c r="H458" s="44" t="s">
        <v>376</v>
      </c>
      <c r="I458" s="44">
        <v>10368</v>
      </c>
      <c r="J458" s="44">
        <v>10886.4</v>
      </c>
      <c r="K458" s="1868"/>
      <c r="L458" s="1868"/>
      <c r="M458" s="1695"/>
      <c r="N458" s="1695"/>
      <c r="O458" s="1695"/>
      <c r="P458" s="1695"/>
      <c r="Q458" s="1695"/>
      <c r="R458" s="1695"/>
      <c r="S458" s="1695"/>
      <c r="T458" s="1695"/>
      <c r="U458" s="2040"/>
      <c r="V458" s="2040"/>
      <c r="W458" s="2040"/>
      <c r="X458" s="2040"/>
      <c r="Y458" s="1596"/>
      <c r="Z458" s="1596"/>
      <c r="AA458" s="1596"/>
      <c r="AB458" s="1596"/>
      <c r="AC458" s="1695"/>
      <c r="AD458" s="1695"/>
      <c r="AE458" s="1695"/>
      <c r="AF458" s="1695"/>
      <c r="AG458" s="2090"/>
      <c r="AH458" s="938"/>
      <c r="AI458" s="938"/>
      <c r="AJ458" s="2028"/>
      <c r="AK458" s="1159"/>
      <c r="AL458" s="1853"/>
      <c r="AM458" s="295"/>
      <c r="AN458" s="295"/>
      <c r="AO458" s="295"/>
      <c r="AP458" s="295"/>
      <c r="AQ458" s="295"/>
    </row>
    <row r="459" spans="1:43" s="296" customFormat="1" ht="39.75" customHeight="1" outlineLevel="1">
      <c r="A459" s="1859" t="s">
        <v>659</v>
      </c>
      <c r="B459" s="1862" t="s">
        <v>647</v>
      </c>
      <c r="C459" s="2154" t="s">
        <v>865</v>
      </c>
      <c r="D459" s="1092"/>
      <c r="E459" s="1867" t="s">
        <v>73</v>
      </c>
      <c r="F459" s="1867" t="s">
        <v>449</v>
      </c>
      <c r="G459" s="1075" t="s">
        <v>372</v>
      </c>
      <c r="H459" s="1075" t="s">
        <v>79</v>
      </c>
      <c r="I459" s="1094">
        <v>0.7</v>
      </c>
      <c r="J459" s="1094">
        <v>0.7</v>
      </c>
      <c r="K459" s="1867">
        <v>2019</v>
      </c>
      <c r="L459" s="1867">
        <v>2019</v>
      </c>
      <c r="M459" s="1694">
        <f>SUM(N459:P461)</f>
        <v>0</v>
      </c>
      <c r="N459" s="1694"/>
      <c r="O459" s="1694"/>
      <c r="P459" s="1694"/>
      <c r="Q459" s="1694"/>
      <c r="R459" s="1694"/>
      <c r="S459" s="1694"/>
      <c r="T459" s="1694"/>
      <c r="U459" s="2039">
        <f>SUM(V459:X461)</f>
        <v>1838</v>
      </c>
      <c r="V459" s="2039">
        <f>R459</f>
        <v>0</v>
      </c>
      <c r="W459" s="2039">
        <v>1838</v>
      </c>
      <c r="X459" s="2039">
        <f t="shared" ref="X459" si="201">T459</f>
        <v>0</v>
      </c>
      <c r="Y459" s="1594">
        <f>SUM(Z459:AB461)</f>
        <v>1838</v>
      </c>
      <c r="Z459" s="1594">
        <f>V459</f>
        <v>0</v>
      </c>
      <c r="AA459" s="1594">
        <v>1838</v>
      </c>
      <c r="AB459" s="1594">
        <f t="shared" ref="AB459" si="202">X459</f>
        <v>0</v>
      </c>
      <c r="AC459" s="1694">
        <f>SUM(AD459:AF461)</f>
        <v>1838</v>
      </c>
      <c r="AD459" s="1694">
        <v>0</v>
      </c>
      <c r="AE459" s="1694">
        <v>1838</v>
      </c>
      <c r="AF459" s="1951"/>
      <c r="AG459" s="2083"/>
      <c r="AH459" s="935"/>
      <c r="AI459" s="935"/>
      <c r="AJ459" s="2095"/>
      <c r="AK459" s="1158"/>
      <c r="AL459" s="1853"/>
      <c r="AM459" s="295"/>
      <c r="AN459" s="295"/>
      <c r="AO459" s="295"/>
      <c r="AP459" s="295"/>
      <c r="AQ459" s="295"/>
    </row>
    <row r="460" spans="1:43" s="296" customFormat="1" ht="39.75" customHeight="1" outlineLevel="1">
      <c r="A460" s="2061"/>
      <c r="B460" s="2062"/>
      <c r="C460" s="1867"/>
      <c r="D460" s="1085"/>
      <c r="E460" s="1867"/>
      <c r="F460" s="1867"/>
      <c r="G460" s="44" t="s">
        <v>374</v>
      </c>
      <c r="H460" s="44" t="s">
        <v>373</v>
      </c>
      <c r="I460" s="44">
        <v>300</v>
      </c>
      <c r="J460" s="44">
        <v>300</v>
      </c>
      <c r="K460" s="1867"/>
      <c r="L460" s="1867"/>
      <c r="M460" s="1694"/>
      <c r="N460" s="1694"/>
      <c r="O460" s="1694"/>
      <c r="P460" s="1694"/>
      <c r="Q460" s="1694"/>
      <c r="R460" s="1694"/>
      <c r="S460" s="1694"/>
      <c r="T460" s="1694"/>
      <c r="U460" s="2039"/>
      <c r="V460" s="2039"/>
      <c r="W460" s="2039"/>
      <c r="X460" s="2039"/>
      <c r="Y460" s="1595"/>
      <c r="Z460" s="1595"/>
      <c r="AA460" s="1595"/>
      <c r="AB460" s="1595"/>
      <c r="AC460" s="1694"/>
      <c r="AD460" s="1694"/>
      <c r="AE460" s="1694"/>
      <c r="AF460" s="1952"/>
      <c r="AG460" s="2083"/>
      <c r="AH460" s="935"/>
      <c r="AI460" s="935"/>
      <c r="AJ460" s="2027"/>
      <c r="AK460" s="1158"/>
      <c r="AL460" s="1853"/>
      <c r="AM460" s="295"/>
      <c r="AN460" s="295"/>
      <c r="AO460" s="295"/>
      <c r="AP460" s="295"/>
      <c r="AQ460" s="295"/>
    </row>
    <row r="461" spans="1:43" s="296" customFormat="1" ht="43.8" outlineLevel="1" thickBot="1">
      <c r="A461" s="2153"/>
      <c r="B461" s="1860"/>
      <c r="C461" s="1868"/>
      <c r="D461" s="1085"/>
      <c r="E461" s="1867"/>
      <c r="F461" s="1867"/>
      <c r="G461" s="1074" t="s">
        <v>375</v>
      </c>
      <c r="H461" s="1074" t="s">
        <v>376</v>
      </c>
      <c r="I461" s="1074">
        <v>6307.2</v>
      </c>
      <c r="J461" s="1074">
        <v>6825.6</v>
      </c>
      <c r="K461" s="1867"/>
      <c r="L461" s="1867"/>
      <c r="M461" s="1695"/>
      <c r="N461" s="1695"/>
      <c r="O461" s="1695"/>
      <c r="P461" s="1695"/>
      <c r="Q461" s="1695"/>
      <c r="R461" s="1695"/>
      <c r="S461" s="1695"/>
      <c r="T461" s="1695"/>
      <c r="U461" s="2040"/>
      <c r="V461" s="2040"/>
      <c r="W461" s="2040"/>
      <c r="X461" s="2040"/>
      <c r="Y461" s="1596"/>
      <c r="Z461" s="1596"/>
      <c r="AA461" s="1596"/>
      <c r="AB461" s="1596"/>
      <c r="AC461" s="1695"/>
      <c r="AD461" s="1695"/>
      <c r="AE461" s="1695"/>
      <c r="AF461" s="1953"/>
      <c r="AG461" s="2083"/>
      <c r="AH461" s="935"/>
      <c r="AI461" s="935"/>
      <c r="AJ461" s="2027"/>
      <c r="AK461" s="1158"/>
      <c r="AL461" s="1853"/>
      <c r="AM461" s="295"/>
      <c r="AN461" s="295"/>
      <c r="AO461" s="295"/>
      <c r="AP461" s="295"/>
      <c r="AQ461" s="295"/>
    </row>
    <row r="462" spans="1:43" s="275" customFormat="1" ht="14.4" outlineLevel="1">
      <c r="A462" s="2072" t="s">
        <v>1035</v>
      </c>
      <c r="B462" s="1730" t="s">
        <v>893</v>
      </c>
      <c r="C462" s="1588" t="s">
        <v>1060</v>
      </c>
      <c r="D462" s="1588" t="s">
        <v>888</v>
      </c>
      <c r="E462" s="2075" t="s">
        <v>73</v>
      </c>
      <c r="F462" s="2075" t="s">
        <v>449</v>
      </c>
      <c r="G462" s="273" t="s">
        <v>372</v>
      </c>
      <c r="H462" s="273" t="s">
        <v>79</v>
      </c>
      <c r="I462" s="1790"/>
      <c r="J462" s="1790"/>
      <c r="K462" s="1812">
        <v>2020</v>
      </c>
      <c r="L462" s="1812">
        <v>2020</v>
      </c>
      <c r="M462" s="1790"/>
      <c r="N462" s="1790"/>
      <c r="O462" s="1790"/>
      <c r="P462" s="1790"/>
      <c r="Q462" s="1790"/>
      <c r="R462" s="1790"/>
      <c r="S462" s="1790"/>
      <c r="T462" s="1790"/>
      <c r="U462" s="1790"/>
      <c r="V462" s="1790"/>
      <c r="W462" s="1790"/>
      <c r="X462" s="1790"/>
      <c r="Y462" s="1606">
        <f>SUM(Z462:AB464)</f>
        <v>3715</v>
      </c>
      <c r="Z462" s="1790"/>
      <c r="AA462" s="1790"/>
      <c r="AB462" s="1606">
        <v>3715</v>
      </c>
      <c r="AC462" s="1606">
        <f>SUM(AD462:AF464)</f>
        <v>3373.71</v>
      </c>
      <c r="AD462" s="1790"/>
      <c r="AE462" s="1790"/>
      <c r="AF462" s="1725">
        <f>SUM(AG462:AH464)</f>
        <v>3373.71</v>
      </c>
      <c r="AG462" s="1606">
        <v>99.11</v>
      </c>
      <c r="AH462" s="1606">
        <v>3274.6</v>
      </c>
      <c r="AI462" s="908"/>
      <c r="AJ462" s="1606">
        <v>3715</v>
      </c>
      <c r="AK462" s="1113"/>
      <c r="AL462" s="1557"/>
      <c r="AM462" s="77"/>
      <c r="AN462" s="77"/>
      <c r="AO462" s="77"/>
      <c r="AP462" s="77"/>
      <c r="AQ462" s="77"/>
    </row>
    <row r="463" spans="1:43" s="275" customFormat="1" ht="14.4" outlineLevel="1">
      <c r="A463" s="2073"/>
      <c r="B463" s="1731"/>
      <c r="C463" s="1589"/>
      <c r="D463" s="1589"/>
      <c r="E463" s="2075"/>
      <c r="F463" s="2075"/>
      <c r="G463" s="273" t="s">
        <v>374</v>
      </c>
      <c r="H463" s="273" t="s">
        <v>373</v>
      </c>
      <c r="I463" s="1791"/>
      <c r="J463" s="1791"/>
      <c r="K463" s="1813"/>
      <c r="L463" s="1813"/>
      <c r="M463" s="1791"/>
      <c r="N463" s="1791"/>
      <c r="O463" s="1791"/>
      <c r="P463" s="1791"/>
      <c r="Q463" s="1791"/>
      <c r="R463" s="1791"/>
      <c r="S463" s="1791"/>
      <c r="T463" s="1791"/>
      <c r="U463" s="1791"/>
      <c r="V463" s="1791"/>
      <c r="W463" s="1791"/>
      <c r="X463" s="1791"/>
      <c r="Y463" s="1607"/>
      <c r="Z463" s="1791"/>
      <c r="AA463" s="1791"/>
      <c r="AB463" s="1607"/>
      <c r="AC463" s="1607"/>
      <c r="AD463" s="1791"/>
      <c r="AE463" s="1791"/>
      <c r="AF463" s="1725"/>
      <c r="AG463" s="1607"/>
      <c r="AH463" s="1607"/>
      <c r="AI463" s="909"/>
      <c r="AJ463" s="1607"/>
      <c r="AK463" s="1138"/>
      <c r="AL463" s="1557"/>
      <c r="AM463" s="77"/>
      <c r="AN463" s="77"/>
      <c r="AO463" s="77"/>
      <c r="AP463" s="77"/>
      <c r="AQ463" s="77"/>
    </row>
    <row r="464" spans="1:43" s="275" customFormat="1" ht="43.2" outlineLevel="1">
      <c r="A464" s="2074"/>
      <c r="B464" s="1732"/>
      <c r="C464" s="1590"/>
      <c r="D464" s="1590"/>
      <c r="E464" s="2075"/>
      <c r="F464" s="2075"/>
      <c r="G464" s="273" t="s">
        <v>375</v>
      </c>
      <c r="H464" s="273" t="s">
        <v>376</v>
      </c>
      <c r="I464" s="1791"/>
      <c r="J464" s="1791"/>
      <c r="K464" s="1813"/>
      <c r="L464" s="1813"/>
      <c r="M464" s="1791"/>
      <c r="N464" s="1791"/>
      <c r="O464" s="1791"/>
      <c r="P464" s="1791"/>
      <c r="Q464" s="1791"/>
      <c r="R464" s="1791"/>
      <c r="S464" s="1791"/>
      <c r="T464" s="1791"/>
      <c r="U464" s="1791"/>
      <c r="V464" s="1791"/>
      <c r="W464" s="1791"/>
      <c r="X464" s="1791"/>
      <c r="Y464" s="1608"/>
      <c r="Z464" s="1792"/>
      <c r="AA464" s="1792"/>
      <c r="AB464" s="1608"/>
      <c r="AC464" s="1607"/>
      <c r="AD464" s="1791"/>
      <c r="AE464" s="1791"/>
      <c r="AF464" s="1726"/>
      <c r="AG464" s="1607"/>
      <c r="AH464" s="1608"/>
      <c r="AI464" s="909"/>
      <c r="AJ464" s="1607"/>
      <c r="AK464" s="1138"/>
      <c r="AL464" s="1557"/>
      <c r="AM464" s="77"/>
      <c r="AN464" s="77"/>
      <c r="AO464" s="77"/>
      <c r="AP464" s="77"/>
      <c r="AQ464" s="77"/>
    </row>
    <row r="465" spans="1:43" s="275" customFormat="1" ht="14.4" outlineLevel="1">
      <c r="A465" s="2072" t="s">
        <v>1036</v>
      </c>
      <c r="B465" s="1730" t="s">
        <v>894</v>
      </c>
      <c r="C465" s="1588" t="s">
        <v>1060</v>
      </c>
      <c r="D465" s="1589" t="s">
        <v>888</v>
      </c>
      <c r="E465" s="2075" t="s">
        <v>73</v>
      </c>
      <c r="F465" s="2075" t="s">
        <v>449</v>
      </c>
      <c r="G465" s="273" t="s">
        <v>372</v>
      </c>
      <c r="H465" s="273" t="s">
        <v>79</v>
      </c>
      <c r="I465" s="1790"/>
      <c r="J465" s="1790"/>
      <c r="K465" s="1812">
        <v>2020</v>
      </c>
      <c r="L465" s="1812">
        <v>2020</v>
      </c>
      <c r="M465" s="1790"/>
      <c r="N465" s="1790"/>
      <c r="O465" s="1790"/>
      <c r="P465" s="1790"/>
      <c r="Q465" s="1790"/>
      <c r="R465" s="1790"/>
      <c r="S465" s="1790"/>
      <c r="T465" s="1790"/>
      <c r="U465" s="1790"/>
      <c r="V465" s="1790"/>
      <c r="W465" s="1790"/>
      <c r="X465" s="1790"/>
      <c r="Y465" s="1606">
        <f t="shared" ref="Y465" si="203">SUM(Z465:AB467)</f>
        <v>4152</v>
      </c>
      <c r="Z465" s="1790"/>
      <c r="AA465" s="1790"/>
      <c r="AB465" s="1606">
        <v>4152</v>
      </c>
      <c r="AC465" s="1606">
        <f t="shared" ref="AC465" si="204">SUM(AD465:AF467)</f>
        <v>3360.29</v>
      </c>
      <c r="AD465" s="1790"/>
      <c r="AE465" s="1790"/>
      <c r="AF465" s="1724">
        <f>SUM(AG465:AH467)</f>
        <v>3360.29</v>
      </c>
      <c r="AG465" s="1724">
        <v>41.47</v>
      </c>
      <c r="AH465" s="1724">
        <v>3318.82</v>
      </c>
      <c r="AI465" s="908"/>
      <c r="AJ465" s="1606">
        <v>4152</v>
      </c>
      <c r="AK465" s="1113"/>
      <c r="AL465" s="1557"/>
      <c r="AM465" s="77"/>
      <c r="AN465" s="77"/>
      <c r="AO465" s="77"/>
      <c r="AP465" s="77"/>
      <c r="AQ465" s="77"/>
    </row>
    <row r="466" spans="1:43" s="275" customFormat="1" ht="14.4" outlineLevel="1">
      <c r="A466" s="2073"/>
      <c r="B466" s="1731"/>
      <c r="C466" s="1589"/>
      <c r="D466" s="1589"/>
      <c r="E466" s="2075"/>
      <c r="F466" s="2075"/>
      <c r="G466" s="273" t="s">
        <v>374</v>
      </c>
      <c r="H466" s="273" t="s">
        <v>373</v>
      </c>
      <c r="I466" s="1791"/>
      <c r="J466" s="1791"/>
      <c r="K466" s="1813"/>
      <c r="L466" s="1813"/>
      <c r="M466" s="1791"/>
      <c r="N466" s="1791"/>
      <c r="O466" s="1791"/>
      <c r="P466" s="1791"/>
      <c r="Q466" s="1791"/>
      <c r="R466" s="1791"/>
      <c r="S466" s="1791"/>
      <c r="T466" s="1791"/>
      <c r="U466" s="1791"/>
      <c r="V466" s="1791"/>
      <c r="W466" s="1791"/>
      <c r="X466" s="1791"/>
      <c r="Y466" s="1607"/>
      <c r="Z466" s="1791"/>
      <c r="AA466" s="1791"/>
      <c r="AB466" s="1607"/>
      <c r="AC466" s="1607"/>
      <c r="AD466" s="1791"/>
      <c r="AE466" s="1791"/>
      <c r="AF466" s="1725"/>
      <c r="AG466" s="1725"/>
      <c r="AH466" s="1725"/>
      <c r="AI466" s="909"/>
      <c r="AJ466" s="1607"/>
      <c r="AK466" s="1138"/>
      <c r="AL466" s="1557"/>
      <c r="AM466" s="77"/>
      <c r="AN466" s="77"/>
      <c r="AO466" s="77"/>
      <c r="AP466" s="77"/>
      <c r="AQ466" s="77"/>
    </row>
    <row r="467" spans="1:43" s="275" customFormat="1" ht="43.8" outlineLevel="1" thickBot="1">
      <c r="A467" s="2074"/>
      <c r="B467" s="1732"/>
      <c r="C467" s="1590"/>
      <c r="D467" s="1589"/>
      <c r="E467" s="2075"/>
      <c r="F467" s="2075"/>
      <c r="G467" s="273" t="s">
        <v>375</v>
      </c>
      <c r="H467" s="273" t="s">
        <v>376</v>
      </c>
      <c r="I467" s="1792"/>
      <c r="J467" s="1792"/>
      <c r="K467" s="1813"/>
      <c r="L467" s="1813"/>
      <c r="M467" s="1791"/>
      <c r="N467" s="1791"/>
      <c r="O467" s="1791"/>
      <c r="P467" s="1791"/>
      <c r="Q467" s="1791"/>
      <c r="R467" s="1791"/>
      <c r="S467" s="1791"/>
      <c r="T467" s="1791"/>
      <c r="U467" s="1791"/>
      <c r="V467" s="1791"/>
      <c r="W467" s="1791"/>
      <c r="X467" s="1791"/>
      <c r="Y467" s="1608"/>
      <c r="Z467" s="1792"/>
      <c r="AA467" s="1792"/>
      <c r="AB467" s="1608"/>
      <c r="AC467" s="1607"/>
      <c r="AD467" s="1791"/>
      <c r="AE467" s="1791"/>
      <c r="AF467" s="1726"/>
      <c r="AG467" s="1726"/>
      <c r="AH467" s="1921"/>
      <c r="AI467" s="910"/>
      <c r="AJ467" s="1608"/>
      <c r="AK467" s="1180"/>
      <c r="AL467" s="1557"/>
      <c r="AM467" s="77"/>
      <c r="AN467" s="77"/>
      <c r="AO467" s="77"/>
      <c r="AP467" s="77"/>
      <c r="AQ467" s="77"/>
    </row>
    <row r="468" spans="1:43" ht="6.75" customHeight="1" thickBot="1">
      <c r="A468" s="192"/>
      <c r="B468" s="376"/>
      <c r="C468" s="193"/>
      <c r="D468" s="193"/>
      <c r="E468" s="168"/>
      <c r="F468" s="168"/>
      <c r="G468" s="169"/>
      <c r="H468" s="169"/>
      <c r="I468" s="169"/>
      <c r="J468" s="169"/>
      <c r="K468" s="169"/>
      <c r="L468" s="169"/>
      <c r="M468" s="169"/>
      <c r="N468" s="169"/>
      <c r="O468" s="169"/>
      <c r="P468" s="169"/>
      <c r="Q468" s="169"/>
      <c r="R468" s="169"/>
      <c r="S468" s="169"/>
      <c r="T468" s="169"/>
      <c r="U468" s="405"/>
      <c r="V468" s="405"/>
      <c r="W468" s="405"/>
      <c r="X468" s="405"/>
      <c r="Y468" s="457"/>
      <c r="Z468" s="457"/>
      <c r="AA468" s="457"/>
      <c r="AB468" s="457"/>
      <c r="AC468" s="169"/>
      <c r="AD468" s="169"/>
      <c r="AE468" s="169"/>
      <c r="AF468" s="1016"/>
      <c r="AG468" s="171"/>
      <c r="AH468" s="171"/>
      <c r="AI468" s="171"/>
      <c r="AJ468" s="172"/>
      <c r="AK468" s="1181"/>
      <c r="AL468" s="709"/>
      <c r="AM468" s="2"/>
      <c r="AN468" s="2"/>
      <c r="AO468" s="2"/>
      <c r="AP468" s="2"/>
      <c r="AQ468" s="2"/>
    </row>
    <row r="469" spans="1:43" ht="36" customHeight="1">
      <c r="A469" s="358" t="s">
        <v>248</v>
      </c>
      <c r="B469" s="1675" t="s">
        <v>84</v>
      </c>
      <c r="C469" s="1676"/>
      <c r="D469" s="1676"/>
      <c r="E469" s="1676"/>
      <c r="F469" s="1676"/>
      <c r="G469" s="1676"/>
      <c r="H469" s="1676"/>
      <c r="I469" s="1676"/>
      <c r="J469" s="1676"/>
      <c r="K469" s="1676"/>
      <c r="L469" s="1677"/>
      <c r="M469" s="235">
        <f t="shared" ref="M469:AC469" si="205">M470+M485</f>
        <v>339166</v>
      </c>
      <c r="N469" s="235">
        <f t="shared" si="205"/>
        <v>72100</v>
      </c>
      <c r="O469" s="235">
        <f t="shared" si="205"/>
        <v>228816</v>
      </c>
      <c r="P469" s="235">
        <f t="shared" si="205"/>
        <v>38250</v>
      </c>
      <c r="Q469" s="235">
        <f t="shared" si="205"/>
        <v>318983</v>
      </c>
      <c r="R469" s="235">
        <f t="shared" si="205"/>
        <v>73059.27</v>
      </c>
      <c r="S469" s="235">
        <f t="shared" si="205"/>
        <v>207673.73</v>
      </c>
      <c r="T469" s="235">
        <f t="shared" si="205"/>
        <v>38250</v>
      </c>
      <c r="U469" s="417">
        <f t="shared" si="205"/>
        <v>331143.02999999997</v>
      </c>
      <c r="V469" s="417">
        <f t="shared" si="205"/>
        <v>72271.8</v>
      </c>
      <c r="W469" s="417">
        <f t="shared" si="205"/>
        <v>214056.23</v>
      </c>
      <c r="X469" s="417">
        <f t="shared" si="205"/>
        <v>44815</v>
      </c>
      <c r="Y469" s="468">
        <f t="shared" si="205"/>
        <v>350938.02999999997</v>
      </c>
      <c r="Z469" s="468">
        <f t="shared" si="205"/>
        <v>72271.8</v>
      </c>
      <c r="AA469" s="468">
        <f t="shared" si="205"/>
        <v>214056.23</v>
      </c>
      <c r="AB469" s="468">
        <f t="shared" si="205"/>
        <v>64610</v>
      </c>
      <c r="AC469" s="235">
        <f t="shared" si="205"/>
        <v>238849.11800000002</v>
      </c>
      <c r="AD469" s="235">
        <f>AD470+AD485</f>
        <v>119744.18000000001</v>
      </c>
      <c r="AE469" s="235">
        <f>AE470+AE485</f>
        <v>56057.5</v>
      </c>
      <c r="AF469" s="235">
        <f>SUM(AF470+AF485)</f>
        <v>63047.437999999995</v>
      </c>
      <c r="AG469" s="63">
        <f>SUM(AG470+AG485)</f>
        <v>30800.867999999999</v>
      </c>
      <c r="AH469" s="105"/>
      <c r="AI469" s="105"/>
      <c r="AJ469" s="105">
        <f>SUM(AJ470+AJ485)</f>
        <v>64897</v>
      </c>
      <c r="AK469" s="1117"/>
      <c r="AL469" s="709"/>
      <c r="AM469" s="2"/>
      <c r="AN469" s="2"/>
      <c r="AO469" s="2"/>
      <c r="AP469" s="2"/>
      <c r="AQ469" s="2"/>
    </row>
    <row r="470" spans="1:43" ht="22.5" customHeight="1">
      <c r="A470" s="344" t="s">
        <v>249</v>
      </c>
      <c r="B470" s="1655" t="s">
        <v>36</v>
      </c>
      <c r="C470" s="1656"/>
      <c r="D470" s="1656"/>
      <c r="E470" s="1656"/>
      <c r="F470" s="731"/>
      <c r="G470" s="16"/>
      <c r="H470" s="16"/>
      <c r="I470" s="16"/>
      <c r="J470" s="16"/>
      <c r="K470" s="16"/>
      <c r="L470" s="16"/>
      <c r="M470" s="17">
        <f t="shared" ref="M470:U470" si="206">SUM(M471:M479)</f>
        <v>25000</v>
      </c>
      <c r="N470" s="17">
        <f t="shared" si="206"/>
        <v>6500</v>
      </c>
      <c r="O470" s="17">
        <f t="shared" si="206"/>
        <v>900</v>
      </c>
      <c r="P470" s="17">
        <f t="shared" si="206"/>
        <v>17600</v>
      </c>
      <c r="Q470" s="17">
        <f t="shared" si="206"/>
        <v>25959.269999999997</v>
      </c>
      <c r="R470" s="17">
        <f t="shared" si="206"/>
        <v>7459.27</v>
      </c>
      <c r="S470" s="17">
        <f t="shared" si="206"/>
        <v>900</v>
      </c>
      <c r="T470" s="17">
        <f t="shared" si="206"/>
        <v>17600</v>
      </c>
      <c r="U470" s="399">
        <f t="shared" si="206"/>
        <v>37851.299999999996</v>
      </c>
      <c r="V470" s="399">
        <f t="shared" ref="V470:AE470" si="207">SUM(V471:V479)</f>
        <v>6671.7999999999993</v>
      </c>
      <c r="W470" s="399">
        <f t="shared" si="207"/>
        <v>7014.5</v>
      </c>
      <c r="X470" s="399">
        <f t="shared" si="207"/>
        <v>24165</v>
      </c>
      <c r="Y470" s="448">
        <f t="shared" ref="Y470:AC470" si="208">SUM(Y471:Y484)</f>
        <v>46860.3</v>
      </c>
      <c r="Z470" s="448">
        <f t="shared" si="208"/>
        <v>6671.7999999999993</v>
      </c>
      <c r="AA470" s="448">
        <f t="shared" si="208"/>
        <v>7014.5</v>
      </c>
      <c r="AB470" s="448">
        <f>SUM(AB471:AB484)</f>
        <v>33174</v>
      </c>
      <c r="AC470" s="17">
        <f t="shared" si="208"/>
        <v>49088.860000000008</v>
      </c>
      <c r="AD470" s="17">
        <f t="shared" si="207"/>
        <v>6859.08</v>
      </c>
      <c r="AE470" s="17">
        <f t="shared" si="207"/>
        <v>8484.5</v>
      </c>
      <c r="AF470" s="17">
        <f>SUM(AF471:AF484)</f>
        <v>33745.279999999999</v>
      </c>
      <c r="AG470" s="17">
        <f t="shared" ref="AG470" si="209">SUM(AG471:AG484)</f>
        <v>20105.55</v>
      </c>
      <c r="AH470" s="17"/>
      <c r="AI470" s="17"/>
      <c r="AJ470" s="17">
        <f>SUM(AJ471:AJ484)</f>
        <v>33174</v>
      </c>
      <c r="AK470" s="1134"/>
      <c r="AL470" s="213"/>
      <c r="AM470" s="9"/>
      <c r="AN470" s="9"/>
      <c r="AO470" s="2"/>
      <c r="AP470" s="2"/>
      <c r="AQ470" s="2"/>
    </row>
    <row r="471" spans="1:43" ht="19.5" customHeight="1" outlineLevel="1">
      <c r="A471" s="1827" t="s">
        <v>250</v>
      </c>
      <c r="B471" s="1718" t="s">
        <v>13</v>
      </c>
      <c r="C471" s="1576" t="s">
        <v>773</v>
      </c>
      <c r="D471" s="706"/>
      <c r="E471" s="1576" t="s">
        <v>73</v>
      </c>
      <c r="F471" s="1576" t="s">
        <v>449</v>
      </c>
      <c r="G471" s="826" t="s">
        <v>377</v>
      </c>
      <c r="H471" s="826" t="s">
        <v>80</v>
      </c>
      <c r="I471" s="826">
        <v>1</v>
      </c>
      <c r="J471" s="826">
        <v>1</v>
      </c>
      <c r="K471" s="1576">
        <v>2018</v>
      </c>
      <c r="L471" s="1576">
        <v>2018</v>
      </c>
      <c r="M471" s="1612">
        <f>SUM(N471:P472)</f>
        <v>4000</v>
      </c>
      <c r="N471" s="1612">
        <v>4000</v>
      </c>
      <c r="O471" s="1612">
        <v>0</v>
      </c>
      <c r="P471" s="1612">
        <v>0</v>
      </c>
      <c r="Q471" s="1612">
        <f>SUM(R471:T472)</f>
        <v>2749.6</v>
      </c>
      <c r="R471" s="1612">
        <v>2749.6</v>
      </c>
      <c r="S471" s="1612">
        <v>0</v>
      </c>
      <c r="T471" s="1612">
        <v>0</v>
      </c>
      <c r="U471" s="1681">
        <f>SUM(V471:X472)</f>
        <v>2749.6</v>
      </c>
      <c r="V471" s="1681">
        <f>R471</f>
        <v>2749.6</v>
      </c>
      <c r="W471" s="1681">
        <f>S471</f>
        <v>0</v>
      </c>
      <c r="X471" s="1681">
        <f>T471</f>
        <v>0</v>
      </c>
      <c r="Y471" s="1594">
        <f>SUM(Z471:AB472)</f>
        <v>2749.6</v>
      </c>
      <c r="Z471" s="1594">
        <f>V471</f>
        <v>2749.6</v>
      </c>
      <c r="AA471" s="1594">
        <f t="shared" ref="AA471:AB471" si="210">W471</f>
        <v>0</v>
      </c>
      <c r="AB471" s="1594">
        <f t="shared" si="210"/>
        <v>0</v>
      </c>
      <c r="AC471" s="1612">
        <f>SUM(AD471:AF472)</f>
        <v>4219.71</v>
      </c>
      <c r="AD471" s="1612">
        <v>2749.71</v>
      </c>
      <c r="AE471" s="1612">
        <v>1470</v>
      </c>
      <c r="AF471" s="1927"/>
      <c r="AG471" s="2082"/>
      <c r="AH471" s="934"/>
      <c r="AI471" s="934"/>
      <c r="AJ471" s="2082"/>
      <c r="AK471" s="1182"/>
      <c r="AL471" s="1556"/>
      <c r="AM471" s="2"/>
      <c r="AN471" s="2"/>
      <c r="AO471" s="2"/>
      <c r="AP471" s="2"/>
      <c r="AQ471" s="2"/>
    </row>
    <row r="472" spans="1:43" ht="51.6" customHeight="1" outlineLevel="1">
      <c r="A472" s="1829"/>
      <c r="B472" s="1720"/>
      <c r="C472" s="1578"/>
      <c r="D472" s="708"/>
      <c r="E472" s="1578"/>
      <c r="F472" s="1578"/>
      <c r="G472" s="826" t="s">
        <v>420</v>
      </c>
      <c r="H472" s="826" t="s">
        <v>422</v>
      </c>
      <c r="I472" s="26">
        <v>1260</v>
      </c>
      <c r="J472" s="26">
        <v>1260</v>
      </c>
      <c r="K472" s="1578"/>
      <c r="L472" s="1578"/>
      <c r="M472" s="1614"/>
      <c r="N472" s="1614"/>
      <c r="O472" s="1614"/>
      <c r="P472" s="1614"/>
      <c r="Q472" s="1614"/>
      <c r="R472" s="1614"/>
      <c r="S472" s="1614"/>
      <c r="T472" s="1614"/>
      <c r="U472" s="1683"/>
      <c r="V472" s="1683"/>
      <c r="W472" s="1683"/>
      <c r="X472" s="1683"/>
      <c r="Y472" s="1596"/>
      <c r="Z472" s="1596"/>
      <c r="AA472" s="1596"/>
      <c r="AB472" s="1596"/>
      <c r="AC472" s="1614"/>
      <c r="AD472" s="1614"/>
      <c r="AE472" s="1614"/>
      <c r="AF472" s="1929"/>
      <c r="AG472" s="2083"/>
      <c r="AH472" s="935"/>
      <c r="AI472" s="935"/>
      <c r="AJ472" s="2083"/>
      <c r="AK472" s="1183"/>
      <c r="AL472" s="1556"/>
      <c r="AM472" s="2"/>
      <c r="AN472" s="2"/>
      <c r="AO472" s="2"/>
      <c r="AP472" s="2"/>
      <c r="AQ472" s="2"/>
    </row>
    <row r="473" spans="1:43" ht="126" customHeight="1" outlineLevel="1">
      <c r="A473" s="824" t="s">
        <v>251</v>
      </c>
      <c r="B473" s="860" t="s">
        <v>85</v>
      </c>
      <c r="C473" s="826" t="s">
        <v>792</v>
      </c>
      <c r="D473" s="826"/>
      <c r="E473" s="826" t="s">
        <v>73</v>
      </c>
      <c r="F473" s="826" t="s">
        <v>449</v>
      </c>
      <c r="G473" s="826" t="s">
        <v>377</v>
      </c>
      <c r="H473" s="826" t="s">
        <v>80</v>
      </c>
      <c r="I473" s="826">
        <v>1</v>
      </c>
      <c r="J473" s="826">
        <v>1</v>
      </c>
      <c r="K473" s="826">
        <v>2018</v>
      </c>
      <c r="L473" s="873">
        <v>2019</v>
      </c>
      <c r="M473" s="876">
        <f>SUM(N473:P473)</f>
        <v>2500</v>
      </c>
      <c r="N473" s="876">
        <v>2500</v>
      </c>
      <c r="O473" s="876">
        <v>0</v>
      </c>
      <c r="P473" s="876">
        <v>0</v>
      </c>
      <c r="Q473" s="876">
        <f>SUM(R473:T473)</f>
        <v>817.57</v>
      </c>
      <c r="R473" s="876">
        <v>817.57</v>
      </c>
      <c r="S473" s="876">
        <v>0</v>
      </c>
      <c r="T473" s="876">
        <v>0</v>
      </c>
      <c r="U473" s="413">
        <f t="shared" ref="U473:U479" si="211">SUM(V473:X473)</f>
        <v>817.6</v>
      </c>
      <c r="V473" s="413">
        <v>30.1</v>
      </c>
      <c r="W473" s="413">
        <v>787.5</v>
      </c>
      <c r="X473" s="413">
        <v>0</v>
      </c>
      <c r="Y473" s="464">
        <f t="shared" ref="Y473:Y480" si="212">SUM(Z473:AB473)</f>
        <v>817.6</v>
      </c>
      <c r="Z473" s="464">
        <f>V473</f>
        <v>30.1</v>
      </c>
      <c r="AA473" s="464">
        <f t="shared" ref="AA473:AB473" si="213">W473</f>
        <v>787.5</v>
      </c>
      <c r="AB473" s="464">
        <f t="shared" si="213"/>
        <v>0</v>
      </c>
      <c r="AC473" s="1056">
        <f t="shared" ref="AC473:AC480" si="214">SUM(AD473:AF473)</f>
        <v>818.01</v>
      </c>
      <c r="AD473" s="876">
        <v>30.51</v>
      </c>
      <c r="AE473" s="876">
        <v>787.5</v>
      </c>
      <c r="AF473" s="133"/>
      <c r="AG473" s="116"/>
      <c r="AH473" s="116"/>
      <c r="AI473" s="116"/>
      <c r="AJ473" s="117"/>
      <c r="AK473" s="1098"/>
      <c r="AL473" s="709"/>
      <c r="AM473" s="2"/>
      <c r="AN473" s="2"/>
      <c r="AO473" s="2"/>
      <c r="AP473" s="2"/>
      <c r="AQ473" s="2"/>
    </row>
    <row r="474" spans="1:43" ht="45.75" customHeight="1" outlineLevel="1">
      <c r="A474" s="361" t="s">
        <v>252</v>
      </c>
      <c r="B474" s="859" t="s">
        <v>591</v>
      </c>
      <c r="C474" s="826" t="s">
        <v>790</v>
      </c>
      <c r="D474" s="826"/>
      <c r="E474" s="826" t="s">
        <v>73</v>
      </c>
      <c r="F474" s="826" t="s">
        <v>449</v>
      </c>
      <c r="G474" s="826" t="s">
        <v>377</v>
      </c>
      <c r="H474" s="826" t="s">
        <v>80</v>
      </c>
      <c r="I474" s="826">
        <v>1</v>
      </c>
      <c r="J474" s="826">
        <v>1</v>
      </c>
      <c r="K474" s="826">
        <v>2019</v>
      </c>
      <c r="L474" s="826">
        <v>2019</v>
      </c>
      <c r="M474" s="876">
        <f>SUM(N474:P474)</f>
        <v>900</v>
      </c>
      <c r="N474" s="831">
        <v>0</v>
      </c>
      <c r="O474" s="831">
        <v>900</v>
      </c>
      <c r="P474" s="831">
        <v>0</v>
      </c>
      <c r="Q474" s="831">
        <f>SUM(R474:T474)</f>
        <v>900</v>
      </c>
      <c r="R474" s="831">
        <v>0</v>
      </c>
      <c r="S474" s="831">
        <v>900</v>
      </c>
      <c r="T474" s="831">
        <v>0</v>
      </c>
      <c r="U474" s="413">
        <f t="shared" si="211"/>
        <v>0</v>
      </c>
      <c r="V474" s="413">
        <v>0</v>
      </c>
      <c r="W474" s="413">
        <v>0</v>
      </c>
      <c r="X474" s="413">
        <v>0</v>
      </c>
      <c r="Y474" s="464">
        <f t="shared" si="212"/>
        <v>0</v>
      </c>
      <c r="Z474" s="464">
        <v>0</v>
      </c>
      <c r="AA474" s="464">
        <v>0</v>
      </c>
      <c r="AB474" s="464">
        <v>0</v>
      </c>
      <c r="AC474" s="1056">
        <f t="shared" si="214"/>
        <v>0</v>
      </c>
      <c r="AD474" s="831">
        <v>0</v>
      </c>
      <c r="AE474" s="831">
        <v>0</v>
      </c>
      <c r="AF474" s="132"/>
      <c r="AG474" s="118"/>
      <c r="AH474" s="118"/>
      <c r="AI474" s="118"/>
      <c r="AJ474" s="115"/>
      <c r="AK474" s="1135"/>
      <c r="AL474" s="822"/>
      <c r="AM474" s="2"/>
      <c r="AN474" s="2"/>
      <c r="AO474" s="2"/>
      <c r="AP474" s="2"/>
      <c r="AQ474" s="2"/>
    </row>
    <row r="475" spans="1:43" s="262" customFormat="1" ht="83.4" customHeight="1" outlineLevel="1">
      <c r="A475" s="362" t="s">
        <v>252</v>
      </c>
      <c r="B475" s="324" t="s">
        <v>611</v>
      </c>
      <c r="C475" s="826" t="s">
        <v>791</v>
      </c>
      <c r="D475" s="826"/>
      <c r="E475" s="879" t="s">
        <v>73</v>
      </c>
      <c r="F475" s="879" t="s">
        <v>449</v>
      </c>
      <c r="G475" s="879" t="s">
        <v>377</v>
      </c>
      <c r="H475" s="879" t="s">
        <v>80</v>
      </c>
      <c r="I475" s="879">
        <v>1</v>
      </c>
      <c r="J475" s="879">
        <v>1</v>
      </c>
      <c r="K475" s="879">
        <v>2019</v>
      </c>
      <c r="L475" s="879">
        <v>2020</v>
      </c>
      <c r="M475" s="239"/>
      <c r="N475" s="239"/>
      <c r="O475" s="239"/>
      <c r="P475" s="239"/>
      <c r="Q475" s="239"/>
      <c r="R475" s="239"/>
      <c r="S475" s="239"/>
      <c r="T475" s="239"/>
      <c r="U475" s="413">
        <f t="shared" si="211"/>
        <v>12792</v>
      </c>
      <c r="V475" s="413">
        <v>0</v>
      </c>
      <c r="W475" s="413">
        <v>6227</v>
      </c>
      <c r="X475" s="413">
        <v>6565</v>
      </c>
      <c r="Y475" s="464">
        <f t="shared" si="212"/>
        <v>12792</v>
      </c>
      <c r="Z475" s="464">
        <f>V475</f>
        <v>0</v>
      </c>
      <c r="AA475" s="464">
        <f t="shared" ref="AA475:AB475" si="215">W475</f>
        <v>6227</v>
      </c>
      <c r="AB475" s="464">
        <f t="shared" si="215"/>
        <v>6565</v>
      </c>
      <c r="AC475" s="1056">
        <f t="shared" si="214"/>
        <v>12889.59</v>
      </c>
      <c r="AD475" s="82"/>
      <c r="AE475" s="82">
        <v>6227</v>
      </c>
      <c r="AF475" s="239">
        <f>SUM(AG475)</f>
        <v>6662.59</v>
      </c>
      <c r="AG475" s="325">
        <v>6662.59</v>
      </c>
      <c r="AH475" s="325"/>
      <c r="AI475" s="325"/>
      <c r="AJ475" s="255">
        <v>6565</v>
      </c>
      <c r="AK475" s="1184"/>
      <c r="AL475" s="337"/>
      <c r="AM475" s="261"/>
      <c r="AN475" s="261"/>
      <c r="AO475" s="261"/>
      <c r="AP475" s="261"/>
      <c r="AQ475" s="261"/>
    </row>
    <row r="476" spans="1:43" ht="43.2" outlineLevel="1">
      <c r="A476" s="361" t="s">
        <v>253</v>
      </c>
      <c r="B476" s="859" t="s">
        <v>592</v>
      </c>
      <c r="C476" s="860" t="s">
        <v>924</v>
      </c>
      <c r="D476" s="860"/>
      <c r="E476" s="826" t="s">
        <v>73</v>
      </c>
      <c r="F476" s="826" t="s">
        <v>449</v>
      </c>
      <c r="G476" s="826" t="s">
        <v>377</v>
      </c>
      <c r="H476" s="826" t="s">
        <v>80</v>
      </c>
      <c r="I476" s="826">
        <v>2</v>
      </c>
      <c r="J476" s="826">
        <v>2</v>
      </c>
      <c r="K476" s="826">
        <v>2020</v>
      </c>
      <c r="L476" s="826">
        <v>2020</v>
      </c>
      <c r="M476" s="876">
        <f>SUM(N476:P476)</f>
        <v>2600</v>
      </c>
      <c r="N476" s="831">
        <v>0</v>
      </c>
      <c r="O476" s="831">
        <v>0</v>
      </c>
      <c r="P476" s="831">
        <v>2600</v>
      </c>
      <c r="Q476" s="831">
        <f>SUM(R476:T476)</f>
        <v>2600</v>
      </c>
      <c r="R476" s="831">
        <v>0</v>
      </c>
      <c r="S476" s="831">
        <v>0</v>
      </c>
      <c r="T476" s="831">
        <v>2600</v>
      </c>
      <c r="U476" s="413">
        <f t="shared" si="211"/>
        <v>2600</v>
      </c>
      <c r="V476" s="413">
        <f t="shared" ref="V476:X479" si="216">R476</f>
        <v>0</v>
      </c>
      <c r="W476" s="413">
        <f t="shared" si="216"/>
        <v>0</v>
      </c>
      <c r="X476" s="413">
        <f t="shared" si="216"/>
        <v>2600</v>
      </c>
      <c r="Y476" s="464">
        <f t="shared" si="212"/>
        <v>0</v>
      </c>
      <c r="Z476" s="464">
        <v>0</v>
      </c>
      <c r="AA476" s="464">
        <v>0</v>
      </c>
      <c r="AB476" s="464">
        <v>0</v>
      </c>
      <c r="AC476" s="1056">
        <f t="shared" si="214"/>
        <v>0</v>
      </c>
      <c r="AD476" s="831">
        <v>0</v>
      </c>
      <c r="AE476" s="831">
        <v>0</v>
      </c>
      <c r="AF476" s="1073">
        <v>0</v>
      </c>
      <c r="AG476" s="108">
        <v>0</v>
      </c>
      <c r="AH476" s="108"/>
      <c r="AI476" s="108"/>
      <c r="AJ476" s="831">
        <v>0</v>
      </c>
      <c r="AK476" s="1061"/>
      <c r="AL476" s="709"/>
      <c r="AM476" s="2"/>
      <c r="AN476" s="2"/>
      <c r="AO476" s="2"/>
      <c r="AP476" s="2"/>
      <c r="AQ476" s="2"/>
    </row>
    <row r="477" spans="1:43" ht="47.4" customHeight="1" outlineLevel="1">
      <c r="A477" s="361" t="s">
        <v>254</v>
      </c>
      <c r="B477" s="859" t="s">
        <v>86</v>
      </c>
      <c r="C477" s="860" t="s">
        <v>925</v>
      </c>
      <c r="D477" s="860"/>
      <c r="E477" s="826" t="s">
        <v>73</v>
      </c>
      <c r="F477" s="826" t="s">
        <v>449</v>
      </c>
      <c r="G477" s="826" t="s">
        <v>377</v>
      </c>
      <c r="H477" s="826" t="s">
        <v>80</v>
      </c>
      <c r="I477" s="826">
        <v>1</v>
      </c>
      <c r="J477" s="826">
        <v>1</v>
      </c>
      <c r="K477" s="826">
        <v>2020</v>
      </c>
      <c r="L477" s="826">
        <v>2020</v>
      </c>
      <c r="M477" s="876">
        <f>SUM(N477:P477)</f>
        <v>2000</v>
      </c>
      <c r="N477" s="831">
        <v>0</v>
      </c>
      <c r="O477" s="831">
        <v>0</v>
      </c>
      <c r="P477" s="831">
        <v>2000</v>
      </c>
      <c r="Q477" s="831">
        <f>SUM(R477:T477)</f>
        <v>2000</v>
      </c>
      <c r="R477" s="831">
        <v>0</v>
      </c>
      <c r="S477" s="831">
        <v>0</v>
      </c>
      <c r="T477" s="831">
        <v>2000</v>
      </c>
      <c r="U477" s="413">
        <f t="shared" si="211"/>
        <v>2000</v>
      </c>
      <c r="V477" s="413">
        <f t="shared" si="216"/>
        <v>0</v>
      </c>
      <c r="W477" s="413">
        <f t="shared" si="216"/>
        <v>0</v>
      </c>
      <c r="X477" s="413">
        <f t="shared" si="216"/>
        <v>2000</v>
      </c>
      <c r="Y477" s="464">
        <f t="shared" si="212"/>
        <v>0</v>
      </c>
      <c r="Z477" s="464">
        <v>0</v>
      </c>
      <c r="AA477" s="464">
        <v>0</v>
      </c>
      <c r="AB477" s="464">
        <v>0</v>
      </c>
      <c r="AC477" s="1056">
        <f t="shared" si="214"/>
        <v>0</v>
      </c>
      <c r="AD477" s="831">
        <v>0</v>
      </c>
      <c r="AE477" s="831">
        <v>0</v>
      </c>
      <c r="AF477" s="831">
        <v>0</v>
      </c>
      <c r="AG477" s="108">
        <v>0</v>
      </c>
      <c r="AH477" s="108"/>
      <c r="AI477" s="108"/>
      <c r="AJ477" s="831">
        <v>0</v>
      </c>
      <c r="AK477" s="1185"/>
      <c r="AL477" s="858"/>
      <c r="AM477" s="2"/>
      <c r="AN477" s="2"/>
      <c r="AO477" s="2"/>
      <c r="AP477" s="2"/>
      <c r="AQ477" s="2"/>
    </row>
    <row r="478" spans="1:43" ht="43.2" outlineLevel="1">
      <c r="A478" s="824" t="s">
        <v>255</v>
      </c>
      <c r="B478" s="860" t="s">
        <v>87</v>
      </c>
      <c r="C478" s="826" t="s">
        <v>1061</v>
      </c>
      <c r="D478" s="860"/>
      <c r="E478" s="826" t="s">
        <v>73</v>
      </c>
      <c r="F478" s="826" t="s">
        <v>449</v>
      </c>
      <c r="G478" s="826" t="s">
        <v>377</v>
      </c>
      <c r="H478" s="826" t="s">
        <v>80</v>
      </c>
      <c r="I478" s="826">
        <v>1</v>
      </c>
      <c r="J478" s="826">
        <v>1</v>
      </c>
      <c r="K478" s="826">
        <v>2018</v>
      </c>
      <c r="L478" s="826">
        <v>2020</v>
      </c>
      <c r="M478" s="876">
        <f>SUM(N478:P478)</f>
        <v>13000</v>
      </c>
      <c r="N478" s="831">
        <v>0</v>
      </c>
      <c r="O478" s="831">
        <v>0</v>
      </c>
      <c r="P478" s="831">
        <v>13000</v>
      </c>
      <c r="Q478" s="831">
        <f>SUM(R478:T478)</f>
        <v>13000</v>
      </c>
      <c r="R478" s="831">
        <v>0</v>
      </c>
      <c r="S478" s="831">
        <v>0</v>
      </c>
      <c r="T478" s="831">
        <v>13000</v>
      </c>
      <c r="U478" s="413">
        <f t="shared" si="211"/>
        <v>13000</v>
      </c>
      <c r="V478" s="413">
        <f t="shared" si="216"/>
        <v>0</v>
      </c>
      <c r="W478" s="413">
        <f t="shared" si="216"/>
        <v>0</v>
      </c>
      <c r="X478" s="413">
        <f t="shared" si="216"/>
        <v>13000</v>
      </c>
      <c r="Y478" s="464">
        <f t="shared" si="212"/>
        <v>13314</v>
      </c>
      <c r="Z478" s="464">
        <v>0</v>
      </c>
      <c r="AA478" s="464">
        <v>0</v>
      </c>
      <c r="AB478" s="464">
        <v>13314</v>
      </c>
      <c r="AC478" s="1056">
        <f t="shared" si="214"/>
        <v>12729.939999999999</v>
      </c>
      <c r="AD478" s="831">
        <v>0</v>
      </c>
      <c r="AE478" s="831">
        <v>0</v>
      </c>
      <c r="AF478" s="56">
        <f>SUM(AG478:AI478)</f>
        <v>12729.939999999999</v>
      </c>
      <c r="AG478" s="108">
        <f>11816.21+350+268.23</f>
        <v>12434.439999999999</v>
      </c>
      <c r="AH478" s="108"/>
      <c r="AI478" s="108">
        <v>295.5</v>
      </c>
      <c r="AJ478" s="831">
        <v>13314</v>
      </c>
      <c r="AK478" s="1061"/>
      <c r="AL478" s="709" t="s">
        <v>1093</v>
      </c>
      <c r="AM478" s="2"/>
      <c r="AN478" s="2"/>
      <c r="AO478" s="2"/>
      <c r="AP478" s="2"/>
      <c r="AQ478" s="2"/>
    </row>
    <row r="479" spans="1:43" ht="63" customHeight="1" outlineLevel="1">
      <c r="A479" s="824" t="s">
        <v>731</v>
      </c>
      <c r="B479" s="860" t="s">
        <v>732</v>
      </c>
      <c r="C479" s="826" t="s">
        <v>774</v>
      </c>
      <c r="D479" s="826"/>
      <c r="E479" s="826" t="s">
        <v>73</v>
      </c>
      <c r="F479" s="826" t="s">
        <v>449</v>
      </c>
      <c r="G479" s="826" t="s">
        <v>377</v>
      </c>
      <c r="H479" s="826" t="s">
        <v>80</v>
      </c>
      <c r="I479" s="826">
        <v>0</v>
      </c>
      <c r="J479" s="826">
        <v>2</v>
      </c>
      <c r="K479" s="826">
        <v>2018</v>
      </c>
      <c r="L479" s="826">
        <v>2018</v>
      </c>
      <c r="M479" s="876"/>
      <c r="N479" s="831"/>
      <c r="O479" s="831"/>
      <c r="P479" s="831"/>
      <c r="Q479" s="831">
        <f>SUM(R479:T479)</f>
        <v>3892.1</v>
      </c>
      <c r="R479" s="831">
        <v>3892.1</v>
      </c>
      <c r="S479" s="831">
        <v>0</v>
      </c>
      <c r="T479" s="831">
        <v>0</v>
      </c>
      <c r="U479" s="413">
        <f t="shared" si="211"/>
        <v>3892.1</v>
      </c>
      <c r="V479" s="413">
        <f t="shared" si="216"/>
        <v>3892.1</v>
      </c>
      <c r="W479" s="413">
        <f t="shared" si="216"/>
        <v>0</v>
      </c>
      <c r="X479" s="413">
        <f t="shared" si="216"/>
        <v>0</v>
      </c>
      <c r="Y479" s="464">
        <f t="shared" si="212"/>
        <v>3892.1</v>
      </c>
      <c r="Z479" s="464">
        <f>V479</f>
        <v>3892.1</v>
      </c>
      <c r="AA479" s="464">
        <f t="shared" ref="AA479:AB479" si="217">W479</f>
        <v>0</v>
      </c>
      <c r="AB479" s="464">
        <f t="shared" si="217"/>
        <v>0</v>
      </c>
      <c r="AC479" s="1056">
        <f t="shared" si="214"/>
        <v>4078.86</v>
      </c>
      <c r="AD479" s="831">
        <v>4078.86</v>
      </c>
      <c r="AE479" s="831">
        <v>0</v>
      </c>
      <c r="AF479" s="132"/>
      <c r="AG479" s="108"/>
      <c r="AH479" s="102"/>
      <c r="AI479" s="108"/>
      <c r="AJ479" s="134"/>
      <c r="AK479" s="1186"/>
      <c r="AL479" s="709"/>
      <c r="AM479" s="2"/>
      <c r="AN479" s="2"/>
      <c r="AO479" s="2"/>
      <c r="AP479" s="2"/>
      <c r="AQ479" s="2"/>
    </row>
    <row r="480" spans="1:43" ht="43.2" outlineLevel="1">
      <c r="A480" s="824" t="s">
        <v>926</v>
      </c>
      <c r="B480" s="860" t="s">
        <v>930</v>
      </c>
      <c r="C480" s="488" t="s">
        <v>1062</v>
      </c>
      <c r="D480" s="488"/>
      <c r="E480" s="826" t="s">
        <v>73</v>
      </c>
      <c r="F480" s="826" t="s">
        <v>449</v>
      </c>
      <c r="G480" s="826" t="s">
        <v>934</v>
      </c>
      <c r="H480" s="826" t="s">
        <v>80</v>
      </c>
      <c r="I480" s="826">
        <v>1</v>
      </c>
      <c r="J480" s="826">
        <v>1</v>
      </c>
      <c r="K480" s="826">
        <v>2020</v>
      </c>
      <c r="L480" s="826">
        <v>2020</v>
      </c>
      <c r="M480" s="876"/>
      <c r="N480" s="831"/>
      <c r="O480" s="831"/>
      <c r="P480" s="831"/>
      <c r="Q480" s="831"/>
      <c r="R480" s="831"/>
      <c r="S480" s="831"/>
      <c r="T480" s="831"/>
      <c r="U480" s="413"/>
      <c r="V480" s="413"/>
      <c r="W480" s="413"/>
      <c r="X480" s="413"/>
      <c r="Y480" s="464">
        <f t="shared" si="212"/>
        <v>1033</v>
      </c>
      <c r="Z480" s="475">
        <v>0</v>
      </c>
      <c r="AA480" s="464">
        <v>0</v>
      </c>
      <c r="AB480" s="472">
        <v>1033</v>
      </c>
      <c r="AC480" s="489">
        <f t="shared" si="214"/>
        <v>1062.19</v>
      </c>
      <c r="AD480" s="831"/>
      <c r="AE480" s="831"/>
      <c r="AF480" s="1058">
        <v>1062.19</v>
      </c>
      <c r="AG480" s="108"/>
      <c r="AH480" s="108"/>
      <c r="AI480" s="108"/>
      <c r="AJ480" s="108">
        <v>1033</v>
      </c>
      <c r="AK480" s="1185"/>
      <c r="AL480" s="709"/>
      <c r="AM480" s="2"/>
      <c r="AN480" s="2"/>
      <c r="AO480" s="2"/>
      <c r="AP480" s="2"/>
      <c r="AQ480" s="2"/>
    </row>
    <row r="481" spans="1:43" ht="72" outlineLevel="1">
      <c r="A481" s="824" t="s">
        <v>927</v>
      </c>
      <c r="B481" s="860" t="s">
        <v>1082</v>
      </c>
      <c r="C481" s="488" t="s">
        <v>1062</v>
      </c>
      <c r="D481" s="488"/>
      <c r="E481" s="826" t="s">
        <v>73</v>
      </c>
      <c r="F481" s="826" t="s">
        <v>449</v>
      </c>
      <c r="G481" s="826" t="s">
        <v>934</v>
      </c>
      <c r="H481" s="826" t="s">
        <v>935</v>
      </c>
      <c r="I481" s="826">
        <v>1</v>
      </c>
      <c r="J481" s="826">
        <v>1</v>
      </c>
      <c r="K481" s="826">
        <v>2020</v>
      </c>
      <c r="L481" s="826">
        <v>2020</v>
      </c>
      <c r="M481" s="876"/>
      <c r="N481" s="831"/>
      <c r="O481" s="831"/>
      <c r="P481" s="831"/>
      <c r="Q481" s="831"/>
      <c r="R481" s="831"/>
      <c r="S481" s="831"/>
      <c r="T481" s="831"/>
      <c r="U481" s="413"/>
      <c r="V481" s="413"/>
      <c r="W481" s="413"/>
      <c r="X481" s="413"/>
      <c r="Y481" s="464">
        <f>Z481+AA481+AB481</f>
        <v>4453</v>
      </c>
      <c r="Z481" s="475">
        <v>0</v>
      </c>
      <c r="AA481" s="464">
        <v>0</v>
      </c>
      <c r="AB481" s="472">
        <v>4453</v>
      </c>
      <c r="AC481" s="489">
        <f>AD481+AE481+AF481</f>
        <v>4453</v>
      </c>
      <c r="AD481" s="831"/>
      <c r="AE481" s="831"/>
      <c r="AF481" s="439">
        <v>4453</v>
      </c>
      <c r="AG481" s="108"/>
      <c r="AH481" s="108"/>
      <c r="AI481" s="108"/>
      <c r="AJ481" s="108">
        <v>4453</v>
      </c>
      <c r="AK481" s="1185"/>
      <c r="AL481" s="709"/>
      <c r="AM481" s="2"/>
      <c r="AN481" s="2"/>
      <c r="AO481" s="2"/>
      <c r="AP481" s="2"/>
      <c r="AQ481" s="2"/>
    </row>
    <row r="482" spans="1:43" ht="43.2" outlineLevel="1">
      <c r="A482" s="824" t="s">
        <v>928</v>
      </c>
      <c r="B482" s="860" t="s">
        <v>932</v>
      </c>
      <c r="C482" s="488" t="s">
        <v>1062</v>
      </c>
      <c r="D482" s="488"/>
      <c r="E482" s="826" t="s">
        <v>73</v>
      </c>
      <c r="F482" s="826" t="s">
        <v>449</v>
      </c>
      <c r="G482" s="826" t="s">
        <v>934</v>
      </c>
      <c r="H482" s="826" t="s">
        <v>80</v>
      </c>
      <c r="I482" s="826">
        <v>1</v>
      </c>
      <c r="J482" s="826">
        <v>1</v>
      </c>
      <c r="K482" s="826">
        <v>2020</v>
      </c>
      <c r="L482" s="826">
        <v>2020</v>
      </c>
      <c r="M482" s="876"/>
      <c r="N482" s="831"/>
      <c r="O482" s="831"/>
      <c r="P482" s="831"/>
      <c r="Q482" s="831"/>
      <c r="R482" s="831"/>
      <c r="S482" s="831"/>
      <c r="T482" s="831"/>
      <c r="U482" s="413"/>
      <c r="V482" s="413"/>
      <c r="W482" s="413"/>
      <c r="X482" s="413"/>
      <c r="Y482" s="464">
        <f>SUM(Z482:AB482)</f>
        <v>3264</v>
      </c>
      <c r="Z482" s="475">
        <v>0</v>
      </c>
      <c r="AA482" s="464">
        <v>0</v>
      </c>
      <c r="AB482" s="472">
        <v>3264</v>
      </c>
      <c r="AC482" s="489">
        <f>SUM(AD482:AF482)</f>
        <v>4161.5200000000004</v>
      </c>
      <c r="AD482" s="831"/>
      <c r="AE482" s="831"/>
      <c r="AF482" s="1058">
        <v>4161.5200000000004</v>
      </c>
      <c r="AG482" s="108"/>
      <c r="AH482" s="108"/>
      <c r="AI482" s="108"/>
      <c r="AJ482" s="108">
        <v>3264</v>
      </c>
      <c r="AK482" s="1185"/>
      <c r="AL482" s="709"/>
      <c r="AM482" s="2"/>
      <c r="AN482" s="2"/>
      <c r="AO482" s="2"/>
      <c r="AP482" s="2"/>
      <c r="AQ482" s="2"/>
    </row>
    <row r="483" spans="1:43" ht="43.2" outlineLevel="1">
      <c r="A483" s="824" t="s">
        <v>929</v>
      </c>
      <c r="B483" s="860" t="s">
        <v>933</v>
      </c>
      <c r="C483" s="488" t="s">
        <v>1063</v>
      </c>
      <c r="D483" s="488"/>
      <c r="E483" s="826" t="s">
        <v>73</v>
      </c>
      <c r="F483" s="826" t="s">
        <v>449</v>
      </c>
      <c r="G483" s="826" t="s">
        <v>934</v>
      </c>
      <c r="H483" s="826" t="s">
        <v>80</v>
      </c>
      <c r="I483" s="826">
        <v>1</v>
      </c>
      <c r="J483" s="826">
        <v>1</v>
      </c>
      <c r="K483" s="826">
        <v>2020</v>
      </c>
      <c r="L483" s="826">
        <v>2020</v>
      </c>
      <c r="M483" s="876"/>
      <c r="N483" s="831"/>
      <c r="O483" s="831"/>
      <c r="P483" s="831"/>
      <c r="Q483" s="831"/>
      <c r="R483" s="831"/>
      <c r="S483" s="831"/>
      <c r="T483" s="831"/>
      <c r="U483" s="413"/>
      <c r="V483" s="413"/>
      <c r="W483" s="413"/>
      <c r="X483" s="413"/>
      <c r="Y483" s="464">
        <f>SUM(Z483:AB483)</f>
        <v>1723</v>
      </c>
      <c r="Z483" s="475">
        <v>0</v>
      </c>
      <c r="AA483" s="464">
        <v>0</v>
      </c>
      <c r="AB483" s="472">
        <v>1723</v>
      </c>
      <c r="AC483" s="489">
        <f>SUM(AD483:AF483)</f>
        <v>1723</v>
      </c>
      <c r="AD483" s="831"/>
      <c r="AE483" s="831"/>
      <c r="AF483" s="56">
        <v>1723</v>
      </c>
      <c r="AG483" s="108"/>
      <c r="AH483" s="102">
        <v>1723.48</v>
      </c>
      <c r="AI483" s="108"/>
      <c r="AJ483" s="108">
        <v>1723</v>
      </c>
      <c r="AK483" s="1185"/>
      <c r="AL483" s="709"/>
      <c r="AM483" s="2"/>
      <c r="AN483" s="2"/>
      <c r="AO483" s="2"/>
      <c r="AP483" s="2"/>
      <c r="AQ483" s="2"/>
    </row>
    <row r="484" spans="1:43" ht="43.2" outlineLevel="1">
      <c r="A484" s="824" t="s">
        <v>1041</v>
      </c>
      <c r="B484" s="683" t="s">
        <v>1042</v>
      </c>
      <c r="C484" s="488" t="s">
        <v>1063</v>
      </c>
      <c r="D484" s="488"/>
      <c r="E484" s="488"/>
      <c r="F484" s="488"/>
      <c r="G484" s="826"/>
      <c r="H484" s="826"/>
      <c r="I484" s="826"/>
      <c r="J484" s="826"/>
      <c r="K484" s="826"/>
      <c r="L484" s="826"/>
      <c r="M484" s="876"/>
      <c r="N484" s="831"/>
      <c r="O484" s="831"/>
      <c r="P484" s="831"/>
      <c r="Q484" s="831"/>
      <c r="R484" s="831"/>
      <c r="S484" s="831"/>
      <c r="T484" s="831"/>
      <c r="U484" s="413"/>
      <c r="V484" s="413"/>
      <c r="W484" s="413"/>
      <c r="X484" s="413"/>
      <c r="Y484" s="464">
        <f>SUM(Z484:AB484)</f>
        <v>2822</v>
      </c>
      <c r="Z484" s="475">
        <v>0</v>
      </c>
      <c r="AA484" s="464">
        <v>0</v>
      </c>
      <c r="AB484" s="472">
        <v>2822</v>
      </c>
      <c r="AC484" s="489">
        <f>SUM(AD484:AF484)</f>
        <v>2953.04</v>
      </c>
      <c r="AD484" s="831"/>
      <c r="AE484" s="831"/>
      <c r="AF484" s="245">
        <f>SUM(AG484:AH484)</f>
        <v>2953.04</v>
      </c>
      <c r="AG484" s="102">
        <v>1008.52</v>
      </c>
      <c r="AH484" s="102">
        <v>1944.52</v>
      </c>
      <c r="AI484" s="108"/>
      <c r="AJ484" s="108">
        <v>2822</v>
      </c>
      <c r="AK484" s="1185"/>
      <c r="AL484" s="709"/>
      <c r="AM484" s="2"/>
      <c r="AN484" s="2"/>
      <c r="AO484" s="2"/>
      <c r="AP484" s="2"/>
      <c r="AQ484" s="2"/>
    </row>
    <row r="485" spans="1:43" ht="21.75" customHeight="1">
      <c r="A485" s="363" t="s">
        <v>256</v>
      </c>
      <c r="B485" s="2100" t="s">
        <v>39</v>
      </c>
      <c r="C485" s="2101"/>
      <c r="D485" s="2101"/>
      <c r="E485" s="2101"/>
      <c r="F485" s="886"/>
      <c r="G485" s="46"/>
      <c r="H485" s="46"/>
      <c r="I485" s="46"/>
      <c r="J485" s="46"/>
      <c r="K485" s="46"/>
      <c r="L485" s="46"/>
      <c r="M485" s="47">
        <f>SUM(M486:M512)</f>
        <v>314166</v>
      </c>
      <c r="N485" s="47">
        <f t="shared" ref="N485:AG485" si="218">SUM(N486:N512)</f>
        <v>65600</v>
      </c>
      <c r="O485" s="47">
        <f t="shared" si="218"/>
        <v>227916</v>
      </c>
      <c r="P485" s="47">
        <f t="shared" si="218"/>
        <v>20650</v>
      </c>
      <c r="Q485" s="47">
        <f>SUM(Q486:Q512)</f>
        <v>293023.73</v>
      </c>
      <c r="R485" s="47">
        <f>SUM(R486:R512)</f>
        <v>65600</v>
      </c>
      <c r="S485" s="47">
        <f>SUM(S486:S512)</f>
        <v>206773.73</v>
      </c>
      <c r="T485" s="47">
        <f>SUM(T486:T512)</f>
        <v>20650</v>
      </c>
      <c r="U485" s="399">
        <f t="shared" si="218"/>
        <v>293291.73</v>
      </c>
      <c r="V485" s="399">
        <f t="shared" si="218"/>
        <v>65600</v>
      </c>
      <c r="W485" s="399">
        <f t="shared" si="218"/>
        <v>207041.73</v>
      </c>
      <c r="X485" s="399">
        <f t="shared" si="218"/>
        <v>20650</v>
      </c>
      <c r="Y485" s="448">
        <f>SUM(Y486:Y514)</f>
        <v>304077.73</v>
      </c>
      <c r="Z485" s="448">
        <f t="shared" ref="Z485:AB485" si="219">SUM(Z486:Z514)</f>
        <v>65600</v>
      </c>
      <c r="AA485" s="448">
        <f t="shared" si="219"/>
        <v>207041.73</v>
      </c>
      <c r="AB485" s="448">
        <f t="shared" si="219"/>
        <v>31436</v>
      </c>
      <c r="AC485" s="47">
        <f>SUM(AC486:AC514)</f>
        <v>189760.258</v>
      </c>
      <c r="AD485" s="47">
        <f t="shared" si="218"/>
        <v>112885.1</v>
      </c>
      <c r="AE485" s="47">
        <f t="shared" si="218"/>
        <v>47573</v>
      </c>
      <c r="AF485" s="47">
        <f>SUM(AF486:AF514)</f>
        <v>29302.157999999999</v>
      </c>
      <c r="AG485" s="47">
        <f t="shared" si="218"/>
        <v>10695.317999999999</v>
      </c>
      <c r="AH485" s="47"/>
      <c r="AI485" s="47"/>
      <c r="AJ485" s="47">
        <f>SUM(AJ486:AJ514)</f>
        <v>31723</v>
      </c>
      <c r="AK485" s="1187"/>
      <c r="AL485" s="335"/>
      <c r="AM485" s="9"/>
      <c r="AN485" s="9"/>
      <c r="AO485" s="9"/>
      <c r="AP485" s="2"/>
      <c r="AQ485" s="2"/>
    </row>
    <row r="486" spans="1:43" ht="15" customHeight="1" outlineLevel="1">
      <c r="A486" s="1930" t="s">
        <v>257</v>
      </c>
      <c r="B486" s="1931" t="s">
        <v>703</v>
      </c>
      <c r="C486" s="1576" t="s">
        <v>936</v>
      </c>
      <c r="D486" s="706"/>
      <c r="E486" s="1576" t="s">
        <v>73</v>
      </c>
      <c r="F486" s="1576" t="s">
        <v>449</v>
      </c>
      <c r="G486" s="826" t="s">
        <v>377</v>
      </c>
      <c r="H486" s="826" t="s">
        <v>80</v>
      </c>
      <c r="I486" s="26">
        <v>1</v>
      </c>
      <c r="J486" s="26">
        <v>1</v>
      </c>
      <c r="K486" s="1576">
        <v>2018</v>
      </c>
      <c r="L486" s="1576">
        <v>2018</v>
      </c>
      <c r="M486" s="1612">
        <f>SUM(N486:P488)</f>
        <v>1650</v>
      </c>
      <c r="N486" s="1612">
        <v>0</v>
      </c>
      <c r="O486" s="1612">
        <v>0</v>
      </c>
      <c r="P486" s="1612">
        <v>1650</v>
      </c>
      <c r="Q486" s="1612">
        <f>SUM(R486:T488)</f>
        <v>1650</v>
      </c>
      <c r="R486" s="1612">
        <v>0</v>
      </c>
      <c r="S486" s="1612">
        <v>0</v>
      </c>
      <c r="T486" s="1612">
        <v>1650</v>
      </c>
      <c r="U486" s="1681">
        <f>SUM(V486:X488)</f>
        <v>1650</v>
      </c>
      <c r="V486" s="1681">
        <f>R486</f>
        <v>0</v>
      </c>
      <c r="W486" s="1681">
        <f>S486</f>
        <v>0</v>
      </c>
      <c r="X486" s="1681">
        <f>T486</f>
        <v>1650</v>
      </c>
      <c r="Y486" s="1594">
        <f>SUM(Z486:AB488)</f>
        <v>0</v>
      </c>
      <c r="Z486" s="1594">
        <v>0</v>
      </c>
      <c r="AA486" s="1594">
        <v>0</v>
      </c>
      <c r="AB486" s="1594">
        <v>0</v>
      </c>
      <c r="AC486" s="1612">
        <f>SUM(AD486:AF488)</f>
        <v>0</v>
      </c>
      <c r="AD486" s="1612">
        <v>0</v>
      </c>
      <c r="AE486" s="1612">
        <v>0</v>
      </c>
      <c r="AF486" s="1612">
        <v>0</v>
      </c>
      <c r="AG486" s="1753"/>
      <c r="AH486" s="923"/>
      <c r="AI486" s="923"/>
      <c r="AJ486" s="1612">
        <v>0</v>
      </c>
      <c r="AK486" s="1160"/>
      <c r="AL486" s="1556"/>
      <c r="AM486" s="2"/>
      <c r="AN486" s="2"/>
      <c r="AO486" s="2"/>
      <c r="AP486" s="2"/>
      <c r="AQ486" s="2"/>
    </row>
    <row r="487" spans="1:43" ht="45.75" customHeight="1" outlineLevel="1">
      <c r="A487" s="1991"/>
      <c r="B487" s="1998"/>
      <c r="C487" s="1577"/>
      <c r="D487" s="707"/>
      <c r="E487" s="1577"/>
      <c r="F487" s="1577"/>
      <c r="G487" s="826" t="s">
        <v>375</v>
      </c>
      <c r="H487" s="826" t="s">
        <v>376</v>
      </c>
      <c r="I487" s="26">
        <v>300</v>
      </c>
      <c r="J487" s="26">
        <v>300</v>
      </c>
      <c r="K487" s="1577"/>
      <c r="L487" s="1577"/>
      <c r="M487" s="1613"/>
      <c r="N487" s="1613"/>
      <c r="O487" s="1613"/>
      <c r="P487" s="1613"/>
      <c r="Q487" s="1613"/>
      <c r="R487" s="1613"/>
      <c r="S487" s="1613"/>
      <c r="T487" s="1613"/>
      <c r="U487" s="1682"/>
      <c r="V487" s="1682"/>
      <c r="W487" s="1682"/>
      <c r="X487" s="1682"/>
      <c r="Y487" s="1595"/>
      <c r="Z487" s="1595"/>
      <c r="AA487" s="1595"/>
      <c r="AB487" s="1595"/>
      <c r="AC487" s="1613"/>
      <c r="AD487" s="1613"/>
      <c r="AE487" s="1613"/>
      <c r="AF487" s="1613"/>
      <c r="AG487" s="1754"/>
      <c r="AH487" s="924"/>
      <c r="AI487" s="924"/>
      <c r="AJ487" s="1613"/>
      <c r="AK487" s="1119"/>
      <c r="AL487" s="1556"/>
      <c r="AM487" s="2"/>
      <c r="AN487" s="2"/>
      <c r="AO487" s="2"/>
      <c r="AP487" s="2"/>
      <c r="AQ487" s="2"/>
    </row>
    <row r="488" spans="1:43" ht="38.25" customHeight="1" outlineLevel="1">
      <c r="A488" s="1992"/>
      <c r="B488" s="1999"/>
      <c r="C488" s="1578"/>
      <c r="D488" s="708"/>
      <c r="E488" s="1578"/>
      <c r="F488" s="1578"/>
      <c r="G488" s="826" t="s">
        <v>420</v>
      </c>
      <c r="H488" s="826" t="s">
        <v>422</v>
      </c>
      <c r="I488" s="21">
        <v>5.7</v>
      </c>
      <c r="J488" s="21">
        <v>5.7</v>
      </c>
      <c r="K488" s="1578"/>
      <c r="L488" s="1578"/>
      <c r="M488" s="1614"/>
      <c r="N488" s="1614"/>
      <c r="O488" s="1614"/>
      <c r="P488" s="1614"/>
      <c r="Q488" s="1614"/>
      <c r="R488" s="1614"/>
      <c r="S488" s="1614"/>
      <c r="T488" s="1614"/>
      <c r="U488" s="1683"/>
      <c r="V488" s="1683"/>
      <c r="W488" s="1683"/>
      <c r="X488" s="1683"/>
      <c r="Y488" s="1596"/>
      <c r="Z488" s="1596"/>
      <c r="AA488" s="1596"/>
      <c r="AB488" s="1596"/>
      <c r="AC488" s="1614"/>
      <c r="AD488" s="1614"/>
      <c r="AE488" s="1614"/>
      <c r="AF488" s="1614"/>
      <c r="AG488" s="1755"/>
      <c r="AH488" s="933"/>
      <c r="AI488" s="933"/>
      <c r="AJ488" s="1614"/>
      <c r="AK488" s="1161"/>
      <c r="AL488" s="1556"/>
      <c r="AM488" s="2"/>
      <c r="AN488" s="2"/>
      <c r="AO488" s="2"/>
      <c r="AP488" s="2"/>
      <c r="AQ488" s="2"/>
    </row>
    <row r="489" spans="1:43" ht="17.25" customHeight="1" outlineLevel="1">
      <c r="A489" s="1930" t="s">
        <v>258</v>
      </c>
      <c r="B489" s="1931" t="s">
        <v>95</v>
      </c>
      <c r="C489" s="1576" t="s">
        <v>936</v>
      </c>
      <c r="D489" s="706"/>
      <c r="E489" s="1576" t="s">
        <v>73</v>
      </c>
      <c r="F489" s="1576" t="s">
        <v>449</v>
      </c>
      <c r="G489" s="826" t="s">
        <v>377</v>
      </c>
      <c r="H489" s="826" t="s">
        <v>80</v>
      </c>
      <c r="I489" s="26">
        <v>1</v>
      </c>
      <c r="J489" s="26">
        <v>1</v>
      </c>
      <c r="K489" s="1576">
        <v>2018</v>
      </c>
      <c r="L489" s="1576">
        <v>2018</v>
      </c>
      <c r="M489" s="1612">
        <f>SUM(N489:P491)</f>
        <v>1500</v>
      </c>
      <c r="N489" s="1612">
        <v>0</v>
      </c>
      <c r="O489" s="1612">
        <v>0</v>
      </c>
      <c r="P489" s="1612">
        <v>1500</v>
      </c>
      <c r="Q489" s="1612">
        <f>SUM(R489:T491)</f>
        <v>1500</v>
      </c>
      <c r="R489" s="1612">
        <v>0</v>
      </c>
      <c r="S489" s="1612">
        <v>0</v>
      </c>
      <c r="T489" s="1612">
        <v>1500</v>
      </c>
      <c r="U489" s="1681">
        <f>SUM(V489:X491)</f>
        <v>1500</v>
      </c>
      <c r="V489" s="1681">
        <f>R489</f>
        <v>0</v>
      </c>
      <c r="W489" s="1681">
        <f>S489</f>
        <v>0</v>
      </c>
      <c r="X489" s="1681">
        <f>T489</f>
        <v>1500</v>
      </c>
      <c r="Y489" s="1594">
        <f>SUM(Z489:AB491)</f>
        <v>0</v>
      </c>
      <c r="Z489" s="1594">
        <v>0</v>
      </c>
      <c r="AA489" s="1594">
        <v>0</v>
      </c>
      <c r="AB489" s="1594">
        <v>0</v>
      </c>
      <c r="AC489" s="1612">
        <f>SUM(AD489:AF491)</f>
        <v>0</v>
      </c>
      <c r="AD489" s="1612">
        <v>0</v>
      </c>
      <c r="AE489" s="1612">
        <v>0</v>
      </c>
      <c r="AF489" s="1954"/>
      <c r="AG489" s="1753"/>
      <c r="AH489" s="923"/>
      <c r="AI489" s="923"/>
      <c r="AJ489" s="2102"/>
      <c r="AK489" s="1188"/>
      <c r="AL489" s="1556"/>
      <c r="AM489" s="2"/>
      <c r="AN489" s="2"/>
      <c r="AO489" s="2"/>
      <c r="AP489" s="2"/>
      <c r="AQ489" s="2"/>
    </row>
    <row r="490" spans="1:43" ht="43.2" outlineLevel="1">
      <c r="A490" s="1991"/>
      <c r="B490" s="1998"/>
      <c r="C490" s="1577"/>
      <c r="D490" s="707"/>
      <c r="E490" s="1577"/>
      <c r="F490" s="1577"/>
      <c r="G490" s="826" t="s">
        <v>375</v>
      </c>
      <c r="H490" s="826" t="s">
        <v>376</v>
      </c>
      <c r="I490" s="26">
        <v>300</v>
      </c>
      <c r="J490" s="26">
        <v>300</v>
      </c>
      <c r="K490" s="1577"/>
      <c r="L490" s="1577"/>
      <c r="M490" s="1613"/>
      <c r="N490" s="1613"/>
      <c r="O490" s="1613"/>
      <c r="P490" s="1613"/>
      <c r="Q490" s="1613"/>
      <c r="R490" s="1613"/>
      <c r="S490" s="1613"/>
      <c r="T490" s="1613"/>
      <c r="U490" s="1682"/>
      <c r="V490" s="1682"/>
      <c r="W490" s="1682"/>
      <c r="X490" s="1682"/>
      <c r="Y490" s="1595"/>
      <c r="Z490" s="1595"/>
      <c r="AA490" s="1595"/>
      <c r="AB490" s="1595"/>
      <c r="AC490" s="1613"/>
      <c r="AD490" s="1613"/>
      <c r="AE490" s="1613"/>
      <c r="AF490" s="1955"/>
      <c r="AG490" s="1754"/>
      <c r="AH490" s="924"/>
      <c r="AI490" s="924"/>
      <c r="AJ490" s="2103"/>
      <c r="AK490" s="1189"/>
      <c r="AL490" s="1556"/>
      <c r="AM490" s="2"/>
      <c r="AN490" s="2"/>
      <c r="AO490" s="2"/>
      <c r="AP490" s="2"/>
      <c r="AQ490" s="2"/>
    </row>
    <row r="491" spans="1:43" ht="28.5" customHeight="1" outlineLevel="1">
      <c r="A491" s="1992"/>
      <c r="B491" s="1999"/>
      <c r="C491" s="1578"/>
      <c r="D491" s="708"/>
      <c r="E491" s="1578"/>
      <c r="F491" s="1578"/>
      <c r="G491" s="826" t="s">
        <v>420</v>
      </c>
      <c r="H491" s="826" t="s">
        <v>422</v>
      </c>
      <c r="I491" s="21">
        <v>8.1999999999999993</v>
      </c>
      <c r="J491" s="21">
        <v>8.1999999999999993</v>
      </c>
      <c r="K491" s="1578"/>
      <c r="L491" s="1578"/>
      <c r="M491" s="1614"/>
      <c r="N491" s="1614"/>
      <c r="O491" s="1614"/>
      <c r="P491" s="1614"/>
      <c r="Q491" s="1614"/>
      <c r="R491" s="1614"/>
      <c r="S491" s="1614"/>
      <c r="T491" s="1614"/>
      <c r="U491" s="1683"/>
      <c r="V491" s="1683"/>
      <c r="W491" s="1683"/>
      <c r="X491" s="1683"/>
      <c r="Y491" s="1596"/>
      <c r="Z491" s="1596"/>
      <c r="AA491" s="1596"/>
      <c r="AB491" s="1596"/>
      <c r="AC491" s="1614"/>
      <c r="AD491" s="1614"/>
      <c r="AE491" s="1614"/>
      <c r="AF491" s="1956"/>
      <c r="AG491" s="1755"/>
      <c r="AH491" s="933"/>
      <c r="AI491" s="933"/>
      <c r="AJ491" s="2104"/>
      <c r="AK491" s="1190"/>
      <c r="AL491" s="1556"/>
      <c r="AM491" s="2"/>
      <c r="AN491" s="2"/>
      <c r="AO491" s="2"/>
      <c r="AP491" s="2"/>
      <c r="AQ491" s="2"/>
    </row>
    <row r="492" spans="1:43" ht="16.5" customHeight="1" outlineLevel="1">
      <c r="A492" s="1827" t="s">
        <v>259</v>
      </c>
      <c r="B492" s="1718" t="s">
        <v>25</v>
      </c>
      <c r="C492" s="1576" t="s">
        <v>775</v>
      </c>
      <c r="D492" s="706"/>
      <c r="E492" s="1576" t="s">
        <v>73</v>
      </c>
      <c r="F492" s="1576" t="s">
        <v>449</v>
      </c>
      <c r="G492" s="826" t="s">
        <v>377</v>
      </c>
      <c r="H492" s="826" t="s">
        <v>80</v>
      </c>
      <c r="I492" s="826">
        <v>1</v>
      </c>
      <c r="J492" s="26">
        <v>1</v>
      </c>
      <c r="K492" s="1576">
        <v>2018</v>
      </c>
      <c r="L492" s="1576">
        <v>2018</v>
      </c>
      <c r="M492" s="1612">
        <f>SUM(N492:P493)</f>
        <v>30000</v>
      </c>
      <c r="N492" s="1612">
        <v>0</v>
      </c>
      <c r="O492" s="1612">
        <v>30000</v>
      </c>
      <c r="P492" s="1612">
        <v>0</v>
      </c>
      <c r="Q492" s="1612">
        <f>SUM(R492:T493)</f>
        <v>8857.73</v>
      </c>
      <c r="R492" s="1612">
        <v>0</v>
      </c>
      <c r="S492" s="1612">
        <v>8857.73</v>
      </c>
      <c r="T492" s="1612">
        <v>0</v>
      </c>
      <c r="U492" s="1681">
        <f>SUM(V492:X493)</f>
        <v>8857.73</v>
      </c>
      <c r="V492" s="1681">
        <f>R492</f>
        <v>0</v>
      </c>
      <c r="W492" s="1681">
        <f>S492</f>
        <v>8857.73</v>
      </c>
      <c r="X492" s="1681">
        <f>T492</f>
        <v>0</v>
      </c>
      <c r="Y492" s="1594">
        <f>SUM(Z492:AB493)</f>
        <v>8857.73</v>
      </c>
      <c r="Z492" s="1594">
        <f>V492</f>
        <v>0</v>
      </c>
      <c r="AA492" s="1594">
        <f>W492</f>
        <v>8857.73</v>
      </c>
      <c r="AB492" s="1594">
        <f>X492</f>
        <v>0</v>
      </c>
      <c r="AC492" s="1612">
        <f>SUM(AD492:AF493)</f>
        <v>537.16000000000008</v>
      </c>
      <c r="AD492" s="1612">
        <v>0</v>
      </c>
      <c r="AE492" s="1612">
        <v>250</v>
      </c>
      <c r="AF492" s="1945">
        <v>287.16000000000003</v>
      </c>
      <c r="AG492" s="1916">
        <v>287.2</v>
      </c>
      <c r="AH492" s="931"/>
      <c r="AI492" s="931"/>
      <c r="AJ492" s="1945">
        <v>287</v>
      </c>
      <c r="AK492" s="1126"/>
      <c r="AL492" s="1556" t="s">
        <v>1094</v>
      </c>
      <c r="AM492" s="2"/>
      <c r="AN492" s="2"/>
      <c r="AO492" s="2"/>
      <c r="AP492" s="2"/>
      <c r="AQ492" s="2"/>
    </row>
    <row r="493" spans="1:43" ht="56.4" customHeight="1" outlineLevel="1">
      <c r="A493" s="1829"/>
      <c r="B493" s="1720"/>
      <c r="C493" s="1578"/>
      <c r="D493" s="708"/>
      <c r="E493" s="1578"/>
      <c r="F493" s="1578"/>
      <c r="G493" s="826" t="s">
        <v>420</v>
      </c>
      <c r="H493" s="826" t="s">
        <v>422</v>
      </c>
      <c r="I493" s="21">
        <v>5060.2</v>
      </c>
      <c r="J493" s="21">
        <v>5060.2</v>
      </c>
      <c r="K493" s="1578"/>
      <c r="L493" s="1578"/>
      <c r="M493" s="1614"/>
      <c r="N493" s="1614"/>
      <c r="O493" s="1614"/>
      <c r="P493" s="1614"/>
      <c r="Q493" s="1614"/>
      <c r="R493" s="1614"/>
      <c r="S493" s="1614"/>
      <c r="T493" s="1614"/>
      <c r="U493" s="1683"/>
      <c r="V493" s="1683"/>
      <c r="W493" s="1683"/>
      <c r="X493" s="1683"/>
      <c r="Y493" s="1596"/>
      <c r="Z493" s="1596"/>
      <c r="AA493" s="1596"/>
      <c r="AB493" s="1596"/>
      <c r="AC493" s="1614"/>
      <c r="AD493" s="1614"/>
      <c r="AE493" s="1614"/>
      <c r="AF493" s="1947"/>
      <c r="AG493" s="1944"/>
      <c r="AH493" s="932"/>
      <c r="AI493" s="932"/>
      <c r="AJ493" s="1947"/>
      <c r="AK493" s="1128"/>
      <c r="AL493" s="1556"/>
      <c r="AM493" s="2"/>
      <c r="AN493" s="2"/>
      <c r="AO493" s="2"/>
      <c r="AP493" s="2"/>
      <c r="AQ493" s="2"/>
    </row>
    <row r="494" spans="1:43" ht="20.25" customHeight="1" outlineLevel="1">
      <c r="A494" s="1930" t="s">
        <v>260</v>
      </c>
      <c r="B494" s="1931" t="s">
        <v>89</v>
      </c>
      <c r="C494" s="1576" t="s">
        <v>793</v>
      </c>
      <c r="D494" s="706"/>
      <c r="E494" s="1576" t="s">
        <v>73</v>
      </c>
      <c r="F494" s="1576" t="s">
        <v>449</v>
      </c>
      <c r="G494" s="826" t="s">
        <v>377</v>
      </c>
      <c r="H494" s="826" t="s">
        <v>80</v>
      </c>
      <c r="I494" s="826">
        <v>1</v>
      </c>
      <c r="J494" s="26">
        <v>1</v>
      </c>
      <c r="K494" s="1576">
        <v>2019</v>
      </c>
      <c r="L494" s="1576">
        <v>2019</v>
      </c>
      <c r="M494" s="1612">
        <f>SUM(N494:P495)</f>
        <v>2500</v>
      </c>
      <c r="N494" s="1612">
        <v>0</v>
      </c>
      <c r="O494" s="1612">
        <v>2500</v>
      </c>
      <c r="P494" s="1612">
        <v>0</v>
      </c>
      <c r="Q494" s="1612">
        <f>SUM(R494:T495)</f>
        <v>2500</v>
      </c>
      <c r="R494" s="1612">
        <v>0</v>
      </c>
      <c r="S494" s="1612">
        <v>2500</v>
      </c>
      <c r="T494" s="1612">
        <v>0</v>
      </c>
      <c r="U494" s="1681">
        <f>SUM(V494:X495)</f>
        <v>0</v>
      </c>
      <c r="V494" s="1681">
        <v>0</v>
      </c>
      <c r="W494" s="1681">
        <v>0</v>
      </c>
      <c r="X494" s="1681">
        <v>0</v>
      </c>
      <c r="Y494" s="1594">
        <f>SUM(Z494:AB495)</f>
        <v>0</v>
      </c>
      <c r="Z494" s="1594">
        <f>V494</f>
        <v>0</v>
      </c>
      <c r="AA494" s="1594">
        <f>W494</f>
        <v>0</v>
      </c>
      <c r="AB494" s="1594">
        <f>X494</f>
        <v>0</v>
      </c>
      <c r="AC494" s="1612">
        <f>SUM(AD494:AF495)</f>
        <v>0</v>
      </c>
      <c r="AD494" s="1612">
        <v>0</v>
      </c>
      <c r="AE494" s="1612">
        <v>0</v>
      </c>
      <c r="AF494" s="1927"/>
      <c r="AG494" s="1759"/>
      <c r="AH494" s="929"/>
      <c r="AI494" s="929"/>
      <c r="AJ494" s="2105"/>
      <c r="AK494" s="1148"/>
      <c r="AL494" s="1903"/>
      <c r="AM494" s="2"/>
      <c r="AN494" s="2"/>
      <c r="AO494" s="2"/>
      <c r="AP494" s="2"/>
      <c r="AQ494" s="2"/>
    </row>
    <row r="495" spans="1:43" ht="28.8" outlineLevel="1">
      <c r="A495" s="1992"/>
      <c r="B495" s="1720"/>
      <c r="C495" s="1578"/>
      <c r="D495" s="708"/>
      <c r="E495" s="1578"/>
      <c r="F495" s="1578"/>
      <c r="G495" s="826" t="s">
        <v>420</v>
      </c>
      <c r="H495" s="826" t="s">
        <v>422</v>
      </c>
      <c r="I495" s="826">
        <v>627</v>
      </c>
      <c r="J495" s="26">
        <v>627</v>
      </c>
      <c r="K495" s="1578"/>
      <c r="L495" s="1578"/>
      <c r="M495" s="1614"/>
      <c r="N495" s="1614"/>
      <c r="O495" s="1614"/>
      <c r="P495" s="1614"/>
      <c r="Q495" s="1614"/>
      <c r="R495" s="1614"/>
      <c r="S495" s="1614"/>
      <c r="T495" s="1614"/>
      <c r="U495" s="1683"/>
      <c r="V495" s="1683"/>
      <c r="W495" s="1683"/>
      <c r="X495" s="1683"/>
      <c r="Y495" s="1596"/>
      <c r="Z495" s="1596"/>
      <c r="AA495" s="1596"/>
      <c r="AB495" s="1596"/>
      <c r="AC495" s="1614"/>
      <c r="AD495" s="1614"/>
      <c r="AE495" s="1614"/>
      <c r="AF495" s="1929"/>
      <c r="AG495" s="1761"/>
      <c r="AH495" s="930"/>
      <c r="AI495" s="930"/>
      <c r="AJ495" s="2106"/>
      <c r="AK495" s="1150"/>
      <c r="AL495" s="1903"/>
      <c r="AM495" s="2"/>
      <c r="AN495" s="2"/>
      <c r="AO495" s="2"/>
      <c r="AP495" s="2"/>
      <c r="AQ495" s="2"/>
    </row>
    <row r="496" spans="1:43" s="275" customFormat="1" ht="57.6" outlineLevel="1">
      <c r="A496" s="362" t="s">
        <v>612</v>
      </c>
      <c r="B496" s="324" t="s">
        <v>613</v>
      </c>
      <c r="C496" s="879" t="s">
        <v>791</v>
      </c>
      <c r="D496" s="879"/>
      <c r="E496" s="879" t="s">
        <v>73</v>
      </c>
      <c r="F496" s="879" t="s">
        <v>449</v>
      </c>
      <c r="G496" s="879" t="s">
        <v>377</v>
      </c>
      <c r="H496" s="879" t="s">
        <v>80</v>
      </c>
      <c r="I496" s="263">
        <v>1</v>
      </c>
      <c r="J496" s="263">
        <v>1</v>
      </c>
      <c r="K496" s="879">
        <v>2019</v>
      </c>
      <c r="L496" s="879">
        <v>2019</v>
      </c>
      <c r="M496" s="82"/>
      <c r="N496" s="273"/>
      <c r="O496" s="273"/>
      <c r="P496" s="273"/>
      <c r="Q496" s="273"/>
      <c r="R496" s="273"/>
      <c r="S496" s="273"/>
      <c r="T496" s="273"/>
      <c r="U496" s="413">
        <f>SUM(V496:X496)</f>
        <v>5018</v>
      </c>
      <c r="V496" s="413">
        <v>0</v>
      </c>
      <c r="W496" s="413">
        <v>5018</v>
      </c>
      <c r="X496" s="413">
        <v>0</v>
      </c>
      <c r="Y496" s="464">
        <f>SUM(Z496:AB496)</f>
        <v>5018</v>
      </c>
      <c r="Z496" s="464">
        <f>V496</f>
        <v>0</v>
      </c>
      <c r="AA496" s="464">
        <f t="shared" ref="AA496:AB497" si="220">W496</f>
        <v>5018</v>
      </c>
      <c r="AB496" s="464">
        <f t="shared" si="220"/>
        <v>0</v>
      </c>
      <c r="AC496" s="82">
        <f>SUM(AD496:AF496)</f>
        <v>5018</v>
      </c>
      <c r="AD496" s="82">
        <v>0</v>
      </c>
      <c r="AE496" s="82">
        <v>5018</v>
      </c>
      <c r="AF496" s="1028"/>
      <c r="AG496" s="283"/>
      <c r="AH496" s="283"/>
      <c r="AI496" s="283"/>
      <c r="AJ496" s="384"/>
      <c r="AK496" s="1191"/>
      <c r="AL496" s="719"/>
      <c r="AM496" s="77"/>
      <c r="AN496" s="77"/>
      <c r="AO496" s="77"/>
      <c r="AP496" s="77"/>
      <c r="AQ496" s="77"/>
    </row>
    <row r="497" spans="1:43" ht="15.75" customHeight="1" outlineLevel="1">
      <c r="A497" s="1930" t="s">
        <v>261</v>
      </c>
      <c r="B497" s="1931" t="s">
        <v>90</v>
      </c>
      <c r="C497" s="1576" t="s">
        <v>794</v>
      </c>
      <c r="D497" s="706"/>
      <c r="E497" s="1576" t="s">
        <v>73</v>
      </c>
      <c r="F497" s="1576" t="s">
        <v>449</v>
      </c>
      <c r="G497" s="826" t="s">
        <v>377</v>
      </c>
      <c r="H497" s="826" t="s">
        <v>80</v>
      </c>
      <c r="I497" s="826">
        <v>1</v>
      </c>
      <c r="J497" s="26">
        <v>1</v>
      </c>
      <c r="K497" s="1576">
        <v>2019</v>
      </c>
      <c r="L497" s="1576">
        <v>2019</v>
      </c>
      <c r="M497" s="1612">
        <f>SUM(N497:P498)</f>
        <v>1600</v>
      </c>
      <c r="N497" s="1612">
        <v>0</v>
      </c>
      <c r="O497" s="1612">
        <v>1600</v>
      </c>
      <c r="P497" s="1612">
        <v>0</v>
      </c>
      <c r="Q497" s="1612">
        <f>SUM(R497:T498)</f>
        <v>1600</v>
      </c>
      <c r="R497" s="1612">
        <v>0</v>
      </c>
      <c r="S497" s="1612">
        <v>1600</v>
      </c>
      <c r="T497" s="1612">
        <v>0</v>
      </c>
      <c r="U497" s="1681">
        <f>SUM(V497:X498)</f>
        <v>0</v>
      </c>
      <c r="V497" s="1681">
        <v>0</v>
      </c>
      <c r="W497" s="1681">
        <v>0</v>
      </c>
      <c r="X497" s="1681">
        <v>0</v>
      </c>
      <c r="Y497" s="1594">
        <f>SUM(Z497:AB498)</f>
        <v>0</v>
      </c>
      <c r="Z497" s="1594">
        <f>V497</f>
        <v>0</v>
      </c>
      <c r="AA497" s="1594">
        <f t="shared" si="220"/>
        <v>0</v>
      </c>
      <c r="AB497" s="1594">
        <f t="shared" si="220"/>
        <v>0</v>
      </c>
      <c r="AC497" s="1612">
        <f>SUM(AD497:AF498)</f>
        <v>0</v>
      </c>
      <c r="AD497" s="1612">
        <v>0</v>
      </c>
      <c r="AE497" s="1612">
        <v>0</v>
      </c>
      <c r="AF497" s="1927"/>
      <c r="AG497" s="1759" t="s">
        <v>604</v>
      </c>
      <c r="AH497" s="929"/>
      <c r="AI497" s="929"/>
      <c r="AJ497" s="2105"/>
      <c r="AK497" s="1148"/>
      <c r="AL497" s="1903"/>
      <c r="AM497" s="2"/>
      <c r="AN497" s="2"/>
      <c r="AO497" s="2"/>
      <c r="AP497" s="2"/>
      <c r="AQ497" s="2"/>
    </row>
    <row r="498" spans="1:43" ht="39.75" customHeight="1" outlineLevel="1">
      <c r="A498" s="1992"/>
      <c r="B498" s="1999"/>
      <c r="C498" s="1578"/>
      <c r="D498" s="708"/>
      <c r="E498" s="1578"/>
      <c r="F498" s="1578"/>
      <c r="G498" s="826" t="s">
        <v>420</v>
      </c>
      <c r="H498" s="826" t="s">
        <v>422</v>
      </c>
      <c r="I498" s="826">
        <v>627</v>
      </c>
      <c r="J498" s="26">
        <v>627</v>
      </c>
      <c r="K498" s="1578"/>
      <c r="L498" s="1578"/>
      <c r="M498" s="1614"/>
      <c r="N498" s="1614"/>
      <c r="O498" s="1614"/>
      <c r="P498" s="1614"/>
      <c r="Q498" s="1614"/>
      <c r="R498" s="1614"/>
      <c r="S498" s="1614"/>
      <c r="T498" s="1614"/>
      <c r="U498" s="1683"/>
      <c r="V498" s="1683"/>
      <c r="W498" s="1683"/>
      <c r="X498" s="1683"/>
      <c r="Y498" s="1596"/>
      <c r="Z498" s="1596"/>
      <c r="AA498" s="1596"/>
      <c r="AB498" s="1596"/>
      <c r="AC498" s="1614"/>
      <c r="AD498" s="1614"/>
      <c r="AE498" s="1614"/>
      <c r="AF498" s="1929"/>
      <c r="AG498" s="1761"/>
      <c r="AH498" s="930"/>
      <c r="AI498" s="930"/>
      <c r="AJ498" s="2106"/>
      <c r="AK498" s="1150"/>
      <c r="AL498" s="1903"/>
      <c r="AM498" s="2"/>
      <c r="AN498" s="2"/>
      <c r="AO498" s="2"/>
      <c r="AP498" s="2"/>
      <c r="AQ498" s="2"/>
    </row>
    <row r="499" spans="1:43" s="144" customFormat="1" ht="16.5" customHeight="1" outlineLevel="1">
      <c r="A499" s="1824" t="s">
        <v>262</v>
      </c>
      <c r="B499" s="1730" t="s">
        <v>91</v>
      </c>
      <c r="C499" s="1576" t="s">
        <v>1064</v>
      </c>
      <c r="D499" s="706"/>
      <c r="E499" s="1588" t="s">
        <v>73</v>
      </c>
      <c r="F499" s="1588" t="s">
        <v>449</v>
      </c>
      <c r="G499" s="879" t="s">
        <v>377</v>
      </c>
      <c r="H499" s="879" t="s">
        <v>80</v>
      </c>
      <c r="I499" s="879">
        <v>1</v>
      </c>
      <c r="J499" s="263">
        <v>1</v>
      </c>
      <c r="K499" s="1588">
        <v>2020</v>
      </c>
      <c r="L499" s="1588">
        <v>2020</v>
      </c>
      <c r="M499" s="1612">
        <f>SUM(N499:P500)</f>
        <v>1850</v>
      </c>
      <c r="N499" s="1612">
        <v>0</v>
      </c>
      <c r="O499" s="1612">
        <v>0</v>
      </c>
      <c r="P499" s="1612">
        <v>1850</v>
      </c>
      <c r="Q499" s="1612">
        <f>SUM(R499:T500)</f>
        <v>1850</v>
      </c>
      <c r="R499" s="1612">
        <v>0</v>
      </c>
      <c r="S499" s="1612">
        <v>0</v>
      </c>
      <c r="T499" s="1612">
        <v>1850</v>
      </c>
      <c r="U499" s="1681">
        <f>SUM(V499:X500)</f>
        <v>1850</v>
      </c>
      <c r="V499" s="1681">
        <f>R499</f>
        <v>0</v>
      </c>
      <c r="W499" s="1681">
        <f>S499</f>
        <v>0</v>
      </c>
      <c r="X499" s="1681">
        <f>T499</f>
        <v>1850</v>
      </c>
      <c r="Y499" s="1594">
        <f>SUM(Z499:AB500)</f>
        <v>3837</v>
      </c>
      <c r="Z499" s="1594">
        <v>0</v>
      </c>
      <c r="AA499" s="1594">
        <v>0</v>
      </c>
      <c r="AB499" s="1594">
        <v>3837</v>
      </c>
      <c r="AC499" s="1612">
        <f>SUM(AD499:AF500)</f>
        <v>3515.84</v>
      </c>
      <c r="AD499" s="1612">
        <v>0</v>
      </c>
      <c r="AE499" s="1612">
        <v>0</v>
      </c>
      <c r="AF499" s="2151">
        <f>SUM(AG499:AH500)</f>
        <v>3515.84</v>
      </c>
      <c r="AG499" s="1777">
        <v>3515.84</v>
      </c>
      <c r="AH499" s="927"/>
      <c r="AI499" s="927"/>
      <c r="AJ499" s="1606">
        <v>3837</v>
      </c>
      <c r="AK499" s="1113"/>
      <c r="AL499" s="2109" t="s">
        <v>697</v>
      </c>
      <c r="AM499" s="143"/>
      <c r="AN499" s="143"/>
      <c r="AO499" s="143"/>
      <c r="AP499" s="143"/>
      <c r="AQ499" s="143"/>
    </row>
    <row r="500" spans="1:43" s="144" customFormat="1" ht="26.25" customHeight="1" outlineLevel="1">
      <c r="A500" s="1826"/>
      <c r="B500" s="1732"/>
      <c r="C500" s="1578"/>
      <c r="D500" s="708"/>
      <c r="E500" s="1590"/>
      <c r="F500" s="1590"/>
      <c r="G500" s="879" t="s">
        <v>420</v>
      </c>
      <c r="H500" s="879" t="s">
        <v>422</v>
      </c>
      <c r="I500" s="879">
        <v>117.7</v>
      </c>
      <c r="J500" s="273">
        <v>117.7</v>
      </c>
      <c r="K500" s="1590"/>
      <c r="L500" s="1590"/>
      <c r="M500" s="1614"/>
      <c r="N500" s="1614"/>
      <c r="O500" s="1614"/>
      <c r="P500" s="1614"/>
      <c r="Q500" s="1614"/>
      <c r="R500" s="1614"/>
      <c r="S500" s="1614"/>
      <c r="T500" s="1614"/>
      <c r="U500" s="1683"/>
      <c r="V500" s="1683"/>
      <c r="W500" s="1683"/>
      <c r="X500" s="1683"/>
      <c r="Y500" s="1596"/>
      <c r="Z500" s="1596"/>
      <c r="AA500" s="1596"/>
      <c r="AB500" s="1596"/>
      <c r="AC500" s="1614"/>
      <c r="AD500" s="1614"/>
      <c r="AE500" s="1614"/>
      <c r="AF500" s="2152"/>
      <c r="AG500" s="1779"/>
      <c r="AH500" s="928"/>
      <c r="AI500" s="928"/>
      <c r="AJ500" s="1608"/>
      <c r="AK500" s="1180"/>
      <c r="AL500" s="2109"/>
      <c r="AM500" s="143"/>
      <c r="AN500" s="143"/>
      <c r="AO500" s="143"/>
      <c r="AP500" s="143"/>
      <c r="AQ500" s="143"/>
    </row>
    <row r="501" spans="1:43" s="144" customFormat="1" ht="17.25" customHeight="1" outlineLevel="1">
      <c r="A501" s="1824" t="s">
        <v>263</v>
      </c>
      <c r="B501" s="1730" t="s">
        <v>92</v>
      </c>
      <c r="C501" s="1576" t="s">
        <v>1064</v>
      </c>
      <c r="D501" s="706"/>
      <c r="E501" s="1588" t="s">
        <v>73</v>
      </c>
      <c r="F501" s="1588" t="s">
        <v>449</v>
      </c>
      <c r="G501" s="879" t="s">
        <v>377</v>
      </c>
      <c r="H501" s="879" t="s">
        <v>80</v>
      </c>
      <c r="I501" s="879">
        <v>1</v>
      </c>
      <c r="J501" s="263">
        <v>1</v>
      </c>
      <c r="K501" s="1588">
        <v>2020</v>
      </c>
      <c r="L501" s="1588">
        <v>2020</v>
      </c>
      <c r="M501" s="1612">
        <f>SUM(N501:P502)</f>
        <v>2100</v>
      </c>
      <c r="N501" s="1612">
        <v>0</v>
      </c>
      <c r="O501" s="1612">
        <v>0</v>
      </c>
      <c r="P501" s="1612">
        <v>2100</v>
      </c>
      <c r="Q501" s="1612">
        <f>SUM(R501:T502)</f>
        <v>2100</v>
      </c>
      <c r="R501" s="1612">
        <v>0</v>
      </c>
      <c r="S501" s="1612">
        <v>0</v>
      </c>
      <c r="T501" s="1612">
        <v>2100</v>
      </c>
      <c r="U501" s="1681">
        <f>SUM(V501:X502)</f>
        <v>2100</v>
      </c>
      <c r="V501" s="1681">
        <f>R501</f>
        <v>0</v>
      </c>
      <c r="W501" s="1681">
        <f>S501</f>
        <v>0</v>
      </c>
      <c r="X501" s="1681">
        <f>T501</f>
        <v>2100</v>
      </c>
      <c r="Y501" s="1594">
        <f>SUM(Z501:AB502)</f>
        <v>2647</v>
      </c>
      <c r="Z501" s="1594">
        <v>0</v>
      </c>
      <c r="AA501" s="1594">
        <v>0</v>
      </c>
      <c r="AB501" s="1594">
        <v>2647</v>
      </c>
      <c r="AC501" s="1612">
        <f>SUM(AD501:AF502)</f>
        <v>2710.88</v>
      </c>
      <c r="AD501" s="1612">
        <v>0</v>
      </c>
      <c r="AE501" s="1612">
        <v>0</v>
      </c>
      <c r="AF501" s="1612">
        <f>SUM(AG501:AH502)</f>
        <v>2710.88</v>
      </c>
      <c r="AG501" s="1777">
        <v>2710.88</v>
      </c>
      <c r="AH501" s="927"/>
      <c r="AI501" s="927"/>
      <c r="AJ501" s="1606">
        <v>2647</v>
      </c>
      <c r="AK501" s="1113"/>
      <c r="AL501" s="2109" t="s">
        <v>698</v>
      </c>
      <c r="AM501" s="143"/>
      <c r="AN501" s="143"/>
      <c r="AO501" s="143"/>
      <c r="AP501" s="143"/>
      <c r="AQ501" s="143"/>
    </row>
    <row r="502" spans="1:43" s="144" customFormat="1" ht="29.25" customHeight="1" outlineLevel="1">
      <c r="A502" s="1826"/>
      <c r="B502" s="1732"/>
      <c r="C502" s="1578"/>
      <c r="D502" s="708"/>
      <c r="E502" s="1590"/>
      <c r="F502" s="1590"/>
      <c r="G502" s="879" t="s">
        <v>420</v>
      </c>
      <c r="H502" s="879" t="s">
        <v>422</v>
      </c>
      <c r="I502" s="879">
        <v>146.69999999999999</v>
      </c>
      <c r="J502" s="273">
        <v>146.69999999999999</v>
      </c>
      <c r="K502" s="1590"/>
      <c r="L502" s="1590"/>
      <c r="M502" s="1614"/>
      <c r="N502" s="1614"/>
      <c r="O502" s="1614"/>
      <c r="P502" s="1614"/>
      <c r="Q502" s="1614"/>
      <c r="R502" s="1614"/>
      <c r="S502" s="1614"/>
      <c r="T502" s="1614"/>
      <c r="U502" s="1683"/>
      <c r="V502" s="1683"/>
      <c r="W502" s="1683"/>
      <c r="X502" s="1683"/>
      <c r="Y502" s="1596"/>
      <c r="Z502" s="1596"/>
      <c r="AA502" s="1596"/>
      <c r="AB502" s="1596"/>
      <c r="AC502" s="1614"/>
      <c r="AD502" s="1614"/>
      <c r="AE502" s="1614"/>
      <c r="AF502" s="1614"/>
      <c r="AG502" s="1779"/>
      <c r="AH502" s="928"/>
      <c r="AI502" s="928"/>
      <c r="AJ502" s="1608"/>
      <c r="AK502" s="1180"/>
      <c r="AL502" s="2109"/>
      <c r="AM502" s="143"/>
      <c r="AN502" s="143"/>
      <c r="AO502" s="143"/>
      <c r="AP502" s="143"/>
      <c r="AQ502" s="143"/>
    </row>
    <row r="503" spans="1:43" s="144" customFormat="1" ht="18.75" customHeight="1" outlineLevel="1">
      <c r="A503" s="1824" t="s">
        <v>264</v>
      </c>
      <c r="B503" s="1730" t="s">
        <v>94</v>
      </c>
      <c r="C503" s="1576" t="s">
        <v>1064</v>
      </c>
      <c r="D503" s="706"/>
      <c r="E503" s="1588" t="s">
        <v>73</v>
      </c>
      <c r="F503" s="1588" t="s">
        <v>449</v>
      </c>
      <c r="G503" s="879" t="s">
        <v>377</v>
      </c>
      <c r="H503" s="879" t="s">
        <v>80</v>
      </c>
      <c r="I503" s="879">
        <v>1</v>
      </c>
      <c r="J503" s="263">
        <v>1</v>
      </c>
      <c r="K503" s="1588">
        <v>2020</v>
      </c>
      <c r="L503" s="1588">
        <v>2020</v>
      </c>
      <c r="M503" s="1612">
        <f>SUM(N503:P504)</f>
        <v>2100</v>
      </c>
      <c r="N503" s="1612">
        <v>0</v>
      </c>
      <c r="O503" s="1612">
        <v>0</v>
      </c>
      <c r="P503" s="1612">
        <v>2100</v>
      </c>
      <c r="Q503" s="1612">
        <f>SUM(R503:T504)</f>
        <v>2100</v>
      </c>
      <c r="R503" s="1612">
        <v>0</v>
      </c>
      <c r="S503" s="1612">
        <v>0</v>
      </c>
      <c r="T503" s="1612">
        <v>2100</v>
      </c>
      <c r="U503" s="1681">
        <f>SUM(V503:X504)</f>
        <v>2100</v>
      </c>
      <c r="V503" s="1681">
        <f>R503</f>
        <v>0</v>
      </c>
      <c r="W503" s="1681">
        <f>S503</f>
        <v>0</v>
      </c>
      <c r="X503" s="1681">
        <f>T503</f>
        <v>2100</v>
      </c>
      <c r="Y503" s="1594">
        <f>SUM(Z503:AB504)</f>
        <v>4720</v>
      </c>
      <c r="Z503" s="1594">
        <v>0</v>
      </c>
      <c r="AA503" s="1594">
        <v>0</v>
      </c>
      <c r="AB503" s="1594">
        <v>4720</v>
      </c>
      <c r="AC503" s="1612">
        <f>SUM(AD503:AF504)</f>
        <v>4181.3980000000001</v>
      </c>
      <c r="AD503" s="1612">
        <v>0</v>
      </c>
      <c r="AE503" s="1612">
        <v>0</v>
      </c>
      <c r="AF503" s="2151">
        <f>SUM(AG503)</f>
        <v>4181.3980000000001</v>
      </c>
      <c r="AG503" s="1777">
        <v>4181.3980000000001</v>
      </c>
      <c r="AH503" s="927"/>
      <c r="AI503" s="927"/>
      <c r="AJ503" s="1606">
        <v>4720</v>
      </c>
      <c r="AK503" s="1113"/>
      <c r="AL503" s="2109" t="s">
        <v>699</v>
      </c>
      <c r="AM503" s="143"/>
      <c r="AN503" s="143"/>
      <c r="AO503" s="143"/>
      <c r="AP503" s="143"/>
      <c r="AQ503" s="143"/>
    </row>
    <row r="504" spans="1:43" s="144" customFormat="1" ht="28.5" customHeight="1" outlineLevel="1">
      <c r="A504" s="1826"/>
      <c r="B504" s="1732"/>
      <c r="C504" s="1578"/>
      <c r="D504" s="708"/>
      <c r="E504" s="1590"/>
      <c r="F504" s="1590"/>
      <c r="G504" s="879" t="s">
        <v>420</v>
      </c>
      <c r="H504" s="879" t="s">
        <v>422</v>
      </c>
      <c r="I504" s="879">
        <v>218.9</v>
      </c>
      <c r="J504" s="273">
        <v>218.9</v>
      </c>
      <c r="K504" s="1590"/>
      <c r="L504" s="1590"/>
      <c r="M504" s="1614"/>
      <c r="N504" s="1614"/>
      <c r="O504" s="1614"/>
      <c r="P504" s="1614"/>
      <c r="Q504" s="1614"/>
      <c r="R504" s="1614"/>
      <c r="S504" s="1614"/>
      <c r="T504" s="1614"/>
      <c r="U504" s="1683"/>
      <c r="V504" s="1683"/>
      <c r="W504" s="1683"/>
      <c r="X504" s="1683"/>
      <c r="Y504" s="1596"/>
      <c r="Z504" s="1596"/>
      <c r="AA504" s="1596"/>
      <c r="AB504" s="1596"/>
      <c r="AC504" s="1614"/>
      <c r="AD504" s="1614"/>
      <c r="AE504" s="1614"/>
      <c r="AF504" s="2152"/>
      <c r="AG504" s="1779"/>
      <c r="AH504" s="928"/>
      <c r="AI504" s="928"/>
      <c r="AJ504" s="1608"/>
      <c r="AK504" s="1180"/>
      <c r="AL504" s="2109"/>
      <c r="AM504" s="143"/>
      <c r="AN504" s="143"/>
      <c r="AO504" s="143"/>
      <c r="AP504" s="143"/>
      <c r="AQ504" s="143"/>
    </row>
    <row r="505" spans="1:43" ht="15.75" customHeight="1" outlineLevel="1">
      <c r="A505" s="1930" t="s">
        <v>265</v>
      </c>
      <c r="B505" s="1931" t="s">
        <v>93</v>
      </c>
      <c r="C505" s="1576" t="s">
        <v>925</v>
      </c>
      <c r="D505" s="706"/>
      <c r="E505" s="1576" t="s">
        <v>73</v>
      </c>
      <c r="F505" s="1576" t="s">
        <v>449</v>
      </c>
      <c r="G505" s="826" t="s">
        <v>377</v>
      </c>
      <c r="H505" s="826" t="s">
        <v>80</v>
      </c>
      <c r="I505" s="826">
        <v>1</v>
      </c>
      <c r="J505" s="26">
        <v>1</v>
      </c>
      <c r="K505" s="1576">
        <v>2020</v>
      </c>
      <c r="L505" s="1576">
        <v>2020</v>
      </c>
      <c r="M505" s="1612">
        <f>SUM(N505:P506)</f>
        <v>2450</v>
      </c>
      <c r="N505" s="1612">
        <v>0</v>
      </c>
      <c r="O505" s="1612">
        <v>0</v>
      </c>
      <c r="P505" s="1612">
        <v>2450</v>
      </c>
      <c r="Q505" s="1612">
        <f>SUM(R505:T506)</f>
        <v>2450</v>
      </c>
      <c r="R505" s="1612">
        <v>0</v>
      </c>
      <c r="S505" s="1612">
        <v>0</v>
      </c>
      <c r="T505" s="1612">
        <v>2450</v>
      </c>
      <c r="U505" s="1681">
        <f>SUM(V505:X506)</f>
        <v>2450</v>
      </c>
      <c r="V505" s="1681">
        <f>R505</f>
        <v>0</v>
      </c>
      <c r="W505" s="1681">
        <f>S505</f>
        <v>0</v>
      </c>
      <c r="X505" s="1681">
        <f>T505</f>
        <v>2450</v>
      </c>
      <c r="Y505" s="1594">
        <f>SUM(Z505:AB506)</f>
        <v>0</v>
      </c>
      <c r="Z505" s="1594">
        <v>0</v>
      </c>
      <c r="AA505" s="1594">
        <v>0</v>
      </c>
      <c r="AB505" s="1594">
        <v>0</v>
      </c>
      <c r="AC505" s="1612">
        <f>SUM(AD505:AF506)</f>
        <v>0</v>
      </c>
      <c r="AD505" s="1612">
        <v>0</v>
      </c>
      <c r="AE505" s="1612">
        <v>0</v>
      </c>
      <c r="AF505" s="1612">
        <v>0</v>
      </c>
      <c r="AG505" s="1995">
        <v>0</v>
      </c>
      <c r="AH505" s="925"/>
      <c r="AI505" s="925"/>
      <c r="AJ505" s="1839">
        <v>0</v>
      </c>
      <c r="AK505" s="1168"/>
      <c r="AL505" s="1990" t="s">
        <v>1076</v>
      </c>
      <c r="AM505" s="2"/>
      <c r="AN505" s="2"/>
      <c r="AO505" s="2"/>
      <c r="AP505" s="2"/>
      <c r="AQ505" s="2"/>
    </row>
    <row r="506" spans="1:43" ht="43.2" customHeight="1" outlineLevel="1">
      <c r="A506" s="1992"/>
      <c r="B506" s="1999"/>
      <c r="C506" s="1578"/>
      <c r="D506" s="708"/>
      <c r="E506" s="1578"/>
      <c r="F506" s="1578"/>
      <c r="G506" s="826" t="s">
        <v>420</v>
      </c>
      <c r="H506" s="826" t="s">
        <v>422</v>
      </c>
      <c r="I506" s="826">
        <v>627</v>
      </c>
      <c r="J506" s="26">
        <v>627</v>
      </c>
      <c r="K506" s="1578"/>
      <c r="L506" s="1578"/>
      <c r="M506" s="1614"/>
      <c r="N506" s="1614"/>
      <c r="O506" s="1614"/>
      <c r="P506" s="1614"/>
      <c r="Q506" s="1614"/>
      <c r="R506" s="1614"/>
      <c r="S506" s="1614"/>
      <c r="T506" s="1614"/>
      <c r="U506" s="1683"/>
      <c r="V506" s="1683"/>
      <c r="W506" s="1683"/>
      <c r="X506" s="1683"/>
      <c r="Y506" s="1596"/>
      <c r="Z506" s="1596"/>
      <c r="AA506" s="1596"/>
      <c r="AB506" s="1596"/>
      <c r="AC506" s="1614"/>
      <c r="AD506" s="1614"/>
      <c r="AE506" s="1614"/>
      <c r="AF506" s="1614"/>
      <c r="AG506" s="1997"/>
      <c r="AH506" s="926"/>
      <c r="AI506" s="926"/>
      <c r="AJ506" s="1841"/>
      <c r="AK506" s="1170"/>
      <c r="AL506" s="1990"/>
      <c r="AM506" s="2"/>
      <c r="AN506" s="2"/>
      <c r="AO506" s="2"/>
      <c r="AP506" s="2"/>
      <c r="AQ506" s="2"/>
    </row>
    <row r="507" spans="1:43" ht="46.5" customHeight="1" outlineLevel="1">
      <c r="A507" s="824" t="s">
        <v>867</v>
      </c>
      <c r="B507" s="859" t="s">
        <v>96</v>
      </c>
      <c r="C507" s="826" t="s">
        <v>793</v>
      </c>
      <c r="D507" s="826"/>
      <c r="E507" s="826" t="s">
        <v>73</v>
      </c>
      <c r="F507" s="826" t="s">
        <v>449</v>
      </c>
      <c r="G507" s="826" t="s">
        <v>377</v>
      </c>
      <c r="H507" s="826" t="s">
        <v>80</v>
      </c>
      <c r="I507" s="26">
        <v>1</v>
      </c>
      <c r="J507" s="26">
        <v>1</v>
      </c>
      <c r="K507" s="826">
        <v>2019</v>
      </c>
      <c r="L507" s="826">
        <v>2019</v>
      </c>
      <c r="M507" s="831">
        <f>SUM(N507:P507)</f>
        <v>650</v>
      </c>
      <c r="N507" s="831">
        <v>0</v>
      </c>
      <c r="O507" s="831">
        <v>650</v>
      </c>
      <c r="P507" s="831">
        <v>0</v>
      </c>
      <c r="Q507" s="831">
        <f>SUM(R507:T507)</f>
        <v>650</v>
      </c>
      <c r="R507" s="831">
        <v>0</v>
      </c>
      <c r="S507" s="831">
        <v>650</v>
      </c>
      <c r="T507" s="831">
        <v>0</v>
      </c>
      <c r="U507" s="413">
        <f>SUM(V507:X507)</f>
        <v>0</v>
      </c>
      <c r="V507" s="413">
        <v>0</v>
      </c>
      <c r="W507" s="413">
        <v>0</v>
      </c>
      <c r="X507" s="413">
        <v>0</v>
      </c>
      <c r="Y507" s="464">
        <f>SUM(Z507:AB507)</f>
        <v>0</v>
      </c>
      <c r="Z507" s="464">
        <v>0</v>
      </c>
      <c r="AA507" s="464">
        <v>0</v>
      </c>
      <c r="AB507" s="464">
        <v>0</v>
      </c>
      <c r="AC507" s="1054">
        <f>SUM(AD507:AF507)</f>
        <v>0</v>
      </c>
      <c r="AD507" s="831">
        <v>0</v>
      </c>
      <c r="AE507" s="831">
        <v>0</v>
      </c>
      <c r="AF507" s="132"/>
      <c r="AG507" s="134"/>
      <c r="AH507" s="134"/>
      <c r="AI507" s="134"/>
      <c r="AJ507" s="132"/>
      <c r="AK507" s="1135"/>
      <c r="AL507" s="822"/>
      <c r="AM507" s="2"/>
      <c r="AN507" s="2"/>
      <c r="AO507" s="2"/>
      <c r="AP507" s="2"/>
      <c r="AQ507" s="2"/>
    </row>
    <row r="508" spans="1:43" ht="27.75" customHeight="1" outlineLevel="1">
      <c r="A508" s="361" t="s">
        <v>266</v>
      </c>
      <c r="B508" s="859" t="s">
        <v>440</v>
      </c>
      <c r="C508" s="743" t="s">
        <v>925</v>
      </c>
      <c r="D508" s="745"/>
      <c r="E508" s="826" t="s">
        <v>73</v>
      </c>
      <c r="F508" s="826" t="s">
        <v>449</v>
      </c>
      <c r="G508" s="826" t="s">
        <v>377</v>
      </c>
      <c r="H508" s="826" t="s">
        <v>80</v>
      </c>
      <c r="I508" s="26">
        <v>1</v>
      </c>
      <c r="J508" s="26">
        <v>1</v>
      </c>
      <c r="K508" s="826">
        <v>2020</v>
      </c>
      <c r="L508" s="826">
        <v>2020</v>
      </c>
      <c r="M508" s="831">
        <f>SUM(N508:P508)</f>
        <v>1950</v>
      </c>
      <c r="N508" s="831">
        <v>0</v>
      </c>
      <c r="O508" s="831">
        <v>0</v>
      </c>
      <c r="P508" s="831">
        <v>1950</v>
      </c>
      <c r="Q508" s="831">
        <f>SUM(R508:T508)</f>
        <v>1950</v>
      </c>
      <c r="R508" s="831">
        <v>0</v>
      </c>
      <c r="S508" s="831">
        <v>0</v>
      </c>
      <c r="T508" s="831">
        <v>1950</v>
      </c>
      <c r="U508" s="413">
        <f>SUM(V508:X508)</f>
        <v>1950</v>
      </c>
      <c r="V508" s="413">
        <f t="shared" ref="V508:X511" si="221">R508</f>
        <v>0</v>
      </c>
      <c r="W508" s="413">
        <f t="shared" si="221"/>
        <v>0</v>
      </c>
      <c r="X508" s="413">
        <f t="shared" si="221"/>
        <v>1950</v>
      </c>
      <c r="Y508" s="464">
        <f>SUM(Z508:AB508)</f>
        <v>0</v>
      </c>
      <c r="Z508" s="464">
        <v>0</v>
      </c>
      <c r="AA508" s="464">
        <v>0</v>
      </c>
      <c r="AB508" s="464">
        <v>0</v>
      </c>
      <c r="AC508" s="1054">
        <f>SUM(AD508:AF508)</f>
        <v>0</v>
      </c>
      <c r="AD508" s="831">
        <v>0</v>
      </c>
      <c r="AE508" s="831">
        <v>0</v>
      </c>
      <c r="AF508" s="132"/>
      <c r="AG508" s="134"/>
      <c r="AH508" s="134"/>
      <c r="AI508" s="134"/>
      <c r="AJ508" s="437"/>
      <c r="AK508" s="1140"/>
      <c r="AL508" s="709"/>
      <c r="AM508" s="2"/>
      <c r="AN508" s="2"/>
      <c r="AO508" s="2"/>
      <c r="AP508" s="2"/>
      <c r="AQ508" s="2"/>
    </row>
    <row r="509" spans="1:43" ht="43.2" outlineLevel="1">
      <c r="A509" s="361" t="s">
        <v>267</v>
      </c>
      <c r="B509" s="859" t="s">
        <v>97</v>
      </c>
      <c r="C509" s="743" t="s">
        <v>925</v>
      </c>
      <c r="D509" s="860"/>
      <c r="E509" s="826" t="s">
        <v>73</v>
      </c>
      <c r="F509" s="826" t="s">
        <v>449</v>
      </c>
      <c r="G509" s="826" t="s">
        <v>377</v>
      </c>
      <c r="H509" s="826" t="s">
        <v>80</v>
      </c>
      <c r="I509" s="26">
        <v>1</v>
      </c>
      <c r="J509" s="26">
        <v>1</v>
      </c>
      <c r="K509" s="826">
        <v>2020</v>
      </c>
      <c r="L509" s="826">
        <v>2020</v>
      </c>
      <c r="M509" s="831">
        <f>SUM(N509:P509)</f>
        <v>1850</v>
      </c>
      <c r="N509" s="831">
        <v>0</v>
      </c>
      <c r="O509" s="831">
        <v>0</v>
      </c>
      <c r="P509" s="831">
        <v>1850</v>
      </c>
      <c r="Q509" s="831">
        <f>SUM(R509:T509)</f>
        <v>1850</v>
      </c>
      <c r="R509" s="831">
        <v>0</v>
      </c>
      <c r="S509" s="831">
        <v>0</v>
      </c>
      <c r="T509" s="831">
        <v>1850</v>
      </c>
      <c r="U509" s="413">
        <f>SUM(V509:X509)</f>
        <v>1850</v>
      </c>
      <c r="V509" s="413">
        <f t="shared" si="221"/>
        <v>0</v>
      </c>
      <c r="W509" s="413">
        <f t="shared" si="221"/>
        <v>0</v>
      </c>
      <c r="X509" s="413">
        <f t="shared" si="221"/>
        <v>1850</v>
      </c>
      <c r="Y509" s="464">
        <f>SUM(Z509:AB509)</f>
        <v>0</v>
      </c>
      <c r="Z509" s="464">
        <v>0</v>
      </c>
      <c r="AA509" s="464">
        <v>0</v>
      </c>
      <c r="AB509" s="464">
        <v>0</v>
      </c>
      <c r="AC509" s="1054">
        <f>SUM(AD509:AF509)</f>
        <v>0</v>
      </c>
      <c r="AD509" s="831">
        <v>0</v>
      </c>
      <c r="AE509" s="831">
        <v>0</v>
      </c>
      <c r="AF509" s="1088">
        <v>0</v>
      </c>
      <c r="AG509" s="134"/>
      <c r="AH509" s="134"/>
      <c r="AI509" s="134"/>
      <c r="AJ509" s="831">
        <v>0</v>
      </c>
      <c r="AK509" s="1061"/>
      <c r="AL509" s="709"/>
      <c r="AM509" s="2"/>
      <c r="AN509" s="2"/>
      <c r="AO509" s="2"/>
      <c r="AP509" s="2"/>
      <c r="AQ509" s="2"/>
    </row>
    <row r="510" spans="1:43" ht="28.5" customHeight="1" outlineLevel="1">
      <c r="A510" s="361" t="s">
        <v>268</v>
      </c>
      <c r="B510" s="859" t="s">
        <v>364</v>
      </c>
      <c r="C510" s="743" t="s">
        <v>925</v>
      </c>
      <c r="D510" s="860"/>
      <c r="E510" s="826" t="s">
        <v>73</v>
      </c>
      <c r="F510" s="826" t="s">
        <v>449</v>
      </c>
      <c r="G510" s="826" t="s">
        <v>377</v>
      </c>
      <c r="H510" s="826" t="s">
        <v>80</v>
      </c>
      <c r="I510" s="26">
        <v>1</v>
      </c>
      <c r="J510" s="26">
        <v>1</v>
      </c>
      <c r="K510" s="826">
        <v>2020</v>
      </c>
      <c r="L510" s="826">
        <v>2020</v>
      </c>
      <c r="M510" s="831">
        <f>SUM(N510:P510)</f>
        <v>5200</v>
      </c>
      <c r="N510" s="831">
        <v>0</v>
      </c>
      <c r="O510" s="831">
        <v>0</v>
      </c>
      <c r="P510" s="831">
        <v>5200</v>
      </c>
      <c r="Q510" s="831">
        <f>SUM(R510:T510)</f>
        <v>5200</v>
      </c>
      <c r="R510" s="831">
        <v>0</v>
      </c>
      <c r="S510" s="831">
        <v>0</v>
      </c>
      <c r="T510" s="831">
        <v>5200</v>
      </c>
      <c r="U510" s="413">
        <f>SUM(V510:X510)</f>
        <v>5200</v>
      </c>
      <c r="V510" s="413">
        <f t="shared" si="221"/>
        <v>0</v>
      </c>
      <c r="W510" s="413">
        <f t="shared" si="221"/>
        <v>0</v>
      </c>
      <c r="X510" s="413">
        <f t="shared" si="221"/>
        <v>5200</v>
      </c>
      <c r="Y510" s="464">
        <f>SUM(Z510:AB510)</f>
        <v>0</v>
      </c>
      <c r="Z510" s="464">
        <v>0</v>
      </c>
      <c r="AA510" s="464">
        <v>0</v>
      </c>
      <c r="AB510" s="464">
        <v>0</v>
      </c>
      <c r="AC510" s="1054">
        <f>SUM(AD510:AF510)</f>
        <v>0</v>
      </c>
      <c r="AD510" s="831">
        <v>0</v>
      </c>
      <c r="AE510" s="831">
        <v>0</v>
      </c>
      <c r="AF510" s="1088">
        <v>0</v>
      </c>
      <c r="AG510" s="134"/>
      <c r="AH510" s="134"/>
      <c r="AI510" s="134"/>
      <c r="AJ510" s="831">
        <v>0</v>
      </c>
      <c r="AK510" s="1061"/>
      <c r="AL510" s="709"/>
      <c r="AM510" s="2"/>
      <c r="AN510" s="2"/>
      <c r="AO510" s="2"/>
      <c r="AP510" s="2"/>
      <c r="AQ510" s="2"/>
    </row>
    <row r="511" spans="1:43" ht="28.5" customHeight="1" outlineLevel="1">
      <c r="A511" s="1905" t="s">
        <v>269</v>
      </c>
      <c r="B511" s="1718" t="s">
        <v>577</v>
      </c>
      <c r="C511" s="1576"/>
      <c r="D511" s="706"/>
      <c r="E511" s="1911" t="s">
        <v>578</v>
      </c>
      <c r="F511" s="1911" t="s">
        <v>443</v>
      </c>
      <c r="G511" s="826" t="s">
        <v>377</v>
      </c>
      <c r="H511" s="826" t="s">
        <v>80</v>
      </c>
      <c r="I511" s="26">
        <v>1</v>
      </c>
      <c r="J511" s="26">
        <v>1</v>
      </c>
      <c r="K511" s="1576">
        <v>2018</v>
      </c>
      <c r="L511" s="1576">
        <v>2020</v>
      </c>
      <c r="M511" s="1612">
        <f>SUM(N511:P512)</f>
        <v>258766</v>
      </c>
      <c r="N511" s="1612">
        <v>65600</v>
      </c>
      <c r="O511" s="1612">
        <v>193166</v>
      </c>
      <c r="P511" s="1612">
        <v>0</v>
      </c>
      <c r="Q511" s="1612">
        <f>SUM(R511:T512)</f>
        <v>258766</v>
      </c>
      <c r="R511" s="1612">
        <v>65600</v>
      </c>
      <c r="S511" s="1612">
        <v>193166</v>
      </c>
      <c r="T511" s="1612">
        <v>0</v>
      </c>
      <c r="U511" s="1681">
        <f>SUM(V511:X512)</f>
        <v>258766</v>
      </c>
      <c r="V511" s="1681">
        <f t="shared" si="221"/>
        <v>65600</v>
      </c>
      <c r="W511" s="1681">
        <f t="shared" si="221"/>
        <v>193166</v>
      </c>
      <c r="X511" s="1681">
        <f t="shared" si="221"/>
        <v>0</v>
      </c>
      <c r="Y511" s="1594">
        <f>SUM(Z511:AB512)</f>
        <v>258766</v>
      </c>
      <c r="Z511" s="1594">
        <f t="shared" ref="Z511" si="222">V511</f>
        <v>65600</v>
      </c>
      <c r="AA511" s="1594">
        <f>W511</f>
        <v>193166</v>
      </c>
      <c r="AB511" s="1594">
        <f>X511</f>
        <v>0</v>
      </c>
      <c r="AC511" s="1612">
        <f>SUM(AD511:AF512)</f>
        <v>155190.1</v>
      </c>
      <c r="AD511" s="1736">
        <v>112885.1</v>
      </c>
      <c r="AE511" s="1612">
        <v>42305</v>
      </c>
      <c r="AF511" s="1927"/>
      <c r="AG511" s="1753"/>
      <c r="AH511" s="923"/>
      <c r="AI511" s="923"/>
      <c r="AJ511" s="1954"/>
      <c r="AK511" s="1192"/>
      <c r="AL511" s="1556"/>
      <c r="AM511" s="2"/>
      <c r="AN511" s="2"/>
      <c r="AO511" s="2"/>
      <c r="AP511" s="2"/>
      <c r="AQ511" s="2"/>
    </row>
    <row r="512" spans="1:43" ht="45.75" customHeight="1" outlineLevel="1">
      <c r="A512" s="1827"/>
      <c r="B512" s="1719"/>
      <c r="C512" s="1577"/>
      <c r="D512" s="707"/>
      <c r="E512" s="1576"/>
      <c r="F512" s="1576"/>
      <c r="G512" s="706" t="s">
        <v>420</v>
      </c>
      <c r="H512" s="706" t="s">
        <v>422</v>
      </c>
      <c r="I512" s="706">
        <v>4031.8</v>
      </c>
      <c r="J512" s="772">
        <v>4031.8</v>
      </c>
      <c r="K512" s="1577"/>
      <c r="L512" s="1577"/>
      <c r="M512" s="1613"/>
      <c r="N512" s="1613"/>
      <c r="O512" s="1613"/>
      <c r="P512" s="1613"/>
      <c r="Q512" s="1613"/>
      <c r="R512" s="1613"/>
      <c r="S512" s="1613"/>
      <c r="T512" s="1613"/>
      <c r="U512" s="1682"/>
      <c r="V512" s="1682"/>
      <c r="W512" s="1682"/>
      <c r="X512" s="1682"/>
      <c r="Y512" s="1596"/>
      <c r="Z512" s="1596"/>
      <c r="AA512" s="1596"/>
      <c r="AB512" s="1596"/>
      <c r="AC512" s="1613"/>
      <c r="AD512" s="1737"/>
      <c r="AE512" s="1613"/>
      <c r="AF512" s="1929"/>
      <c r="AG512" s="1754"/>
      <c r="AH512" s="924"/>
      <c r="AI512" s="924"/>
      <c r="AJ512" s="1955"/>
      <c r="AK512" s="1181"/>
      <c r="AL512" s="1909"/>
      <c r="AM512" s="2"/>
      <c r="AN512" s="2"/>
      <c r="AO512" s="2"/>
      <c r="AP512" s="2"/>
      <c r="AQ512" s="2"/>
    </row>
    <row r="513" spans="1:43" ht="45.75" customHeight="1" outlineLevel="1">
      <c r="A513" s="824" t="s">
        <v>937</v>
      </c>
      <c r="B513" s="860" t="s">
        <v>939</v>
      </c>
      <c r="C513" s="826" t="s">
        <v>917</v>
      </c>
      <c r="D513" s="826"/>
      <c r="E513" s="826" t="s">
        <v>73</v>
      </c>
      <c r="F513" s="826" t="s">
        <v>449</v>
      </c>
      <c r="G513" s="826" t="s">
        <v>934</v>
      </c>
      <c r="H513" s="826" t="s">
        <v>80</v>
      </c>
      <c r="I513" s="826">
        <v>1</v>
      </c>
      <c r="J513" s="826">
        <v>1</v>
      </c>
      <c r="K513" s="826">
        <v>2020</v>
      </c>
      <c r="L513" s="826">
        <v>2020</v>
      </c>
      <c r="M513" s="831"/>
      <c r="N513" s="831"/>
      <c r="O513" s="831"/>
      <c r="P513" s="831"/>
      <c r="Q513" s="831"/>
      <c r="R513" s="831"/>
      <c r="S513" s="831"/>
      <c r="T513" s="831"/>
      <c r="U513" s="413"/>
      <c r="V513" s="413"/>
      <c r="W513" s="413"/>
      <c r="X513" s="413"/>
      <c r="Y513" s="464">
        <f>SUM(Z513:AB513)</f>
        <v>16263</v>
      </c>
      <c r="Z513" s="475">
        <v>0</v>
      </c>
      <c r="AA513" s="464">
        <v>0</v>
      </c>
      <c r="AB513" s="499">
        <v>16263</v>
      </c>
      <c r="AC513" s="1054">
        <f>SUM(AD513:AF513)</f>
        <v>14719.65</v>
      </c>
      <c r="AD513" s="21"/>
      <c r="AE513" s="831"/>
      <c r="AF513" s="245">
        <v>14719.65</v>
      </c>
      <c r="AG513" s="132"/>
      <c r="AH513" s="132"/>
      <c r="AI513" s="132"/>
      <c r="AJ513" s="831">
        <v>16263</v>
      </c>
      <c r="AK513" s="1061"/>
      <c r="AL513" s="709"/>
      <c r="AM513" s="2"/>
      <c r="AN513" s="2"/>
      <c r="AO513" s="2"/>
      <c r="AP513" s="2"/>
      <c r="AQ513" s="2"/>
    </row>
    <row r="514" spans="1:43" ht="45.75" customHeight="1" outlineLevel="1">
      <c r="A514" s="824" t="s">
        <v>938</v>
      </c>
      <c r="B514" s="860" t="s">
        <v>940</v>
      </c>
      <c r="C514" s="826" t="s">
        <v>917</v>
      </c>
      <c r="D514" s="826"/>
      <c r="E514" s="826" t="s">
        <v>73</v>
      </c>
      <c r="F514" s="826" t="s">
        <v>449</v>
      </c>
      <c r="G514" s="826" t="s">
        <v>934</v>
      </c>
      <c r="H514" s="826" t="s">
        <v>935</v>
      </c>
      <c r="I514" s="826">
        <v>1</v>
      </c>
      <c r="J514" s="826">
        <v>1</v>
      </c>
      <c r="K514" s="826">
        <v>2020</v>
      </c>
      <c r="L514" s="826">
        <v>2020</v>
      </c>
      <c r="M514" s="831"/>
      <c r="N514" s="831"/>
      <c r="O514" s="831"/>
      <c r="P514" s="831"/>
      <c r="Q514" s="831"/>
      <c r="R514" s="831"/>
      <c r="S514" s="831"/>
      <c r="T514" s="831"/>
      <c r="U514" s="413"/>
      <c r="V514" s="413"/>
      <c r="W514" s="413"/>
      <c r="X514" s="413"/>
      <c r="Y514" s="464">
        <f>Z514+AA514+AB514</f>
        <v>3969</v>
      </c>
      <c r="Z514" s="475">
        <v>0</v>
      </c>
      <c r="AA514" s="464">
        <v>0</v>
      </c>
      <c r="AB514" s="499">
        <v>3969</v>
      </c>
      <c r="AC514" s="1054">
        <f>AD514+AE514+AF514</f>
        <v>3887.23</v>
      </c>
      <c r="AD514" s="21"/>
      <c r="AE514" s="831"/>
      <c r="AF514" s="56">
        <f>SUM(AG514:AH514)</f>
        <v>3887.23</v>
      </c>
      <c r="AG514" s="132"/>
      <c r="AH514" s="56">
        <v>3887.23</v>
      </c>
      <c r="AI514" s="132"/>
      <c r="AJ514" s="831">
        <v>3969</v>
      </c>
      <c r="AK514" s="1061" t="s">
        <v>1087</v>
      </c>
      <c r="AL514" s="709"/>
      <c r="AM514" s="2"/>
      <c r="AN514" s="2"/>
      <c r="AO514" s="2"/>
      <c r="AP514" s="2"/>
      <c r="AQ514" s="2"/>
    </row>
    <row r="515" spans="1:43" ht="14.25" customHeight="1" thickBot="1">
      <c r="A515" s="490"/>
      <c r="B515" s="491"/>
      <c r="C515" s="492"/>
      <c r="D515" s="492"/>
      <c r="E515" s="493"/>
      <c r="F515" s="493"/>
      <c r="G515" s="494"/>
      <c r="H515" s="494"/>
      <c r="I515" s="494"/>
      <c r="J515" s="494"/>
      <c r="K515" s="494"/>
      <c r="L515" s="494"/>
      <c r="M515" s="494"/>
      <c r="N515" s="494"/>
      <c r="O515" s="494"/>
      <c r="P515" s="494"/>
      <c r="Q515" s="494"/>
      <c r="R515" s="494"/>
      <c r="S515" s="494"/>
      <c r="T515" s="494"/>
      <c r="U515" s="414"/>
      <c r="V515" s="414"/>
      <c r="W515" s="414"/>
      <c r="X515" s="414"/>
      <c r="Y515" s="465"/>
      <c r="Z515" s="465"/>
      <c r="AA515" s="465"/>
      <c r="AB515" s="465"/>
      <c r="AC515" s="494"/>
      <c r="AD515" s="494"/>
      <c r="AE515" s="494"/>
      <c r="AF515" s="1029"/>
      <c r="AG515" s="495"/>
      <c r="AH515" s="495"/>
      <c r="AI515" s="495"/>
      <c r="AJ515" s="496"/>
      <c r="AK515" s="1144"/>
      <c r="AL515" s="497"/>
      <c r="AM515" s="2"/>
      <c r="AN515" s="2"/>
      <c r="AO515" s="2"/>
      <c r="AP515" s="2"/>
      <c r="AQ515" s="2"/>
    </row>
    <row r="516" spans="1:43" ht="60.6" customHeight="1" thickBot="1">
      <c r="A516" s="62" t="s">
        <v>77</v>
      </c>
      <c r="B516" s="1672" t="s">
        <v>100</v>
      </c>
      <c r="C516" s="1673"/>
      <c r="D516" s="1673"/>
      <c r="E516" s="1673"/>
      <c r="F516" s="1673"/>
      <c r="G516" s="1673"/>
      <c r="H516" s="1673"/>
      <c r="I516" s="1673"/>
      <c r="J516" s="1673"/>
      <c r="K516" s="1673"/>
      <c r="L516" s="1674"/>
      <c r="M516" s="226">
        <f t="shared" ref="M516:AJ516" si="223">SUM(M518+M637+M683)</f>
        <v>262691</v>
      </c>
      <c r="N516" s="226">
        <f t="shared" si="223"/>
        <v>79845</v>
      </c>
      <c r="O516" s="226">
        <f t="shared" si="223"/>
        <v>79553</v>
      </c>
      <c r="P516" s="226">
        <f t="shared" si="223"/>
        <v>103293</v>
      </c>
      <c r="Q516" s="226">
        <f t="shared" si="223"/>
        <v>306390.201</v>
      </c>
      <c r="R516" s="226">
        <f t="shared" si="223"/>
        <v>79537.259999999995</v>
      </c>
      <c r="S516" s="226">
        <f t="shared" si="223"/>
        <v>113866.43100000001</v>
      </c>
      <c r="T516" s="226">
        <f t="shared" si="223"/>
        <v>112986.51000000001</v>
      </c>
      <c r="U516" s="408">
        <f t="shared" si="223"/>
        <v>341516.55000000005</v>
      </c>
      <c r="V516" s="408">
        <f t="shared" si="223"/>
        <v>71934.06</v>
      </c>
      <c r="W516" s="408">
        <f t="shared" si="223"/>
        <v>115741.87999999998</v>
      </c>
      <c r="X516" s="408">
        <f t="shared" si="223"/>
        <v>153840.60999999999</v>
      </c>
      <c r="Y516" s="460">
        <f t="shared" si="223"/>
        <v>324503.10816</v>
      </c>
      <c r="Z516" s="460">
        <f t="shared" si="223"/>
        <v>71934.06</v>
      </c>
      <c r="AA516" s="460">
        <f t="shared" si="223"/>
        <v>115741.87999999998</v>
      </c>
      <c r="AB516" s="460">
        <f t="shared" si="223"/>
        <v>136827.16816</v>
      </c>
      <c r="AC516" s="226">
        <f t="shared" si="223"/>
        <v>316089.22284666664</v>
      </c>
      <c r="AD516" s="226">
        <f t="shared" si="223"/>
        <v>75157.39</v>
      </c>
      <c r="AE516" s="226">
        <f t="shared" si="223"/>
        <v>107982.91000000002</v>
      </c>
      <c r="AF516" s="226">
        <f t="shared" si="223"/>
        <v>132948.92284666665</v>
      </c>
      <c r="AG516" s="104">
        <f t="shared" si="223"/>
        <v>46637.713456666665</v>
      </c>
      <c r="AH516" s="104"/>
      <c r="AI516" s="104"/>
      <c r="AJ516" s="104">
        <f t="shared" si="223"/>
        <v>115709.1</v>
      </c>
      <c r="AK516" s="1145"/>
      <c r="AL516" s="822"/>
      <c r="AM516" s="2"/>
      <c r="AN516" s="2"/>
      <c r="AO516" s="2"/>
      <c r="AP516" s="2"/>
      <c r="AQ516" s="2"/>
    </row>
    <row r="517" spans="1:43" ht="9" customHeight="1" thickBot="1">
      <c r="A517" s="62"/>
      <c r="B517" s="738"/>
      <c r="C517" s="739"/>
      <c r="D517" s="739"/>
      <c r="E517" s="739"/>
      <c r="F517" s="739"/>
      <c r="G517" s="739"/>
      <c r="H517" s="739"/>
      <c r="I517" s="739"/>
      <c r="J517" s="739"/>
      <c r="K517" s="739"/>
      <c r="L517" s="739"/>
      <c r="M517" s="165"/>
      <c r="N517" s="165"/>
      <c r="O517" s="165"/>
      <c r="P517" s="165"/>
      <c r="Q517" s="240"/>
      <c r="R517" s="240"/>
      <c r="S517" s="240"/>
      <c r="T517" s="240"/>
      <c r="U517" s="420"/>
      <c r="V517" s="420"/>
      <c r="W517" s="420"/>
      <c r="X517" s="420"/>
      <c r="Y517" s="471"/>
      <c r="Z517" s="471"/>
      <c r="AA517" s="471"/>
      <c r="AB517" s="471"/>
      <c r="AC517" s="240"/>
      <c r="AD517" s="240"/>
      <c r="AE517" s="240"/>
      <c r="AF517" s="240"/>
      <c r="AG517" s="88"/>
      <c r="AH517" s="88"/>
      <c r="AI517" s="88"/>
      <c r="AJ517" s="217"/>
      <c r="AK517" s="1146"/>
      <c r="AL517" s="822"/>
      <c r="AM517" s="2"/>
      <c r="AN517" s="2"/>
      <c r="AO517" s="2"/>
      <c r="AP517" s="2"/>
      <c r="AQ517" s="2"/>
    </row>
    <row r="518" spans="1:43" ht="22.5" customHeight="1">
      <c r="A518" s="358" t="s">
        <v>270</v>
      </c>
      <c r="B518" s="1675" t="s">
        <v>101</v>
      </c>
      <c r="C518" s="1676"/>
      <c r="D518" s="1676"/>
      <c r="E518" s="1676"/>
      <c r="F518" s="1676"/>
      <c r="G518" s="1676"/>
      <c r="H518" s="1676"/>
      <c r="I518" s="1676"/>
      <c r="J518" s="1676"/>
      <c r="K518" s="1676"/>
      <c r="L518" s="1677"/>
      <c r="M518" s="235">
        <f t="shared" ref="M518:AJ518" si="224">SUM(M519+M562)</f>
        <v>142521</v>
      </c>
      <c r="N518" s="235">
        <f t="shared" si="224"/>
        <v>47240</v>
      </c>
      <c r="O518" s="235">
        <f t="shared" si="224"/>
        <v>42903</v>
      </c>
      <c r="P518" s="235">
        <f t="shared" si="224"/>
        <v>52378</v>
      </c>
      <c r="Q518" s="235">
        <f t="shared" si="224"/>
        <v>156022.80099999998</v>
      </c>
      <c r="R518" s="235">
        <f t="shared" si="224"/>
        <v>50954.86</v>
      </c>
      <c r="S518" s="235">
        <f t="shared" si="224"/>
        <v>64996.431000000004</v>
      </c>
      <c r="T518" s="235">
        <f t="shared" si="224"/>
        <v>40071.51</v>
      </c>
      <c r="U518" s="417">
        <f t="shared" si="224"/>
        <v>171776.76</v>
      </c>
      <c r="V518" s="417">
        <f t="shared" si="224"/>
        <v>42702.86</v>
      </c>
      <c r="W518" s="417">
        <f t="shared" si="224"/>
        <v>68678.499999999985</v>
      </c>
      <c r="X518" s="417">
        <f t="shared" si="224"/>
        <v>60395.4</v>
      </c>
      <c r="Y518" s="468">
        <f t="shared" si="224"/>
        <v>203002.31816</v>
      </c>
      <c r="Z518" s="468">
        <f t="shared" si="224"/>
        <v>42702.86</v>
      </c>
      <c r="AA518" s="468">
        <f t="shared" si="224"/>
        <v>68678.499999999985</v>
      </c>
      <c r="AB518" s="468">
        <f t="shared" si="224"/>
        <v>91620.958159999995</v>
      </c>
      <c r="AC518" s="235">
        <f t="shared" si="224"/>
        <v>200402.44284666667</v>
      </c>
      <c r="AD518" s="235">
        <f t="shared" si="224"/>
        <v>40867.699999999997</v>
      </c>
      <c r="AE518" s="235">
        <f t="shared" si="224"/>
        <v>69656.600000000006</v>
      </c>
      <c r="AF518" s="235">
        <f t="shared" si="224"/>
        <v>89878.142846666669</v>
      </c>
      <c r="AG518" s="208">
        <f t="shared" si="224"/>
        <v>22701.061456666666</v>
      </c>
      <c r="AH518" s="208"/>
      <c r="AI518" s="208"/>
      <c r="AJ518" s="208">
        <f t="shared" si="224"/>
        <v>75574.100000000006</v>
      </c>
      <c r="AK518" s="1147"/>
      <c r="AL518" s="822"/>
      <c r="AM518" s="2"/>
      <c r="AN518" s="2"/>
      <c r="AO518" s="2"/>
      <c r="AP518" s="2"/>
      <c r="AQ518" s="2"/>
    </row>
    <row r="519" spans="1:43" s="78" customFormat="1" ht="28.5" customHeight="1">
      <c r="A519" s="344" t="s">
        <v>271</v>
      </c>
      <c r="B519" s="1900" t="s">
        <v>102</v>
      </c>
      <c r="C519" s="1900"/>
      <c r="D519" s="1900"/>
      <c r="E519" s="1900"/>
      <c r="F519" s="821"/>
      <c r="G519" s="16"/>
      <c r="H519" s="16"/>
      <c r="I519" s="16"/>
      <c r="J519" s="16"/>
      <c r="K519" s="16"/>
      <c r="L519" s="16"/>
      <c r="M519" s="17">
        <f>SUM(M520:M546)</f>
        <v>54930</v>
      </c>
      <c r="N519" s="17">
        <f>SUM(N520:N546)</f>
        <v>14860</v>
      </c>
      <c r="O519" s="17">
        <f>SUM(O520:O546)</f>
        <v>16460</v>
      </c>
      <c r="P519" s="17">
        <f>SUM(P520:P546)</f>
        <v>23610</v>
      </c>
      <c r="Q519" s="17">
        <f>SUM(Q520:Q550)</f>
        <v>60404.979999999996</v>
      </c>
      <c r="R519" s="17">
        <f>SUM(R520:R550)</f>
        <v>21491.37</v>
      </c>
      <c r="S519" s="17">
        <f>SUM(S520:S550)</f>
        <v>15610.1</v>
      </c>
      <c r="T519" s="17">
        <f>SUM(T520:T555)</f>
        <v>23303.510000000002</v>
      </c>
      <c r="U519" s="399">
        <f>SUM(U520:U555)</f>
        <v>65056.26999999999</v>
      </c>
      <c r="V519" s="399">
        <f>SUM(V520:V555)</f>
        <v>19991.37</v>
      </c>
      <c r="W519" s="399">
        <f>SUM(W520:W555)</f>
        <v>11995.4</v>
      </c>
      <c r="X519" s="399">
        <f>SUM(X520:X555)</f>
        <v>33069.5</v>
      </c>
      <c r="Y519" s="448">
        <f t="shared" ref="Y519:AC519" si="225">SUM(Y520:Y561)</f>
        <v>60165.528159999987</v>
      </c>
      <c r="Z519" s="448">
        <f t="shared" si="225"/>
        <v>19991.37</v>
      </c>
      <c r="AA519" s="448">
        <f t="shared" si="225"/>
        <v>11995.4</v>
      </c>
      <c r="AB519" s="448">
        <f>SUM(AB520:AB561)</f>
        <v>28178.758160000001</v>
      </c>
      <c r="AC519" s="17">
        <f t="shared" si="225"/>
        <v>57399.862846666663</v>
      </c>
      <c r="AD519" s="17">
        <f>SUM(AD520:AD555)</f>
        <v>16591.599999999999</v>
      </c>
      <c r="AE519" s="17">
        <f>SUM(AE520:AE555)</f>
        <v>8278.4</v>
      </c>
      <c r="AF519" s="17">
        <f>SUM(AF520:AF561)</f>
        <v>32529.862846666671</v>
      </c>
      <c r="AG519" s="95">
        <f>SUM(AG520:AG559)</f>
        <v>6077.2192866666664</v>
      </c>
      <c r="AH519" s="95"/>
      <c r="AI519" s="95"/>
      <c r="AJ519" s="95">
        <f>SUM(AJ520:AJ561)</f>
        <v>22217.9</v>
      </c>
      <c r="AK519" s="1115"/>
      <c r="AL519" s="213"/>
      <c r="AM519" s="77"/>
      <c r="AN519" s="77"/>
      <c r="AO519" s="77"/>
      <c r="AP519" s="77"/>
      <c r="AQ519" s="77"/>
    </row>
    <row r="520" spans="1:43" ht="62.4" customHeight="1" outlineLevel="1">
      <c r="A520" s="824" t="s">
        <v>279</v>
      </c>
      <c r="B520" s="875" t="s">
        <v>29</v>
      </c>
      <c r="C520" s="263" t="s">
        <v>806</v>
      </c>
      <c r="D520" s="263"/>
      <c r="E520" s="826" t="s">
        <v>73</v>
      </c>
      <c r="F520" s="3" t="s">
        <v>450</v>
      </c>
      <c r="G520" s="826" t="s">
        <v>377</v>
      </c>
      <c r="H520" s="826" t="s">
        <v>80</v>
      </c>
      <c r="I520" s="89" t="s">
        <v>33</v>
      </c>
      <c r="J520" s="826">
        <v>1</v>
      </c>
      <c r="K520" s="826">
        <v>2019</v>
      </c>
      <c r="L520" s="826">
        <v>2019</v>
      </c>
      <c r="M520" s="242">
        <f>SUM(N520:P520)</f>
        <v>500</v>
      </c>
      <c r="N520" s="242">
        <v>0</v>
      </c>
      <c r="O520" s="242">
        <v>500</v>
      </c>
      <c r="P520" s="242">
        <v>0</v>
      </c>
      <c r="Q520" s="831">
        <f>SUM(R520:T520)</f>
        <v>500</v>
      </c>
      <c r="R520" s="831">
        <v>0</v>
      </c>
      <c r="S520" s="831">
        <v>500</v>
      </c>
      <c r="T520" s="831">
        <v>0</v>
      </c>
      <c r="U520" s="412">
        <f t="shared" ref="U520:U555" si="226">SUM(V520:X520)</f>
        <v>408.1</v>
      </c>
      <c r="V520" s="412">
        <v>0</v>
      </c>
      <c r="W520" s="412">
        <v>408.1</v>
      </c>
      <c r="X520" s="412">
        <v>0</v>
      </c>
      <c r="Y520" s="472">
        <f t="shared" ref="Y520:Y536" si="227">SUM(Z520:AB520)</f>
        <v>408.1</v>
      </c>
      <c r="Z520" s="472">
        <f>V520</f>
        <v>0</v>
      </c>
      <c r="AA520" s="472">
        <f t="shared" ref="AA520:AB520" si="228">W520</f>
        <v>408.1</v>
      </c>
      <c r="AB520" s="472">
        <f t="shared" si="228"/>
        <v>0</v>
      </c>
      <c r="AC520" s="124">
        <f t="shared" ref="AC520:AC536" si="229">SUM(AD520:AF520)</f>
        <v>408.1</v>
      </c>
      <c r="AD520" s="124">
        <v>0</v>
      </c>
      <c r="AE520" s="124">
        <v>408.1</v>
      </c>
      <c r="AF520" s="301"/>
      <c r="AG520" s="203"/>
      <c r="AH520" s="203"/>
      <c r="AI520" s="203"/>
      <c r="AJ520" s="133"/>
      <c r="AK520" s="1098"/>
      <c r="AL520" s="709"/>
      <c r="AM520" s="2"/>
      <c r="AN520" s="2"/>
      <c r="AO520" s="2"/>
      <c r="AP520" s="2"/>
      <c r="AQ520" s="2"/>
    </row>
    <row r="521" spans="1:43" ht="52.2" customHeight="1" outlineLevel="1">
      <c r="A521" s="361" t="s">
        <v>280</v>
      </c>
      <c r="B521" s="267" t="s">
        <v>121</v>
      </c>
      <c r="C521" s="49" t="s">
        <v>936</v>
      </c>
      <c r="D521" s="64"/>
      <c r="E521" s="826" t="s">
        <v>73</v>
      </c>
      <c r="F521" s="3" t="s">
        <v>450</v>
      </c>
      <c r="G521" s="826" t="s">
        <v>377</v>
      </c>
      <c r="H521" s="826" t="s">
        <v>80</v>
      </c>
      <c r="I521" s="89" t="s">
        <v>33</v>
      </c>
      <c r="J521" s="826">
        <v>1</v>
      </c>
      <c r="K521" s="826">
        <v>2020</v>
      </c>
      <c r="L521" s="826">
        <v>2020</v>
      </c>
      <c r="M521" s="831">
        <f t="shared" ref="M521:M592" si="230">SUM(N521:P521)</f>
        <v>1000</v>
      </c>
      <c r="N521" s="831">
        <v>0</v>
      </c>
      <c r="O521" s="831">
        <v>0</v>
      </c>
      <c r="P521" s="831">
        <v>1000</v>
      </c>
      <c r="Q521" s="831">
        <f>SUM(R521:T521)</f>
        <v>1000</v>
      </c>
      <c r="R521" s="831">
        <v>0</v>
      </c>
      <c r="S521" s="831">
        <v>0</v>
      </c>
      <c r="T521" s="831">
        <v>1000</v>
      </c>
      <c r="U521" s="412">
        <f t="shared" si="226"/>
        <v>1000</v>
      </c>
      <c r="V521" s="413">
        <f>R521</f>
        <v>0</v>
      </c>
      <c r="W521" s="413">
        <f>S521</f>
        <v>0</v>
      </c>
      <c r="X521" s="413">
        <f>T521</f>
        <v>1000</v>
      </c>
      <c r="Y521" s="464">
        <f t="shared" si="227"/>
        <v>0</v>
      </c>
      <c r="Z521" s="464">
        <v>0</v>
      </c>
      <c r="AA521" s="464">
        <v>0</v>
      </c>
      <c r="AB521" s="464">
        <v>0</v>
      </c>
      <c r="AC521" s="124">
        <f t="shared" si="229"/>
        <v>0</v>
      </c>
      <c r="AD521" s="124">
        <v>0</v>
      </c>
      <c r="AE521" s="124">
        <v>0</v>
      </c>
      <c r="AF521" s="124">
        <v>0</v>
      </c>
      <c r="AG521" s="108">
        <v>0</v>
      </c>
      <c r="AH521" s="108"/>
      <c r="AI521" s="108"/>
      <c r="AJ521" s="831">
        <v>0</v>
      </c>
      <c r="AK521" s="1185"/>
      <c r="AL521" s="858" t="s">
        <v>695</v>
      </c>
      <c r="AM521" s="2"/>
      <c r="AN521" s="2"/>
      <c r="AO521" s="2"/>
      <c r="AP521" s="2"/>
      <c r="AQ521" s="2"/>
    </row>
    <row r="522" spans="1:43" ht="72" outlineLevel="1">
      <c r="A522" s="824" t="s">
        <v>281</v>
      </c>
      <c r="B522" s="65" t="s">
        <v>117</v>
      </c>
      <c r="C522" s="263" t="s">
        <v>776</v>
      </c>
      <c r="D522" s="263"/>
      <c r="E522" s="826" t="s">
        <v>73</v>
      </c>
      <c r="F522" s="3" t="s">
        <v>450</v>
      </c>
      <c r="G522" s="826" t="s">
        <v>377</v>
      </c>
      <c r="H522" s="826" t="s">
        <v>80</v>
      </c>
      <c r="I522" s="89" t="s">
        <v>33</v>
      </c>
      <c r="J522" s="826">
        <v>3</v>
      </c>
      <c r="K522" s="826">
        <v>2018</v>
      </c>
      <c r="L522" s="826">
        <v>2018</v>
      </c>
      <c r="M522" s="831">
        <f t="shared" si="230"/>
        <v>700</v>
      </c>
      <c r="N522" s="831">
        <v>700</v>
      </c>
      <c r="O522" s="831">
        <v>0</v>
      </c>
      <c r="P522" s="831">
        <v>0</v>
      </c>
      <c r="Q522" s="831">
        <f>SUM(R522:T522)</f>
        <v>404.7</v>
      </c>
      <c r="R522" s="831">
        <v>404.7</v>
      </c>
      <c r="S522" s="831">
        <v>0</v>
      </c>
      <c r="T522" s="831">
        <v>0</v>
      </c>
      <c r="U522" s="412">
        <f t="shared" si="226"/>
        <v>404.7</v>
      </c>
      <c r="V522" s="413">
        <f t="shared" ref="V522:X528" si="231">R522</f>
        <v>404.7</v>
      </c>
      <c r="W522" s="413">
        <f t="shared" si="231"/>
        <v>0</v>
      </c>
      <c r="X522" s="413">
        <f t="shared" si="231"/>
        <v>0</v>
      </c>
      <c r="Y522" s="464">
        <f t="shared" si="227"/>
        <v>404.7</v>
      </c>
      <c r="Z522" s="464">
        <f>V522</f>
        <v>404.7</v>
      </c>
      <c r="AA522" s="464">
        <f t="shared" ref="AA522:AB528" si="232">W522</f>
        <v>0</v>
      </c>
      <c r="AB522" s="464">
        <f t="shared" si="232"/>
        <v>0</v>
      </c>
      <c r="AC522" s="124">
        <f t="shared" si="229"/>
        <v>404.7</v>
      </c>
      <c r="AD522" s="124">
        <v>404.7</v>
      </c>
      <c r="AE522" s="124">
        <v>0</v>
      </c>
      <c r="AF522" s="301"/>
      <c r="AG522" s="134"/>
      <c r="AH522" s="134"/>
      <c r="AI522" s="134"/>
      <c r="AJ522" s="132"/>
      <c r="AK522" s="1135"/>
      <c r="AL522" s="709"/>
      <c r="AM522" s="2"/>
      <c r="AN522" s="2"/>
      <c r="AO522" s="2"/>
      <c r="AP522" s="2"/>
      <c r="AQ522" s="2"/>
    </row>
    <row r="523" spans="1:43" ht="43.2" outlineLevel="1">
      <c r="A523" s="824" t="s">
        <v>282</v>
      </c>
      <c r="B523" s="875" t="s">
        <v>124</v>
      </c>
      <c r="C523" s="873" t="s">
        <v>957</v>
      </c>
      <c r="D523" s="875"/>
      <c r="E523" s="826" t="s">
        <v>73</v>
      </c>
      <c r="F523" s="3" t="s">
        <v>450</v>
      </c>
      <c r="G523" s="826" t="s">
        <v>377</v>
      </c>
      <c r="H523" s="826" t="s">
        <v>80</v>
      </c>
      <c r="I523" s="89" t="s">
        <v>33</v>
      </c>
      <c r="J523" s="826">
        <v>7</v>
      </c>
      <c r="K523" s="826">
        <v>2020</v>
      </c>
      <c r="L523" s="826">
        <v>2020</v>
      </c>
      <c r="M523" s="831">
        <f t="shared" si="230"/>
        <v>2800</v>
      </c>
      <c r="N523" s="831">
        <v>0</v>
      </c>
      <c r="O523" s="831">
        <v>0</v>
      </c>
      <c r="P523" s="831">
        <v>2800</v>
      </c>
      <c r="Q523" s="242">
        <f>SUM(R523:T523)</f>
        <v>2800</v>
      </c>
      <c r="R523" s="242">
        <v>0</v>
      </c>
      <c r="S523" s="242">
        <v>0</v>
      </c>
      <c r="T523" s="242">
        <v>2800</v>
      </c>
      <c r="U523" s="413">
        <f t="shared" si="226"/>
        <v>2800</v>
      </c>
      <c r="V523" s="413">
        <f t="shared" si="231"/>
        <v>0</v>
      </c>
      <c r="W523" s="413">
        <f t="shared" si="231"/>
        <v>0</v>
      </c>
      <c r="X523" s="413">
        <f t="shared" si="231"/>
        <v>2800</v>
      </c>
      <c r="Y523" s="464">
        <f t="shared" si="227"/>
        <v>1596</v>
      </c>
      <c r="Z523" s="464">
        <f>V523</f>
        <v>0</v>
      </c>
      <c r="AA523" s="464">
        <f t="shared" si="232"/>
        <v>0</v>
      </c>
      <c r="AB523" s="464">
        <v>1596</v>
      </c>
      <c r="AC523" s="1059">
        <f t="shared" si="229"/>
        <v>1596</v>
      </c>
      <c r="AD523" s="124">
        <v>0</v>
      </c>
      <c r="AE523" s="124">
        <v>0</v>
      </c>
      <c r="AF523" s="56">
        <v>1596</v>
      </c>
      <c r="AG523" s="108">
        <v>0</v>
      </c>
      <c r="AH523" s="102">
        <v>1595.84</v>
      </c>
      <c r="AI523" s="108"/>
      <c r="AJ523" s="831">
        <v>1596</v>
      </c>
      <c r="AK523" s="1061"/>
      <c r="AL523" s="709"/>
      <c r="AM523" s="2"/>
      <c r="AN523" s="2"/>
      <c r="AO523" s="2"/>
      <c r="AP523" s="2"/>
      <c r="AQ523" s="2"/>
    </row>
    <row r="524" spans="1:43" ht="73.95" customHeight="1" outlineLevel="1">
      <c r="A524" s="824" t="s">
        <v>283</v>
      </c>
      <c r="B524" s="65" t="s">
        <v>116</v>
      </c>
      <c r="C524" s="263" t="s">
        <v>777</v>
      </c>
      <c r="D524" s="263"/>
      <c r="E524" s="826" t="s">
        <v>73</v>
      </c>
      <c r="F524" s="3" t="s">
        <v>450</v>
      </c>
      <c r="G524" s="826" t="s">
        <v>377</v>
      </c>
      <c r="H524" s="826" t="s">
        <v>80</v>
      </c>
      <c r="I524" s="89" t="s">
        <v>33</v>
      </c>
      <c r="J524" s="826">
        <v>2</v>
      </c>
      <c r="K524" s="826">
        <v>2018</v>
      </c>
      <c r="L524" s="826">
        <v>2018</v>
      </c>
      <c r="M524" s="831">
        <f t="shared" si="230"/>
        <v>800</v>
      </c>
      <c r="N524" s="831">
        <v>800</v>
      </c>
      <c r="O524" s="831">
        <v>0</v>
      </c>
      <c r="P524" s="831">
        <v>0</v>
      </c>
      <c r="Q524" s="242">
        <f t="shared" ref="Q524:Q546" si="233">SUM(R524:T524)</f>
        <v>496.36</v>
      </c>
      <c r="R524" s="242">
        <v>496.36</v>
      </c>
      <c r="S524" s="242">
        <v>0</v>
      </c>
      <c r="T524" s="242">
        <v>0</v>
      </c>
      <c r="U524" s="413">
        <f t="shared" si="226"/>
        <v>496.36</v>
      </c>
      <c r="V524" s="413">
        <f t="shared" si="231"/>
        <v>496.36</v>
      </c>
      <c r="W524" s="413">
        <f t="shared" si="231"/>
        <v>0</v>
      </c>
      <c r="X524" s="413">
        <f t="shared" si="231"/>
        <v>0</v>
      </c>
      <c r="Y524" s="464">
        <f t="shared" si="227"/>
        <v>496.36</v>
      </c>
      <c r="Z524" s="464">
        <f t="shared" ref="Z524:Z526" si="234">V524</f>
        <v>496.36</v>
      </c>
      <c r="AA524" s="464">
        <f t="shared" si="232"/>
        <v>0</v>
      </c>
      <c r="AB524" s="464">
        <f t="shared" si="232"/>
        <v>0</v>
      </c>
      <c r="AC524" s="124">
        <f t="shared" si="229"/>
        <v>496.4</v>
      </c>
      <c r="AD524" s="124">
        <v>496.4</v>
      </c>
      <c r="AE524" s="124">
        <v>0</v>
      </c>
      <c r="AF524" s="301"/>
      <c r="AG524" s="134"/>
      <c r="AH524" s="134"/>
      <c r="AI524" s="134"/>
      <c r="AJ524" s="132"/>
      <c r="AK524" s="1135"/>
      <c r="AL524" s="709"/>
      <c r="AM524" s="2"/>
      <c r="AN524" s="2"/>
      <c r="AO524" s="2"/>
      <c r="AP524" s="2"/>
      <c r="AQ524" s="2"/>
    </row>
    <row r="525" spans="1:43" ht="44.25" customHeight="1" outlineLevel="1">
      <c r="A525" s="824" t="s">
        <v>284</v>
      </c>
      <c r="B525" s="875" t="s">
        <v>123</v>
      </c>
      <c r="C525" s="875"/>
      <c r="D525" s="875"/>
      <c r="E525" s="826" t="s">
        <v>73</v>
      </c>
      <c r="F525" s="3" t="s">
        <v>450</v>
      </c>
      <c r="G525" s="826" t="s">
        <v>377</v>
      </c>
      <c r="H525" s="826" t="s">
        <v>80</v>
      </c>
      <c r="I525" s="89" t="s">
        <v>33</v>
      </c>
      <c r="J525" s="826">
        <v>4</v>
      </c>
      <c r="K525" s="826">
        <v>2020</v>
      </c>
      <c r="L525" s="826">
        <v>2020</v>
      </c>
      <c r="M525" s="831">
        <f t="shared" si="230"/>
        <v>1950</v>
      </c>
      <c r="N525" s="831">
        <v>0</v>
      </c>
      <c r="O525" s="831">
        <v>0</v>
      </c>
      <c r="P525" s="831">
        <v>1950</v>
      </c>
      <c r="Q525" s="831">
        <f t="shared" si="233"/>
        <v>1950</v>
      </c>
      <c r="R525" s="831">
        <v>0</v>
      </c>
      <c r="S525" s="831">
        <v>0</v>
      </c>
      <c r="T525" s="831">
        <v>1950</v>
      </c>
      <c r="U525" s="413">
        <f t="shared" si="226"/>
        <v>1950</v>
      </c>
      <c r="V525" s="413">
        <f t="shared" si="231"/>
        <v>0</v>
      </c>
      <c r="W525" s="413">
        <f t="shared" si="231"/>
        <v>0</v>
      </c>
      <c r="X525" s="413">
        <f t="shared" si="231"/>
        <v>1950</v>
      </c>
      <c r="Y525" s="464">
        <f t="shared" si="227"/>
        <v>1950</v>
      </c>
      <c r="Z525" s="464">
        <f t="shared" si="234"/>
        <v>0</v>
      </c>
      <c r="AA525" s="464">
        <f t="shared" si="232"/>
        <v>0</v>
      </c>
      <c r="AB525" s="464">
        <f t="shared" si="232"/>
        <v>1950</v>
      </c>
      <c r="AC525" s="124">
        <f t="shared" si="229"/>
        <v>1564.08</v>
      </c>
      <c r="AD525" s="124">
        <v>0</v>
      </c>
      <c r="AE525" s="124">
        <v>0</v>
      </c>
      <c r="AF525" s="245">
        <f>SUM(AG525:AH525)</f>
        <v>1564.08</v>
      </c>
      <c r="AG525" s="108">
        <v>0</v>
      </c>
      <c r="AH525" s="102">
        <f>1173.06+391.02</f>
        <v>1564.08</v>
      </c>
      <c r="AI525" s="108"/>
      <c r="AJ525" s="831">
        <v>0</v>
      </c>
      <c r="AK525" s="1061" t="s">
        <v>1085</v>
      </c>
      <c r="AL525" s="685" t="s">
        <v>1038</v>
      </c>
      <c r="AM525" s="2"/>
      <c r="AN525" s="2"/>
      <c r="AO525" s="2"/>
      <c r="AP525" s="2"/>
      <c r="AQ525" s="2"/>
    </row>
    <row r="526" spans="1:43" ht="72" outlineLevel="1">
      <c r="A526" s="824" t="s">
        <v>285</v>
      </c>
      <c r="B526" s="875" t="s">
        <v>119</v>
      </c>
      <c r="C526" s="263" t="s">
        <v>778</v>
      </c>
      <c r="D526" s="263"/>
      <c r="E526" s="826" t="s">
        <v>73</v>
      </c>
      <c r="F526" s="3" t="s">
        <v>450</v>
      </c>
      <c r="G526" s="826" t="s">
        <v>377</v>
      </c>
      <c r="H526" s="826" t="s">
        <v>80</v>
      </c>
      <c r="I526" s="89" t="s">
        <v>33</v>
      </c>
      <c r="J526" s="826">
        <v>1</v>
      </c>
      <c r="K526" s="826">
        <v>2019</v>
      </c>
      <c r="L526" s="826">
        <v>2019</v>
      </c>
      <c r="M526" s="831">
        <f t="shared" si="230"/>
        <v>1600</v>
      </c>
      <c r="N526" s="831">
        <v>1600</v>
      </c>
      <c r="O526" s="831">
        <v>0</v>
      </c>
      <c r="P526" s="831">
        <v>0</v>
      </c>
      <c r="Q526" s="242">
        <f t="shared" si="233"/>
        <v>1144.0899999999999</v>
      </c>
      <c r="R526" s="831">
        <v>1144.0899999999999</v>
      </c>
      <c r="S526" s="831">
        <v>0</v>
      </c>
      <c r="T526" s="831">
        <v>0</v>
      </c>
      <c r="U526" s="413">
        <f t="shared" si="226"/>
        <v>1144.0899999999999</v>
      </c>
      <c r="V526" s="413">
        <f t="shared" si="231"/>
        <v>1144.0899999999999</v>
      </c>
      <c r="W526" s="413">
        <f t="shared" si="231"/>
        <v>0</v>
      </c>
      <c r="X526" s="413">
        <f t="shared" si="231"/>
        <v>0</v>
      </c>
      <c r="Y526" s="464">
        <f t="shared" si="227"/>
        <v>1144.0899999999999</v>
      </c>
      <c r="Z526" s="464">
        <f t="shared" si="234"/>
        <v>1144.0899999999999</v>
      </c>
      <c r="AA526" s="464">
        <f t="shared" si="232"/>
        <v>0</v>
      </c>
      <c r="AB526" s="464">
        <f t="shared" si="232"/>
        <v>0</v>
      </c>
      <c r="AC526" s="124">
        <f t="shared" si="229"/>
        <v>1144.0999999999999</v>
      </c>
      <c r="AD526" s="124">
        <v>1144.0999999999999</v>
      </c>
      <c r="AE526" s="124">
        <v>0</v>
      </c>
      <c r="AF526" s="301"/>
      <c r="AG526" s="134"/>
      <c r="AH526" s="134"/>
      <c r="AI526" s="134"/>
      <c r="AJ526" s="132"/>
      <c r="AK526" s="1135"/>
      <c r="AL526" s="709"/>
      <c r="AM526" s="2"/>
      <c r="AN526" s="2"/>
      <c r="AO526" s="2"/>
      <c r="AP526" s="2"/>
      <c r="AQ526" s="2"/>
    </row>
    <row r="527" spans="1:43" ht="36" outlineLevel="1">
      <c r="A527" s="824" t="s">
        <v>286</v>
      </c>
      <c r="B527" s="875" t="s">
        <v>122</v>
      </c>
      <c r="C527" s="875"/>
      <c r="D527" s="875"/>
      <c r="E527" s="826" t="s">
        <v>73</v>
      </c>
      <c r="F527" s="3" t="s">
        <v>450</v>
      </c>
      <c r="G527" s="826" t="s">
        <v>377</v>
      </c>
      <c r="H527" s="826" t="s">
        <v>80</v>
      </c>
      <c r="I527" s="89" t="s">
        <v>33</v>
      </c>
      <c r="J527" s="826">
        <v>1</v>
      </c>
      <c r="K527" s="826">
        <v>2020</v>
      </c>
      <c r="L527" s="826">
        <v>2020</v>
      </c>
      <c r="M527" s="831">
        <f t="shared" si="230"/>
        <v>1600</v>
      </c>
      <c r="N527" s="831">
        <v>0</v>
      </c>
      <c r="O527" s="831">
        <v>0</v>
      </c>
      <c r="P527" s="831">
        <v>1600</v>
      </c>
      <c r="Q527" s="831">
        <f t="shared" si="233"/>
        <v>1600</v>
      </c>
      <c r="R527" s="831">
        <v>0</v>
      </c>
      <c r="S527" s="831">
        <v>0</v>
      </c>
      <c r="T527" s="831">
        <v>1600</v>
      </c>
      <c r="U527" s="413">
        <f t="shared" si="226"/>
        <v>1600</v>
      </c>
      <c r="V527" s="413">
        <f t="shared" si="231"/>
        <v>0</v>
      </c>
      <c r="W527" s="413">
        <f t="shared" si="231"/>
        <v>0</v>
      </c>
      <c r="X527" s="413">
        <f t="shared" si="231"/>
        <v>1600</v>
      </c>
      <c r="Y527" s="464">
        <f t="shared" si="227"/>
        <v>1326</v>
      </c>
      <c r="Z527" s="464">
        <f>V527</f>
        <v>0</v>
      </c>
      <c r="AA527" s="464">
        <f t="shared" si="232"/>
        <v>0</v>
      </c>
      <c r="AB527" s="464">
        <v>1326</v>
      </c>
      <c r="AC527" s="124">
        <f t="shared" si="229"/>
        <v>1315.7391666666667</v>
      </c>
      <c r="AD527" s="124">
        <v>0</v>
      </c>
      <c r="AE527" s="124">
        <v>0</v>
      </c>
      <c r="AF527" s="124">
        <f>SUM(AG527:AH527)</f>
        <v>1315.7391666666667</v>
      </c>
      <c r="AG527" s="108">
        <f>1578.887/1.2</f>
        <v>1315.7391666666667</v>
      </c>
      <c r="AH527" s="108"/>
      <c r="AI527" s="108"/>
      <c r="AJ527" s="831">
        <v>1326</v>
      </c>
      <c r="AK527" s="1061" t="s">
        <v>1099</v>
      </c>
      <c r="AL527" s="709"/>
      <c r="AM527" s="2"/>
      <c r="AN527" s="2"/>
      <c r="AO527" s="2"/>
      <c r="AP527" s="2"/>
      <c r="AQ527" s="2"/>
    </row>
    <row r="528" spans="1:43" ht="35.25" customHeight="1" outlineLevel="1">
      <c r="A528" s="824" t="s">
        <v>287</v>
      </c>
      <c r="B528" s="875" t="s">
        <v>120</v>
      </c>
      <c r="C528" s="875"/>
      <c r="D528" s="875"/>
      <c r="E528" s="826" t="s">
        <v>73</v>
      </c>
      <c r="F528" s="3" t="s">
        <v>450</v>
      </c>
      <c r="G528" s="826" t="s">
        <v>377</v>
      </c>
      <c r="H528" s="826" t="s">
        <v>80</v>
      </c>
      <c r="I528" s="89" t="s">
        <v>33</v>
      </c>
      <c r="J528" s="826">
        <v>1</v>
      </c>
      <c r="K528" s="826">
        <v>2019</v>
      </c>
      <c r="L528" s="826">
        <v>2019</v>
      </c>
      <c r="M528" s="831">
        <f t="shared" si="230"/>
        <v>1100</v>
      </c>
      <c r="N528" s="831">
        <v>1100</v>
      </c>
      <c r="O528" s="831">
        <v>0</v>
      </c>
      <c r="P528" s="831">
        <v>0</v>
      </c>
      <c r="Q528" s="831">
        <f t="shared" si="233"/>
        <v>1100</v>
      </c>
      <c r="R528" s="831">
        <v>1100</v>
      </c>
      <c r="S528" s="831">
        <v>0</v>
      </c>
      <c r="T528" s="831">
        <v>0</v>
      </c>
      <c r="U528" s="413">
        <f t="shared" si="226"/>
        <v>1100</v>
      </c>
      <c r="V528" s="413">
        <f t="shared" si="231"/>
        <v>1100</v>
      </c>
      <c r="W528" s="413">
        <f>S528</f>
        <v>0</v>
      </c>
      <c r="X528" s="413">
        <f>T528</f>
        <v>0</v>
      </c>
      <c r="Y528" s="464">
        <f t="shared" si="227"/>
        <v>1100</v>
      </c>
      <c r="Z528" s="464">
        <f>V528</f>
        <v>1100</v>
      </c>
      <c r="AA528" s="464">
        <f t="shared" si="232"/>
        <v>0</v>
      </c>
      <c r="AB528" s="464">
        <f t="shared" si="232"/>
        <v>0</v>
      </c>
      <c r="AC528" s="124">
        <f t="shared" si="229"/>
        <v>547.4</v>
      </c>
      <c r="AD528" s="124">
        <v>0</v>
      </c>
      <c r="AE528" s="124">
        <v>0</v>
      </c>
      <c r="AF528" s="124">
        <v>547.4</v>
      </c>
      <c r="AG528" s="108">
        <v>547.39643999999998</v>
      </c>
      <c r="AH528" s="108"/>
      <c r="AI528" s="108"/>
      <c r="AJ528" s="831">
        <v>547.4</v>
      </c>
      <c r="AK528" s="1061" t="s">
        <v>1099</v>
      </c>
      <c r="AL528" s="709"/>
      <c r="AM528" s="2"/>
      <c r="AN528" s="2"/>
      <c r="AO528" s="2"/>
      <c r="AP528" s="2"/>
      <c r="AQ528" s="2"/>
    </row>
    <row r="529" spans="1:43" ht="100.8" outlineLevel="1">
      <c r="A529" s="824" t="s">
        <v>288</v>
      </c>
      <c r="B529" s="64" t="s">
        <v>24</v>
      </c>
      <c r="C529" s="263" t="s">
        <v>950</v>
      </c>
      <c r="D529" s="263"/>
      <c r="E529" s="826" t="s">
        <v>73</v>
      </c>
      <c r="F529" s="3" t="s">
        <v>450</v>
      </c>
      <c r="G529" s="826" t="s">
        <v>377</v>
      </c>
      <c r="H529" s="826" t="s">
        <v>80</v>
      </c>
      <c r="I529" s="89" t="s">
        <v>33</v>
      </c>
      <c r="J529" s="826">
        <v>5</v>
      </c>
      <c r="K529" s="826">
        <v>2019</v>
      </c>
      <c r="L529" s="826">
        <v>2019</v>
      </c>
      <c r="M529" s="831">
        <f t="shared" si="230"/>
        <v>5000</v>
      </c>
      <c r="N529" s="831">
        <v>0</v>
      </c>
      <c r="O529" s="831">
        <v>5000</v>
      </c>
      <c r="P529" s="831">
        <v>0</v>
      </c>
      <c r="Q529" s="831">
        <f t="shared" si="233"/>
        <v>5000</v>
      </c>
      <c r="R529" s="831">
        <v>0</v>
      </c>
      <c r="S529" s="831">
        <v>5000</v>
      </c>
      <c r="T529" s="831">
        <v>0</v>
      </c>
      <c r="U529" s="421">
        <f t="shared" si="226"/>
        <v>5000</v>
      </c>
      <c r="V529" s="421">
        <v>0</v>
      </c>
      <c r="W529" s="421">
        <v>0</v>
      </c>
      <c r="X529" s="421">
        <v>5000</v>
      </c>
      <c r="Y529" s="473">
        <f t="shared" si="227"/>
        <v>8312</v>
      </c>
      <c r="Z529" s="473">
        <v>0</v>
      </c>
      <c r="AA529" s="473">
        <v>0</v>
      </c>
      <c r="AB529" s="473">
        <v>8312</v>
      </c>
      <c r="AC529" s="124">
        <f t="shared" si="229"/>
        <v>8312</v>
      </c>
      <c r="AD529" s="124">
        <v>0</v>
      </c>
      <c r="AE529" s="124">
        <v>0</v>
      </c>
      <c r="AF529" s="124">
        <v>8312</v>
      </c>
      <c r="AG529" s="108"/>
      <c r="AH529" s="108"/>
      <c r="AI529" s="108"/>
      <c r="AJ529" s="831">
        <v>8312</v>
      </c>
      <c r="AK529" s="1061" t="s">
        <v>1085</v>
      </c>
      <c r="AL529" s="709" t="s">
        <v>1092</v>
      </c>
      <c r="AM529" s="2"/>
      <c r="AN529" s="2"/>
      <c r="AO529" s="2"/>
      <c r="AP529" s="2"/>
      <c r="AQ529" s="2"/>
    </row>
    <row r="530" spans="1:43" ht="36" outlineLevel="1">
      <c r="A530" s="824" t="s">
        <v>289</v>
      </c>
      <c r="B530" s="875" t="s">
        <v>28</v>
      </c>
      <c r="C530" s="873" t="s">
        <v>1065</v>
      </c>
      <c r="D530" s="875"/>
      <c r="E530" s="826" t="s">
        <v>73</v>
      </c>
      <c r="F530" s="3" t="s">
        <v>450</v>
      </c>
      <c r="G530" s="826" t="s">
        <v>377</v>
      </c>
      <c r="H530" s="826" t="s">
        <v>80</v>
      </c>
      <c r="I530" s="89" t="s">
        <v>33</v>
      </c>
      <c r="J530" s="826">
        <v>5</v>
      </c>
      <c r="K530" s="826">
        <v>2020</v>
      </c>
      <c r="L530" s="826">
        <v>2020</v>
      </c>
      <c r="M530" s="831">
        <f t="shared" si="230"/>
        <v>8000</v>
      </c>
      <c r="N530" s="831">
        <v>0</v>
      </c>
      <c r="O530" s="831">
        <v>0</v>
      </c>
      <c r="P530" s="831">
        <v>8000</v>
      </c>
      <c r="Q530" s="831">
        <f t="shared" si="233"/>
        <v>8000</v>
      </c>
      <c r="R530" s="831">
        <v>0</v>
      </c>
      <c r="S530" s="831">
        <v>0</v>
      </c>
      <c r="T530" s="831">
        <v>8000</v>
      </c>
      <c r="U530" s="412">
        <f t="shared" si="226"/>
        <v>8000</v>
      </c>
      <c r="V530" s="413">
        <f t="shared" ref="V530:X533" si="235">R530</f>
        <v>0</v>
      </c>
      <c r="W530" s="413">
        <f t="shared" si="235"/>
        <v>0</v>
      </c>
      <c r="X530" s="413">
        <f t="shared" si="235"/>
        <v>8000</v>
      </c>
      <c r="Y530" s="473">
        <f t="shared" si="227"/>
        <v>2650.9</v>
      </c>
      <c r="Z530" s="473">
        <v>0</v>
      </c>
      <c r="AA530" s="473">
        <v>0</v>
      </c>
      <c r="AB530" s="464">
        <v>2650.9</v>
      </c>
      <c r="AC530" s="124">
        <f t="shared" si="229"/>
        <v>4458.99</v>
      </c>
      <c r="AD530" s="124">
        <v>0</v>
      </c>
      <c r="AE530" s="124">
        <v>0</v>
      </c>
      <c r="AF530" s="1059">
        <f>SUM(AG530:AH530)</f>
        <v>4458.99</v>
      </c>
      <c r="AG530" s="108"/>
      <c r="AH530" s="102">
        <f>2650.86+1808.13</f>
        <v>4458.99</v>
      </c>
      <c r="AI530" s="108"/>
      <c r="AJ530" s="831">
        <v>2651</v>
      </c>
      <c r="AK530" s="1061" t="s">
        <v>1085</v>
      </c>
      <c r="AL530" s="709"/>
      <c r="AM530" s="2"/>
      <c r="AN530" s="2"/>
      <c r="AO530" s="2"/>
      <c r="AP530" s="2"/>
      <c r="AQ530" s="2"/>
    </row>
    <row r="531" spans="1:43" ht="57.6" outlineLevel="1">
      <c r="A531" s="361" t="s">
        <v>290</v>
      </c>
      <c r="B531" s="288" t="s">
        <v>118</v>
      </c>
      <c r="C531" s="263" t="s">
        <v>712</v>
      </c>
      <c r="D531" s="263"/>
      <c r="E531" s="826" t="s">
        <v>73</v>
      </c>
      <c r="F531" s="3" t="s">
        <v>450</v>
      </c>
      <c r="G531" s="826" t="s">
        <v>377</v>
      </c>
      <c r="H531" s="826" t="s">
        <v>80</v>
      </c>
      <c r="I531" s="89" t="s">
        <v>33</v>
      </c>
      <c r="J531" s="826">
        <v>2</v>
      </c>
      <c r="K531" s="826">
        <v>2018</v>
      </c>
      <c r="L531" s="826">
        <v>2018</v>
      </c>
      <c r="M531" s="831">
        <f t="shared" si="230"/>
        <v>760</v>
      </c>
      <c r="N531" s="831">
        <v>760</v>
      </c>
      <c r="O531" s="831">
        <v>0</v>
      </c>
      <c r="P531" s="831">
        <v>0</v>
      </c>
      <c r="Q531" s="242">
        <f t="shared" si="233"/>
        <v>0</v>
      </c>
      <c r="R531" s="831">
        <v>0</v>
      </c>
      <c r="S531" s="831">
        <v>0</v>
      </c>
      <c r="T531" s="831">
        <v>0</v>
      </c>
      <c r="U531" s="412">
        <f t="shared" si="226"/>
        <v>0</v>
      </c>
      <c r="V531" s="413">
        <f t="shared" si="235"/>
        <v>0</v>
      </c>
      <c r="W531" s="413">
        <f t="shared" si="235"/>
        <v>0</v>
      </c>
      <c r="X531" s="413">
        <f t="shared" si="235"/>
        <v>0</v>
      </c>
      <c r="Y531" s="464">
        <f t="shared" si="227"/>
        <v>0</v>
      </c>
      <c r="Z531" s="464">
        <f>V531</f>
        <v>0</v>
      </c>
      <c r="AA531" s="464">
        <f t="shared" ref="AA531:AB542" si="236">W531</f>
        <v>0</v>
      </c>
      <c r="AB531" s="464">
        <f t="shared" si="236"/>
        <v>0</v>
      </c>
      <c r="AC531" s="124">
        <f t="shared" si="229"/>
        <v>0</v>
      </c>
      <c r="AD531" s="124">
        <v>0</v>
      </c>
      <c r="AE531" s="124">
        <v>0</v>
      </c>
      <c r="AF531" s="301"/>
      <c r="AG531" s="108"/>
      <c r="AH531" s="108"/>
      <c r="AI531" s="108"/>
      <c r="AJ531" s="132"/>
      <c r="AK531" s="1135"/>
      <c r="AL531" s="709"/>
      <c r="AM531" s="2"/>
      <c r="AN531" s="2"/>
      <c r="AO531" s="2"/>
      <c r="AP531" s="2"/>
      <c r="AQ531" s="2"/>
    </row>
    <row r="532" spans="1:43" ht="72" outlineLevel="1">
      <c r="A532" s="824" t="s">
        <v>291</v>
      </c>
      <c r="B532" s="65" t="s">
        <v>115</v>
      </c>
      <c r="C532" s="263" t="s">
        <v>779</v>
      </c>
      <c r="D532" s="263"/>
      <c r="E532" s="826" t="s">
        <v>73</v>
      </c>
      <c r="F532" s="3" t="s">
        <v>450</v>
      </c>
      <c r="G532" s="826" t="s">
        <v>377</v>
      </c>
      <c r="H532" s="826" t="s">
        <v>80</v>
      </c>
      <c r="I532" s="89" t="s">
        <v>33</v>
      </c>
      <c r="J532" s="826">
        <v>6</v>
      </c>
      <c r="K532" s="826">
        <v>2018</v>
      </c>
      <c r="L532" s="826">
        <v>2019</v>
      </c>
      <c r="M532" s="831">
        <f t="shared" si="230"/>
        <v>2400</v>
      </c>
      <c r="N532" s="831">
        <v>1200</v>
      </c>
      <c r="O532" s="831">
        <v>1200</v>
      </c>
      <c r="P532" s="831">
        <v>0</v>
      </c>
      <c r="Q532" s="831">
        <f t="shared" si="233"/>
        <v>1266</v>
      </c>
      <c r="R532" s="831">
        <v>1266</v>
      </c>
      <c r="S532" s="831">
        <v>0</v>
      </c>
      <c r="T532" s="831">
        <v>0</v>
      </c>
      <c r="U532" s="413">
        <f t="shared" si="226"/>
        <v>1266</v>
      </c>
      <c r="V532" s="413">
        <f t="shared" si="235"/>
        <v>1266</v>
      </c>
      <c r="W532" s="413">
        <f t="shared" si="235"/>
        <v>0</v>
      </c>
      <c r="X532" s="413">
        <f t="shared" si="235"/>
        <v>0</v>
      </c>
      <c r="Y532" s="464">
        <f t="shared" si="227"/>
        <v>1266</v>
      </c>
      <c r="Z532" s="464">
        <f t="shared" ref="Z532:Z542" si="237">V532</f>
        <v>1266</v>
      </c>
      <c r="AA532" s="464">
        <f t="shared" si="236"/>
        <v>0</v>
      </c>
      <c r="AB532" s="464">
        <f t="shared" si="236"/>
        <v>0</v>
      </c>
      <c r="AC532" s="124">
        <f t="shared" si="229"/>
        <v>1266.2</v>
      </c>
      <c r="AD532" s="124">
        <v>1266.2</v>
      </c>
      <c r="AE532" s="124">
        <v>0</v>
      </c>
      <c r="AF532" s="301"/>
      <c r="AG532" s="108"/>
      <c r="AH532" s="108"/>
      <c r="AI532" s="108"/>
      <c r="AJ532" s="132"/>
      <c r="AK532" s="1135"/>
      <c r="AL532" s="709"/>
      <c r="AM532" s="2"/>
      <c r="AN532" s="2"/>
      <c r="AO532" s="2"/>
      <c r="AP532" s="2"/>
      <c r="AQ532" s="2"/>
    </row>
    <row r="533" spans="1:43" ht="72" outlineLevel="1">
      <c r="A533" s="824" t="s">
        <v>292</v>
      </c>
      <c r="B533" s="324" t="s">
        <v>114</v>
      </c>
      <c r="C533" s="263" t="s">
        <v>780</v>
      </c>
      <c r="D533" s="263"/>
      <c r="E533" s="826" t="s">
        <v>73</v>
      </c>
      <c r="F533" s="3" t="s">
        <v>450</v>
      </c>
      <c r="G533" s="826" t="s">
        <v>377</v>
      </c>
      <c r="H533" s="826" t="s">
        <v>80</v>
      </c>
      <c r="I533" s="89" t="s">
        <v>33</v>
      </c>
      <c r="J533" s="826">
        <v>1</v>
      </c>
      <c r="K533" s="826">
        <v>2018</v>
      </c>
      <c r="L533" s="826">
        <v>2018</v>
      </c>
      <c r="M533" s="242">
        <f t="shared" si="230"/>
        <v>1400</v>
      </c>
      <c r="N533" s="242">
        <v>1400</v>
      </c>
      <c r="O533" s="242">
        <v>0</v>
      </c>
      <c r="P533" s="242">
        <v>0</v>
      </c>
      <c r="Q533" s="831">
        <f t="shared" si="233"/>
        <v>347.72</v>
      </c>
      <c r="R533" s="831">
        <v>347.72</v>
      </c>
      <c r="S533" s="831">
        <v>0</v>
      </c>
      <c r="T533" s="831">
        <v>0</v>
      </c>
      <c r="U533" s="413">
        <f t="shared" si="226"/>
        <v>347.72</v>
      </c>
      <c r="V533" s="413">
        <f t="shared" si="235"/>
        <v>347.72</v>
      </c>
      <c r="W533" s="413">
        <f t="shared" si="235"/>
        <v>0</v>
      </c>
      <c r="X533" s="413">
        <f t="shared" si="235"/>
        <v>0</v>
      </c>
      <c r="Y533" s="464">
        <f t="shared" si="227"/>
        <v>347.72</v>
      </c>
      <c r="Z533" s="464">
        <f t="shared" si="237"/>
        <v>347.72</v>
      </c>
      <c r="AA533" s="464">
        <f t="shared" si="236"/>
        <v>0</v>
      </c>
      <c r="AB533" s="464">
        <f t="shared" si="236"/>
        <v>0</v>
      </c>
      <c r="AC533" s="124">
        <f t="shared" si="229"/>
        <v>347.7</v>
      </c>
      <c r="AD533" s="89">
        <v>347.7</v>
      </c>
      <c r="AE533" s="124">
        <v>0</v>
      </c>
      <c r="AF533" s="301"/>
      <c r="AG533" s="108"/>
      <c r="AH533" s="108"/>
      <c r="AI533" s="108"/>
      <c r="AJ533" s="132"/>
      <c r="AK533" s="1135"/>
      <c r="AL533" s="709"/>
      <c r="AM533" s="2"/>
      <c r="AN533" s="2"/>
      <c r="AO533" s="2"/>
      <c r="AP533" s="2"/>
      <c r="AQ533" s="2"/>
    </row>
    <row r="534" spans="1:43" s="78" customFormat="1" ht="162" customHeight="1" outlineLevel="1">
      <c r="A534" s="362" t="s">
        <v>293</v>
      </c>
      <c r="B534" s="324" t="s">
        <v>363</v>
      </c>
      <c r="C534" s="263" t="s">
        <v>807</v>
      </c>
      <c r="D534" s="263"/>
      <c r="E534" s="879" t="s">
        <v>73</v>
      </c>
      <c r="F534" s="80" t="s">
        <v>450</v>
      </c>
      <c r="G534" s="879" t="s">
        <v>377</v>
      </c>
      <c r="H534" s="879" t="s">
        <v>80</v>
      </c>
      <c r="I534" s="81" t="s">
        <v>33</v>
      </c>
      <c r="J534" s="879">
        <v>28</v>
      </c>
      <c r="K534" s="879">
        <v>2018</v>
      </c>
      <c r="L534" s="879">
        <v>2020</v>
      </c>
      <c r="M534" s="831">
        <f t="shared" si="230"/>
        <v>10500</v>
      </c>
      <c r="N534" s="82">
        <v>3500</v>
      </c>
      <c r="O534" s="82">
        <v>3500</v>
      </c>
      <c r="P534" s="82">
        <v>3500</v>
      </c>
      <c r="Q534" s="831">
        <f t="shared" si="233"/>
        <v>8046.6100000000006</v>
      </c>
      <c r="R534" s="876">
        <v>1003</v>
      </c>
      <c r="S534" s="876">
        <v>3850.1</v>
      </c>
      <c r="T534" s="876">
        <f>8046.61-S534-R534</f>
        <v>3193.51</v>
      </c>
      <c r="U534" s="413">
        <f t="shared" si="226"/>
        <v>8353.1</v>
      </c>
      <c r="V534" s="413">
        <v>1003</v>
      </c>
      <c r="W534" s="413">
        <v>3850.1</v>
      </c>
      <c r="X534" s="413">
        <v>3500</v>
      </c>
      <c r="Y534" s="464">
        <f t="shared" si="227"/>
        <v>6029.1</v>
      </c>
      <c r="Z534" s="464">
        <f t="shared" si="237"/>
        <v>1003</v>
      </c>
      <c r="AA534" s="464">
        <f t="shared" si="236"/>
        <v>3850.1</v>
      </c>
      <c r="AB534" s="464">
        <v>1176</v>
      </c>
      <c r="AC534" s="124">
        <f t="shared" si="229"/>
        <v>6261.4489999999996</v>
      </c>
      <c r="AD534" s="255">
        <v>1003</v>
      </c>
      <c r="AE534" s="255">
        <v>3850</v>
      </c>
      <c r="AF534" s="1093">
        <f>SUM(AG534:AH534)</f>
        <v>1408.4489999999998</v>
      </c>
      <c r="AG534" s="832">
        <f>118+1058.109</f>
        <v>1176.1089999999999</v>
      </c>
      <c r="AH534" s="958">
        <f>80.45+151.89</f>
        <v>232.33999999999997</v>
      </c>
      <c r="AI534" s="958"/>
      <c r="AJ534" s="876">
        <v>1176.0999999999999</v>
      </c>
      <c r="AK534" s="1060" t="s">
        <v>1085</v>
      </c>
      <c r="AL534" s="719"/>
      <c r="AM534" s="77"/>
      <c r="AN534" s="77"/>
      <c r="AO534" s="77"/>
      <c r="AP534" s="77"/>
      <c r="AQ534" s="77"/>
    </row>
    <row r="535" spans="1:43" ht="86.4" customHeight="1" outlineLevel="1">
      <c r="A535" s="824" t="s">
        <v>294</v>
      </c>
      <c r="B535" s="65" t="s">
        <v>106</v>
      </c>
      <c r="C535" s="263" t="s">
        <v>808</v>
      </c>
      <c r="D535" s="263"/>
      <c r="E535" s="826" t="s">
        <v>73</v>
      </c>
      <c r="F535" s="3" t="s">
        <v>450</v>
      </c>
      <c r="G535" s="826" t="s">
        <v>377</v>
      </c>
      <c r="H535" s="826" t="s">
        <v>80</v>
      </c>
      <c r="I535" s="89" t="s">
        <v>33</v>
      </c>
      <c r="J535" s="826">
        <v>1</v>
      </c>
      <c r="K535" s="826">
        <v>2018</v>
      </c>
      <c r="L535" s="826">
        <v>2019</v>
      </c>
      <c r="M535" s="831">
        <f t="shared" si="230"/>
        <v>1500</v>
      </c>
      <c r="N535" s="831">
        <v>1500</v>
      </c>
      <c r="O535" s="831">
        <v>0</v>
      </c>
      <c r="P535" s="831">
        <v>0</v>
      </c>
      <c r="Q535" s="831">
        <f t="shared" si="233"/>
        <v>1500</v>
      </c>
      <c r="R535" s="831">
        <v>1500</v>
      </c>
      <c r="S535" s="831">
        <v>0</v>
      </c>
      <c r="T535" s="831">
        <v>0</v>
      </c>
      <c r="U535" s="422">
        <f t="shared" si="226"/>
        <v>1691.3</v>
      </c>
      <c r="V535" s="422">
        <v>0</v>
      </c>
      <c r="W535" s="422">
        <v>1691.3</v>
      </c>
      <c r="X535" s="422">
        <v>0</v>
      </c>
      <c r="Y535" s="464">
        <f t="shared" si="227"/>
        <v>1691.3</v>
      </c>
      <c r="Z535" s="464">
        <f t="shared" si="237"/>
        <v>0</v>
      </c>
      <c r="AA535" s="464">
        <f t="shared" si="236"/>
        <v>1691.3</v>
      </c>
      <c r="AB535" s="464">
        <f t="shared" si="236"/>
        <v>0</v>
      </c>
      <c r="AC535" s="124">
        <f t="shared" si="229"/>
        <v>1691.3</v>
      </c>
      <c r="AD535" s="124">
        <v>0</v>
      </c>
      <c r="AE535" s="124">
        <v>1691.3</v>
      </c>
      <c r="AF535" s="301"/>
      <c r="AG535" s="203"/>
      <c r="AH535" s="203"/>
      <c r="AI535" s="203"/>
      <c r="AJ535" s="133"/>
      <c r="AK535" s="1098"/>
      <c r="AL535" s="709"/>
      <c r="AM535" s="2"/>
      <c r="AN535" s="2"/>
      <c r="AO535" s="2"/>
      <c r="AP535" s="2"/>
      <c r="AQ535" s="2"/>
    </row>
    <row r="536" spans="1:43" ht="57.6" outlineLevel="1">
      <c r="A536" s="824" t="s">
        <v>295</v>
      </c>
      <c r="B536" s="875" t="s">
        <v>593</v>
      </c>
      <c r="C536" s="263" t="s">
        <v>809</v>
      </c>
      <c r="D536" s="263"/>
      <c r="E536" s="826" t="s">
        <v>73</v>
      </c>
      <c r="F536" s="3" t="s">
        <v>450</v>
      </c>
      <c r="G536" s="826" t="s">
        <v>377</v>
      </c>
      <c r="H536" s="826" t="s">
        <v>80</v>
      </c>
      <c r="I536" s="89" t="s">
        <v>33</v>
      </c>
      <c r="J536" s="826">
        <v>1</v>
      </c>
      <c r="K536" s="826">
        <v>2019</v>
      </c>
      <c r="L536" s="826">
        <v>2019</v>
      </c>
      <c r="M536" s="831">
        <f t="shared" si="230"/>
        <v>600</v>
      </c>
      <c r="N536" s="831">
        <v>0</v>
      </c>
      <c r="O536" s="831">
        <v>600</v>
      </c>
      <c r="P536" s="831">
        <v>0</v>
      </c>
      <c r="Q536" s="831">
        <f t="shared" si="233"/>
        <v>600</v>
      </c>
      <c r="R536" s="831">
        <v>0</v>
      </c>
      <c r="S536" s="831">
        <v>600</v>
      </c>
      <c r="T536" s="831">
        <v>0</v>
      </c>
      <c r="U536" s="422">
        <f t="shared" si="226"/>
        <v>401.9</v>
      </c>
      <c r="V536" s="412">
        <v>0</v>
      </c>
      <c r="W536" s="412">
        <v>401.9</v>
      </c>
      <c r="X536" s="412">
        <v>0</v>
      </c>
      <c r="Y536" s="464">
        <f t="shared" si="227"/>
        <v>401.9</v>
      </c>
      <c r="Z536" s="464">
        <f t="shared" si="237"/>
        <v>0</v>
      </c>
      <c r="AA536" s="464">
        <f t="shared" si="236"/>
        <v>401.9</v>
      </c>
      <c r="AB536" s="464">
        <f t="shared" si="236"/>
        <v>0</v>
      </c>
      <c r="AC536" s="124">
        <f t="shared" si="229"/>
        <v>401.9</v>
      </c>
      <c r="AD536" s="124">
        <v>0</v>
      </c>
      <c r="AE536" s="124">
        <v>401.9</v>
      </c>
      <c r="AF536" s="301"/>
      <c r="AG536" s="203"/>
      <c r="AH536" s="203"/>
      <c r="AI536" s="203"/>
      <c r="AJ536" s="133"/>
      <c r="AK536" s="1098"/>
      <c r="AL536" s="709"/>
      <c r="AM536" s="2"/>
      <c r="AN536" s="2"/>
      <c r="AO536" s="2"/>
      <c r="AP536" s="2"/>
      <c r="AQ536" s="2"/>
    </row>
    <row r="537" spans="1:43" ht="96.6" customHeight="1" outlineLevel="1">
      <c r="A537" s="824" t="s">
        <v>296</v>
      </c>
      <c r="B537" s="875" t="s">
        <v>112</v>
      </c>
      <c r="C537" s="263" t="s">
        <v>810</v>
      </c>
      <c r="D537" s="263"/>
      <c r="E537" s="826" t="s">
        <v>73</v>
      </c>
      <c r="F537" s="3" t="s">
        <v>450</v>
      </c>
      <c r="G537" s="826" t="s">
        <v>377</v>
      </c>
      <c r="H537" s="826" t="s">
        <v>80</v>
      </c>
      <c r="I537" s="89" t="s">
        <v>33</v>
      </c>
      <c r="J537" s="826">
        <v>1</v>
      </c>
      <c r="K537" s="826">
        <v>2019</v>
      </c>
      <c r="L537" s="826">
        <v>2020</v>
      </c>
      <c r="M537" s="831">
        <f t="shared" si="230"/>
        <v>120</v>
      </c>
      <c r="N537" s="831">
        <v>0</v>
      </c>
      <c r="O537" s="831">
        <v>120</v>
      </c>
      <c r="P537" s="831">
        <v>0</v>
      </c>
      <c r="Q537" s="831">
        <f t="shared" si="233"/>
        <v>120</v>
      </c>
      <c r="R537" s="831">
        <v>0</v>
      </c>
      <c r="S537" s="831">
        <v>120</v>
      </c>
      <c r="T537" s="831">
        <v>0</v>
      </c>
      <c r="U537" s="412">
        <f t="shared" si="226"/>
        <v>86</v>
      </c>
      <c r="V537" s="412">
        <v>0</v>
      </c>
      <c r="W537" s="412">
        <v>0</v>
      </c>
      <c r="X537" s="412">
        <v>86</v>
      </c>
      <c r="Y537" s="464">
        <f t="shared" ref="Y537" si="238">SUM(Z537:AB537)</f>
        <v>86</v>
      </c>
      <c r="Z537" s="464">
        <f t="shared" si="237"/>
        <v>0</v>
      </c>
      <c r="AA537" s="464">
        <f t="shared" si="236"/>
        <v>0</v>
      </c>
      <c r="AB537" s="464">
        <f t="shared" si="236"/>
        <v>86</v>
      </c>
      <c r="AC537" s="124">
        <f t="shared" ref="AC537:AC553" si="239">SUM(AD537:AF537)</f>
        <v>73.331670000000003</v>
      </c>
      <c r="AD537" s="124">
        <v>0</v>
      </c>
      <c r="AE537" s="124">
        <v>0</v>
      </c>
      <c r="AF537" s="1059">
        <f>SUM(AG537:AH537)</f>
        <v>73.331670000000003</v>
      </c>
      <c r="AG537" s="832">
        <v>73.331670000000003</v>
      </c>
      <c r="AH537" s="958"/>
      <c r="AI537" s="958"/>
      <c r="AJ537" s="876">
        <v>73</v>
      </c>
      <c r="AK537" s="1060"/>
      <c r="AL537" s="709"/>
      <c r="AM537" s="2"/>
      <c r="AN537" s="2"/>
      <c r="AO537" s="2"/>
      <c r="AP537" s="2"/>
      <c r="AQ537" s="2"/>
    </row>
    <row r="538" spans="1:43" s="144" customFormat="1" ht="85.95" customHeight="1" outlineLevel="1">
      <c r="A538" s="362" t="s">
        <v>297</v>
      </c>
      <c r="B538" s="324" t="s">
        <v>111</v>
      </c>
      <c r="C538" s="263" t="s">
        <v>811</v>
      </c>
      <c r="D538" s="263"/>
      <c r="E538" s="879" t="s">
        <v>73</v>
      </c>
      <c r="F538" s="80" t="s">
        <v>450</v>
      </c>
      <c r="G538" s="879" t="s">
        <v>377</v>
      </c>
      <c r="H538" s="879" t="s">
        <v>80</v>
      </c>
      <c r="I538" s="81" t="s">
        <v>33</v>
      </c>
      <c r="J538" s="879">
        <v>1</v>
      </c>
      <c r="K538" s="879">
        <v>2019</v>
      </c>
      <c r="L538" s="879">
        <v>2020</v>
      </c>
      <c r="M538" s="82">
        <f t="shared" si="230"/>
        <v>2000</v>
      </c>
      <c r="N538" s="82">
        <v>0</v>
      </c>
      <c r="O538" s="82">
        <v>2000</v>
      </c>
      <c r="P538" s="82">
        <v>0</v>
      </c>
      <c r="Q538" s="82">
        <f t="shared" si="233"/>
        <v>2000</v>
      </c>
      <c r="R538" s="82">
        <v>0</v>
      </c>
      <c r="S538" s="82">
        <v>2000</v>
      </c>
      <c r="T538" s="82">
        <v>0</v>
      </c>
      <c r="U538" s="412">
        <f t="shared" si="226"/>
        <v>833.5</v>
      </c>
      <c r="V538" s="412">
        <v>0</v>
      </c>
      <c r="W538" s="412">
        <v>0</v>
      </c>
      <c r="X538" s="412">
        <v>833.5</v>
      </c>
      <c r="Y538" s="464">
        <f t="shared" ref="Y538:Y553" si="240">SUM(Z538:AB538)</f>
        <v>833.5</v>
      </c>
      <c r="Z538" s="464">
        <f t="shared" si="237"/>
        <v>0</v>
      </c>
      <c r="AA538" s="464">
        <f t="shared" si="236"/>
        <v>0</v>
      </c>
      <c r="AB538" s="464">
        <f t="shared" si="236"/>
        <v>833.5</v>
      </c>
      <c r="AC538" s="255">
        <f t="shared" si="239"/>
        <v>1666.9587799999999</v>
      </c>
      <c r="AD538" s="255">
        <v>0</v>
      </c>
      <c r="AE538" s="255">
        <v>0</v>
      </c>
      <c r="AF538" s="1093">
        <f>SUM(AG538:AH538)</f>
        <v>1666.9587799999999</v>
      </c>
      <c r="AG538" s="146">
        <f>833.47939*2</f>
        <v>1666.9587799999999</v>
      </c>
      <c r="AH538" s="146"/>
      <c r="AI538" s="146"/>
      <c r="AJ538" s="142">
        <v>833</v>
      </c>
      <c r="AK538" s="1099"/>
      <c r="AL538" s="892" t="s">
        <v>691</v>
      </c>
      <c r="AM538" s="143"/>
      <c r="AN538" s="143"/>
      <c r="AO538" s="143"/>
      <c r="AP538" s="143"/>
      <c r="AQ538" s="143"/>
    </row>
    <row r="539" spans="1:43" ht="38.25" customHeight="1" outlineLevel="1">
      <c r="A539" s="824" t="s">
        <v>298</v>
      </c>
      <c r="B539" s="65" t="s">
        <v>107</v>
      </c>
      <c r="C539" s="65"/>
      <c r="D539" s="65"/>
      <c r="E539" s="826" t="s">
        <v>73</v>
      </c>
      <c r="F539" s="3" t="s">
        <v>450</v>
      </c>
      <c r="G539" s="826" t="s">
        <v>377</v>
      </c>
      <c r="H539" s="826" t="s">
        <v>80</v>
      </c>
      <c r="I539" s="89" t="s">
        <v>33</v>
      </c>
      <c r="J539" s="826">
        <v>2</v>
      </c>
      <c r="K539" s="826">
        <v>2018</v>
      </c>
      <c r="L539" s="826">
        <v>2018</v>
      </c>
      <c r="M539" s="831">
        <f t="shared" si="230"/>
        <v>800</v>
      </c>
      <c r="N539" s="831">
        <v>800</v>
      </c>
      <c r="O539" s="831">
        <v>0</v>
      </c>
      <c r="P539" s="831">
        <v>0</v>
      </c>
      <c r="Q539" s="831">
        <f t="shared" si="233"/>
        <v>800</v>
      </c>
      <c r="R539" s="831">
        <v>800</v>
      </c>
      <c r="S539" s="831">
        <v>0</v>
      </c>
      <c r="T539" s="831">
        <v>0</v>
      </c>
      <c r="U539" s="412">
        <f t="shared" si="226"/>
        <v>800</v>
      </c>
      <c r="V539" s="413">
        <f>R539</f>
        <v>800</v>
      </c>
      <c r="W539" s="413">
        <f>S539</f>
        <v>0</v>
      </c>
      <c r="X539" s="413">
        <f>T539</f>
        <v>0</v>
      </c>
      <c r="Y539" s="464">
        <f t="shared" si="240"/>
        <v>800</v>
      </c>
      <c r="Z539" s="464">
        <f t="shared" si="237"/>
        <v>800</v>
      </c>
      <c r="AA539" s="464">
        <f t="shared" si="236"/>
        <v>0</v>
      </c>
      <c r="AB539" s="464">
        <f t="shared" si="236"/>
        <v>0</v>
      </c>
      <c r="AC539" s="124">
        <f t="shared" si="239"/>
        <v>544</v>
      </c>
      <c r="AD539" s="124">
        <v>0</v>
      </c>
      <c r="AE539" s="124">
        <v>544</v>
      </c>
      <c r="AF539" s="301"/>
      <c r="AG539" s="203"/>
      <c r="AH539" s="203"/>
      <c r="AI539" s="203"/>
      <c r="AJ539" s="133"/>
      <c r="AK539" s="1098"/>
      <c r="AL539" s="709"/>
      <c r="AM539" s="2"/>
      <c r="AN539" s="2"/>
      <c r="AO539" s="2"/>
      <c r="AP539" s="2"/>
      <c r="AQ539" s="2"/>
    </row>
    <row r="540" spans="1:43" ht="72" outlineLevel="1">
      <c r="A540" s="361" t="s">
        <v>299</v>
      </c>
      <c r="B540" s="530" t="s">
        <v>110</v>
      </c>
      <c r="C540" s="873" t="s">
        <v>812</v>
      </c>
      <c r="D540" s="873"/>
      <c r="E540" s="826" t="s">
        <v>73</v>
      </c>
      <c r="F540" s="3" t="s">
        <v>450</v>
      </c>
      <c r="G540" s="826" t="s">
        <v>377</v>
      </c>
      <c r="H540" s="826" t="s">
        <v>80</v>
      </c>
      <c r="I540" s="89" t="s">
        <v>33</v>
      </c>
      <c r="J540" s="826">
        <v>4</v>
      </c>
      <c r="K540" s="826">
        <v>2019</v>
      </c>
      <c r="L540" s="826">
        <v>2020</v>
      </c>
      <c r="M540" s="831">
        <f t="shared" si="230"/>
        <v>4000</v>
      </c>
      <c r="N540" s="831">
        <v>0</v>
      </c>
      <c r="O540" s="831">
        <v>2000</v>
      </c>
      <c r="P540" s="831">
        <v>2000</v>
      </c>
      <c r="Q540" s="831">
        <f t="shared" si="233"/>
        <v>4000</v>
      </c>
      <c r="R540" s="831">
        <v>0</v>
      </c>
      <c r="S540" s="831">
        <v>2000</v>
      </c>
      <c r="T540" s="831">
        <v>2000</v>
      </c>
      <c r="U540" s="412">
        <f t="shared" si="226"/>
        <v>4000</v>
      </c>
      <c r="V540" s="412">
        <v>0</v>
      </c>
      <c r="W540" s="412">
        <v>0</v>
      </c>
      <c r="X540" s="412">
        <v>4000</v>
      </c>
      <c r="Y540" s="464">
        <f t="shared" si="240"/>
        <v>0</v>
      </c>
      <c r="Z540" s="464">
        <f t="shared" si="237"/>
        <v>0</v>
      </c>
      <c r="AA540" s="464">
        <f t="shared" si="236"/>
        <v>0</v>
      </c>
      <c r="AB540" s="464">
        <v>0</v>
      </c>
      <c r="AC540" s="124">
        <f t="shared" si="239"/>
        <v>0</v>
      </c>
      <c r="AD540" s="124">
        <v>0</v>
      </c>
      <c r="AE540" s="124">
        <v>0</v>
      </c>
      <c r="AF540" s="124">
        <v>0</v>
      </c>
      <c r="AG540" s="203"/>
      <c r="AH540" s="203"/>
      <c r="AI540" s="203"/>
      <c r="AJ540" s="876">
        <v>0</v>
      </c>
      <c r="AK540" s="1060"/>
      <c r="AL540" s="709"/>
      <c r="AM540" s="2"/>
      <c r="AN540" s="2"/>
      <c r="AO540" s="2"/>
      <c r="AP540" s="2"/>
      <c r="AQ540" s="2"/>
    </row>
    <row r="541" spans="1:43" ht="39" customHeight="1" outlineLevel="1">
      <c r="A541" s="824" t="s">
        <v>300</v>
      </c>
      <c r="B541" s="324" t="s">
        <v>105</v>
      </c>
      <c r="C541" s="324"/>
      <c r="D541" s="324"/>
      <c r="E541" s="826" t="s">
        <v>73</v>
      </c>
      <c r="F541" s="3" t="s">
        <v>450</v>
      </c>
      <c r="G541" s="826" t="s">
        <v>377</v>
      </c>
      <c r="H541" s="826" t="s">
        <v>80</v>
      </c>
      <c r="I541" s="89" t="s">
        <v>33</v>
      </c>
      <c r="J541" s="826">
        <v>1</v>
      </c>
      <c r="K541" s="826">
        <v>2018</v>
      </c>
      <c r="L541" s="826">
        <v>2018</v>
      </c>
      <c r="M541" s="831">
        <f t="shared" si="230"/>
        <v>800</v>
      </c>
      <c r="N541" s="831">
        <v>800</v>
      </c>
      <c r="O541" s="831">
        <v>0</v>
      </c>
      <c r="P541" s="831">
        <v>0</v>
      </c>
      <c r="Q541" s="831">
        <f t="shared" si="233"/>
        <v>800</v>
      </c>
      <c r="R541" s="831">
        <v>800</v>
      </c>
      <c r="S541" s="831">
        <v>0</v>
      </c>
      <c r="T541" s="831">
        <v>0</v>
      </c>
      <c r="U541" s="412">
        <f t="shared" si="226"/>
        <v>800</v>
      </c>
      <c r="V541" s="413">
        <f t="shared" ref="V541:X543" si="241">R541</f>
        <v>800</v>
      </c>
      <c r="W541" s="413">
        <f t="shared" si="241"/>
        <v>0</v>
      </c>
      <c r="X541" s="413">
        <f t="shared" si="241"/>
        <v>0</v>
      </c>
      <c r="Y541" s="464">
        <f t="shared" si="240"/>
        <v>800</v>
      </c>
      <c r="Z541" s="464">
        <f t="shared" si="237"/>
        <v>800</v>
      </c>
      <c r="AA541" s="464">
        <f t="shared" si="236"/>
        <v>0</v>
      </c>
      <c r="AB541" s="464">
        <f t="shared" si="236"/>
        <v>0</v>
      </c>
      <c r="AC541" s="124">
        <f t="shared" si="239"/>
        <v>766.7</v>
      </c>
      <c r="AD541" s="124">
        <v>0</v>
      </c>
      <c r="AE541" s="89">
        <v>766.7</v>
      </c>
      <c r="AF541" s="89"/>
      <c r="AG541" s="203"/>
      <c r="AH541" s="203"/>
      <c r="AI541" s="203"/>
      <c r="AJ541" s="133"/>
      <c r="AK541" s="1098"/>
      <c r="AL541" s="709"/>
      <c r="AM541" s="2"/>
      <c r="AN541" s="2"/>
      <c r="AO541" s="2"/>
      <c r="AP541" s="2"/>
      <c r="AQ541" s="2"/>
    </row>
    <row r="542" spans="1:43" ht="38.25" customHeight="1" outlineLevel="1">
      <c r="A542" s="824" t="s">
        <v>301</v>
      </c>
      <c r="B542" s="324" t="s">
        <v>103</v>
      </c>
      <c r="C542" s="324"/>
      <c r="D542" s="324"/>
      <c r="E542" s="826" t="s">
        <v>73</v>
      </c>
      <c r="F542" s="3" t="s">
        <v>450</v>
      </c>
      <c r="G542" s="826" t="s">
        <v>377</v>
      </c>
      <c r="H542" s="826" t="s">
        <v>80</v>
      </c>
      <c r="I542" s="89" t="s">
        <v>33</v>
      </c>
      <c r="J542" s="826">
        <v>1</v>
      </c>
      <c r="K542" s="826">
        <v>2018</v>
      </c>
      <c r="L542" s="826">
        <v>2018</v>
      </c>
      <c r="M542" s="831">
        <f t="shared" si="230"/>
        <v>700</v>
      </c>
      <c r="N542" s="831">
        <v>700</v>
      </c>
      <c r="O542" s="831">
        <v>0</v>
      </c>
      <c r="P542" s="831">
        <v>0</v>
      </c>
      <c r="Q542" s="831">
        <f t="shared" si="233"/>
        <v>700</v>
      </c>
      <c r="R542" s="831">
        <v>700</v>
      </c>
      <c r="S542" s="831">
        <v>0</v>
      </c>
      <c r="T542" s="831">
        <v>0</v>
      </c>
      <c r="U542" s="412">
        <f t="shared" si="226"/>
        <v>700</v>
      </c>
      <c r="V542" s="413">
        <f t="shared" si="241"/>
        <v>700</v>
      </c>
      <c r="W542" s="413">
        <f t="shared" si="241"/>
        <v>0</v>
      </c>
      <c r="X542" s="413">
        <f t="shared" si="241"/>
        <v>0</v>
      </c>
      <c r="Y542" s="464">
        <f t="shared" si="240"/>
        <v>700</v>
      </c>
      <c r="Z542" s="464">
        <f t="shared" si="237"/>
        <v>700</v>
      </c>
      <c r="AA542" s="464">
        <f t="shared" si="236"/>
        <v>0</v>
      </c>
      <c r="AB542" s="464">
        <f t="shared" si="236"/>
        <v>0</v>
      </c>
      <c r="AC542" s="124">
        <f t="shared" si="239"/>
        <v>616.4</v>
      </c>
      <c r="AD542" s="124">
        <v>0</v>
      </c>
      <c r="AE542" s="89">
        <v>616.4</v>
      </c>
      <c r="AF542" s="89"/>
      <c r="AG542" s="203"/>
      <c r="AH542" s="203"/>
      <c r="AI542" s="203"/>
      <c r="AJ542" s="133"/>
      <c r="AK542" s="1098"/>
      <c r="AL542" s="709"/>
      <c r="AM542" s="2"/>
      <c r="AN542" s="2"/>
      <c r="AO542" s="2"/>
      <c r="AP542" s="2"/>
      <c r="AQ542" s="2"/>
    </row>
    <row r="543" spans="1:43" ht="55.95" customHeight="1" outlineLevel="1">
      <c r="A543" s="361" t="s">
        <v>302</v>
      </c>
      <c r="B543" s="530" t="s">
        <v>113</v>
      </c>
      <c r="C543" s="873" t="s">
        <v>924</v>
      </c>
      <c r="D543" s="875"/>
      <c r="E543" s="826" t="s">
        <v>73</v>
      </c>
      <c r="F543" s="3" t="s">
        <v>450</v>
      </c>
      <c r="G543" s="826" t="s">
        <v>377</v>
      </c>
      <c r="H543" s="826" t="s">
        <v>80</v>
      </c>
      <c r="I543" s="89" t="s">
        <v>33</v>
      </c>
      <c r="J543" s="826">
        <v>1</v>
      </c>
      <c r="K543" s="826">
        <v>2020</v>
      </c>
      <c r="L543" s="826">
        <v>2020</v>
      </c>
      <c r="M543" s="831">
        <f t="shared" si="230"/>
        <v>2490</v>
      </c>
      <c r="N543" s="831">
        <v>0</v>
      </c>
      <c r="O543" s="831">
        <v>0</v>
      </c>
      <c r="P543" s="831">
        <v>2490</v>
      </c>
      <c r="Q543" s="831">
        <f t="shared" si="233"/>
        <v>2490</v>
      </c>
      <c r="R543" s="831">
        <v>0</v>
      </c>
      <c r="S543" s="831">
        <v>0</v>
      </c>
      <c r="T543" s="831">
        <v>2490</v>
      </c>
      <c r="U543" s="412">
        <f t="shared" si="226"/>
        <v>2490</v>
      </c>
      <c r="V543" s="413">
        <f t="shared" si="241"/>
        <v>0</v>
      </c>
      <c r="W543" s="413">
        <f t="shared" si="241"/>
        <v>0</v>
      </c>
      <c r="X543" s="413">
        <f t="shared" si="241"/>
        <v>2490</v>
      </c>
      <c r="Y543" s="464">
        <f t="shared" si="240"/>
        <v>0</v>
      </c>
      <c r="Z543" s="464">
        <v>0</v>
      </c>
      <c r="AA543" s="464">
        <v>0</v>
      </c>
      <c r="AB543" s="464">
        <v>0</v>
      </c>
      <c r="AC543" s="124">
        <f t="shared" si="239"/>
        <v>0</v>
      </c>
      <c r="AD543" s="124">
        <v>0</v>
      </c>
      <c r="AE543" s="124">
        <v>0</v>
      </c>
      <c r="AF543" s="124">
        <v>0</v>
      </c>
      <c r="AG543" s="134"/>
      <c r="AH543" s="134"/>
      <c r="AI543" s="134"/>
      <c r="AJ543" s="831">
        <v>0</v>
      </c>
      <c r="AK543" s="1061"/>
      <c r="AL543" s="709"/>
      <c r="AM543" s="2"/>
      <c r="AN543" s="2"/>
      <c r="AO543" s="2"/>
      <c r="AP543" s="2"/>
      <c r="AQ543" s="2"/>
    </row>
    <row r="544" spans="1:43" ht="79.95" customHeight="1" outlineLevel="1">
      <c r="A544" s="824" t="s">
        <v>303</v>
      </c>
      <c r="B544" s="875" t="s">
        <v>108</v>
      </c>
      <c r="C544" s="873" t="s">
        <v>812</v>
      </c>
      <c r="D544" s="873"/>
      <c r="E544" s="826" t="s">
        <v>73</v>
      </c>
      <c r="F544" s="3" t="s">
        <v>450</v>
      </c>
      <c r="G544" s="826" t="s">
        <v>377</v>
      </c>
      <c r="H544" s="826" t="s">
        <v>80</v>
      </c>
      <c r="I544" s="89" t="s">
        <v>33</v>
      </c>
      <c r="J544" s="826">
        <v>1</v>
      </c>
      <c r="K544" s="826">
        <v>2019</v>
      </c>
      <c r="L544" s="826">
        <v>2020</v>
      </c>
      <c r="M544" s="831">
        <f t="shared" si="230"/>
        <v>800</v>
      </c>
      <c r="N544" s="831">
        <v>0</v>
      </c>
      <c r="O544" s="831">
        <v>800</v>
      </c>
      <c r="P544" s="831">
        <v>0</v>
      </c>
      <c r="Q544" s="831">
        <f t="shared" si="233"/>
        <v>800</v>
      </c>
      <c r="R544" s="831">
        <v>0</v>
      </c>
      <c r="S544" s="831">
        <v>800</v>
      </c>
      <c r="T544" s="831">
        <v>0</v>
      </c>
      <c r="U544" s="412">
        <f t="shared" si="226"/>
        <v>800</v>
      </c>
      <c r="V544" s="412">
        <v>0</v>
      </c>
      <c r="W544" s="412">
        <v>0</v>
      </c>
      <c r="X544" s="412">
        <v>800</v>
      </c>
      <c r="Y544" s="472">
        <f t="shared" si="240"/>
        <v>650</v>
      </c>
      <c r="Z544" s="472">
        <f t="shared" ref="Z544:AB555" si="242">V544</f>
        <v>0</v>
      </c>
      <c r="AA544" s="472">
        <f t="shared" si="242"/>
        <v>0</v>
      </c>
      <c r="AB544" s="472">
        <v>650</v>
      </c>
      <c r="AC544" s="124">
        <f t="shared" si="239"/>
        <v>650.12</v>
      </c>
      <c r="AD544" s="124">
        <v>0</v>
      </c>
      <c r="AE544" s="124">
        <v>0</v>
      </c>
      <c r="AF544" s="1059">
        <f>SUM(AG544:AH544)</f>
        <v>650.12</v>
      </c>
      <c r="AG544" s="102">
        <v>650.12</v>
      </c>
      <c r="AH544" s="108"/>
      <c r="AI544" s="108"/>
      <c r="AJ544" s="831">
        <v>650</v>
      </c>
      <c r="AK544" s="1061"/>
      <c r="AL544" s="709"/>
      <c r="AM544" s="2"/>
      <c r="AN544" s="2"/>
      <c r="AO544" s="2"/>
      <c r="AP544" s="2"/>
      <c r="AQ544" s="2"/>
    </row>
    <row r="545" spans="1:43" ht="87" customHeight="1" outlineLevel="1">
      <c r="A545" s="824" t="s">
        <v>304</v>
      </c>
      <c r="B545" s="64" t="s">
        <v>109</v>
      </c>
      <c r="C545" s="873" t="s">
        <v>812</v>
      </c>
      <c r="D545" s="873"/>
      <c r="E545" s="826" t="s">
        <v>73</v>
      </c>
      <c r="F545" s="3" t="s">
        <v>450</v>
      </c>
      <c r="G545" s="826" t="s">
        <v>377</v>
      </c>
      <c r="H545" s="826" t="s">
        <v>80</v>
      </c>
      <c r="I545" s="89" t="s">
        <v>33</v>
      </c>
      <c r="J545" s="826">
        <v>1</v>
      </c>
      <c r="K545" s="826">
        <v>2019</v>
      </c>
      <c r="L545" s="826">
        <v>2020</v>
      </c>
      <c r="M545" s="831">
        <f t="shared" si="230"/>
        <v>740</v>
      </c>
      <c r="N545" s="831">
        <v>0</v>
      </c>
      <c r="O545" s="831">
        <v>740</v>
      </c>
      <c r="P545" s="831">
        <v>0</v>
      </c>
      <c r="Q545" s="831">
        <f t="shared" si="233"/>
        <v>740</v>
      </c>
      <c r="R545" s="831">
        <v>0</v>
      </c>
      <c r="S545" s="831">
        <v>740</v>
      </c>
      <c r="T545" s="831">
        <v>0</v>
      </c>
      <c r="U545" s="421">
        <f t="shared" si="226"/>
        <v>740</v>
      </c>
      <c r="V545" s="421">
        <v>0</v>
      </c>
      <c r="W545" s="421">
        <v>0</v>
      </c>
      <c r="X545" s="421">
        <v>740</v>
      </c>
      <c r="Y545" s="472">
        <f t="shared" si="240"/>
        <v>740</v>
      </c>
      <c r="Z545" s="472">
        <f t="shared" si="242"/>
        <v>0</v>
      </c>
      <c r="AA545" s="472">
        <f t="shared" si="242"/>
        <v>0</v>
      </c>
      <c r="AB545" s="472">
        <f t="shared" si="242"/>
        <v>740</v>
      </c>
      <c r="AC545" s="124">
        <f t="shared" si="239"/>
        <v>647.56422999999995</v>
      </c>
      <c r="AD545" s="124">
        <v>0</v>
      </c>
      <c r="AE545" s="124">
        <v>0</v>
      </c>
      <c r="AF545" s="1059">
        <f>SUM(AG545:AH545)</f>
        <v>647.56422999999995</v>
      </c>
      <c r="AG545" s="108">
        <v>647.56422999999995</v>
      </c>
      <c r="AH545" s="108"/>
      <c r="AI545" s="108"/>
      <c r="AJ545" s="831">
        <v>648</v>
      </c>
      <c r="AK545" s="1061"/>
      <c r="AL545" s="709"/>
      <c r="AM545" s="2"/>
      <c r="AN545" s="2"/>
      <c r="AO545" s="2"/>
      <c r="AP545" s="2"/>
      <c r="AQ545" s="2"/>
    </row>
    <row r="546" spans="1:43" ht="42.75" customHeight="1" outlineLevel="1">
      <c r="A546" s="824" t="s">
        <v>305</v>
      </c>
      <c r="B546" s="875" t="s">
        <v>362</v>
      </c>
      <c r="C546" s="875"/>
      <c r="D546" s="875"/>
      <c r="E546" s="826" t="s">
        <v>73</v>
      </c>
      <c r="F546" s="3" t="s">
        <v>450</v>
      </c>
      <c r="G546" s="826" t="s">
        <v>377</v>
      </c>
      <c r="H546" s="826" t="s">
        <v>80</v>
      </c>
      <c r="I546" s="89" t="s">
        <v>33</v>
      </c>
      <c r="J546" s="826">
        <v>1</v>
      </c>
      <c r="K546" s="826">
        <v>2020</v>
      </c>
      <c r="L546" s="826">
        <v>2020</v>
      </c>
      <c r="M546" s="831">
        <f t="shared" si="230"/>
        <v>270</v>
      </c>
      <c r="N546" s="831">
        <v>0</v>
      </c>
      <c r="O546" s="831">
        <v>0</v>
      </c>
      <c r="P546" s="831">
        <v>270</v>
      </c>
      <c r="Q546" s="831">
        <f t="shared" si="233"/>
        <v>270</v>
      </c>
      <c r="R546" s="831">
        <v>0</v>
      </c>
      <c r="S546" s="831">
        <v>0</v>
      </c>
      <c r="T546" s="831">
        <v>270</v>
      </c>
      <c r="U546" s="412">
        <f t="shared" si="226"/>
        <v>270</v>
      </c>
      <c r="V546" s="413">
        <f t="shared" ref="V546:X550" si="243">R546</f>
        <v>0</v>
      </c>
      <c r="W546" s="413">
        <f t="shared" si="243"/>
        <v>0</v>
      </c>
      <c r="X546" s="413">
        <f t="shared" si="243"/>
        <v>270</v>
      </c>
      <c r="Y546" s="472">
        <f t="shared" si="240"/>
        <v>270</v>
      </c>
      <c r="Z546" s="472">
        <f t="shared" si="242"/>
        <v>0</v>
      </c>
      <c r="AA546" s="472">
        <f t="shared" si="242"/>
        <v>0</v>
      </c>
      <c r="AB546" s="472">
        <f t="shared" si="242"/>
        <v>270</v>
      </c>
      <c r="AC546" s="124">
        <f t="shared" si="239"/>
        <v>187</v>
      </c>
      <c r="AD546" s="124">
        <v>0</v>
      </c>
      <c r="AE546" s="124">
        <v>0</v>
      </c>
      <c r="AF546" s="124">
        <v>187</v>
      </c>
      <c r="AG546" s="108"/>
      <c r="AH546" s="108">
        <v>187.3</v>
      </c>
      <c r="AI546" s="134"/>
      <c r="AJ546" s="831">
        <v>187</v>
      </c>
      <c r="AK546" s="1061"/>
      <c r="AL546" s="709"/>
      <c r="AM546" s="2"/>
      <c r="AN546" s="2"/>
      <c r="AO546" s="2"/>
      <c r="AP546" s="2"/>
      <c r="AQ546" s="2"/>
    </row>
    <row r="547" spans="1:43" ht="57.6" outlineLevel="1">
      <c r="A547" s="824" t="s">
        <v>733</v>
      </c>
      <c r="B547" s="875" t="s">
        <v>734</v>
      </c>
      <c r="C547" s="873" t="s">
        <v>741</v>
      </c>
      <c r="D547" s="873"/>
      <c r="E547" s="826" t="s">
        <v>73</v>
      </c>
      <c r="F547" s="3" t="s">
        <v>450</v>
      </c>
      <c r="G547" s="826" t="s">
        <v>377</v>
      </c>
      <c r="H547" s="826" t="s">
        <v>80</v>
      </c>
      <c r="I547" s="89" t="s">
        <v>33</v>
      </c>
      <c r="J547" s="826">
        <v>6</v>
      </c>
      <c r="K547" s="826">
        <v>2018</v>
      </c>
      <c r="L547" s="826">
        <v>2018</v>
      </c>
      <c r="M547" s="831"/>
      <c r="N547" s="831"/>
      <c r="O547" s="831"/>
      <c r="P547" s="831"/>
      <c r="Q547" s="831">
        <f>SUM(R547:T547)</f>
        <v>543.1</v>
      </c>
      <c r="R547" s="831">
        <v>543.1</v>
      </c>
      <c r="S547" s="831">
        <v>0</v>
      </c>
      <c r="T547" s="831">
        <v>0</v>
      </c>
      <c r="U547" s="413">
        <f t="shared" si="226"/>
        <v>543.1</v>
      </c>
      <c r="V547" s="413">
        <f t="shared" si="243"/>
        <v>543.1</v>
      </c>
      <c r="W547" s="413">
        <f t="shared" si="243"/>
        <v>0</v>
      </c>
      <c r="X547" s="413">
        <f t="shared" si="243"/>
        <v>0</v>
      </c>
      <c r="Y547" s="472">
        <f t="shared" si="240"/>
        <v>543.1</v>
      </c>
      <c r="Z547" s="472">
        <f t="shared" si="242"/>
        <v>543.1</v>
      </c>
      <c r="AA547" s="472">
        <f t="shared" si="242"/>
        <v>0</v>
      </c>
      <c r="AB547" s="472">
        <f t="shared" si="242"/>
        <v>0</v>
      </c>
      <c r="AC547" s="124">
        <f t="shared" si="239"/>
        <v>543.1</v>
      </c>
      <c r="AD547" s="124">
        <v>543.1</v>
      </c>
      <c r="AE547" s="124">
        <v>0</v>
      </c>
      <c r="AF547" s="301"/>
      <c r="AG547" s="134"/>
      <c r="AH547" s="134"/>
      <c r="AI547" s="134"/>
      <c r="AJ547" s="134"/>
      <c r="AK547" s="1186"/>
      <c r="AL547" s="709"/>
      <c r="AM547" s="2"/>
      <c r="AN547" s="2"/>
      <c r="AO547" s="2"/>
      <c r="AP547" s="2"/>
      <c r="AQ547" s="2"/>
    </row>
    <row r="548" spans="1:43" ht="57.6" outlineLevel="1">
      <c r="A548" s="824" t="s">
        <v>735</v>
      </c>
      <c r="B548" s="875" t="s">
        <v>736</v>
      </c>
      <c r="C548" s="873" t="s">
        <v>741</v>
      </c>
      <c r="D548" s="873"/>
      <c r="E548" s="826" t="s">
        <v>73</v>
      </c>
      <c r="F548" s="3" t="s">
        <v>450</v>
      </c>
      <c r="G548" s="826" t="s">
        <v>377</v>
      </c>
      <c r="H548" s="826" t="s">
        <v>80</v>
      </c>
      <c r="I548" s="89" t="s">
        <v>33</v>
      </c>
      <c r="J548" s="826">
        <v>1</v>
      </c>
      <c r="K548" s="826">
        <v>2018</v>
      </c>
      <c r="L548" s="826">
        <v>2018</v>
      </c>
      <c r="M548" s="831"/>
      <c r="N548" s="831"/>
      <c r="O548" s="831"/>
      <c r="P548" s="831"/>
      <c r="Q548" s="831">
        <f>SUM(R548:T548)</f>
        <v>9544.6</v>
      </c>
      <c r="R548" s="831">
        <v>9544.6</v>
      </c>
      <c r="S548" s="831">
        <v>0</v>
      </c>
      <c r="T548" s="831">
        <v>0</v>
      </c>
      <c r="U548" s="413">
        <f t="shared" si="226"/>
        <v>9544.6</v>
      </c>
      <c r="V548" s="413">
        <f t="shared" si="243"/>
        <v>9544.6</v>
      </c>
      <c r="W548" s="413">
        <f t="shared" si="243"/>
        <v>0</v>
      </c>
      <c r="X548" s="413">
        <f t="shared" si="243"/>
        <v>0</v>
      </c>
      <c r="Y548" s="472">
        <f t="shared" si="240"/>
        <v>9544.6</v>
      </c>
      <c r="Z548" s="472">
        <f t="shared" si="242"/>
        <v>9544.6</v>
      </c>
      <c r="AA548" s="472">
        <f t="shared" si="242"/>
        <v>0</v>
      </c>
      <c r="AB548" s="472">
        <f t="shared" si="242"/>
        <v>0</v>
      </c>
      <c r="AC548" s="124">
        <f t="shared" si="239"/>
        <v>9544.6</v>
      </c>
      <c r="AD548" s="89">
        <v>9544.6</v>
      </c>
      <c r="AE548" s="124">
        <v>0</v>
      </c>
      <c r="AF548" s="301"/>
      <c r="AG548" s="134"/>
      <c r="AH548" s="134"/>
      <c r="AI548" s="134"/>
      <c r="AJ548" s="134"/>
      <c r="AK548" s="1186"/>
      <c r="AL548" s="709"/>
      <c r="AM548" s="2"/>
      <c r="AN548" s="2"/>
      <c r="AO548" s="2"/>
      <c r="AP548" s="2"/>
      <c r="AQ548" s="2"/>
    </row>
    <row r="549" spans="1:43" ht="57.6" outlineLevel="1">
      <c r="A549" s="824" t="s">
        <v>737</v>
      </c>
      <c r="B549" s="875" t="s">
        <v>738</v>
      </c>
      <c r="C549" s="873" t="s">
        <v>741</v>
      </c>
      <c r="D549" s="873"/>
      <c r="E549" s="826" t="s">
        <v>73</v>
      </c>
      <c r="F549" s="3" t="s">
        <v>450</v>
      </c>
      <c r="G549" s="826" t="s">
        <v>377</v>
      </c>
      <c r="H549" s="826" t="s">
        <v>80</v>
      </c>
      <c r="I549" s="89" t="s">
        <v>33</v>
      </c>
      <c r="J549" s="826">
        <v>1</v>
      </c>
      <c r="K549" s="826">
        <v>2018</v>
      </c>
      <c r="L549" s="826">
        <v>2018</v>
      </c>
      <c r="M549" s="831"/>
      <c r="N549" s="831"/>
      <c r="O549" s="831"/>
      <c r="P549" s="831"/>
      <c r="Q549" s="831">
        <f>SUM(R549:T549)</f>
        <v>938.2</v>
      </c>
      <c r="R549" s="831">
        <v>938.2</v>
      </c>
      <c r="S549" s="831">
        <v>0</v>
      </c>
      <c r="T549" s="831">
        <v>0</v>
      </c>
      <c r="U549" s="413">
        <f t="shared" si="226"/>
        <v>938.2</v>
      </c>
      <c r="V549" s="413">
        <f t="shared" si="243"/>
        <v>938.2</v>
      </c>
      <c r="W549" s="413">
        <f t="shared" si="243"/>
        <v>0</v>
      </c>
      <c r="X549" s="413">
        <f t="shared" si="243"/>
        <v>0</v>
      </c>
      <c r="Y549" s="472">
        <f t="shared" si="240"/>
        <v>938.2</v>
      </c>
      <c r="Z549" s="472">
        <f t="shared" si="242"/>
        <v>938.2</v>
      </c>
      <c r="AA549" s="472">
        <f t="shared" si="242"/>
        <v>0</v>
      </c>
      <c r="AB549" s="472">
        <f t="shared" si="242"/>
        <v>0</v>
      </c>
      <c r="AC549" s="124">
        <f t="shared" si="239"/>
        <v>938.2</v>
      </c>
      <c r="AD549" s="89">
        <v>938.2</v>
      </c>
      <c r="AE549" s="124">
        <v>0</v>
      </c>
      <c r="AF549" s="301"/>
      <c r="AG549" s="134"/>
      <c r="AH549" s="134"/>
      <c r="AI549" s="134"/>
      <c r="AJ549" s="134"/>
      <c r="AK549" s="1186"/>
      <c r="AL549" s="709"/>
      <c r="AM549" s="2"/>
      <c r="AN549" s="2"/>
      <c r="AO549" s="2"/>
      <c r="AP549" s="2"/>
      <c r="AQ549" s="2"/>
    </row>
    <row r="550" spans="1:43" ht="57.6" outlineLevel="1">
      <c r="A550" s="824" t="s">
        <v>739</v>
      </c>
      <c r="B550" s="875" t="s">
        <v>740</v>
      </c>
      <c r="C550" s="873" t="s">
        <v>741</v>
      </c>
      <c r="D550" s="873"/>
      <c r="E550" s="826" t="s">
        <v>73</v>
      </c>
      <c r="F550" s="3" t="s">
        <v>450</v>
      </c>
      <c r="G550" s="826" t="s">
        <v>377</v>
      </c>
      <c r="H550" s="826" t="s">
        <v>80</v>
      </c>
      <c r="I550" s="89" t="s">
        <v>33</v>
      </c>
      <c r="J550" s="826">
        <v>1</v>
      </c>
      <c r="K550" s="826">
        <v>2018</v>
      </c>
      <c r="L550" s="826">
        <v>2018</v>
      </c>
      <c r="M550" s="831"/>
      <c r="N550" s="831"/>
      <c r="O550" s="831"/>
      <c r="P550" s="831"/>
      <c r="Q550" s="831">
        <f>SUM(R550:T550)</f>
        <v>903.6</v>
      </c>
      <c r="R550" s="831">
        <v>903.6</v>
      </c>
      <c r="S550" s="831">
        <v>0</v>
      </c>
      <c r="T550" s="831">
        <v>0</v>
      </c>
      <c r="U550" s="413">
        <f t="shared" si="226"/>
        <v>903.6</v>
      </c>
      <c r="V550" s="413">
        <f t="shared" si="243"/>
        <v>903.6</v>
      </c>
      <c r="W550" s="413">
        <f t="shared" si="243"/>
        <v>0</v>
      </c>
      <c r="X550" s="413">
        <f t="shared" si="243"/>
        <v>0</v>
      </c>
      <c r="Y550" s="472">
        <f t="shared" si="240"/>
        <v>903.6</v>
      </c>
      <c r="Z550" s="472">
        <f t="shared" si="242"/>
        <v>903.6</v>
      </c>
      <c r="AA550" s="472">
        <f t="shared" si="242"/>
        <v>0</v>
      </c>
      <c r="AB550" s="472">
        <f t="shared" si="242"/>
        <v>0</v>
      </c>
      <c r="AC550" s="124">
        <f t="shared" si="239"/>
        <v>903.6</v>
      </c>
      <c r="AD550" s="89">
        <v>903.6</v>
      </c>
      <c r="AE550" s="124">
        <v>0</v>
      </c>
      <c r="AF550" s="301"/>
      <c r="AG550" s="134"/>
      <c r="AH550" s="134"/>
      <c r="AI550" s="134"/>
      <c r="AJ550" s="134"/>
      <c r="AK550" s="1186"/>
      <c r="AL550" s="709"/>
      <c r="AM550" s="2"/>
      <c r="AN550" s="2"/>
      <c r="AO550" s="2"/>
      <c r="AP550" s="2"/>
      <c r="AQ550" s="2"/>
    </row>
    <row r="551" spans="1:43" ht="57.6" outlineLevel="1">
      <c r="A551" s="824" t="s">
        <v>795</v>
      </c>
      <c r="B551" s="875" t="s">
        <v>796</v>
      </c>
      <c r="C551" s="49" t="s">
        <v>797</v>
      </c>
      <c r="D551" s="49"/>
      <c r="E551" s="826" t="s">
        <v>73</v>
      </c>
      <c r="F551" s="3" t="s">
        <v>450</v>
      </c>
      <c r="G551" s="826" t="s">
        <v>377</v>
      </c>
      <c r="H551" s="826" t="s">
        <v>80</v>
      </c>
      <c r="I551" s="89" t="s">
        <v>33</v>
      </c>
      <c r="J551" s="826">
        <v>1</v>
      </c>
      <c r="K551" s="826">
        <v>2019</v>
      </c>
      <c r="L551" s="826">
        <v>2019</v>
      </c>
      <c r="M551" s="831"/>
      <c r="N551" s="831"/>
      <c r="O551" s="831"/>
      <c r="P551" s="831"/>
      <c r="Q551" s="831"/>
      <c r="R551" s="831"/>
      <c r="S551" s="831"/>
      <c r="T551" s="831"/>
      <c r="U551" s="412">
        <f t="shared" si="226"/>
        <v>398.7</v>
      </c>
      <c r="V551" s="412">
        <v>0</v>
      </c>
      <c r="W551" s="412">
        <v>398.7</v>
      </c>
      <c r="X551" s="412">
        <v>0</v>
      </c>
      <c r="Y551" s="472">
        <f t="shared" si="240"/>
        <v>398.7</v>
      </c>
      <c r="Z551" s="472">
        <f t="shared" si="242"/>
        <v>0</v>
      </c>
      <c r="AA551" s="472">
        <f t="shared" si="242"/>
        <v>398.7</v>
      </c>
      <c r="AB551" s="472">
        <f t="shared" si="242"/>
        <v>0</v>
      </c>
      <c r="AC551" s="124">
        <f t="shared" si="239"/>
        <v>398.7</v>
      </c>
      <c r="AD551" s="826"/>
      <c r="AE551" s="826"/>
      <c r="AF551" s="89">
        <v>398.7</v>
      </c>
      <c r="AG551" s="134"/>
      <c r="AH551" s="134"/>
      <c r="AI551" s="134"/>
      <c r="AJ551" s="134"/>
      <c r="AK551" s="1186"/>
      <c r="AL551" s="709"/>
      <c r="AM551" s="2"/>
      <c r="AN551" s="2"/>
      <c r="AO551" s="2"/>
      <c r="AP551" s="2"/>
      <c r="AQ551" s="2"/>
    </row>
    <row r="552" spans="1:43" ht="57.6" outlineLevel="1">
      <c r="A552" s="824" t="s">
        <v>798</v>
      </c>
      <c r="B552" s="875" t="s">
        <v>799</v>
      </c>
      <c r="C552" s="49" t="s">
        <v>797</v>
      </c>
      <c r="D552" s="49"/>
      <c r="E552" s="826" t="s">
        <v>73</v>
      </c>
      <c r="F552" s="3" t="s">
        <v>450</v>
      </c>
      <c r="G552" s="826" t="s">
        <v>377</v>
      </c>
      <c r="H552" s="826" t="s">
        <v>80</v>
      </c>
      <c r="I552" s="89" t="s">
        <v>33</v>
      </c>
      <c r="J552" s="826">
        <v>1</v>
      </c>
      <c r="K552" s="826">
        <v>2019</v>
      </c>
      <c r="L552" s="826">
        <v>2019</v>
      </c>
      <c r="M552" s="831"/>
      <c r="N552" s="831"/>
      <c r="O552" s="831"/>
      <c r="P552" s="831"/>
      <c r="Q552" s="831"/>
      <c r="R552" s="831"/>
      <c r="S552" s="831"/>
      <c r="T552" s="831"/>
      <c r="U552" s="412">
        <f t="shared" si="226"/>
        <v>2198</v>
      </c>
      <c r="V552" s="412">
        <v>0</v>
      </c>
      <c r="W552" s="412">
        <v>2198</v>
      </c>
      <c r="X552" s="412">
        <v>0</v>
      </c>
      <c r="Y552" s="472">
        <f t="shared" si="240"/>
        <v>2198</v>
      </c>
      <c r="Z552" s="472">
        <f t="shared" si="242"/>
        <v>0</v>
      </c>
      <c r="AA552" s="472">
        <f t="shared" si="242"/>
        <v>2198</v>
      </c>
      <c r="AB552" s="472">
        <f t="shared" si="242"/>
        <v>0</v>
      </c>
      <c r="AC552" s="124">
        <f t="shared" si="239"/>
        <v>2198</v>
      </c>
      <c r="AD552" s="826"/>
      <c r="AE552" s="826"/>
      <c r="AF552" s="89">
        <v>2198</v>
      </c>
      <c r="AG552" s="134"/>
      <c r="AH552" s="134"/>
      <c r="AI552" s="134"/>
      <c r="AJ552" s="134"/>
      <c r="AK552" s="1186"/>
      <c r="AL552" s="709"/>
      <c r="AM552" s="2"/>
      <c r="AN552" s="2"/>
      <c r="AO552" s="2"/>
      <c r="AP552" s="2"/>
      <c r="AQ552" s="2"/>
    </row>
    <row r="553" spans="1:43" ht="57.6" outlineLevel="1">
      <c r="A553" s="824" t="s">
        <v>800</v>
      </c>
      <c r="B553" s="875" t="s">
        <v>801</v>
      </c>
      <c r="C553" s="49" t="s">
        <v>797</v>
      </c>
      <c r="D553" s="49"/>
      <c r="E553" s="826" t="s">
        <v>73</v>
      </c>
      <c r="F553" s="3" t="s">
        <v>450</v>
      </c>
      <c r="G553" s="826" t="s">
        <v>377</v>
      </c>
      <c r="H553" s="826" t="s">
        <v>80</v>
      </c>
      <c r="I553" s="89" t="s">
        <v>33</v>
      </c>
      <c r="J553" s="826">
        <v>1</v>
      </c>
      <c r="K553" s="826">
        <v>2019</v>
      </c>
      <c r="L553" s="826">
        <v>2019</v>
      </c>
      <c r="M553" s="831"/>
      <c r="N553" s="831"/>
      <c r="O553" s="831"/>
      <c r="P553" s="831"/>
      <c r="Q553" s="831"/>
      <c r="R553" s="831"/>
      <c r="S553" s="831"/>
      <c r="T553" s="831"/>
      <c r="U553" s="412">
        <f t="shared" si="226"/>
        <v>1439.6</v>
      </c>
      <c r="V553" s="412">
        <v>0</v>
      </c>
      <c r="W553" s="412">
        <v>1439.6</v>
      </c>
      <c r="X553" s="412">
        <v>0</v>
      </c>
      <c r="Y553" s="472">
        <f t="shared" si="240"/>
        <v>1439.6</v>
      </c>
      <c r="Z553" s="472">
        <f t="shared" si="242"/>
        <v>0</v>
      </c>
      <c r="AA553" s="472">
        <f t="shared" si="242"/>
        <v>1439.6</v>
      </c>
      <c r="AB553" s="472">
        <f t="shared" si="242"/>
        <v>0</v>
      </c>
      <c r="AC553" s="124">
        <f t="shared" si="239"/>
        <v>1439.6</v>
      </c>
      <c r="AD553" s="826"/>
      <c r="AE553" s="826"/>
      <c r="AF553" s="89">
        <v>1439.6</v>
      </c>
      <c r="AG553" s="134"/>
      <c r="AH553" s="134"/>
      <c r="AI553" s="134"/>
      <c r="AJ553" s="134"/>
      <c r="AK553" s="1186"/>
      <c r="AL553" s="709"/>
      <c r="AM553" s="2"/>
      <c r="AN553" s="2"/>
      <c r="AO553" s="2"/>
      <c r="AP553" s="2"/>
      <c r="AQ553" s="2"/>
    </row>
    <row r="554" spans="1:43" ht="57.6" outlineLevel="1">
      <c r="A554" s="824" t="s">
        <v>802</v>
      </c>
      <c r="B554" s="875" t="s">
        <v>803</v>
      </c>
      <c r="C554" s="49" t="s">
        <v>797</v>
      </c>
      <c r="D554" s="49"/>
      <c r="E554" s="826" t="s">
        <v>73</v>
      </c>
      <c r="F554" s="3" t="s">
        <v>450</v>
      </c>
      <c r="G554" s="826" t="s">
        <v>377</v>
      </c>
      <c r="H554" s="826" t="s">
        <v>80</v>
      </c>
      <c r="I554" s="89" t="s">
        <v>33</v>
      </c>
      <c r="J554" s="826">
        <v>1</v>
      </c>
      <c r="K554" s="826">
        <v>2019</v>
      </c>
      <c r="L554" s="826">
        <v>2019</v>
      </c>
      <c r="M554" s="831"/>
      <c r="N554" s="831"/>
      <c r="O554" s="831"/>
      <c r="P554" s="831"/>
      <c r="Q554" s="831"/>
      <c r="R554" s="831"/>
      <c r="S554" s="831"/>
      <c r="T554" s="831"/>
      <c r="U554" s="412">
        <f t="shared" si="226"/>
        <v>541.70000000000005</v>
      </c>
      <c r="V554" s="412">
        <v>0</v>
      </c>
      <c r="W554" s="412">
        <v>541.70000000000005</v>
      </c>
      <c r="X554" s="412">
        <v>0</v>
      </c>
      <c r="Y554" s="472">
        <f>SUM(Z554:AB554)</f>
        <v>541.70000000000005</v>
      </c>
      <c r="Z554" s="472">
        <f t="shared" si="242"/>
        <v>0</v>
      </c>
      <c r="AA554" s="472">
        <f t="shared" si="242"/>
        <v>541.70000000000005</v>
      </c>
      <c r="AB554" s="472">
        <f t="shared" si="242"/>
        <v>0</v>
      </c>
      <c r="AC554" s="124">
        <f>SUM(AD554:AF554)</f>
        <v>541.70000000000005</v>
      </c>
      <c r="AD554" s="826"/>
      <c r="AE554" s="826"/>
      <c r="AF554" s="1059">
        <v>541.70000000000005</v>
      </c>
      <c r="AG554" s="134"/>
      <c r="AH554" s="134"/>
      <c r="AI554" s="134"/>
      <c r="AJ554" s="134"/>
      <c r="AK554" s="1186"/>
      <c r="AL554" s="709"/>
      <c r="AM554" s="2"/>
      <c r="AN554" s="2"/>
      <c r="AO554" s="2"/>
      <c r="AP554" s="2"/>
      <c r="AQ554" s="2"/>
    </row>
    <row r="555" spans="1:43" ht="57.6" outlineLevel="1">
      <c r="A555" s="824" t="s">
        <v>804</v>
      </c>
      <c r="B555" s="875" t="s">
        <v>805</v>
      </c>
      <c r="C555" s="49" t="s">
        <v>797</v>
      </c>
      <c r="D555" s="49"/>
      <c r="E555" s="826" t="s">
        <v>73</v>
      </c>
      <c r="F555" s="3" t="s">
        <v>450</v>
      </c>
      <c r="G555" s="826" t="s">
        <v>377</v>
      </c>
      <c r="H555" s="826" t="s">
        <v>80</v>
      </c>
      <c r="I555" s="89" t="s">
        <v>33</v>
      </c>
      <c r="J555" s="826">
        <v>1</v>
      </c>
      <c r="K555" s="826">
        <v>2019</v>
      </c>
      <c r="L555" s="826">
        <v>2019</v>
      </c>
      <c r="M555" s="831"/>
      <c r="N555" s="831"/>
      <c r="O555" s="831"/>
      <c r="P555" s="831"/>
      <c r="Q555" s="831"/>
      <c r="R555" s="831"/>
      <c r="S555" s="831"/>
      <c r="T555" s="831"/>
      <c r="U555" s="412">
        <f t="shared" si="226"/>
        <v>1066</v>
      </c>
      <c r="V555" s="412">
        <v>0</v>
      </c>
      <c r="W555" s="412">
        <v>1066</v>
      </c>
      <c r="X555" s="412">
        <v>0</v>
      </c>
      <c r="Y555" s="472">
        <f>SUM(Z555:AB555)</f>
        <v>1066</v>
      </c>
      <c r="Z555" s="472">
        <f t="shared" si="242"/>
        <v>0</v>
      </c>
      <c r="AA555" s="472">
        <f t="shared" si="242"/>
        <v>1066</v>
      </c>
      <c r="AB555" s="472">
        <f t="shared" si="242"/>
        <v>0</v>
      </c>
      <c r="AC555" s="124">
        <f>SUM(AD555:AF555)</f>
        <v>1066</v>
      </c>
      <c r="AD555" s="826"/>
      <c r="AE555" s="826"/>
      <c r="AF555" s="1059">
        <v>1066</v>
      </c>
      <c r="AG555" s="134"/>
      <c r="AH555" s="134"/>
      <c r="AI555" s="134"/>
      <c r="AJ555" s="134"/>
      <c r="AK555" s="1185" t="s">
        <v>1102</v>
      </c>
      <c r="AL555" s="709"/>
      <c r="AM555" s="1554">
        <f>AF554+AF557</f>
        <v>1377.1</v>
      </c>
      <c r="AN555" s="2"/>
      <c r="AO555" s="2"/>
      <c r="AP555" s="2"/>
      <c r="AQ555" s="2"/>
    </row>
    <row r="556" spans="1:43" ht="43.2" outlineLevel="1">
      <c r="A556" s="824" t="s">
        <v>941</v>
      </c>
      <c r="B556" s="860" t="s">
        <v>946</v>
      </c>
      <c r="C556" s="49" t="s">
        <v>945</v>
      </c>
      <c r="D556" s="49"/>
      <c r="E556" s="826" t="s">
        <v>73</v>
      </c>
      <c r="F556" s="826" t="s">
        <v>450</v>
      </c>
      <c r="G556" s="826" t="s">
        <v>934</v>
      </c>
      <c r="H556" s="826" t="s">
        <v>80</v>
      </c>
      <c r="I556" s="826">
        <v>1</v>
      </c>
      <c r="J556" s="826">
        <v>1</v>
      </c>
      <c r="K556" s="826">
        <v>2020</v>
      </c>
      <c r="L556" s="826">
        <v>2020</v>
      </c>
      <c r="M556" s="831"/>
      <c r="N556" s="831"/>
      <c r="O556" s="831"/>
      <c r="P556" s="831"/>
      <c r="Q556" s="831"/>
      <c r="R556" s="831"/>
      <c r="S556" s="831"/>
      <c r="T556" s="831"/>
      <c r="U556" s="412"/>
      <c r="V556" s="412"/>
      <c r="W556" s="412"/>
      <c r="X556" s="412"/>
      <c r="Y556" s="464">
        <f>SUM(Z556:AB556)</f>
        <v>2184</v>
      </c>
      <c r="Z556" s="464">
        <v>0</v>
      </c>
      <c r="AA556" s="464">
        <v>0</v>
      </c>
      <c r="AB556" s="464">
        <v>2184</v>
      </c>
      <c r="AC556" s="124">
        <f>SUM(AD556:AF556)</f>
        <v>2184</v>
      </c>
      <c r="AD556" s="826"/>
      <c r="AE556" s="826"/>
      <c r="AF556" s="1073">
        <v>2184</v>
      </c>
      <c r="AG556" s="134"/>
      <c r="AH556" s="108">
        <v>2183.87</v>
      </c>
      <c r="AI556" s="134"/>
      <c r="AJ556" s="108">
        <v>2184</v>
      </c>
      <c r="AK556" s="1185"/>
      <c r="AL556" s="709"/>
      <c r="AM556" s="1554">
        <f>AF555+AF559</f>
        <v>2139</v>
      </c>
      <c r="AN556" s="2"/>
      <c r="AO556" s="2"/>
      <c r="AP556" s="2"/>
      <c r="AQ556" s="2"/>
    </row>
    <row r="557" spans="1:43" ht="43.2" outlineLevel="1">
      <c r="A557" s="824" t="s">
        <v>942</v>
      </c>
      <c r="B557" s="860" t="s">
        <v>947</v>
      </c>
      <c r="C557" s="49" t="s">
        <v>945</v>
      </c>
      <c r="D557" s="49"/>
      <c r="E557" s="826" t="s">
        <v>73</v>
      </c>
      <c r="F557" s="826" t="s">
        <v>450</v>
      </c>
      <c r="G557" s="826" t="s">
        <v>934</v>
      </c>
      <c r="H557" s="826" t="s">
        <v>935</v>
      </c>
      <c r="I557" s="826">
        <v>1</v>
      </c>
      <c r="J557" s="826">
        <v>1</v>
      </c>
      <c r="K557" s="826">
        <v>2020</v>
      </c>
      <c r="L557" s="826">
        <v>2020</v>
      </c>
      <c r="M557" s="831"/>
      <c r="N557" s="831"/>
      <c r="O557" s="831"/>
      <c r="P557" s="831"/>
      <c r="Q557" s="831"/>
      <c r="R557" s="831"/>
      <c r="S557" s="831"/>
      <c r="T557" s="831"/>
      <c r="U557" s="412"/>
      <c r="V557" s="412"/>
      <c r="W557" s="412"/>
      <c r="X557" s="412"/>
      <c r="Y557" s="464">
        <f>Z557+AA557+AB557</f>
        <v>835.35816</v>
      </c>
      <c r="Z557" s="464">
        <v>0</v>
      </c>
      <c r="AA557" s="464">
        <v>0</v>
      </c>
      <c r="AB557" s="464">
        <f>527.47816+307.88</f>
        <v>835.35816</v>
      </c>
      <c r="AC557" s="124">
        <f>AD557+AE557+AF557</f>
        <v>835.4</v>
      </c>
      <c r="AD557" s="826"/>
      <c r="AE557" s="826"/>
      <c r="AF557" s="1059">
        <v>835.4</v>
      </c>
      <c r="AG557" s="134"/>
      <c r="AH557" s="108">
        <v>122</v>
      </c>
      <c r="AI557" s="134"/>
      <c r="AJ557" s="108">
        <v>835.4</v>
      </c>
      <c r="AK557" s="1185" t="s">
        <v>1103</v>
      </c>
      <c r="AL557" s="709" t="s">
        <v>1109</v>
      </c>
      <c r="AM557" s="2"/>
      <c r="AN557" s="2"/>
      <c r="AO557" s="2"/>
      <c r="AP557" s="2"/>
      <c r="AQ557" s="2"/>
    </row>
    <row r="558" spans="1:43" ht="43.2" outlineLevel="1">
      <c r="A558" s="824" t="s">
        <v>943</v>
      </c>
      <c r="B558" s="860" t="s">
        <v>948</v>
      </c>
      <c r="C558" s="49" t="s">
        <v>945</v>
      </c>
      <c r="D558" s="49"/>
      <c r="E558" s="826" t="s">
        <v>73</v>
      </c>
      <c r="F558" s="826" t="s">
        <v>450</v>
      </c>
      <c r="G558" s="826" t="s">
        <v>934</v>
      </c>
      <c r="H558" s="826" t="s">
        <v>80</v>
      </c>
      <c r="I558" s="826">
        <v>1</v>
      </c>
      <c r="J558" s="826">
        <v>1</v>
      </c>
      <c r="K558" s="826">
        <v>2020</v>
      </c>
      <c r="L558" s="826">
        <v>2020</v>
      </c>
      <c r="M558" s="831"/>
      <c r="N558" s="831"/>
      <c r="O558" s="831"/>
      <c r="P558" s="831"/>
      <c r="Q558" s="831"/>
      <c r="R558" s="831"/>
      <c r="S558" s="831"/>
      <c r="T558" s="831"/>
      <c r="U558" s="412"/>
      <c r="V558" s="412"/>
      <c r="W558" s="412"/>
      <c r="X558" s="412"/>
      <c r="Y558" s="464">
        <f>SUM(Z558:AB558)</f>
        <v>305</v>
      </c>
      <c r="Z558" s="464">
        <v>0</v>
      </c>
      <c r="AA558" s="464">
        <v>0</v>
      </c>
      <c r="AB558" s="464">
        <v>305</v>
      </c>
      <c r="AC558" s="124">
        <f>SUM(AD558:AF558)</f>
        <v>305</v>
      </c>
      <c r="AD558" s="826"/>
      <c r="AE558" s="826"/>
      <c r="AF558" s="1059">
        <v>305</v>
      </c>
      <c r="AG558" s="134"/>
      <c r="AH558" s="134"/>
      <c r="AI558" s="134"/>
      <c r="AJ558" s="108">
        <v>305</v>
      </c>
      <c r="AK558" s="1185"/>
      <c r="AL558" s="709"/>
      <c r="AM558" s="2"/>
      <c r="AN558" s="2"/>
      <c r="AO558" s="2"/>
      <c r="AP558" s="2"/>
      <c r="AQ558" s="2"/>
    </row>
    <row r="559" spans="1:43" ht="43.2" outlineLevel="1">
      <c r="A559" s="824" t="s">
        <v>944</v>
      </c>
      <c r="B559" s="860" t="s">
        <v>949</v>
      </c>
      <c r="C559" s="49" t="s">
        <v>945</v>
      </c>
      <c r="D559" s="49"/>
      <c r="E559" s="826" t="s">
        <v>73</v>
      </c>
      <c r="F559" s="826" t="s">
        <v>450</v>
      </c>
      <c r="G559" s="826" t="s">
        <v>934</v>
      </c>
      <c r="H559" s="826" t="s">
        <v>80</v>
      </c>
      <c r="I559" s="826">
        <v>1</v>
      </c>
      <c r="J559" s="826">
        <v>1</v>
      </c>
      <c r="K559" s="826">
        <v>2020</v>
      </c>
      <c r="L559" s="826">
        <v>2020</v>
      </c>
      <c r="M559" s="831"/>
      <c r="N559" s="831"/>
      <c r="O559" s="831"/>
      <c r="P559" s="831"/>
      <c r="Q559" s="831"/>
      <c r="R559" s="831"/>
      <c r="S559" s="831"/>
      <c r="T559" s="831"/>
      <c r="U559" s="412"/>
      <c r="V559" s="412"/>
      <c r="W559" s="412"/>
      <c r="X559" s="412"/>
      <c r="Y559" s="464">
        <f>SUM(Z559:AB559)</f>
        <v>1037</v>
      </c>
      <c r="Z559" s="464">
        <v>0</v>
      </c>
      <c r="AA559" s="464">
        <v>0</v>
      </c>
      <c r="AB559" s="464">
        <v>1037</v>
      </c>
      <c r="AC559" s="124">
        <f>SUM(AD559:AF559)</f>
        <v>1073</v>
      </c>
      <c r="AD559" s="826"/>
      <c r="AE559" s="826"/>
      <c r="AF559" s="124">
        <v>1073</v>
      </c>
      <c r="AG559" s="108"/>
      <c r="AH559" s="108">
        <v>1073</v>
      </c>
      <c r="AI559" s="134"/>
      <c r="AJ559" s="108">
        <v>894</v>
      </c>
      <c r="AK559" s="1185"/>
      <c r="AL559" s="709"/>
      <c r="AM559" s="2"/>
      <c r="AN559" s="2"/>
      <c r="AO559" s="2"/>
      <c r="AP559" s="2"/>
      <c r="AQ559" s="2"/>
    </row>
    <row r="560" spans="1:43" ht="43.2" outlineLevel="1">
      <c r="A560" s="824" t="s">
        <v>1043</v>
      </c>
      <c r="B560" s="684" t="s">
        <v>1045</v>
      </c>
      <c r="C560" s="49" t="s">
        <v>1047</v>
      </c>
      <c r="D560" s="49"/>
      <c r="E560" s="826"/>
      <c r="F560" s="826"/>
      <c r="G560" s="826"/>
      <c r="H560" s="826"/>
      <c r="I560" s="826"/>
      <c r="J560" s="826"/>
      <c r="K560" s="826"/>
      <c r="L560" s="826"/>
      <c r="M560" s="831"/>
      <c r="N560" s="831"/>
      <c r="O560" s="831"/>
      <c r="P560" s="831"/>
      <c r="Q560" s="831"/>
      <c r="R560" s="831"/>
      <c r="S560" s="831"/>
      <c r="T560" s="831"/>
      <c r="U560" s="412"/>
      <c r="V560" s="412"/>
      <c r="W560" s="412"/>
      <c r="X560" s="412"/>
      <c r="Y560" s="464">
        <f t="shared" ref="Y560:Y561" si="244">SUM(Z560:AB560)</f>
        <v>1761</v>
      </c>
      <c r="Z560" s="464">
        <v>0</v>
      </c>
      <c r="AA560" s="464">
        <v>0</v>
      </c>
      <c r="AB560" s="464">
        <v>1761</v>
      </c>
      <c r="AC560" s="124">
        <f t="shared" ref="AC560:AC561" si="245">SUM(AD560:AF560)</f>
        <v>60.83</v>
      </c>
      <c r="AD560" s="826"/>
      <c r="AE560" s="826"/>
      <c r="AF560" s="387">
        <v>60.83</v>
      </c>
      <c r="AG560" s="134"/>
      <c r="AH560" s="134"/>
      <c r="AI560" s="134"/>
      <c r="AJ560" s="108"/>
      <c r="AK560" s="1185"/>
      <c r="AL560" s="709" t="s">
        <v>1088</v>
      </c>
      <c r="AM560" s="2"/>
      <c r="AN560" s="2"/>
      <c r="AO560" s="2"/>
      <c r="AP560" s="2"/>
      <c r="AQ560" s="2"/>
    </row>
    <row r="561" spans="1:43" ht="43.2" outlineLevel="1">
      <c r="A561" s="824" t="s">
        <v>1044</v>
      </c>
      <c r="B561" s="684" t="s">
        <v>1046</v>
      </c>
      <c r="C561" s="49" t="s">
        <v>1047</v>
      </c>
      <c r="D561" s="49"/>
      <c r="E561" s="826"/>
      <c r="F561" s="826"/>
      <c r="G561" s="826"/>
      <c r="H561" s="826"/>
      <c r="I561" s="826"/>
      <c r="J561" s="826"/>
      <c r="K561" s="826"/>
      <c r="L561" s="826"/>
      <c r="M561" s="831"/>
      <c r="N561" s="831"/>
      <c r="O561" s="831"/>
      <c r="P561" s="831"/>
      <c r="Q561" s="831"/>
      <c r="R561" s="831"/>
      <c r="S561" s="831"/>
      <c r="T561" s="831"/>
      <c r="U561" s="412"/>
      <c r="V561" s="412"/>
      <c r="W561" s="412"/>
      <c r="X561" s="412"/>
      <c r="Y561" s="464">
        <f t="shared" si="244"/>
        <v>2466</v>
      </c>
      <c r="Z561" s="464">
        <v>0</v>
      </c>
      <c r="AA561" s="464">
        <v>0</v>
      </c>
      <c r="AB561" s="464">
        <v>2466</v>
      </c>
      <c r="AC561" s="124">
        <f t="shared" si="245"/>
        <v>0</v>
      </c>
      <c r="AD561" s="826"/>
      <c r="AE561" s="826"/>
      <c r="AF561" s="114"/>
      <c r="AG561" s="134"/>
      <c r="AH561" s="134"/>
      <c r="AI561" s="134"/>
      <c r="AJ561" s="108"/>
      <c r="AK561" s="1185"/>
      <c r="AL561" s="709" t="s">
        <v>1110</v>
      </c>
      <c r="AM561" s="2"/>
      <c r="AN561" s="2"/>
      <c r="AO561" s="2"/>
      <c r="AP561" s="2"/>
      <c r="AQ561" s="2"/>
    </row>
    <row r="562" spans="1:43" ht="30.75" customHeight="1">
      <c r="A562" s="363" t="s">
        <v>272</v>
      </c>
      <c r="B562" s="1878" t="s">
        <v>125</v>
      </c>
      <c r="C562" s="1878"/>
      <c r="D562" s="1878"/>
      <c r="E562" s="1878"/>
      <c r="F562" s="819"/>
      <c r="G562" s="46"/>
      <c r="H562" s="46"/>
      <c r="I562" s="46"/>
      <c r="J562" s="46"/>
      <c r="K562" s="46"/>
      <c r="L562" s="46"/>
      <c r="M562" s="47">
        <f t="shared" ref="M562:AE562" si="246">SUM(M563:M610)</f>
        <v>87591</v>
      </c>
      <c r="N562" s="47">
        <f t="shared" si="246"/>
        <v>32380</v>
      </c>
      <c r="O562" s="47">
        <f t="shared" si="246"/>
        <v>26443</v>
      </c>
      <c r="P562" s="47">
        <f t="shared" si="246"/>
        <v>28768</v>
      </c>
      <c r="Q562" s="47">
        <f t="shared" si="246"/>
        <v>95617.820999999996</v>
      </c>
      <c r="R562" s="47">
        <f t="shared" si="246"/>
        <v>29463.49</v>
      </c>
      <c r="S562" s="47">
        <f t="shared" si="246"/>
        <v>49386.331000000006</v>
      </c>
      <c r="T562" s="47">
        <f t="shared" si="246"/>
        <v>16768</v>
      </c>
      <c r="U562" s="399">
        <f t="shared" ref="U562:X562" si="247">SUM(U563:U635)</f>
        <v>106720.49</v>
      </c>
      <c r="V562" s="399">
        <f t="shared" si="247"/>
        <v>22711.489999999998</v>
      </c>
      <c r="W562" s="399">
        <f t="shared" si="247"/>
        <v>56683.099999999991</v>
      </c>
      <c r="X562" s="399">
        <f t="shared" si="247"/>
        <v>27325.9</v>
      </c>
      <c r="Y562" s="448">
        <f>SUM(Y563:Y635)</f>
        <v>142836.79</v>
      </c>
      <c r="Z562" s="448">
        <f>SUM(Z563:Z635)</f>
        <v>22711.489999999998</v>
      </c>
      <c r="AA562" s="448">
        <f t="shared" ref="AA562:AB562" si="248">SUM(AA563:AA635)</f>
        <v>56683.099999999991</v>
      </c>
      <c r="AB562" s="448">
        <f t="shared" si="248"/>
        <v>63442.2</v>
      </c>
      <c r="AC562" s="47">
        <f>SUM(AC563:AC635)</f>
        <v>143002.58000000002</v>
      </c>
      <c r="AD562" s="47">
        <f t="shared" si="246"/>
        <v>24276.1</v>
      </c>
      <c r="AE562" s="47">
        <f t="shared" si="246"/>
        <v>61378.200000000004</v>
      </c>
      <c r="AF562" s="47">
        <f>SUM(AF563:AF635)</f>
        <v>57348.28</v>
      </c>
      <c r="AG562" s="100">
        <f>SUM(AG563:AG610)</f>
        <v>16623.84217</v>
      </c>
      <c r="AH562" s="100"/>
      <c r="AI562" s="100"/>
      <c r="AJ562" s="100">
        <f>SUM(AJ563:AJ635)</f>
        <v>53356.2</v>
      </c>
      <c r="AK562" s="1129"/>
      <c r="AL562" s="335">
        <f>SUM(AL563:AL634)</f>
        <v>0</v>
      </c>
      <c r="AM562" s="2"/>
      <c r="AN562" s="2"/>
      <c r="AO562" s="2"/>
      <c r="AP562" s="2"/>
      <c r="AQ562" s="2"/>
    </row>
    <row r="563" spans="1:43" ht="58.2" customHeight="1" outlineLevel="1">
      <c r="A563" s="824" t="s">
        <v>306</v>
      </c>
      <c r="B563" s="324" t="s">
        <v>137</v>
      </c>
      <c r="C563" s="873" t="s">
        <v>818</v>
      </c>
      <c r="D563" s="873"/>
      <c r="E563" s="826" t="s">
        <v>73</v>
      </c>
      <c r="F563" s="3" t="s">
        <v>450</v>
      </c>
      <c r="G563" s="826" t="s">
        <v>377</v>
      </c>
      <c r="H563" s="826" t="s">
        <v>80</v>
      </c>
      <c r="I563" s="89" t="s">
        <v>33</v>
      </c>
      <c r="J563" s="826">
        <v>1</v>
      </c>
      <c r="K563" s="826">
        <v>2019</v>
      </c>
      <c r="L563" s="826">
        <v>2019</v>
      </c>
      <c r="M563" s="831">
        <f t="shared" si="230"/>
        <v>600</v>
      </c>
      <c r="N563" s="831">
        <v>0</v>
      </c>
      <c r="O563" s="831">
        <v>600</v>
      </c>
      <c r="P563" s="831">
        <v>0</v>
      </c>
      <c r="Q563" s="831">
        <f t="shared" ref="Q563:Q573" si="249">SUM(R563:T563)</f>
        <v>600</v>
      </c>
      <c r="R563" s="831">
        <v>0</v>
      </c>
      <c r="S563" s="831">
        <v>600</v>
      </c>
      <c r="T563" s="831">
        <v>0</v>
      </c>
      <c r="U563" s="412">
        <f t="shared" ref="U563:U572" si="250">SUM(V563:X563)</f>
        <v>503.8</v>
      </c>
      <c r="V563" s="412">
        <v>0</v>
      </c>
      <c r="W563" s="412">
        <v>503.8</v>
      </c>
      <c r="X563" s="412">
        <v>0</v>
      </c>
      <c r="Y563" s="472">
        <f t="shared" ref="Y563:Y586" si="251">SUM(Z563:AB563)</f>
        <v>503.8</v>
      </c>
      <c r="Z563" s="472">
        <f>V563</f>
        <v>0</v>
      </c>
      <c r="AA563" s="472">
        <f t="shared" ref="AA563:AB565" si="252">W563</f>
        <v>503.8</v>
      </c>
      <c r="AB563" s="472">
        <f t="shared" si="252"/>
        <v>0</v>
      </c>
      <c r="AC563" s="124">
        <f t="shared" ref="AC563:AC586" si="253">SUM(AD563:AF563)</f>
        <v>503.8</v>
      </c>
      <c r="AD563" s="124">
        <v>0</v>
      </c>
      <c r="AE563" s="89">
        <v>503.8</v>
      </c>
      <c r="AF563" s="115"/>
      <c r="AG563" s="203"/>
      <c r="AH563" s="203"/>
      <c r="AI563" s="203"/>
      <c r="AJ563" s="133"/>
      <c r="AK563" s="1098"/>
      <c r="AL563" s="709"/>
      <c r="AM563" s="2"/>
      <c r="AN563" s="2"/>
      <c r="AO563" s="2"/>
      <c r="AP563" s="2"/>
      <c r="AQ563" s="2"/>
    </row>
    <row r="564" spans="1:43" ht="65.400000000000006" customHeight="1" outlineLevel="1">
      <c r="A564" s="824" t="s">
        <v>307</v>
      </c>
      <c r="B564" s="324" t="s">
        <v>150</v>
      </c>
      <c r="C564" s="873" t="s">
        <v>814</v>
      </c>
      <c r="D564" s="873"/>
      <c r="E564" s="826" t="s">
        <v>73</v>
      </c>
      <c r="F564" s="3" t="s">
        <v>450</v>
      </c>
      <c r="G564" s="826" t="s">
        <v>377</v>
      </c>
      <c r="H564" s="826" t="s">
        <v>80</v>
      </c>
      <c r="I564" s="89" t="s">
        <v>33</v>
      </c>
      <c r="J564" s="826">
        <v>3</v>
      </c>
      <c r="K564" s="826">
        <v>2019</v>
      </c>
      <c r="L564" s="826">
        <v>2019</v>
      </c>
      <c r="M564" s="831">
        <f>SUM(N564:P564)</f>
        <v>340</v>
      </c>
      <c r="N564" s="831">
        <v>0</v>
      </c>
      <c r="O564" s="831">
        <v>340</v>
      </c>
      <c r="P564" s="831">
        <v>0</v>
      </c>
      <c r="Q564" s="831">
        <f t="shared" si="249"/>
        <v>340</v>
      </c>
      <c r="R564" s="831">
        <v>0</v>
      </c>
      <c r="S564" s="831">
        <v>340</v>
      </c>
      <c r="T564" s="831">
        <v>0</v>
      </c>
      <c r="U564" s="412">
        <f t="shared" si="250"/>
        <v>675</v>
      </c>
      <c r="V564" s="412">
        <v>0</v>
      </c>
      <c r="W564" s="412">
        <v>675</v>
      </c>
      <c r="X564" s="412">
        <v>0</v>
      </c>
      <c r="Y564" s="472">
        <f t="shared" si="251"/>
        <v>675</v>
      </c>
      <c r="Z564" s="472">
        <f t="shared" ref="Z564:Z565" si="254">V564</f>
        <v>0</v>
      </c>
      <c r="AA564" s="472">
        <f t="shared" si="252"/>
        <v>675</v>
      </c>
      <c r="AB564" s="472">
        <f t="shared" si="252"/>
        <v>0</v>
      </c>
      <c r="AC564" s="124">
        <f t="shared" si="253"/>
        <v>294.39999999999998</v>
      </c>
      <c r="AD564" s="124">
        <v>0</v>
      </c>
      <c r="AE564" s="89">
        <v>294.39999999999998</v>
      </c>
      <c r="AF564" s="115"/>
      <c r="AG564" s="203"/>
      <c r="AH564" s="203"/>
      <c r="AI564" s="203"/>
      <c r="AJ564" s="133"/>
      <c r="AK564" s="1098"/>
      <c r="AL564" s="709"/>
      <c r="AM564" s="2"/>
      <c r="AN564" s="2"/>
      <c r="AO564" s="2"/>
      <c r="AP564" s="2"/>
      <c r="AQ564" s="2"/>
    </row>
    <row r="565" spans="1:43" ht="108.6" customHeight="1" outlineLevel="1">
      <c r="A565" s="824" t="s">
        <v>308</v>
      </c>
      <c r="B565" s="324" t="s">
        <v>151</v>
      </c>
      <c r="C565" s="873" t="s">
        <v>816</v>
      </c>
      <c r="D565" s="873"/>
      <c r="E565" s="826" t="s">
        <v>73</v>
      </c>
      <c r="F565" s="3" t="s">
        <v>450</v>
      </c>
      <c r="G565" s="826" t="s">
        <v>377</v>
      </c>
      <c r="H565" s="826" t="s">
        <v>80</v>
      </c>
      <c r="I565" s="89" t="s">
        <v>33</v>
      </c>
      <c r="J565" s="826">
        <v>3</v>
      </c>
      <c r="K565" s="826">
        <v>2019</v>
      </c>
      <c r="L565" s="826">
        <v>2020</v>
      </c>
      <c r="M565" s="831">
        <f t="shared" si="230"/>
        <v>1200</v>
      </c>
      <c r="N565" s="831">
        <v>0</v>
      </c>
      <c r="O565" s="831">
        <v>1200</v>
      </c>
      <c r="P565" s="831">
        <v>0</v>
      </c>
      <c r="Q565" s="831">
        <f t="shared" si="249"/>
        <v>1200</v>
      </c>
      <c r="R565" s="831">
        <v>0</v>
      </c>
      <c r="S565" s="831">
        <v>1200</v>
      </c>
      <c r="T565" s="831">
        <v>0</v>
      </c>
      <c r="U565" s="413">
        <f t="shared" si="250"/>
        <v>1132</v>
      </c>
      <c r="V565" s="413">
        <v>0</v>
      </c>
      <c r="W565" s="413">
        <v>0</v>
      </c>
      <c r="X565" s="413">
        <v>1132</v>
      </c>
      <c r="Y565" s="472">
        <f t="shared" si="251"/>
        <v>1132</v>
      </c>
      <c r="Z565" s="472">
        <f t="shared" si="254"/>
        <v>0</v>
      </c>
      <c r="AA565" s="472">
        <f t="shared" si="252"/>
        <v>0</v>
      </c>
      <c r="AB565" s="472">
        <f t="shared" si="252"/>
        <v>1132</v>
      </c>
      <c r="AC565" s="124">
        <f t="shared" si="253"/>
        <v>1132</v>
      </c>
      <c r="AD565" s="124">
        <v>0</v>
      </c>
      <c r="AE565" s="124">
        <v>0</v>
      </c>
      <c r="AF565" s="124">
        <v>1132</v>
      </c>
      <c r="AG565" s="832">
        <v>1131.95596</v>
      </c>
      <c r="AH565" s="958"/>
      <c r="AI565" s="958"/>
      <c r="AJ565" s="876">
        <v>1132</v>
      </c>
      <c r="AK565" s="1060" t="s">
        <v>1107</v>
      </c>
      <c r="AL565" s="709"/>
      <c r="AM565" s="2"/>
      <c r="AN565" s="2"/>
      <c r="AO565" s="2"/>
      <c r="AP565" s="2"/>
      <c r="AQ565" s="2"/>
    </row>
    <row r="566" spans="1:43" ht="96.6" customHeight="1" outlineLevel="1">
      <c r="A566" s="824" t="s">
        <v>309</v>
      </c>
      <c r="B566" s="324" t="s">
        <v>152</v>
      </c>
      <c r="C566" s="873" t="s">
        <v>1027</v>
      </c>
      <c r="D566" s="873"/>
      <c r="E566" s="826" t="s">
        <v>73</v>
      </c>
      <c r="F566" s="3" t="s">
        <v>450</v>
      </c>
      <c r="G566" s="826" t="s">
        <v>377</v>
      </c>
      <c r="H566" s="826" t="s">
        <v>80</v>
      </c>
      <c r="I566" s="89" t="s">
        <v>33</v>
      </c>
      <c r="J566" s="826">
        <v>3</v>
      </c>
      <c r="K566" s="826">
        <v>2019</v>
      </c>
      <c r="L566" s="826">
        <v>2019</v>
      </c>
      <c r="M566" s="831">
        <f t="shared" si="230"/>
        <v>2100</v>
      </c>
      <c r="N566" s="831">
        <v>0</v>
      </c>
      <c r="O566" s="831">
        <v>2100</v>
      </c>
      <c r="P566" s="831">
        <v>0</v>
      </c>
      <c r="Q566" s="831">
        <f t="shared" si="249"/>
        <v>2100</v>
      </c>
      <c r="R566" s="831">
        <v>0</v>
      </c>
      <c r="S566" s="831">
        <v>2100</v>
      </c>
      <c r="T566" s="831">
        <v>0</v>
      </c>
      <c r="U566" s="413">
        <f t="shared" si="250"/>
        <v>2437.1999999999998</v>
      </c>
      <c r="V566" s="413">
        <v>0</v>
      </c>
      <c r="W566" s="413">
        <v>2437.1999999999998</v>
      </c>
      <c r="X566" s="413">
        <v>0</v>
      </c>
      <c r="Y566" s="464">
        <f t="shared" si="251"/>
        <v>3495.2</v>
      </c>
      <c r="Z566" s="464">
        <v>0</v>
      </c>
      <c r="AA566" s="464">
        <f>W566</f>
        <v>2437.1999999999998</v>
      </c>
      <c r="AB566" s="464">
        <v>1058</v>
      </c>
      <c r="AC566" s="124">
        <f t="shared" si="253"/>
        <v>5448.59</v>
      </c>
      <c r="AD566" s="124">
        <v>0</v>
      </c>
      <c r="AE566" s="89">
        <v>4390.1000000000004</v>
      </c>
      <c r="AF566" s="89">
        <v>1058.49</v>
      </c>
      <c r="AG566" s="832">
        <v>1058.4907499999999</v>
      </c>
      <c r="AH566" s="958"/>
      <c r="AI566" s="958"/>
      <c r="AJ566" s="876">
        <v>1058</v>
      </c>
      <c r="AK566" s="1060" t="s">
        <v>1107</v>
      </c>
      <c r="AL566" s="709"/>
      <c r="AM566" s="2"/>
      <c r="AN566" s="2"/>
      <c r="AO566" s="2"/>
      <c r="AP566" s="2"/>
      <c r="AQ566" s="2"/>
    </row>
    <row r="567" spans="1:43" ht="129.6" outlineLevel="1">
      <c r="A567" s="824" t="s">
        <v>310</v>
      </c>
      <c r="B567" s="65" t="s">
        <v>148</v>
      </c>
      <c r="C567" s="263" t="s">
        <v>817</v>
      </c>
      <c r="D567" s="263"/>
      <c r="E567" s="826" t="s">
        <v>73</v>
      </c>
      <c r="F567" s="3" t="s">
        <v>450</v>
      </c>
      <c r="G567" s="826" t="s">
        <v>377</v>
      </c>
      <c r="H567" s="826" t="s">
        <v>80</v>
      </c>
      <c r="I567" s="89" t="s">
        <v>33</v>
      </c>
      <c r="J567" s="826">
        <v>2</v>
      </c>
      <c r="K567" s="826">
        <v>2018</v>
      </c>
      <c r="L567" s="826">
        <v>2019</v>
      </c>
      <c r="M567" s="831">
        <f t="shared" si="230"/>
        <v>1900</v>
      </c>
      <c r="N567" s="831">
        <v>950</v>
      </c>
      <c r="O567" s="831">
        <v>950</v>
      </c>
      <c r="P567" s="831">
        <v>0</v>
      </c>
      <c r="Q567" s="242">
        <f t="shared" si="249"/>
        <v>643</v>
      </c>
      <c r="R567" s="242">
        <v>643</v>
      </c>
      <c r="S567" s="242">
        <v>0</v>
      </c>
      <c r="T567" s="242">
        <v>0</v>
      </c>
      <c r="U567" s="413">
        <f t="shared" si="250"/>
        <v>887.19999999999993</v>
      </c>
      <c r="V567" s="422">
        <v>321.39999999999998</v>
      </c>
      <c r="W567" s="422">
        <v>565.79999999999995</v>
      </c>
      <c r="X567" s="422">
        <v>0</v>
      </c>
      <c r="Y567" s="473">
        <f t="shared" si="251"/>
        <v>887.19999999999993</v>
      </c>
      <c r="Z567" s="473">
        <f t="shared" ref="Z567:AB573" si="255">V567</f>
        <v>321.39999999999998</v>
      </c>
      <c r="AA567" s="473">
        <f t="shared" si="255"/>
        <v>565.79999999999995</v>
      </c>
      <c r="AB567" s="473">
        <f t="shared" si="255"/>
        <v>0</v>
      </c>
      <c r="AC567" s="124">
        <f t="shared" si="253"/>
        <v>903.69999999999993</v>
      </c>
      <c r="AD567" s="89">
        <v>321.39999999999998</v>
      </c>
      <c r="AE567" s="89">
        <v>582.29999999999995</v>
      </c>
      <c r="AF567" s="89">
        <v>0</v>
      </c>
      <c r="AG567" s="832">
        <v>0</v>
      </c>
      <c r="AH567" s="958"/>
      <c r="AI567" s="958"/>
      <c r="AJ567" s="876">
        <v>0</v>
      </c>
      <c r="AK567" s="1060"/>
      <c r="AL567" s="709" t="s">
        <v>1108</v>
      </c>
      <c r="AM567" s="2"/>
      <c r="AN567" s="2"/>
      <c r="AO567" s="2"/>
      <c r="AP567" s="2"/>
      <c r="AQ567" s="2"/>
    </row>
    <row r="568" spans="1:43" ht="75.599999999999994" customHeight="1" outlineLevel="1">
      <c r="A568" s="824" t="s">
        <v>311</v>
      </c>
      <c r="B568" s="324" t="s">
        <v>129</v>
      </c>
      <c r="C568" s="873" t="s">
        <v>812</v>
      </c>
      <c r="D568" s="873"/>
      <c r="E568" s="826" t="s">
        <v>73</v>
      </c>
      <c r="F568" s="3" t="s">
        <v>450</v>
      </c>
      <c r="G568" s="826" t="s">
        <v>377</v>
      </c>
      <c r="H568" s="826" t="s">
        <v>80</v>
      </c>
      <c r="I568" s="89" t="s">
        <v>33</v>
      </c>
      <c r="J568" s="826">
        <v>3</v>
      </c>
      <c r="K568" s="826">
        <v>2018</v>
      </c>
      <c r="L568" s="826">
        <v>2020</v>
      </c>
      <c r="M568" s="831">
        <f t="shared" si="230"/>
        <v>3100</v>
      </c>
      <c r="N568" s="831">
        <v>3100</v>
      </c>
      <c r="O568" s="831">
        <v>0</v>
      </c>
      <c r="P568" s="831">
        <v>0</v>
      </c>
      <c r="Q568" s="831">
        <f t="shared" si="249"/>
        <v>3100</v>
      </c>
      <c r="R568" s="831">
        <v>3100</v>
      </c>
      <c r="S568" s="831">
        <v>0</v>
      </c>
      <c r="T568" s="831">
        <v>0</v>
      </c>
      <c r="U568" s="413">
        <f t="shared" si="250"/>
        <v>3100</v>
      </c>
      <c r="V568" s="413">
        <v>0</v>
      </c>
      <c r="W568" s="413">
        <v>0</v>
      </c>
      <c r="X568" s="413">
        <v>3100</v>
      </c>
      <c r="Y568" s="473">
        <f t="shared" si="251"/>
        <v>3100</v>
      </c>
      <c r="Z568" s="473">
        <f t="shared" si="255"/>
        <v>0</v>
      </c>
      <c r="AA568" s="473">
        <f t="shared" si="255"/>
        <v>0</v>
      </c>
      <c r="AB568" s="473">
        <f t="shared" si="255"/>
        <v>3100</v>
      </c>
      <c r="AC568" s="124">
        <f t="shared" si="253"/>
        <v>0</v>
      </c>
      <c r="AD568" s="124">
        <v>0</v>
      </c>
      <c r="AE568" s="124">
        <v>0</v>
      </c>
      <c r="AF568" s="301"/>
      <c r="AG568" s="203"/>
      <c r="AH568" s="203"/>
      <c r="AI568" s="203"/>
      <c r="AJ568" s="133"/>
      <c r="AK568" s="1098"/>
      <c r="AL568" s="709"/>
      <c r="AM568" s="2"/>
      <c r="AN568" s="2"/>
      <c r="AO568" s="2"/>
      <c r="AP568" s="2"/>
      <c r="AQ568" s="2"/>
    </row>
    <row r="569" spans="1:43" ht="100.8" outlineLevel="1">
      <c r="A569" s="824" t="s">
        <v>312</v>
      </c>
      <c r="B569" s="65" t="s">
        <v>147</v>
      </c>
      <c r="C569" s="873" t="s">
        <v>815</v>
      </c>
      <c r="D569" s="873"/>
      <c r="E569" s="826" t="s">
        <v>73</v>
      </c>
      <c r="F569" s="3" t="s">
        <v>450</v>
      </c>
      <c r="G569" s="826" t="s">
        <v>377</v>
      </c>
      <c r="H569" s="826" t="s">
        <v>80</v>
      </c>
      <c r="I569" s="89" t="s">
        <v>33</v>
      </c>
      <c r="J569" s="826">
        <v>3</v>
      </c>
      <c r="K569" s="826">
        <v>2018</v>
      </c>
      <c r="L569" s="826">
        <v>2019</v>
      </c>
      <c r="M569" s="831">
        <f t="shared" si="230"/>
        <v>3000</v>
      </c>
      <c r="N569" s="831">
        <v>3000</v>
      </c>
      <c r="O569" s="831">
        <v>0</v>
      </c>
      <c r="P569" s="831">
        <v>0</v>
      </c>
      <c r="Q569" s="831">
        <f t="shared" si="249"/>
        <v>3000</v>
      </c>
      <c r="R569" s="831">
        <v>3000</v>
      </c>
      <c r="S569" s="831">
        <v>0</v>
      </c>
      <c r="T569" s="831">
        <v>0</v>
      </c>
      <c r="U569" s="413">
        <f t="shared" si="250"/>
        <v>1957.4</v>
      </c>
      <c r="V569" s="413">
        <v>0</v>
      </c>
      <c r="W569" s="413">
        <v>1957.4</v>
      </c>
      <c r="X569" s="413">
        <v>0</v>
      </c>
      <c r="Y569" s="473">
        <f t="shared" si="251"/>
        <v>1957.4</v>
      </c>
      <c r="Z569" s="473">
        <f t="shared" si="255"/>
        <v>0</v>
      </c>
      <c r="AA569" s="473">
        <f t="shared" si="255"/>
        <v>1957.4</v>
      </c>
      <c r="AB569" s="473">
        <f t="shared" si="255"/>
        <v>0</v>
      </c>
      <c r="AC569" s="124">
        <f t="shared" si="253"/>
        <v>1957.4</v>
      </c>
      <c r="AD569" s="124">
        <v>0</v>
      </c>
      <c r="AE569" s="89">
        <v>1957.4</v>
      </c>
      <c r="AF569" s="115"/>
      <c r="AG569" s="203"/>
      <c r="AH569" s="203"/>
      <c r="AI569" s="203"/>
      <c r="AJ569" s="133"/>
      <c r="AK569" s="1098"/>
      <c r="AL569" s="709"/>
      <c r="AM569" s="2"/>
      <c r="AN569" s="2"/>
      <c r="AO569" s="2"/>
      <c r="AP569" s="2"/>
      <c r="AQ569" s="2"/>
    </row>
    <row r="570" spans="1:43" ht="72" outlineLevel="1">
      <c r="A570" s="824" t="s">
        <v>313</v>
      </c>
      <c r="B570" s="324" t="s">
        <v>154</v>
      </c>
      <c r="C570" s="879" t="s">
        <v>781</v>
      </c>
      <c r="D570" s="879"/>
      <c r="E570" s="826" t="s">
        <v>73</v>
      </c>
      <c r="F570" s="3" t="s">
        <v>450</v>
      </c>
      <c r="G570" s="826" t="s">
        <v>377</v>
      </c>
      <c r="H570" s="826" t="s">
        <v>80</v>
      </c>
      <c r="I570" s="89" t="s">
        <v>33</v>
      </c>
      <c r="J570" s="826">
        <v>3</v>
      </c>
      <c r="K570" s="826">
        <v>2018</v>
      </c>
      <c r="L570" s="826">
        <v>2018</v>
      </c>
      <c r="M570" s="831">
        <f t="shared" si="230"/>
        <v>490</v>
      </c>
      <c r="N570" s="831">
        <v>490</v>
      </c>
      <c r="O570" s="831">
        <v>0</v>
      </c>
      <c r="P570" s="831">
        <v>0</v>
      </c>
      <c r="Q570" s="831">
        <f t="shared" si="249"/>
        <v>387</v>
      </c>
      <c r="R570" s="831">
        <v>387</v>
      </c>
      <c r="S570" s="831">
        <v>0</v>
      </c>
      <c r="T570" s="831">
        <v>0</v>
      </c>
      <c r="U570" s="413">
        <f t="shared" si="250"/>
        <v>387</v>
      </c>
      <c r="V570" s="413">
        <f>R570</f>
        <v>387</v>
      </c>
      <c r="W570" s="413">
        <f>S570</f>
        <v>0</v>
      </c>
      <c r="X570" s="413">
        <f>T570</f>
        <v>0</v>
      </c>
      <c r="Y570" s="473">
        <f t="shared" si="251"/>
        <v>387</v>
      </c>
      <c r="Z570" s="473">
        <f t="shared" si="255"/>
        <v>387</v>
      </c>
      <c r="AA570" s="473">
        <f t="shared" si="255"/>
        <v>0</v>
      </c>
      <c r="AB570" s="473">
        <f t="shared" si="255"/>
        <v>0</v>
      </c>
      <c r="AC570" s="124">
        <f t="shared" si="253"/>
        <v>387</v>
      </c>
      <c r="AD570" s="124">
        <v>387</v>
      </c>
      <c r="AE570" s="89">
        <v>0</v>
      </c>
      <c r="AF570" s="115"/>
      <c r="AG570" s="134"/>
      <c r="AH570" s="134"/>
      <c r="AI570" s="134"/>
      <c r="AJ570" s="132"/>
      <c r="AK570" s="1135"/>
      <c r="AL570" s="709"/>
      <c r="AM570" s="2"/>
      <c r="AN570" s="2"/>
      <c r="AO570" s="2"/>
      <c r="AP570" s="2"/>
      <c r="AQ570" s="2"/>
    </row>
    <row r="571" spans="1:43" s="84" customFormat="1" ht="91.5" customHeight="1" outlineLevel="1">
      <c r="A571" s="874" t="s">
        <v>314</v>
      </c>
      <c r="B571" s="875" t="s">
        <v>132</v>
      </c>
      <c r="C571" s="873" t="s">
        <v>1028</v>
      </c>
      <c r="D571" s="873"/>
      <c r="E571" s="873" t="s">
        <v>73</v>
      </c>
      <c r="F571" s="86" t="s">
        <v>450</v>
      </c>
      <c r="G571" s="873" t="s">
        <v>377</v>
      </c>
      <c r="H571" s="873" t="s">
        <v>80</v>
      </c>
      <c r="I571" s="387" t="s">
        <v>33</v>
      </c>
      <c r="J571" s="873">
        <v>2</v>
      </c>
      <c r="K571" s="873">
        <v>2019</v>
      </c>
      <c r="L571" s="873">
        <v>2020</v>
      </c>
      <c r="M571" s="876">
        <f t="shared" si="230"/>
        <v>4800</v>
      </c>
      <c r="N571" s="876">
        <v>0</v>
      </c>
      <c r="O571" s="876">
        <v>4800</v>
      </c>
      <c r="P571" s="876">
        <v>0</v>
      </c>
      <c r="Q571" s="876">
        <f t="shared" si="249"/>
        <v>4800</v>
      </c>
      <c r="R571" s="876">
        <v>0</v>
      </c>
      <c r="S571" s="876">
        <v>4800</v>
      </c>
      <c r="T571" s="876">
        <v>0</v>
      </c>
      <c r="U571" s="413">
        <f t="shared" si="250"/>
        <v>2654</v>
      </c>
      <c r="V571" s="413">
        <v>0</v>
      </c>
      <c r="W571" s="413">
        <v>0</v>
      </c>
      <c r="X571" s="413">
        <v>2654</v>
      </c>
      <c r="Y571" s="473">
        <f t="shared" si="251"/>
        <v>2654</v>
      </c>
      <c r="Z571" s="473">
        <f t="shared" si="255"/>
        <v>0</v>
      </c>
      <c r="AA571" s="473">
        <f t="shared" si="255"/>
        <v>0</v>
      </c>
      <c r="AB571" s="473">
        <f t="shared" si="255"/>
        <v>2654</v>
      </c>
      <c r="AC571" s="112">
        <f t="shared" si="253"/>
        <v>2631</v>
      </c>
      <c r="AD571" s="112">
        <v>0</v>
      </c>
      <c r="AE571" s="387">
        <v>0</v>
      </c>
      <c r="AF571" s="1097">
        <v>2631</v>
      </c>
      <c r="AG571" s="1089">
        <f>1086.07+1544.72</f>
        <v>2630.79</v>
      </c>
      <c r="AH571" s="958"/>
      <c r="AI571" s="958"/>
      <c r="AJ571" s="876">
        <v>2631</v>
      </c>
      <c r="AK571" s="1060" t="s">
        <v>1099</v>
      </c>
      <c r="AL571" s="822"/>
      <c r="AM571" s="83"/>
      <c r="AN571" s="83"/>
      <c r="AO571" s="83"/>
      <c r="AP571" s="83"/>
      <c r="AQ571" s="83"/>
    </row>
    <row r="572" spans="1:43" ht="34.5" customHeight="1" outlineLevel="1">
      <c r="A572" s="824" t="s">
        <v>315</v>
      </c>
      <c r="B572" s="324" t="s">
        <v>166</v>
      </c>
      <c r="C572" s="324"/>
      <c r="D572" s="324"/>
      <c r="E572" s="826" t="s">
        <v>73</v>
      </c>
      <c r="F572" s="3" t="s">
        <v>450</v>
      </c>
      <c r="G572" s="826" t="s">
        <v>377</v>
      </c>
      <c r="H572" s="826" t="s">
        <v>80</v>
      </c>
      <c r="I572" s="89" t="s">
        <v>33</v>
      </c>
      <c r="J572" s="826">
        <v>2</v>
      </c>
      <c r="K572" s="826">
        <v>2018</v>
      </c>
      <c r="L572" s="826">
        <v>2019</v>
      </c>
      <c r="M572" s="831">
        <f t="shared" si="230"/>
        <v>1000</v>
      </c>
      <c r="N572" s="831">
        <v>500</v>
      </c>
      <c r="O572" s="831">
        <v>500</v>
      </c>
      <c r="P572" s="831">
        <v>0</v>
      </c>
      <c r="Q572" s="831">
        <f t="shared" si="249"/>
        <v>1000</v>
      </c>
      <c r="R572" s="831">
        <v>500</v>
      </c>
      <c r="S572" s="831">
        <v>500</v>
      </c>
      <c r="T572" s="831">
        <v>0</v>
      </c>
      <c r="U572" s="413">
        <f t="shared" si="250"/>
        <v>1000</v>
      </c>
      <c r="V572" s="413">
        <f t="shared" ref="V572:X575" si="256">R572</f>
        <v>500</v>
      </c>
      <c r="W572" s="413">
        <f t="shared" si="256"/>
        <v>500</v>
      </c>
      <c r="X572" s="413">
        <f t="shared" si="256"/>
        <v>0</v>
      </c>
      <c r="Y572" s="473">
        <f t="shared" si="251"/>
        <v>1000</v>
      </c>
      <c r="Z572" s="473">
        <f t="shared" si="255"/>
        <v>500</v>
      </c>
      <c r="AA572" s="473">
        <f t="shared" si="255"/>
        <v>500</v>
      </c>
      <c r="AB572" s="473">
        <f t="shared" si="255"/>
        <v>0</v>
      </c>
      <c r="AC572" s="124">
        <f t="shared" si="253"/>
        <v>195.1</v>
      </c>
      <c r="AD572" s="89">
        <v>195.1</v>
      </c>
      <c r="AE572" s="89">
        <v>0</v>
      </c>
      <c r="AF572" s="115"/>
      <c r="AG572" s="134"/>
      <c r="AH572" s="134"/>
      <c r="AI572" s="134"/>
      <c r="AJ572" s="132"/>
      <c r="AK572" s="1135"/>
      <c r="AL572" s="709"/>
      <c r="AM572" s="2"/>
      <c r="AN572" s="2"/>
      <c r="AO572" s="2"/>
      <c r="AP572" s="2"/>
      <c r="AQ572" s="2"/>
    </row>
    <row r="573" spans="1:43" ht="74.400000000000006" customHeight="1" outlineLevel="1">
      <c r="A573" s="824" t="s">
        <v>316</v>
      </c>
      <c r="B573" s="324" t="s">
        <v>128</v>
      </c>
      <c r="C573" s="879" t="s">
        <v>782</v>
      </c>
      <c r="D573" s="879"/>
      <c r="E573" s="826" t="s">
        <v>73</v>
      </c>
      <c r="F573" s="3" t="s">
        <v>450</v>
      </c>
      <c r="G573" s="826" t="s">
        <v>377</v>
      </c>
      <c r="H573" s="826" t="s">
        <v>80</v>
      </c>
      <c r="I573" s="89" t="s">
        <v>33</v>
      </c>
      <c r="J573" s="826">
        <v>1</v>
      </c>
      <c r="K573" s="826">
        <v>2018</v>
      </c>
      <c r="L573" s="826">
        <v>2018</v>
      </c>
      <c r="M573" s="831">
        <f t="shared" si="230"/>
        <v>1650</v>
      </c>
      <c r="N573" s="831">
        <v>1650</v>
      </c>
      <c r="O573" s="831">
        <v>0</v>
      </c>
      <c r="P573" s="831">
        <v>0</v>
      </c>
      <c r="Q573" s="124">
        <f t="shared" si="249"/>
        <v>946</v>
      </c>
      <c r="R573" s="124">
        <v>946</v>
      </c>
      <c r="S573" s="124">
        <v>0</v>
      </c>
      <c r="T573" s="124">
        <v>0</v>
      </c>
      <c r="U573" s="413">
        <f t="shared" ref="U573:U578" si="257">SUM(V573:X573)</f>
        <v>946</v>
      </c>
      <c r="V573" s="413">
        <f t="shared" si="256"/>
        <v>946</v>
      </c>
      <c r="W573" s="413">
        <f t="shared" si="256"/>
        <v>0</v>
      </c>
      <c r="X573" s="413">
        <f t="shared" si="256"/>
        <v>0</v>
      </c>
      <c r="Y573" s="473">
        <f t="shared" si="251"/>
        <v>946</v>
      </c>
      <c r="Z573" s="473">
        <f t="shared" si="255"/>
        <v>946</v>
      </c>
      <c r="AA573" s="473">
        <f t="shared" si="255"/>
        <v>0</v>
      </c>
      <c r="AB573" s="473">
        <f t="shared" si="255"/>
        <v>0</v>
      </c>
      <c r="AC573" s="124">
        <f t="shared" si="253"/>
        <v>946</v>
      </c>
      <c r="AD573" s="124">
        <v>946</v>
      </c>
      <c r="AE573" s="89">
        <v>0</v>
      </c>
      <c r="AF573" s="115"/>
      <c r="AG573" s="134"/>
      <c r="AH573" s="134"/>
      <c r="AI573" s="134"/>
      <c r="AJ573" s="132"/>
      <c r="AK573" s="1135"/>
      <c r="AL573" s="709"/>
      <c r="AM573" s="2"/>
      <c r="AN573" s="2"/>
      <c r="AO573" s="2"/>
      <c r="AP573" s="2"/>
      <c r="AQ573" s="2"/>
    </row>
    <row r="574" spans="1:43" ht="37.5" customHeight="1" outlineLevel="1">
      <c r="A574" s="824" t="s">
        <v>317</v>
      </c>
      <c r="B574" s="324" t="s">
        <v>146</v>
      </c>
      <c r="C574" s="879"/>
      <c r="D574" s="324"/>
      <c r="E574" s="826" t="s">
        <v>73</v>
      </c>
      <c r="F574" s="3" t="s">
        <v>450</v>
      </c>
      <c r="G574" s="826" t="s">
        <v>377</v>
      </c>
      <c r="H574" s="826" t="s">
        <v>80</v>
      </c>
      <c r="I574" s="89" t="s">
        <v>33</v>
      </c>
      <c r="J574" s="826">
        <v>2</v>
      </c>
      <c r="K574" s="826">
        <v>2020</v>
      </c>
      <c r="L574" s="826">
        <v>2020</v>
      </c>
      <c r="M574" s="831">
        <f t="shared" si="230"/>
        <v>3000</v>
      </c>
      <c r="N574" s="831">
        <v>0</v>
      </c>
      <c r="O574" s="831">
        <v>0</v>
      </c>
      <c r="P574" s="831">
        <v>3000</v>
      </c>
      <c r="Q574" s="831">
        <f t="shared" ref="Q574:Q592" si="258">SUM(R574:T574)</f>
        <v>3000</v>
      </c>
      <c r="R574" s="831">
        <v>0</v>
      </c>
      <c r="S574" s="831">
        <v>0</v>
      </c>
      <c r="T574" s="831">
        <v>3000</v>
      </c>
      <c r="U574" s="413">
        <f t="shared" si="257"/>
        <v>3000</v>
      </c>
      <c r="V574" s="413">
        <f t="shared" si="256"/>
        <v>0</v>
      </c>
      <c r="W574" s="413">
        <f t="shared" si="256"/>
        <v>0</v>
      </c>
      <c r="X574" s="413">
        <f t="shared" si="256"/>
        <v>3000</v>
      </c>
      <c r="Y574" s="464">
        <f t="shared" si="251"/>
        <v>3000</v>
      </c>
      <c r="Z574" s="464">
        <v>0</v>
      </c>
      <c r="AA574" s="464">
        <v>0</v>
      </c>
      <c r="AB574" s="464">
        <f>X574</f>
        <v>3000</v>
      </c>
      <c r="AC574" s="124">
        <f t="shared" si="253"/>
        <v>1086.6199999999999</v>
      </c>
      <c r="AD574" s="124">
        <v>0</v>
      </c>
      <c r="AE574" s="124">
        <v>0</v>
      </c>
      <c r="AF574" s="1059">
        <f>SUM(AG574:AH574)</f>
        <v>1086.6199999999999</v>
      </c>
      <c r="AG574" s="108">
        <v>0</v>
      </c>
      <c r="AH574" s="108">
        <v>1086.6199999999999</v>
      </c>
      <c r="AI574" s="108"/>
      <c r="AJ574" s="831">
        <v>1087</v>
      </c>
      <c r="AK574" s="1061" t="s">
        <v>1085</v>
      </c>
      <c r="AL574" s="709"/>
      <c r="AM574" s="2"/>
      <c r="AN574" s="2"/>
      <c r="AO574" s="2"/>
      <c r="AP574" s="2"/>
      <c r="AQ574" s="2"/>
    </row>
    <row r="575" spans="1:43" ht="33" customHeight="1" outlineLevel="1">
      <c r="A575" s="824" t="s">
        <v>318</v>
      </c>
      <c r="B575" s="324" t="s">
        <v>144</v>
      </c>
      <c r="C575" s="879"/>
      <c r="D575" s="324"/>
      <c r="E575" s="826" t="s">
        <v>73</v>
      </c>
      <c r="F575" s="3" t="s">
        <v>450</v>
      </c>
      <c r="G575" s="826" t="s">
        <v>377</v>
      </c>
      <c r="H575" s="826" t="s">
        <v>80</v>
      </c>
      <c r="I575" s="89" t="s">
        <v>33</v>
      </c>
      <c r="J575" s="826">
        <v>1</v>
      </c>
      <c r="K575" s="826">
        <v>2020</v>
      </c>
      <c r="L575" s="826">
        <v>2020</v>
      </c>
      <c r="M575" s="831">
        <f t="shared" si="230"/>
        <v>965</v>
      </c>
      <c r="N575" s="831">
        <v>0</v>
      </c>
      <c r="O575" s="831">
        <v>0</v>
      </c>
      <c r="P575" s="831">
        <v>965</v>
      </c>
      <c r="Q575" s="831">
        <f t="shared" si="258"/>
        <v>965</v>
      </c>
      <c r="R575" s="831">
        <v>0</v>
      </c>
      <c r="S575" s="831">
        <v>0</v>
      </c>
      <c r="T575" s="831">
        <v>965</v>
      </c>
      <c r="U575" s="413">
        <f t="shared" si="257"/>
        <v>965</v>
      </c>
      <c r="V575" s="413">
        <f t="shared" si="256"/>
        <v>0</v>
      </c>
      <c r="W575" s="413">
        <f t="shared" si="256"/>
        <v>0</v>
      </c>
      <c r="X575" s="413">
        <f t="shared" si="256"/>
        <v>965</v>
      </c>
      <c r="Y575" s="464">
        <f t="shared" si="251"/>
        <v>965</v>
      </c>
      <c r="Z575" s="464">
        <v>0</v>
      </c>
      <c r="AA575" s="464">
        <v>0</v>
      </c>
      <c r="AB575" s="464">
        <f>X575</f>
        <v>965</v>
      </c>
      <c r="AC575" s="124">
        <f t="shared" si="253"/>
        <v>153.33000000000001</v>
      </c>
      <c r="AD575" s="124">
        <v>0</v>
      </c>
      <c r="AE575" s="124">
        <v>0</v>
      </c>
      <c r="AF575" s="1059">
        <v>153.33000000000001</v>
      </c>
      <c r="AG575" s="108">
        <v>0</v>
      </c>
      <c r="AH575" s="102">
        <v>153.33000000000001</v>
      </c>
      <c r="AI575" s="108"/>
      <c r="AJ575" s="831">
        <v>153</v>
      </c>
      <c r="AK575" s="1061" t="s">
        <v>1102</v>
      </c>
      <c r="AL575" s="709"/>
      <c r="AM575" s="2"/>
      <c r="AN575" s="2"/>
      <c r="AO575" s="2"/>
      <c r="AP575" s="2"/>
      <c r="AQ575" s="2"/>
    </row>
    <row r="576" spans="1:43" ht="57.6" outlineLevel="1">
      <c r="A576" s="824" t="s">
        <v>319</v>
      </c>
      <c r="B576" s="324" t="s">
        <v>133</v>
      </c>
      <c r="C576" s="879" t="s">
        <v>819</v>
      </c>
      <c r="D576" s="879"/>
      <c r="E576" s="826" t="s">
        <v>73</v>
      </c>
      <c r="F576" s="3" t="s">
        <v>450</v>
      </c>
      <c r="G576" s="826" t="s">
        <v>377</v>
      </c>
      <c r="H576" s="826" t="s">
        <v>80</v>
      </c>
      <c r="I576" s="89" t="s">
        <v>33</v>
      </c>
      <c r="J576" s="826">
        <v>1</v>
      </c>
      <c r="K576" s="826">
        <v>2019</v>
      </c>
      <c r="L576" s="826">
        <v>2019</v>
      </c>
      <c r="M576" s="831">
        <f t="shared" si="230"/>
        <v>5000</v>
      </c>
      <c r="N576" s="831">
        <v>0</v>
      </c>
      <c r="O576" s="831">
        <v>5000</v>
      </c>
      <c r="P576" s="831">
        <v>0</v>
      </c>
      <c r="Q576" s="831">
        <f t="shared" si="258"/>
        <v>5000</v>
      </c>
      <c r="R576" s="831">
        <v>0</v>
      </c>
      <c r="S576" s="831">
        <v>5000</v>
      </c>
      <c r="T576" s="831">
        <v>0</v>
      </c>
      <c r="U576" s="413">
        <f t="shared" si="257"/>
        <v>3891.7</v>
      </c>
      <c r="V576" s="413">
        <v>0</v>
      </c>
      <c r="W576" s="413">
        <v>3891.7</v>
      </c>
      <c r="X576" s="413">
        <v>0</v>
      </c>
      <c r="Y576" s="464">
        <f t="shared" si="251"/>
        <v>3891.7</v>
      </c>
      <c r="Z576" s="464">
        <f t="shared" ref="Z576:AB576" si="259">V576</f>
        <v>0</v>
      </c>
      <c r="AA576" s="464">
        <f t="shared" si="259"/>
        <v>3891.7</v>
      </c>
      <c r="AB576" s="464">
        <f t="shared" si="259"/>
        <v>0</v>
      </c>
      <c r="AC576" s="124">
        <f t="shared" si="253"/>
        <v>7883.86</v>
      </c>
      <c r="AD576" s="124">
        <v>0</v>
      </c>
      <c r="AE576" s="124">
        <v>3891.7</v>
      </c>
      <c r="AF576" s="1209">
        <v>3992.16</v>
      </c>
      <c r="AG576" s="215"/>
      <c r="AH576" s="215"/>
      <c r="AI576" s="215"/>
      <c r="AJ576" s="215"/>
      <c r="AK576" s="1193"/>
      <c r="AL576" s="709"/>
      <c r="AM576" s="2"/>
      <c r="AN576" s="2"/>
      <c r="AO576" s="2"/>
      <c r="AP576" s="2"/>
      <c r="AQ576" s="2"/>
    </row>
    <row r="577" spans="1:43" ht="36.75" customHeight="1" outlineLevel="1">
      <c r="A577" s="824" t="s">
        <v>320</v>
      </c>
      <c r="B577" s="324" t="s">
        <v>142</v>
      </c>
      <c r="C577" s="879" t="s">
        <v>1064</v>
      </c>
      <c r="D577" s="324"/>
      <c r="E577" s="826" t="s">
        <v>73</v>
      </c>
      <c r="F577" s="3" t="s">
        <v>450</v>
      </c>
      <c r="G577" s="826" t="s">
        <v>377</v>
      </c>
      <c r="H577" s="826" t="s">
        <v>80</v>
      </c>
      <c r="I577" s="89" t="s">
        <v>33</v>
      </c>
      <c r="J577" s="826">
        <v>1</v>
      </c>
      <c r="K577" s="826">
        <v>2020</v>
      </c>
      <c r="L577" s="826">
        <v>2020</v>
      </c>
      <c r="M577" s="831">
        <f t="shared" si="230"/>
        <v>800</v>
      </c>
      <c r="N577" s="831">
        <v>0</v>
      </c>
      <c r="O577" s="831">
        <v>0</v>
      </c>
      <c r="P577" s="831">
        <v>800</v>
      </c>
      <c r="Q577" s="831">
        <f t="shared" si="258"/>
        <v>800</v>
      </c>
      <c r="R577" s="831">
        <v>0</v>
      </c>
      <c r="S577" s="831">
        <v>0</v>
      </c>
      <c r="T577" s="831">
        <v>800</v>
      </c>
      <c r="U577" s="413">
        <f t="shared" si="257"/>
        <v>800</v>
      </c>
      <c r="V577" s="413">
        <f>R577</f>
        <v>0</v>
      </c>
      <c r="W577" s="413">
        <f>S577</f>
        <v>0</v>
      </c>
      <c r="X577" s="413">
        <f>T577</f>
        <v>800</v>
      </c>
      <c r="Y577" s="464">
        <f t="shared" si="251"/>
        <v>1040</v>
      </c>
      <c r="Z577" s="464">
        <v>0</v>
      </c>
      <c r="AA577" s="464">
        <v>0</v>
      </c>
      <c r="AB577" s="464">
        <v>1040</v>
      </c>
      <c r="AC577" s="124">
        <f t="shared" si="253"/>
        <v>1040</v>
      </c>
      <c r="AD577" s="124">
        <v>0</v>
      </c>
      <c r="AE577" s="124">
        <v>0</v>
      </c>
      <c r="AF577" s="124">
        <v>1040</v>
      </c>
      <c r="AG577" s="832">
        <v>1039.82</v>
      </c>
      <c r="AH577" s="958"/>
      <c r="AI577" s="958"/>
      <c r="AJ577" s="876">
        <v>1040</v>
      </c>
      <c r="AK577" s="1060" t="s">
        <v>1101</v>
      </c>
      <c r="AL577" s="709"/>
      <c r="AM577" s="2"/>
      <c r="AN577" s="2"/>
      <c r="AO577" s="2"/>
      <c r="AP577" s="2"/>
      <c r="AQ577" s="2"/>
    </row>
    <row r="578" spans="1:43" ht="92.4" customHeight="1" outlineLevel="1">
      <c r="A578" s="824" t="s">
        <v>321</v>
      </c>
      <c r="B578" s="324" t="s">
        <v>134</v>
      </c>
      <c r="C578" s="879" t="s">
        <v>1066</v>
      </c>
      <c r="D578" s="879"/>
      <c r="E578" s="826" t="s">
        <v>73</v>
      </c>
      <c r="F578" s="3" t="s">
        <v>450</v>
      </c>
      <c r="G578" s="826" t="s">
        <v>377</v>
      </c>
      <c r="H578" s="826" t="s">
        <v>80</v>
      </c>
      <c r="I578" s="89" t="s">
        <v>33</v>
      </c>
      <c r="J578" s="826">
        <v>1</v>
      </c>
      <c r="K578" s="826">
        <v>2019</v>
      </c>
      <c r="L578" s="826">
        <v>2020</v>
      </c>
      <c r="M578" s="831">
        <f t="shared" si="230"/>
        <v>1453</v>
      </c>
      <c r="N578" s="831">
        <v>0</v>
      </c>
      <c r="O578" s="831">
        <v>1453</v>
      </c>
      <c r="P578" s="831">
        <v>0</v>
      </c>
      <c r="Q578" s="831">
        <f t="shared" si="258"/>
        <v>1453</v>
      </c>
      <c r="R578" s="831">
        <v>0</v>
      </c>
      <c r="S578" s="831">
        <v>1453</v>
      </c>
      <c r="T578" s="831">
        <v>0</v>
      </c>
      <c r="U578" s="413">
        <f t="shared" si="257"/>
        <v>1666.7</v>
      </c>
      <c r="V578" s="413">
        <v>0</v>
      </c>
      <c r="W578" s="413">
        <v>0</v>
      </c>
      <c r="X578" s="413">
        <v>1666.7</v>
      </c>
      <c r="Y578" s="464">
        <f t="shared" si="251"/>
        <v>1697</v>
      </c>
      <c r="Z578" s="464">
        <v>0</v>
      </c>
      <c r="AA578" s="464">
        <v>0</v>
      </c>
      <c r="AB578" s="464">
        <v>1697</v>
      </c>
      <c r="AC578" s="124">
        <f t="shared" si="253"/>
        <v>1697</v>
      </c>
      <c r="AD578" s="124">
        <v>0</v>
      </c>
      <c r="AE578" s="124">
        <v>0</v>
      </c>
      <c r="AF578" s="1059">
        <v>1697</v>
      </c>
      <c r="AG578" s="832">
        <v>1696.7934399999999</v>
      </c>
      <c r="AH578" s="958"/>
      <c r="AI578" s="958"/>
      <c r="AJ578" s="876">
        <v>1697</v>
      </c>
      <c r="AK578" s="1060" t="s">
        <v>1105</v>
      </c>
      <c r="AL578" s="709"/>
      <c r="AM578" s="2"/>
      <c r="AN578" s="2"/>
      <c r="AO578" s="2"/>
      <c r="AP578" s="2"/>
      <c r="AQ578" s="2"/>
    </row>
    <row r="579" spans="1:43" ht="36" outlineLevel="1">
      <c r="A579" s="824" t="s">
        <v>322</v>
      </c>
      <c r="B579" s="324" t="s">
        <v>145</v>
      </c>
      <c r="C579" s="879" t="s">
        <v>1064</v>
      </c>
      <c r="D579" s="324"/>
      <c r="E579" s="826" t="s">
        <v>73</v>
      </c>
      <c r="F579" s="3" t="s">
        <v>450</v>
      </c>
      <c r="G579" s="826" t="s">
        <v>377</v>
      </c>
      <c r="H579" s="826" t="s">
        <v>80</v>
      </c>
      <c r="I579" s="89" t="s">
        <v>33</v>
      </c>
      <c r="J579" s="826">
        <v>1</v>
      </c>
      <c r="K579" s="826">
        <v>2020</v>
      </c>
      <c r="L579" s="826">
        <v>2020</v>
      </c>
      <c r="M579" s="831">
        <f t="shared" si="230"/>
        <v>1453</v>
      </c>
      <c r="N579" s="831">
        <v>0</v>
      </c>
      <c r="O579" s="831">
        <v>0</v>
      </c>
      <c r="P579" s="831">
        <v>1453</v>
      </c>
      <c r="Q579" s="831">
        <f t="shared" si="258"/>
        <v>1453</v>
      </c>
      <c r="R579" s="831">
        <v>0</v>
      </c>
      <c r="S579" s="831">
        <v>0</v>
      </c>
      <c r="T579" s="831">
        <v>1453</v>
      </c>
      <c r="U579" s="413">
        <f t="shared" ref="U579:U592" si="260">SUM(V579:X579)</f>
        <v>1453</v>
      </c>
      <c r="V579" s="422">
        <f t="shared" ref="V579:X580" si="261">R579</f>
        <v>0</v>
      </c>
      <c r="W579" s="422">
        <f t="shared" si="261"/>
        <v>0</v>
      </c>
      <c r="X579" s="422">
        <f t="shared" si="261"/>
        <v>1453</v>
      </c>
      <c r="Y579" s="473">
        <f t="shared" si="251"/>
        <v>1473</v>
      </c>
      <c r="Z579" s="473">
        <v>0</v>
      </c>
      <c r="AA579" s="473">
        <v>0</v>
      </c>
      <c r="AB579" s="473">
        <v>1473</v>
      </c>
      <c r="AC579" s="264">
        <f t="shared" si="253"/>
        <v>1473</v>
      </c>
      <c r="AD579" s="264">
        <v>0</v>
      </c>
      <c r="AE579" s="264">
        <v>0</v>
      </c>
      <c r="AF579" s="264">
        <v>1473</v>
      </c>
      <c r="AG579" s="832">
        <v>1472.59</v>
      </c>
      <c r="AH579" s="958"/>
      <c r="AI579" s="958"/>
      <c r="AJ579" s="876">
        <v>1473</v>
      </c>
      <c r="AK579" s="1060" t="s">
        <v>1101</v>
      </c>
      <c r="AL579" s="709"/>
      <c r="AM579" s="2"/>
      <c r="AN579" s="2"/>
      <c r="AO579" s="2"/>
      <c r="AP579" s="2"/>
      <c r="AQ579" s="2"/>
    </row>
    <row r="580" spans="1:43" ht="72" outlineLevel="1">
      <c r="A580" s="824" t="s">
        <v>323</v>
      </c>
      <c r="B580" s="324" t="s">
        <v>441</v>
      </c>
      <c r="C580" s="879" t="s">
        <v>783</v>
      </c>
      <c r="D580" s="879"/>
      <c r="E580" s="826" t="s">
        <v>73</v>
      </c>
      <c r="F580" s="3" t="s">
        <v>450</v>
      </c>
      <c r="G580" s="826" t="s">
        <v>377</v>
      </c>
      <c r="H580" s="826" t="s">
        <v>80</v>
      </c>
      <c r="I580" s="89" t="s">
        <v>33</v>
      </c>
      <c r="J580" s="826">
        <v>2</v>
      </c>
      <c r="K580" s="826">
        <v>2018</v>
      </c>
      <c r="L580" s="826">
        <v>2018</v>
      </c>
      <c r="M580" s="831">
        <f t="shared" si="230"/>
        <v>3500</v>
      </c>
      <c r="N580" s="831">
        <v>3500</v>
      </c>
      <c r="O580" s="831">
        <v>0</v>
      </c>
      <c r="P580" s="831">
        <v>0</v>
      </c>
      <c r="Q580" s="124">
        <f t="shared" si="258"/>
        <v>276.82</v>
      </c>
      <c r="R580" s="124">
        <v>276.82</v>
      </c>
      <c r="S580" s="124">
        <v>0</v>
      </c>
      <c r="T580" s="124">
        <v>0</v>
      </c>
      <c r="U580" s="413">
        <f t="shared" si="260"/>
        <v>276.82</v>
      </c>
      <c r="V580" s="422">
        <f t="shared" si="261"/>
        <v>276.82</v>
      </c>
      <c r="W580" s="422">
        <f t="shared" si="261"/>
        <v>0</v>
      </c>
      <c r="X580" s="422">
        <f t="shared" si="261"/>
        <v>0</v>
      </c>
      <c r="Y580" s="473">
        <f t="shared" si="251"/>
        <v>276.82</v>
      </c>
      <c r="Z580" s="473">
        <f t="shared" ref="Z580:AB581" si="262">V580</f>
        <v>276.82</v>
      </c>
      <c r="AA580" s="473">
        <f t="shared" si="262"/>
        <v>0</v>
      </c>
      <c r="AB580" s="473">
        <f t="shared" si="262"/>
        <v>0</v>
      </c>
      <c r="AC580" s="264">
        <f t="shared" si="253"/>
        <v>326.7</v>
      </c>
      <c r="AD580" s="264">
        <v>326.7</v>
      </c>
      <c r="AE580" s="264">
        <v>0</v>
      </c>
      <c r="AF580" s="1031"/>
      <c r="AG580" s="203" t="s">
        <v>604</v>
      </c>
      <c r="AH580" s="203"/>
      <c r="AI580" s="203"/>
      <c r="AJ580" s="133"/>
      <c r="AK580" s="1098"/>
      <c r="AL580" s="709"/>
      <c r="AM580" s="2"/>
      <c r="AN580" s="2"/>
      <c r="AO580" s="2"/>
      <c r="AP580" s="2"/>
      <c r="AQ580" s="2"/>
    </row>
    <row r="581" spans="1:43" ht="129.6" outlineLevel="1">
      <c r="A581" s="824" t="s">
        <v>324</v>
      </c>
      <c r="B581" s="324" t="s">
        <v>172</v>
      </c>
      <c r="C581" s="879" t="s">
        <v>820</v>
      </c>
      <c r="D581" s="879"/>
      <c r="E581" s="826" t="s">
        <v>73</v>
      </c>
      <c r="F581" s="3" t="s">
        <v>450</v>
      </c>
      <c r="G581" s="826" t="s">
        <v>377</v>
      </c>
      <c r="H581" s="826" t="s">
        <v>80</v>
      </c>
      <c r="I581" s="89" t="s">
        <v>33</v>
      </c>
      <c r="J581" s="826">
        <v>2</v>
      </c>
      <c r="K581" s="826">
        <v>2018</v>
      </c>
      <c r="L581" s="826">
        <v>2019</v>
      </c>
      <c r="M581" s="831">
        <f t="shared" si="230"/>
        <v>1900</v>
      </c>
      <c r="N581" s="831">
        <v>0</v>
      </c>
      <c r="O581" s="831">
        <v>1900</v>
      </c>
      <c r="P581" s="831">
        <v>0</v>
      </c>
      <c r="Q581" s="124">
        <f t="shared" si="258"/>
        <v>390.19</v>
      </c>
      <c r="R581" s="124">
        <v>0</v>
      </c>
      <c r="S581" s="124">
        <v>390.19</v>
      </c>
      <c r="T581" s="124">
        <v>0</v>
      </c>
      <c r="U581" s="413">
        <f t="shared" si="260"/>
        <v>188.39999999999998</v>
      </c>
      <c r="V581" s="422">
        <v>114.1</v>
      </c>
      <c r="W581" s="422">
        <v>74.3</v>
      </c>
      <c r="X581" s="422">
        <v>0</v>
      </c>
      <c r="Y581" s="473">
        <f t="shared" si="251"/>
        <v>188.39999999999998</v>
      </c>
      <c r="Z581" s="473">
        <f>V581</f>
        <v>114.1</v>
      </c>
      <c r="AA581" s="473">
        <f t="shared" si="262"/>
        <v>74.3</v>
      </c>
      <c r="AB581" s="473">
        <f t="shared" si="262"/>
        <v>0</v>
      </c>
      <c r="AC581" s="264">
        <f t="shared" si="253"/>
        <v>3001.1</v>
      </c>
      <c r="AD581" s="264">
        <v>114.1</v>
      </c>
      <c r="AE581" s="264">
        <v>2887</v>
      </c>
      <c r="AF581" s="1031"/>
      <c r="AG581" s="203"/>
      <c r="AH581" s="203"/>
      <c r="AI581" s="203"/>
      <c r="AJ581" s="133"/>
      <c r="AK581" s="1098"/>
      <c r="AL581" s="709"/>
      <c r="AM581" s="2"/>
      <c r="AN581" s="2"/>
      <c r="AO581" s="2"/>
      <c r="AP581" s="2"/>
      <c r="AQ581" s="2"/>
    </row>
    <row r="582" spans="1:43" s="84" customFormat="1" ht="34.5" customHeight="1" outlineLevel="1">
      <c r="A582" s="874" t="s">
        <v>325</v>
      </c>
      <c r="B582" s="875" t="s">
        <v>143</v>
      </c>
      <c r="C582" s="873" t="s">
        <v>957</v>
      </c>
      <c r="D582" s="875"/>
      <c r="E582" s="873" t="s">
        <v>73</v>
      </c>
      <c r="F582" s="86" t="s">
        <v>450</v>
      </c>
      <c r="G582" s="873" t="s">
        <v>377</v>
      </c>
      <c r="H582" s="873" t="s">
        <v>80</v>
      </c>
      <c r="I582" s="387" t="s">
        <v>33</v>
      </c>
      <c r="J582" s="873">
        <v>2</v>
      </c>
      <c r="K582" s="873">
        <v>2020</v>
      </c>
      <c r="L582" s="873">
        <v>2020</v>
      </c>
      <c r="M582" s="876">
        <f t="shared" si="230"/>
        <v>4800</v>
      </c>
      <c r="N582" s="876">
        <v>0</v>
      </c>
      <c r="O582" s="876">
        <v>0</v>
      </c>
      <c r="P582" s="876">
        <v>4800</v>
      </c>
      <c r="Q582" s="876">
        <f t="shared" si="258"/>
        <v>4800</v>
      </c>
      <c r="R582" s="876">
        <v>0</v>
      </c>
      <c r="S582" s="876">
        <v>0</v>
      </c>
      <c r="T582" s="876">
        <v>4800</v>
      </c>
      <c r="U582" s="413">
        <f t="shared" si="260"/>
        <v>4800</v>
      </c>
      <c r="V582" s="413">
        <f>R582</f>
        <v>0</v>
      </c>
      <c r="W582" s="413">
        <f>S582</f>
        <v>0</v>
      </c>
      <c r="X582" s="413">
        <f>T582</f>
        <v>4800</v>
      </c>
      <c r="Y582" s="464">
        <f t="shared" si="251"/>
        <v>3986</v>
      </c>
      <c r="Z582" s="464">
        <v>0</v>
      </c>
      <c r="AA582" s="464">
        <v>0</v>
      </c>
      <c r="AB582" s="464">
        <v>3986</v>
      </c>
      <c r="AC582" s="284">
        <f t="shared" si="253"/>
        <v>3986</v>
      </c>
      <c r="AD582" s="112">
        <v>0</v>
      </c>
      <c r="AE582" s="112">
        <v>0</v>
      </c>
      <c r="AF582" s="112">
        <v>3986</v>
      </c>
      <c r="AG582" s="832">
        <f>2*1992.75</f>
        <v>3985.5</v>
      </c>
      <c r="AH582" s="958"/>
      <c r="AI582" s="958"/>
      <c r="AJ582" s="876">
        <v>3986</v>
      </c>
      <c r="AK582" s="1060" t="s">
        <v>1103</v>
      </c>
      <c r="AL582" s="822"/>
      <c r="AM582" s="83"/>
      <c r="AN582" s="83"/>
      <c r="AO582" s="83"/>
      <c r="AP582" s="83"/>
      <c r="AQ582" s="83"/>
    </row>
    <row r="583" spans="1:43" ht="86.4" outlineLevel="1">
      <c r="A583" s="824" t="s">
        <v>326</v>
      </c>
      <c r="B583" s="324" t="s">
        <v>135</v>
      </c>
      <c r="C583" s="879" t="s">
        <v>1030</v>
      </c>
      <c r="D583" s="879"/>
      <c r="E583" s="826" t="s">
        <v>73</v>
      </c>
      <c r="F583" s="3" t="s">
        <v>450</v>
      </c>
      <c r="G583" s="826" t="s">
        <v>377</v>
      </c>
      <c r="H583" s="826" t="s">
        <v>80</v>
      </c>
      <c r="I583" s="89" t="s">
        <v>33</v>
      </c>
      <c r="J583" s="826">
        <v>3</v>
      </c>
      <c r="K583" s="826">
        <v>2019</v>
      </c>
      <c r="L583" s="826">
        <v>2020</v>
      </c>
      <c r="M583" s="831">
        <f t="shared" si="230"/>
        <v>3000</v>
      </c>
      <c r="N583" s="831">
        <v>0</v>
      </c>
      <c r="O583" s="831">
        <v>3000</v>
      </c>
      <c r="P583" s="831">
        <v>0</v>
      </c>
      <c r="Q583" s="831">
        <f t="shared" si="258"/>
        <v>3000</v>
      </c>
      <c r="R583" s="831">
        <v>0</v>
      </c>
      <c r="S583" s="831">
        <v>3000</v>
      </c>
      <c r="T583" s="831">
        <v>0</v>
      </c>
      <c r="U583" s="422">
        <f t="shared" si="260"/>
        <v>4934.8999999999996</v>
      </c>
      <c r="V583" s="422">
        <v>0</v>
      </c>
      <c r="W583" s="422">
        <v>4934.8999999999996</v>
      </c>
      <c r="X583" s="422">
        <v>0</v>
      </c>
      <c r="Y583" s="464">
        <f t="shared" si="251"/>
        <v>6215.9</v>
      </c>
      <c r="Z583" s="473">
        <v>0</v>
      </c>
      <c r="AA583" s="473">
        <f>W583</f>
        <v>4934.8999999999996</v>
      </c>
      <c r="AB583" s="473">
        <v>1281</v>
      </c>
      <c r="AC583" s="264">
        <f t="shared" si="253"/>
        <v>6216.2999999999993</v>
      </c>
      <c r="AD583" s="124">
        <v>0</v>
      </c>
      <c r="AE583" s="124">
        <v>4934.8999999999996</v>
      </c>
      <c r="AF583" s="124">
        <v>1281.4000000000001</v>
      </c>
      <c r="AG583" s="832">
        <f>752.40102+529.001</f>
        <v>1281.40202</v>
      </c>
      <c r="AH583" s="958"/>
      <c r="AI583" s="958"/>
      <c r="AJ583" s="876">
        <v>1281</v>
      </c>
      <c r="AK583" s="1060"/>
      <c r="AL583" s="709"/>
      <c r="AM583" s="2"/>
      <c r="AN583" s="2"/>
      <c r="AO583" s="2"/>
      <c r="AP583" s="2"/>
      <c r="AQ583" s="2"/>
    </row>
    <row r="584" spans="1:43" ht="75.599999999999994" customHeight="1" outlineLevel="1">
      <c r="A584" s="824" t="s">
        <v>327</v>
      </c>
      <c r="B584" s="324" t="s">
        <v>126</v>
      </c>
      <c r="C584" s="879" t="s">
        <v>821</v>
      </c>
      <c r="D584" s="879"/>
      <c r="E584" s="826" t="s">
        <v>73</v>
      </c>
      <c r="F584" s="3" t="s">
        <v>450</v>
      </c>
      <c r="G584" s="826" t="s">
        <v>377</v>
      </c>
      <c r="H584" s="826" t="s">
        <v>80</v>
      </c>
      <c r="I584" s="89" t="s">
        <v>33</v>
      </c>
      <c r="J584" s="826">
        <v>3</v>
      </c>
      <c r="K584" s="826">
        <v>2018</v>
      </c>
      <c r="L584" s="826">
        <v>2018</v>
      </c>
      <c r="M584" s="831">
        <f t="shared" si="230"/>
        <v>2590</v>
      </c>
      <c r="N584" s="831">
        <v>2590</v>
      </c>
      <c r="O584" s="831">
        <v>0</v>
      </c>
      <c r="P584" s="831">
        <v>0</v>
      </c>
      <c r="Q584" s="264">
        <f t="shared" si="258"/>
        <v>2879.1</v>
      </c>
      <c r="R584" s="264">
        <v>2879.1</v>
      </c>
      <c r="S584" s="264">
        <v>0</v>
      </c>
      <c r="T584" s="264">
        <v>0</v>
      </c>
      <c r="U584" s="413">
        <f t="shared" si="260"/>
        <v>2879.1</v>
      </c>
      <c r="V584" s="413">
        <f t="shared" ref="V584:X585" si="263">R584</f>
        <v>2879.1</v>
      </c>
      <c r="W584" s="413">
        <f t="shared" si="263"/>
        <v>0</v>
      </c>
      <c r="X584" s="413">
        <f t="shared" si="263"/>
        <v>0</v>
      </c>
      <c r="Y584" s="464">
        <f t="shared" si="251"/>
        <v>2879.1</v>
      </c>
      <c r="Z584" s="464">
        <f>V584</f>
        <v>2879.1</v>
      </c>
      <c r="AA584" s="464">
        <f t="shared" ref="AA584:AB590" si="264">W584</f>
        <v>0</v>
      </c>
      <c r="AB584" s="464">
        <f t="shared" si="264"/>
        <v>0</v>
      </c>
      <c r="AC584" s="264">
        <f t="shared" si="253"/>
        <v>2879.1</v>
      </c>
      <c r="AD584" s="124">
        <v>2879.1</v>
      </c>
      <c r="AE584" s="124">
        <v>0</v>
      </c>
      <c r="AF584" s="301"/>
      <c r="AG584" s="203"/>
      <c r="AH584" s="203"/>
      <c r="AI584" s="203"/>
      <c r="AJ584" s="133"/>
      <c r="AK584" s="1098"/>
      <c r="AL584" s="709"/>
      <c r="AM584" s="2"/>
      <c r="AN584" s="2"/>
      <c r="AO584" s="2"/>
      <c r="AP584" s="2"/>
      <c r="AQ584" s="2"/>
    </row>
    <row r="585" spans="1:43" ht="73.95" customHeight="1" outlineLevel="1">
      <c r="A585" s="824" t="s">
        <v>328</v>
      </c>
      <c r="B585" s="324" t="s">
        <v>127</v>
      </c>
      <c r="C585" s="879" t="s">
        <v>784</v>
      </c>
      <c r="D585" s="879"/>
      <c r="E585" s="826" t="s">
        <v>73</v>
      </c>
      <c r="F585" s="3" t="s">
        <v>450</v>
      </c>
      <c r="G585" s="826" t="s">
        <v>377</v>
      </c>
      <c r="H585" s="826" t="s">
        <v>80</v>
      </c>
      <c r="I585" s="89" t="s">
        <v>33</v>
      </c>
      <c r="J585" s="826">
        <v>2</v>
      </c>
      <c r="K585" s="826">
        <v>2018</v>
      </c>
      <c r="L585" s="826">
        <v>2018</v>
      </c>
      <c r="M585" s="831">
        <f t="shared" si="230"/>
        <v>4000</v>
      </c>
      <c r="N585" s="831">
        <v>4000</v>
      </c>
      <c r="O585" s="831">
        <v>0</v>
      </c>
      <c r="P585" s="831">
        <v>0</v>
      </c>
      <c r="Q585" s="124">
        <f t="shared" si="258"/>
        <v>2777</v>
      </c>
      <c r="R585" s="124">
        <v>2777</v>
      </c>
      <c r="S585" s="124">
        <v>0</v>
      </c>
      <c r="T585" s="124">
        <v>0</v>
      </c>
      <c r="U585" s="413">
        <f t="shared" si="260"/>
        <v>2777</v>
      </c>
      <c r="V585" s="413">
        <f t="shared" si="263"/>
        <v>2777</v>
      </c>
      <c r="W585" s="413">
        <f t="shared" si="263"/>
        <v>0</v>
      </c>
      <c r="X585" s="413">
        <f t="shared" si="263"/>
        <v>0</v>
      </c>
      <c r="Y585" s="464">
        <f t="shared" si="251"/>
        <v>2777</v>
      </c>
      <c r="Z585" s="464">
        <f t="shared" ref="Z585:Z588" si="265">V585</f>
        <v>2777</v>
      </c>
      <c r="AA585" s="464">
        <f t="shared" si="264"/>
        <v>0</v>
      </c>
      <c r="AB585" s="464">
        <f t="shared" si="264"/>
        <v>0</v>
      </c>
      <c r="AC585" s="264">
        <f t="shared" si="253"/>
        <v>2777</v>
      </c>
      <c r="AD585" s="124">
        <v>2777</v>
      </c>
      <c r="AE585" s="124">
        <v>0</v>
      </c>
      <c r="AF585" s="301"/>
      <c r="AG585" s="203"/>
      <c r="AH585" s="203"/>
      <c r="AI585" s="203"/>
      <c r="AJ585" s="133"/>
      <c r="AK585" s="1098"/>
      <c r="AL585" s="709"/>
      <c r="AM585" s="2"/>
      <c r="AN585" s="2"/>
      <c r="AO585" s="2"/>
      <c r="AP585" s="2"/>
      <c r="AQ585" s="2"/>
    </row>
    <row r="586" spans="1:43" ht="59.4" customHeight="1" outlineLevel="1">
      <c r="A586" s="824" t="s">
        <v>329</v>
      </c>
      <c r="B586" s="324" t="s">
        <v>149</v>
      </c>
      <c r="C586" s="879" t="s">
        <v>822</v>
      </c>
      <c r="D586" s="879"/>
      <c r="E586" s="826" t="s">
        <v>73</v>
      </c>
      <c r="F586" s="3" t="s">
        <v>450</v>
      </c>
      <c r="G586" s="826" t="s">
        <v>377</v>
      </c>
      <c r="H586" s="826" t="s">
        <v>80</v>
      </c>
      <c r="I586" s="89" t="s">
        <v>33</v>
      </c>
      <c r="J586" s="826">
        <v>2</v>
      </c>
      <c r="K586" s="826">
        <v>2019</v>
      </c>
      <c r="L586" s="826">
        <v>2019</v>
      </c>
      <c r="M586" s="831">
        <f t="shared" si="230"/>
        <v>200</v>
      </c>
      <c r="N586" s="831">
        <v>0</v>
      </c>
      <c r="O586" s="831">
        <v>200</v>
      </c>
      <c r="P586" s="831">
        <v>0</v>
      </c>
      <c r="Q586" s="264">
        <f t="shared" si="258"/>
        <v>200</v>
      </c>
      <c r="R586" s="264">
        <v>0</v>
      </c>
      <c r="S586" s="264">
        <v>200</v>
      </c>
      <c r="T586" s="264">
        <v>0</v>
      </c>
      <c r="U586" s="413">
        <f t="shared" si="260"/>
        <v>96.3</v>
      </c>
      <c r="V586" s="413">
        <v>0</v>
      </c>
      <c r="W586" s="413">
        <v>96.3</v>
      </c>
      <c r="X586" s="413">
        <v>0</v>
      </c>
      <c r="Y586" s="464">
        <f t="shared" si="251"/>
        <v>96.3</v>
      </c>
      <c r="Z586" s="464">
        <f t="shared" si="265"/>
        <v>0</v>
      </c>
      <c r="AA586" s="464">
        <f t="shared" si="264"/>
        <v>96.3</v>
      </c>
      <c r="AB586" s="464">
        <f t="shared" si="264"/>
        <v>0</v>
      </c>
      <c r="AC586" s="264">
        <f t="shared" si="253"/>
        <v>96.3</v>
      </c>
      <c r="AD586" s="124">
        <v>0</v>
      </c>
      <c r="AE586" s="89">
        <v>96.3</v>
      </c>
      <c r="AF586" s="115"/>
      <c r="AG586" s="203"/>
      <c r="AH586" s="203"/>
      <c r="AI586" s="203"/>
      <c r="AJ586" s="133"/>
      <c r="AK586" s="1098"/>
      <c r="AL586" s="709"/>
      <c r="AM586" s="2"/>
      <c r="AN586" s="2"/>
      <c r="AO586" s="2"/>
      <c r="AP586" s="2"/>
      <c r="AQ586" s="2"/>
    </row>
    <row r="587" spans="1:43" ht="69" customHeight="1" outlineLevel="1">
      <c r="A587" s="824" t="s">
        <v>330</v>
      </c>
      <c r="B587" s="324" t="s">
        <v>153</v>
      </c>
      <c r="C587" s="879" t="s">
        <v>785</v>
      </c>
      <c r="D587" s="879"/>
      <c r="E587" s="826" t="s">
        <v>73</v>
      </c>
      <c r="F587" s="3" t="s">
        <v>450</v>
      </c>
      <c r="G587" s="826" t="s">
        <v>377</v>
      </c>
      <c r="H587" s="826" t="s">
        <v>80</v>
      </c>
      <c r="I587" s="89" t="s">
        <v>33</v>
      </c>
      <c r="J587" s="826">
        <v>1</v>
      </c>
      <c r="K587" s="826">
        <v>2018</v>
      </c>
      <c r="L587" s="826">
        <v>2018</v>
      </c>
      <c r="M587" s="831">
        <f t="shared" si="230"/>
        <v>4600</v>
      </c>
      <c r="N587" s="831">
        <v>4600</v>
      </c>
      <c r="O587" s="831">
        <v>0</v>
      </c>
      <c r="P587" s="831">
        <v>0</v>
      </c>
      <c r="Q587" s="124">
        <f t="shared" si="258"/>
        <v>2954.57</v>
      </c>
      <c r="R587" s="124">
        <v>2954.57</v>
      </c>
      <c r="S587" s="124">
        <v>0</v>
      </c>
      <c r="T587" s="124">
        <v>0</v>
      </c>
      <c r="U587" s="413">
        <f t="shared" si="260"/>
        <v>2954.57</v>
      </c>
      <c r="V587" s="413">
        <f>R587</f>
        <v>2954.57</v>
      </c>
      <c r="W587" s="413">
        <f>S587</f>
        <v>0</v>
      </c>
      <c r="X587" s="413">
        <f>T587</f>
        <v>0</v>
      </c>
      <c r="Y587" s="464">
        <f t="shared" ref="Y587" si="266">SUM(Z587:AB587)</f>
        <v>2954.57</v>
      </c>
      <c r="Z587" s="464">
        <f t="shared" si="265"/>
        <v>2954.57</v>
      </c>
      <c r="AA587" s="464">
        <f t="shared" si="264"/>
        <v>0</v>
      </c>
      <c r="AB587" s="464">
        <f t="shared" si="264"/>
        <v>0</v>
      </c>
      <c r="AC587" s="264">
        <f t="shared" ref="AC587" si="267">SUM(AD587:AF587)</f>
        <v>2955</v>
      </c>
      <c r="AD587" s="124">
        <v>2955</v>
      </c>
      <c r="AE587" s="124">
        <v>0</v>
      </c>
      <c r="AF587" s="301"/>
      <c r="AG587" s="203"/>
      <c r="AH587" s="203"/>
      <c r="AI587" s="203"/>
      <c r="AJ587" s="133"/>
      <c r="AK587" s="1098"/>
      <c r="AL587" s="709"/>
      <c r="AM587" s="2"/>
      <c r="AN587" s="2"/>
      <c r="AO587" s="2"/>
      <c r="AP587" s="2"/>
      <c r="AQ587" s="2"/>
    </row>
    <row r="588" spans="1:43" s="84" customFormat="1" ht="57.6" outlineLevel="1">
      <c r="A588" s="874" t="s">
        <v>331</v>
      </c>
      <c r="B588" s="875" t="s">
        <v>136</v>
      </c>
      <c r="C588" s="873" t="s">
        <v>823</v>
      </c>
      <c r="D588" s="873"/>
      <c r="E588" s="873" t="s">
        <v>73</v>
      </c>
      <c r="F588" s="86" t="s">
        <v>450</v>
      </c>
      <c r="G588" s="873" t="s">
        <v>377</v>
      </c>
      <c r="H588" s="873" t="s">
        <v>80</v>
      </c>
      <c r="I588" s="387" t="s">
        <v>33</v>
      </c>
      <c r="J588" s="873">
        <v>7</v>
      </c>
      <c r="K588" s="873">
        <v>2018</v>
      </c>
      <c r="L588" s="873">
        <v>2020</v>
      </c>
      <c r="M588" s="876">
        <f t="shared" si="230"/>
        <v>3000</v>
      </c>
      <c r="N588" s="876">
        <v>0</v>
      </c>
      <c r="O588" s="876">
        <v>2000</v>
      </c>
      <c r="P588" s="876">
        <v>1000</v>
      </c>
      <c r="Q588" s="876">
        <f t="shared" si="258"/>
        <v>3000</v>
      </c>
      <c r="R588" s="876">
        <v>0</v>
      </c>
      <c r="S588" s="876">
        <v>2000</v>
      </c>
      <c r="T588" s="876">
        <v>1000</v>
      </c>
      <c r="U588" s="421">
        <f t="shared" si="260"/>
        <v>2666.7</v>
      </c>
      <c r="V588" s="421">
        <v>0</v>
      </c>
      <c r="W588" s="421">
        <v>1666.7</v>
      </c>
      <c r="X588" s="421">
        <v>1000</v>
      </c>
      <c r="Y588" s="464">
        <f>SUM(Z588:AB588)</f>
        <v>2666.7</v>
      </c>
      <c r="Z588" s="464">
        <f t="shared" si="265"/>
        <v>0</v>
      </c>
      <c r="AA588" s="464">
        <f>W588</f>
        <v>1666.7</v>
      </c>
      <c r="AB588" s="464">
        <f t="shared" si="264"/>
        <v>1000</v>
      </c>
      <c r="AC588" s="284">
        <f>SUM(AD588:AF588)</f>
        <v>3985.8999999999996</v>
      </c>
      <c r="AD588" s="112">
        <v>1819.2</v>
      </c>
      <c r="AE588" s="387">
        <v>2166.6999999999998</v>
      </c>
      <c r="AF588" s="117"/>
      <c r="AG588" s="203"/>
      <c r="AH588" s="203"/>
      <c r="AI588" s="203"/>
      <c r="AJ588" s="133"/>
      <c r="AK588" s="1098"/>
      <c r="AL588" s="822"/>
      <c r="AM588" s="83"/>
      <c r="AN588" s="83"/>
      <c r="AO588" s="83"/>
      <c r="AP588" s="83"/>
      <c r="AQ588" s="83"/>
    </row>
    <row r="589" spans="1:43" ht="61.95" customHeight="1" outlineLevel="1">
      <c r="A589" s="824" t="s">
        <v>332</v>
      </c>
      <c r="B589" s="324" t="s">
        <v>131</v>
      </c>
      <c r="C589" s="879" t="s">
        <v>824</v>
      </c>
      <c r="D589" s="879"/>
      <c r="E589" s="826" t="s">
        <v>73</v>
      </c>
      <c r="F589" s="3" t="s">
        <v>450</v>
      </c>
      <c r="G589" s="826" t="s">
        <v>377</v>
      </c>
      <c r="H589" s="826" t="s">
        <v>80</v>
      </c>
      <c r="I589" s="89" t="s">
        <v>33</v>
      </c>
      <c r="J589" s="826">
        <v>3</v>
      </c>
      <c r="K589" s="826">
        <v>2019</v>
      </c>
      <c r="L589" s="826">
        <v>2019</v>
      </c>
      <c r="M589" s="831">
        <f t="shared" si="230"/>
        <v>1400</v>
      </c>
      <c r="N589" s="831">
        <v>0</v>
      </c>
      <c r="O589" s="831">
        <v>1400</v>
      </c>
      <c r="P589" s="831">
        <v>0</v>
      </c>
      <c r="Q589" s="831">
        <f t="shared" si="258"/>
        <v>1400</v>
      </c>
      <c r="R589" s="831">
        <v>0</v>
      </c>
      <c r="S589" s="831">
        <v>1400</v>
      </c>
      <c r="T589" s="831">
        <v>0</v>
      </c>
      <c r="U589" s="412">
        <f t="shared" si="260"/>
        <v>750</v>
      </c>
      <c r="V589" s="412">
        <v>0</v>
      </c>
      <c r="W589" s="412">
        <v>750</v>
      </c>
      <c r="X589" s="412">
        <v>0</v>
      </c>
      <c r="Y589" s="464">
        <f>SUM(Z589:AB589)</f>
        <v>750</v>
      </c>
      <c r="Z589" s="464">
        <f>V589</f>
        <v>0</v>
      </c>
      <c r="AA589" s="464">
        <f t="shared" si="264"/>
        <v>750</v>
      </c>
      <c r="AB589" s="464">
        <f t="shared" si="264"/>
        <v>0</v>
      </c>
      <c r="AC589" s="124">
        <f>SUM(AD589:AF589)</f>
        <v>750</v>
      </c>
      <c r="AD589" s="124">
        <v>0</v>
      </c>
      <c r="AE589" s="124">
        <v>750</v>
      </c>
      <c r="AF589" s="301"/>
      <c r="AG589" s="203"/>
      <c r="AH589" s="203"/>
      <c r="AI589" s="203"/>
      <c r="AJ589" s="133"/>
      <c r="AK589" s="1098"/>
      <c r="AL589" s="709"/>
      <c r="AM589" s="2"/>
      <c r="AN589" s="2"/>
      <c r="AO589" s="2"/>
      <c r="AP589" s="2"/>
      <c r="AQ589" s="2"/>
    </row>
    <row r="590" spans="1:43" ht="57.6" outlineLevel="1">
      <c r="A590" s="824" t="s">
        <v>333</v>
      </c>
      <c r="B590" s="324" t="s">
        <v>130</v>
      </c>
      <c r="C590" s="879" t="s">
        <v>825</v>
      </c>
      <c r="D590" s="879"/>
      <c r="E590" s="826" t="s">
        <v>73</v>
      </c>
      <c r="F590" s="3" t="s">
        <v>450</v>
      </c>
      <c r="G590" s="826" t="s">
        <v>377</v>
      </c>
      <c r="H590" s="826" t="s">
        <v>80</v>
      </c>
      <c r="I590" s="89" t="s">
        <v>33</v>
      </c>
      <c r="J590" s="826">
        <v>2</v>
      </c>
      <c r="K590" s="826">
        <v>2019</v>
      </c>
      <c r="L590" s="826">
        <v>2019</v>
      </c>
      <c r="M590" s="831">
        <f t="shared" si="230"/>
        <v>1000</v>
      </c>
      <c r="N590" s="831">
        <v>0</v>
      </c>
      <c r="O590" s="831">
        <v>1000</v>
      </c>
      <c r="P590" s="831">
        <v>0</v>
      </c>
      <c r="Q590" s="831">
        <f t="shared" si="258"/>
        <v>1000</v>
      </c>
      <c r="R590" s="831">
        <v>0</v>
      </c>
      <c r="S590" s="831">
        <v>1000</v>
      </c>
      <c r="T590" s="831">
        <v>0</v>
      </c>
      <c r="U590" s="412">
        <f t="shared" si="260"/>
        <v>917</v>
      </c>
      <c r="V590" s="412">
        <v>0</v>
      </c>
      <c r="W590" s="412">
        <v>917</v>
      </c>
      <c r="X590" s="412">
        <v>0</v>
      </c>
      <c r="Y590" s="464">
        <f>SUM(Z590:AB590)</f>
        <v>917</v>
      </c>
      <c r="Z590" s="464">
        <f t="shared" ref="Z590" si="268">V590</f>
        <v>0</v>
      </c>
      <c r="AA590" s="464">
        <f t="shared" si="264"/>
        <v>917</v>
      </c>
      <c r="AB590" s="464">
        <f t="shared" si="264"/>
        <v>0</v>
      </c>
      <c r="AC590" s="124">
        <f>SUM(AD590:AF590)</f>
        <v>917</v>
      </c>
      <c r="AD590" s="124">
        <v>0</v>
      </c>
      <c r="AE590" s="124">
        <v>917</v>
      </c>
      <c r="AF590" s="301"/>
      <c r="AG590" s="203"/>
      <c r="AH590" s="203"/>
      <c r="AI590" s="203"/>
      <c r="AJ590" s="133"/>
      <c r="AK590" s="1098"/>
      <c r="AL590" s="709"/>
      <c r="AM590" s="2"/>
      <c r="AN590" s="2"/>
      <c r="AO590" s="2"/>
      <c r="AP590" s="2"/>
      <c r="AQ590" s="2"/>
    </row>
    <row r="591" spans="1:43" ht="36" outlineLevel="1">
      <c r="A591" s="824" t="s">
        <v>334</v>
      </c>
      <c r="B591" s="324" t="s">
        <v>139</v>
      </c>
      <c r="C591" s="879"/>
      <c r="D591" s="324"/>
      <c r="E591" s="826" t="s">
        <v>73</v>
      </c>
      <c r="F591" s="3" t="s">
        <v>450</v>
      </c>
      <c r="G591" s="826" t="s">
        <v>377</v>
      </c>
      <c r="H591" s="826" t="s">
        <v>80</v>
      </c>
      <c r="I591" s="89" t="s">
        <v>33</v>
      </c>
      <c r="J591" s="826">
        <v>3</v>
      </c>
      <c r="K591" s="826">
        <v>2020</v>
      </c>
      <c r="L591" s="826">
        <v>2020</v>
      </c>
      <c r="M591" s="831">
        <f t="shared" si="230"/>
        <v>1200</v>
      </c>
      <c r="N591" s="831">
        <v>0</v>
      </c>
      <c r="O591" s="831">
        <v>0</v>
      </c>
      <c r="P591" s="831">
        <v>1200</v>
      </c>
      <c r="Q591" s="831">
        <f t="shared" si="258"/>
        <v>1200</v>
      </c>
      <c r="R591" s="831">
        <v>0</v>
      </c>
      <c r="S591" s="831">
        <v>0</v>
      </c>
      <c r="T591" s="831">
        <v>1200</v>
      </c>
      <c r="U591" s="413">
        <f t="shared" si="260"/>
        <v>1200</v>
      </c>
      <c r="V591" s="413">
        <f t="shared" ref="V591:X592" si="269">R591</f>
        <v>0</v>
      </c>
      <c r="W591" s="413">
        <f t="shared" si="269"/>
        <v>0</v>
      </c>
      <c r="X591" s="413">
        <f t="shared" si="269"/>
        <v>1200</v>
      </c>
      <c r="Y591" s="464">
        <f>SUM(Z591:AB591)</f>
        <v>1200</v>
      </c>
      <c r="Z591" s="464">
        <v>0</v>
      </c>
      <c r="AA591" s="464">
        <v>0</v>
      </c>
      <c r="AB591" s="464">
        <f>X591</f>
        <v>1200</v>
      </c>
      <c r="AC591" s="124">
        <f>SUM(AD591:AF591)</f>
        <v>344.3</v>
      </c>
      <c r="AD591" s="124">
        <v>0</v>
      </c>
      <c r="AE591" s="124">
        <v>0</v>
      </c>
      <c r="AF591" s="1059">
        <v>344.3</v>
      </c>
      <c r="AG591" s="832">
        <v>344.3</v>
      </c>
      <c r="AH591" s="958"/>
      <c r="AI591" s="958"/>
      <c r="AJ591" s="876">
        <v>344</v>
      </c>
      <c r="AK591" s="1060" t="s">
        <v>1103</v>
      </c>
      <c r="AL591" s="709"/>
      <c r="AM591" s="2"/>
      <c r="AN591" s="2"/>
      <c r="AO591" s="2"/>
      <c r="AP591" s="2"/>
      <c r="AQ591" s="2"/>
    </row>
    <row r="592" spans="1:43" ht="46.2" customHeight="1" outlineLevel="1">
      <c r="A592" s="824" t="s">
        <v>335</v>
      </c>
      <c r="B592" s="324" t="s">
        <v>138</v>
      </c>
      <c r="C592" s="879"/>
      <c r="D592" s="324"/>
      <c r="E592" s="826" t="s">
        <v>73</v>
      </c>
      <c r="F592" s="3" t="s">
        <v>450</v>
      </c>
      <c r="G592" s="826" t="s">
        <v>377</v>
      </c>
      <c r="H592" s="826" t="s">
        <v>80</v>
      </c>
      <c r="I592" s="89" t="s">
        <v>33</v>
      </c>
      <c r="J592" s="826">
        <v>3</v>
      </c>
      <c r="K592" s="826">
        <v>2020</v>
      </c>
      <c r="L592" s="826">
        <v>2020</v>
      </c>
      <c r="M592" s="831">
        <f t="shared" si="230"/>
        <v>2250</v>
      </c>
      <c r="N592" s="831">
        <v>0</v>
      </c>
      <c r="O592" s="831">
        <v>0</v>
      </c>
      <c r="P592" s="831">
        <v>2250</v>
      </c>
      <c r="Q592" s="831">
        <f t="shared" si="258"/>
        <v>2250</v>
      </c>
      <c r="R592" s="831">
        <v>0</v>
      </c>
      <c r="S592" s="831">
        <v>0</v>
      </c>
      <c r="T592" s="831">
        <v>2250</v>
      </c>
      <c r="U592" s="413">
        <f t="shared" si="260"/>
        <v>2250</v>
      </c>
      <c r="V592" s="413">
        <f t="shared" si="269"/>
        <v>0</v>
      </c>
      <c r="W592" s="413">
        <f t="shared" si="269"/>
        <v>0</v>
      </c>
      <c r="X592" s="413">
        <f t="shared" si="269"/>
        <v>2250</v>
      </c>
      <c r="Y592" s="464">
        <f>SUM(Z592:AB592)</f>
        <v>2250</v>
      </c>
      <c r="Z592" s="464">
        <v>0</v>
      </c>
      <c r="AA592" s="464">
        <v>0</v>
      </c>
      <c r="AB592" s="464">
        <f>X592</f>
        <v>2250</v>
      </c>
      <c r="AC592" s="124">
        <f>SUM(AD592:AF592)</f>
        <v>748.9</v>
      </c>
      <c r="AD592" s="124">
        <v>0</v>
      </c>
      <c r="AE592" s="124">
        <v>0</v>
      </c>
      <c r="AF592" s="124">
        <v>748.9</v>
      </c>
      <c r="AG592" s="108">
        <v>748.9</v>
      </c>
      <c r="AH592" s="108"/>
      <c r="AI592" s="108"/>
      <c r="AJ592" s="831">
        <v>748.9</v>
      </c>
      <c r="AK592" s="1060" t="s">
        <v>1103</v>
      </c>
      <c r="AL592" s="709"/>
      <c r="AM592" s="2"/>
      <c r="AN592" s="2"/>
      <c r="AO592" s="2"/>
      <c r="AP592" s="2"/>
      <c r="AQ592" s="2"/>
    </row>
    <row r="593" spans="1:43" ht="16.5" customHeight="1" outlineLevel="1">
      <c r="A593" s="1827" t="s">
        <v>336</v>
      </c>
      <c r="B593" s="1730" t="s">
        <v>704</v>
      </c>
      <c r="C593" s="1588" t="s">
        <v>826</v>
      </c>
      <c r="D593" s="716"/>
      <c r="E593" s="1576" t="s">
        <v>73</v>
      </c>
      <c r="F593" s="2112" t="s">
        <v>450</v>
      </c>
      <c r="G593" s="826" t="s">
        <v>377</v>
      </c>
      <c r="H593" s="826" t="s">
        <v>80</v>
      </c>
      <c r="I593" s="89" t="s">
        <v>33</v>
      </c>
      <c r="J593" s="826">
        <v>3</v>
      </c>
      <c r="K593" s="1576">
        <v>2018</v>
      </c>
      <c r="L593" s="1576">
        <v>2019</v>
      </c>
      <c r="M593" s="1612">
        <f>SUM(N593:P594)</f>
        <v>12000</v>
      </c>
      <c r="N593" s="1612">
        <v>0</v>
      </c>
      <c r="O593" s="1612">
        <v>0</v>
      </c>
      <c r="P593" s="1612">
        <v>12000</v>
      </c>
      <c r="Q593" s="1693">
        <f>SUM(R593:T594)</f>
        <v>37403.141000000003</v>
      </c>
      <c r="R593" s="1612">
        <v>12000</v>
      </c>
      <c r="S593" s="1612">
        <v>25403.141</v>
      </c>
      <c r="T593" s="1612">
        <v>0</v>
      </c>
      <c r="U593" s="2121">
        <f>SUM(V593:X594)</f>
        <v>22567.8</v>
      </c>
      <c r="V593" s="2121">
        <v>11555.5</v>
      </c>
      <c r="W593" s="2121">
        <v>11012.3</v>
      </c>
      <c r="X593" s="2121">
        <v>0</v>
      </c>
      <c r="Y593" s="1594">
        <f>SUM(Z593:AB594)</f>
        <v>22567.8</v>
      </c>
      <c r="Z593" s="1594">
        <f>V593</f>
        <v>11555.5</v>
      </c>
      <c r="AA593" s="1594">
        <f t="shared" ref="AA593:AB593" si="270">W593</f>
        <v>11012.3</v>
      </c>
      <c r="AB593" s="1594">
        <f t="shared" si="270"/>
        <v>0</v>
      </c>
      <c r="AC593" s="1570">
        <f>SUM(AD593:AF594)</f>
        <v>22567.5</v>
      </c>
      <c r="AD593" s="1573">
        <v>11555.5</v>
      </c>
      <c r="AE593" s="1573">
        <v>11012</v>
      </c>
      <c r="AF593" s="510"/>
      <c r="AG593" s="1957"/>
      <c r="AH593" s="921"/>
      <c r="AI593" s="921"/>
      <c r="AJ593" s="1951"/>
      <c r="AK593" s="1157"/>
      <c r="AL593" s="1556"/>
      <c r="AM593" s="2"/>
      <c r="AN593" s="2"/>
      <c r="AO593" s="2"/>
      <c r="AP593" s="2"/>
      <c r="AQ593" s="2"/>
    </row>
    <row r="594" spans="1:43" ht="114" customHeight="1" outlineLevel="1">
      <c r="A594" s="1829"/>
      <c r="B594" s="1732"/>
      <c r="C594" s="1590"/>
      <c r="D594" s="718"/>
      <c r="E594" s="1578"/>
      <c r="F594" s="2113"/>
      <c r="G594" s="826" t="s">
        <v>420</v>
      </c>
      <c r="H594" s="826" t="s">
        <v>419</v>
      </c>
      <c r="I594" s="21">
        <v>5624.3</v>
      </c>
      <c r="J594" s="21">
        <v>4523.3</v>
      </c>
      <c r="K594" s="1578"/>
      <c r="L594" s="1578"/>
      <c r="M594" s="1614"/>
      <c r="N594" s="1614"/>
      <c r="O594" s="1614"/>
      <c r="P594" s="1614"/>
      <c r="Q594" s="1695"/>
      <c r="R594" s="1614"/>
      <c r="S594" s="1614"/>
      <c r="T594" s="1614"/>
      <c r="U594" s="2122"/>
      <c r="V594" s="2122"/>
      <c r="W594" s="2122"/>
      <c r="X594" s="2122"/>
      <c r="Y594" s="1596"/>
      <c r="Z594" s="1596"/>
      <c r="AA594" s="1596"/>
      <c r="AB594" s="1596"/>
      <c r="AC594" s="1572"/>
      <c r="AD594" s="1575"/>
      <c r="AE594" s="1575"/>
      <c r="AF594" s="1032"/>
      <c r="AG594" s="1959"/>
      <c r="AH594" s="922"/>
      <c r="AI594" s="922"/>
      <c r="AJ594" s="1953"/>
      <c r="AK594" s="1159"/>
      <c r="AL594" s="1556"/>
      <c r="AM594" s="2"/>
      <c r="AN594" s="2"/>
      <c r="AO594" s="2"/>
      <c r="AP594" s="2"/>
      <c r="AQ594" s="2"/>
    </row>
    <row r="595" spans="1:43" s="151" customFormat="1" ht="22.5" customHeight="1" outlineLevel="1">
      <c r="A595" s="2116" t="s">
        <v>337</v>
      </c>
      <c r="B595" s="1940" t="s">
        <v>705</v>
      </c>
      <c r="C595" s="1588" t="s">
        <v>718</v>
      </c>
      <c r="D595" s="716"/>
      <c r="E595" s="1588" t="s">
        <v>73</v>
      </c>
      <c r="F595" s="2118" t="s">
        <v>450</v>
      </c>
      <c r="G595" s="879" t="s">
        <v>377</v>
      </c>
      <c r="H595" s="879" t="s">
        <v>80</v>
      </c>
      <c r="I595" s="81" t="s">
        <v>33</v>
      </c>
      <c r="J595" s="879">
        <v>2</v>
      </c>
      <c r="K595" s="1588">
        <v>2018</v>
      </c>
      <c r="L595" s="1588">
        <v>2018</v>
      </c>
      <c r="M595" s="1606">
        <f>SUM(N595:P596)</f>
        <v>8000</v>
      </c>
      <c r="N595" s="1606">
        <v>8000</v>
      </c>
      <c r="O595" s="1606">
        <v>0</v>
      </c>
      <c r="P595" s="1606">
        <v>0</v>
      </c>
      <c r="Q595" s="1714">
        <f>SUM(R595:T596)</f>
        <v>0</v>
      </c>
      <c r="R595" s="1714">
        <v>0</v>
      </c>
      <c r="S595" s="1714">
        <v>0</v>
      </c>
      <c r="T595" s="1714">
        <v>0</v>
      </c>
      <c r="U595" s="1708">
        <f>SUM(V595:X596)</f>
        <v>0</v>
      </c>
      <c r="V595" s="1708">
        <f>R595</f>
        <v>0</v>
      </c>
      <c r="W595" s="1708">
        <f>S595</f>
        <v>0</v>
      </c>
      <c r="X595" s="1708">
        <f>T595</f>
        <v>0</v>
      </c>
      <c r="Y595" s="1615">
        <f>SUM(Z595:AB596)</f>
        <v>0</v>
      </c>
      <c r="Z595" s="1615">
        <f>V595</f>
        <v>0</v>
      </c>
      <c r="AA595" s="1615">
        <f t="shared" ref="AA595:AB595" si="271">W595</f>
        <v>0</v>
      </c>
      <c r="AB595" s="1615">
        <f t="shared" si="271"/>
        <v>0</v>
      </c>
      <c r="AC595" s="1588">
        <f>SUM(AD595:AF596)</f>
        <v>0</v>
      </c>
      <c r="AD595" s="1588"/>
      <c r="AE595" s="1588"/>
      <c r="AF595" s="1033"/>
      <c r="AG595" s="2128"/>
      <c r="AH595" s="918"/>
      <c r="AI595" s="918"/>
      <c r="AJ595" s="2123"/>
      <c r="AK595" s="1194"/>
      <c r="AL595" s="2125"/>
      <c r="AM595" s="150"/>
      <c r="AN595" s="150"/>
      <c r="AO595" s="150"/>
      <c r="AP595" s="150"/>
      <c r="AQ595" s="150"/>
    </row>
    <row r="596" spans="1:43" s="151" customFormat="1" ht="37.200000000000003" customHeight="1" outlineLevel="1">
      <c r="A596" s="2117"/>
      <c r="B596" s="1732"/>
      <c r="C596" s="1590"/>
      <c r="D596" s="718"/>
      <c r="E596" s="1590"/>
      <c r="F596" s="2119"/>
      <c r="G596" s="879" t="s">
        <v>420</v>
      </c>
      <c r="H596" s="879" t="s">
        <v>419</v>
      </c>
      <c r="I596" s="273">
        <v>8048.7</v>
      </c>
      <c r="J596" s="273">
        <v>7314.7</v>
      </c>
      <c r="K596" s="1590"/>
      <c r="L596" s="1590"/>
      <c r="M596" s="1608"/>
      <c r="N596" s="1608"/>
      <c r="O596" s="1608"/>
      <c r="P596" s="1608"/>
      <c r="Q596" s="1716"/>
      <c r="R596" s="1716"/>
      <c r="S596" s="1716"/>
      <c r="T596" s="1716"/>
      <c r="U596" s="1710"/>
      <c r="V596" s="1710"/>
      <c r="W596" s="1710"/>
      <c r="X596" s="1710"/>
      <c r="Y596" s="1749"/>
      <c r="Z596" s="1749"/>
      <c r="AA596" s="1749"/>
      <c r="AB596" s="1749"/>
      <c r="AC596" s="1590"/>
      <c r="AD596" s="1590"/>
      <c r="AE596" s="1590"/>
      <c r="AF596" s="1034"/>
      <c r="AG596" s="2129"/>
      <c r="AH596" s="919"/>
      <c r="AI596" s="919"/>
      <c r="AJ596" s="2124"/>
      <c r="AK596" s="1195"/>
      <c r="AL596" s="2125"/>
      <c r="AM596" s="150"/>
      <c r="AN596" s="150"/>
      <c r="AO596" s="150"/>
      <c r="AP596" s="150"/>
      <c r="AQ596" s="150"/>
    </row>
    <row r="597" spans="1:43" s="237" customFormat="1" ht="31.5" customHeight="1" outlineLevel="1">
      <c r="A597" s="1857" t="s">
        <v>337</v>
      </c>
      <c r="B597" s="1860" t="s">
        <v>614</v>
      </c>
      <c r="C597" s="1866" t="s">
        <v>1031</v>
      </c>
      <c r="D597" s="793"/>
      <c r="E597" s="1866" t="s">
        <v>73</v>
      </c>
      <c r="F597" s="2126" t="s">
        <v>450</v>
      </c>
      <c r="G597" s="873" t="s">
        <v>377</v>
      </c>
      <c r="H597" s="873" t="s">
        <v>80</v>
      </c>
      <c r="I597" s="387" t="s">
        <v>33</v>
      </c>
      <c r="J597" s="873">
        <v>3</v>
      </c>
      <c r="K597" s="1866">
        <v>2019</v>
      </c>
      <c r="L597" s="1866">
        <v>2020</v>
      </c>
      <c r="M597" s="2135"/>
      <c r="N597" s="2135"/>
      <c r="O597" s="2135"/>
      <c r="P597" s="2135"/>
      <c r="Q597" s="2135"/>
      <c r="R597" s="2135"/>
      <c r="S597" s="2135"/>
      <c r="T597" s="2135"/>
      <c r="U597" s="2133">
        <f>SUM(V597:X598)</f>
        <v>6015.7</v>
      </c>
      <c r="V597" s="2133">
        <v>0</v>
      </c>
      <c r="W597" s="2133">
        <v>4010.5</v>
      </c>
      <c r="X597" s="2133">
        <v>2005.2</v>
      </c>
      <c r="Y597" s="1594">
        <f>SUM(Z597:AB598)</f>
        <v>6015.7</v>
      </c>
      <c r="Z597" s="1594">
        <v>0</v>
      </c>
      <c r="AA597" s="1594">
        <f>W597</f>
        <v>4010.5</v>
      </c>
      <c r="AB597" s="1594">
        <f>X597</f>
        <v>2005.2</v>
      </c>
      <c r="AC597" s="1854">
        <f>SUM(AD597:AF598)</f>
        <v>5243.3</v>
      </c>
      <c r="AD597" s="1854">
        <v>0</v>
      </c>
      <c r="AE597" s="1854">
        <v>4010</v>
      </c>
      <c r="AF597" s="2147">
        <v>1233.3</v>
      </c>
      <c r="AG597" s="1973">
        <v>1233.3</v>
      </c>
      <c r="AH597" s="916"/>
      <c r="AI597" s="916"/>
      <c r="AJ597" s="1976">
        <v>1233.3</v>
      </c>
      <c r="AK597" s="2149" t="s">
        <v>1104</v>
      </c>
      <c r="AL597" s="2132"/>
      <c r="AM597" s="236"/>
      <c r="AN597" s="236"/>
      <c r="AO597" s="236"/>
      <c r="AP597" s="236"/>
      <c r="AQ597" s="236"/>
    </row>
    <row r="598" spans="1:43" s="237" customFormat="1" ht="63.75" customHeight="1" outlineLevel="1">
      <c r="A598" s="1859"/>
      <c r="B598" s="1862"/>
      <c r="C598" s="1868"/>
      <c r="D598" s="795"/>
      <c r="E598" s="1868"/>
      <c r="F598" s="2127"/>
      <c r="G598" s="873" t="s">
        <v>420</v>
      </c>
      <c r="H598" s="873" t="s">
        <v>419</v>
      </c>
      <c r="I598" s="44">
        <v>8048.7</v>
      </c>
      <c r="J598" s="44">
        <v>7314.7</v>
      </c>
      <c r="K598" s="1868"/>
      <c r="L598" s="1868"/>
      <c r="M598" s="2136"/>
      <c r="N598" s="2136"/>
      <c r="O598" s="2136"/>
      <c r="P598" s="2136"/>
      <c r="Q598" s="2136"/>
      <c r="R598" s="2136"/>
      <c r="S598" s="2136"/>
      <c r="T598" s="2136"/>
      <c r="U598" s="2134"/>
      <c r="V598" s="2134"/>
      <c r="W598" s="2134"/>
      <c r="X598" s="2134"/>
      <c r="Y598" s="1596"/>
      <c r="Z598" s="1596"/>
      <c r="AA598" s="1596"/>
      <c r="AB598" s="1596"/>
      <c r="AC598" s="1856"/>
      <c r="AD598" s="1856"/>
      <c r="AE598" s="1856"/>
      <c r="AF598" s="2148"/>
      <c r="AG598" s="1975"/>
      <c r="AH598" s="917"/>
      <c r="AI598" s="917"/>
      <c r="AJ598" s="1978"/>
      <c r="AK598" s="2150"/>
      <c r="AL598" s="2132"/>
      <c r="AM598" s="236"/>
      <c r="AN598" s="236"/>
      <c r="AO598" s="236"/>
      <c r="AP598" s="236"/>
      <c r="AQ598" s="236"/>
    </row>
    <row r="599" spans="1:43" ht="34.5" customHeight="1" outlineLevel="1">
      <c r="A599" s="824" t="s">
        <v>338</v>
      </c>
      <c r="B599" s="324" t="s">
        <v>140</v>
      </c>
      <c r="C599" s="324"/>
      <c r="D599" s="324"/>
      <c r="E599" s="826" t="s">
        <v>73</v>
      </c>
      <c r="F599" s="3" t="s">
        <v>450</v>
      </c>
      <c r="G599" s="826" t="s">
        <v>377</v>
      </c>
      <c r="H599" s="826" t="s">
        <v>80</v>
      </c>
      <c r="I599" s="89" t="s">
        <v>33</v>
      </c>
      <c r="J599" s="826">
        <v>3</v>
      </c>
      <c r="K599" s="826">
        <v>2020</v>
      </c>
      <c r="L599" s="826">
        <v>2020</v>
      </c>
      <c r="M599" s="831">
        <f>SUM(N599:P599)</f>
        <v>700</v>
      </c>
      <c r="N599" s="831">
        <v>0</v>
      </c>
      <c r="O599" s="831">
        <v>0</v>
      </c>
      <c r="P599" s="831">
        <v>700</v>
      </c>
      <c r="Q599" s="124">
        <f>SUM(R599:T599)</f>
        <v>700</v>
      </c>
      <c r="R599" s="124">
        <v>0</v>
      </c>
      <c r="S599" s="124">
        <v>0</v>
      </c>
      <c r="T599" s="124">
        <v>700</v>
      </c>
      <c r="U599" s="412">
        <f t="shared" ref="U599:U606" si="272">SUM(V599:X599)</f>
        <v>700</v>
      </c>
      <c r="V599" s="412">
        <f t="shared" ref="V599:X600" si="273">R599</f>
        <v>0</v>
      </c>
      <c r="W599" s="412">
        <f t="shared" si="273"/>
        <v>0</v>
      </c>
      <c r="X599" s="412">
        <f t="shared" si="273"/>
        <v>700</v>
      </c>
      <c r="Y599" s="472">
        <f t="shared" ref="Y599:Y610" si="274">SUM(Z599:AB599)</f>
        <v>700</v>
      </c>
      <c r="Z599" s="472">
        <v>0</v>
      </c>
      <c r="AA599" s="472">
        <v>0</v>
      </c>
      <c r="AB599" s="472">
        <f>X599</f>
        <v>700</v>
      </c>
      <c r="AC599" s="124">
        <f t="shared" ref="AC599:AC610" si="275">SUM(AD599:AF599)</f>
        <v>703.86</v>
      </c>
      <c r="AD599" s="124">
        <v>0</v>
      </c>
      <c r="AE599" s="124">
        <v>0</v>
      </c>
      <c r="AF599" s="1059">
        <v>703.86</v>
      </c>
      <c r="AG599" s="108">
        <v>0</v>
      </c>
      <c r="AH599" s="108"/>
      <c r="AI599" s="108"/>
      <c r="AJ599" s="831">
        <v>704</v>
      </c>
      <c r="AK599" s="268" t="s">
        <v>1085</v>
      </c>
      <c r="AL599" s="709"/>
      <c r="AM599" s="2"/>
      <c r="AN599" s="2"/>
      <c r="AO599" s="2"/>
      <c r="AP599" s="2"/>
      <c r="AQ599" s="2"/>
    </row>
    <row r="600" spans="1:43" ht="34.5" customHeight="1" outlineLevel="1">
      <c r="A600" s="824" t="s">
        <v>339</v>
      </c>
      <c r="B600" s="324" t="s">
        <v>141</v>
      </c>
      <c r="C600" s="324"/>
      <c r="D600" s="324"/>
      <c r="E600" s="826" t="s">
        <v>73</v>
      </c>
      <c r="F600" s="3" t="s">
        <v>450</v>
      </c>
      <c r="G600" s="826" t="s">
        <v>377</v>
      </c>
      <c r="H600" s="826" t="s">
        <v>80</v>
      </c>
      <c r="I600" s="89" t="s">
        <v>33</v>
      </c>
      <c r="J600" s="826">
        <v>6</v>
      </c>
      <c r="K600" s="826">
        <v>2020</v>
      </c>
      <c r="L600" s="826">
        <v>2020</v>
      </c>
      <c r="M600" s="831">
        <f>SUM(N600:P600)</f>
        <v>600</v>
      </c>
      <c r="N600" s="748">
        <v>0</v>
      </c>
      <c r="O600" s="748">
        <v>0</v>
      </c>
      <c r="P600" s="748">
        <v>600</v>
      </c>
      <c r="Q600" s="703">
        <f>SUM(R600:T600)</f>
        <v>600</v>
      </c>
      <c r="R600" s="703">
        <v>0</v>
      </c>
      <c r="S600" s="703">
        <v>0</v>
      </c>
      <c r="T600" s="703">
        <v>600</v>
      </c>
      <c r="U600" s="412">
        <f t="shared" si="272"/>
        <v>600</v>
      </c>
      <c r="V600" s="412">
        <f t="shared" si="273"/>
        <v>0</v>
      </c>
      <c r="W600" s="412">
        <f t="shared" si="273"/>
        <v>0</v>
      </c>
      <c r="X600" s="412">
        <f t="shared" si="273"/>
        <v>600</v>
      </c>
      <c r="Y600" s="472">
        <f t="shared" si="274"/>
        <v>600</v>
      </c>
      <c r="Z600" s="472">
        <v>0</v>
      </c>
      <c r="AA600" s="472">
        <v>0</v>
      </c>
      <c r="AB600" s="472">
        <f>X600</f>
        <v>600</v>
      </c>
      <c r="AC600" s="124">
        <f t="shared" si="275"/>
        <v>485.76</v>
      </c>
      <c r="AD600" s="703">
        <v>0</v>
      </c>
      <c r="AE600" s="703">
        <v>0</v>
      </c>
      <c r="AF600" s="289">
        <v>485.76</v>
      </c>
      <c r="AG600" s="108">
        <v>0</v>
      </c>
      <c r="AH600" s="108">
        <v>485.76</v>
      </c>
      <c r="AI600" s="108"/>
      <c r="AJ600" s="831">
        <v>487</v>
      </c>
      <c r="AK600" s="1061"/>
      <c r="AL600" s="709"/>
      <c r="AM600" s="2"/>
      <c r="AN600" s="2"/>
      <c r="AO600" s="2"/>
      <c r="AP600" s="2"/>
      <c r="AQ600" s="2"/>
    </row>
    <row r="601" spans="1:43" s="233" customFormat="1" ht="81.75" customHeight="1" outlineLevel="1">
      <c r="A601" s="824" t="s">
        <v>615</v>
      </c>
      <c r="B601" s="324" t="s">
        <v>616</v>
      </c>
      <c r="C601" s="873" t="s">
        <v>813</v>
      </c>
      <c r="D601" s="873"/>
      <c r="E601" s="826" t="s">
        <v>73</v>
      </c>
      <c r="F601" s="3" t="s">
        <v>450</v>
      </c>
      <c r="G601" s="826" t="s">
        <v>377</v>
      </c>
      <c r="H601" s="826" t="s">
        <v>80</v>
      </c>
      <c r="I601" s="89" t="s">
        <v>33</v>
      </c>
      <c r="J601" s="826">
        <v>1</v>
      </c>
      <c r="K601" s="826">
        <v>2019</v>
      </c>
      <c r="L601" s="826">
        <v>2019</v>
      </c>
      <c r="M601" s="124"/>
      <c r="N601" s="244"/>
      <c r="O601" s="244"/>
      <c r="P601" s="244"/>
      <c r="Q601" s="230"/>
      <c r="R601" s="230"/>
      <c r="S601" s="230"/>
      <c r="T601" s="230"/>
      <c r="U601" s="423">
        <f t="shared" si="272"/>
        <v>14966.7</v>
      </c>
      <c r="V601" s="423">
        <v>0</v>
      </c>
      <c r="W601" s="423">
        <v>14966.7</v>
      </c>
      <c r="X601" s="423">
        <v>0</v>
      </c>
      <c r="Y601" s="474">
        <f t="shared" si="274"/>
        <v>14966.7</v>
      </c>
      <c r="Z601" s="474">
        <f>V601</f>
        <v>0</v>
      </c>
      <c r="AA601" s="474">
        <f t="shared" ref="AA601:AB610" si="276">W601</f>
        <v>14966.7</v>
      </c>
      <c r="AB601" s="474">
        <f t="shared" si="276"/>
        <v>0</v>
      </c>
      <c r="AC601" s="1054">
        <f t="shared" si="275"/>
        <v>14966.7</v>
      </c>
      <c r="AD601" s="831">
        <v>0</v>
      </c>
      <c r="AE601" s="831">
        <v>14966.7</v>
      </c>
      <c r="AF601" s="132"/>
      <c r="AG601" s="246"/>
      <c r="AH601" s="246"/>
      <c r="AI601" s="246"/>
      <c r="AJ601" s="132"/>
      <c r="AK601" s="1135"/>
      <c r="AL601" s="338"/>
      <c r="AM601" s="232"/>
      <c r="AN601" s="232"/>
      <c r="AO601" s="232"/>
      <c r="AP601" s="232"/>
      <c r="AQ601" s="232"/>
    </row>
    <row r="602" spans="1:43" s="233" customFormat="1" ht="75" customHeight="1" outlineLevel="1">
      <c r="A602" s="824" t="s">
        <v>617</v>
      </c>
      <c r="B602" s="324" t="s">
        <v>618</v>
      </c>
      <c r="C602" s="873" t="s">
        <v>813</v>
      </c>
      <c r="D602" s="873"/>
      <c r="E602" s="826" t="s">
        <v>73</v>
      </c>
      <c r="F602" s="3" t="s">
        <v>450</v>
      </c>
      <c r="G602" s="826" t="s">
        <v>377</v>
      </c>
      <c r="H602" s="826" t="s">
        <v>80</v>
      </c>
      <c r="I602" s="89" t="s">
        <v>33</v>
      </c>
      <c r="J602" s="826">
        <v>2</v>
      </c>
      <c r="K602" s="826">
        <v>2019</v>
      </c>
      <c r="L602" s="826">
        <v>2019</v>
      </c>
      <c r="M602" s="124"/>
      <c r="N602" s="244"/>
      <c r="O602" s="244"/>
      <c r="P602" s="244"/>
      <c r="Q602" s="230"/>
      <c r="R602" s="230"/>
      <c r="S602" s="230"/>
      <c r="T602" s="230"/>
      <c r="U602" s="423">
        <f t="shared" si="272"/>
        <v>496.3</v>
      </c>
      <c r="V602" s="424">
        <v>0</v>
      </c>
      <c r="W602" s="424">
        <v>496.3</v>
      </c>
      <c r="X602" s="424">
        <v>0</v>
      </c>
      <c r="Y602" s="474">
        <f t="shared" si="274"/>
        <v>496.3</v>
      </c>
      <c r="Z602" s="474">
        <f t="shared" ref="Z602:Z604" si="277">V602</f>
        <v>0</v>
      </c>
      <c r="AA602" s="474">
        <f t="shared" si="276"/>
        <v>496.3</v>
      </c>
      <c r="AB602" s="474">
        <f t="shared" si="276"/>
        <v>0</v>
      </c>
      <c r="AC602" s="124">
        <f t="shared" si="275"/>
        <v>496.3</v>
      </c>
      <c r="AD602" s="124">
        <v>0</v>
      </c>
      <c r="AE602" s="124">
        <v>496.3</v>
      </c>
      <c r="AF602" s="301"/>
      <c r="AG602" s="246"/>
      <c r="AH602" s="246"/>
      <c r="AI602" s="246"/>
      <c r="AJ602" s="132"/>
      <c r="AK602" s="1135"/>
      <c r="AL602" s="338"/>
      <c r="AM602" s="232"/>
      <c r="AN602" s="232"/>
      <c r="AO602" s="232"/>
      <c r="AP602" s="232"/>
      <c r="AQ602" s="232"/>
    </row>
    <row r="603" spans="1:43" s="233" customFormat="1" ht="74.25" customHeight="1" outlineLevel="1">
      <c r="A603" s="824" t="s">
        <v>619</v>
      </c>
      <c r="B603" s="324" t="s">
        <v>620</v>
      </c>
      <c r="C603" s="873" t="s">
        <v>813</v>
      </c>
      <c r="D603" s="873"/>
      <c r="E603" s="826" t="s">
        <v>73</v>
      </c>
      <c r="F603" s="3" t="s">
        <v>450</v>
      </c>
      <c r="G603" s="826" t="s">
        <v>377</v>
      </c>
      <c r="H603" s="826" t="s">
        <v>80</v>
      </c>
      <c r="I603" s="89" t="s">
        <v>33</v>
      </c>
      <c r="J603" s="826">
        <v>4</v>
      </c>
      <c r="K603" s="826">
        <v>2019</v>
      </c>
      <c r="L603" s="826">
        <v>2019</v>
      </c>
      <c r="M603" s="124"/>
      <c r="N603" s="244"/>
      <c r="O603" s="244"/>
      <c r="P603" s="244"/>
      <c r="Q603" s="230"/>
      <c r="R603" s="230"/>
      <c r="S603" s="230"/>
      <c r="T603" s="230"/>
      <c r="U603" s="423">
        <f t="shared" si="272"/>
        <v>362.6</v>
      </c>
      <c r="V603" s="424">
        <v>0</v>
      </c>
      <c r="W603" s="424">
        <v>362.6</v>
      </c>
      <c r="X603" s="424">
        <v>0</v>
      </c>
      <c r="Y603" s="474">
        <f t="shared" si="274"/>
        <v>362.6</v>
      </c>
      <c r="Z603" s="474">
        <f t="shared" si="277"/>
        <v>0</v>
      </c>
      <c r="AA603" s="474">
        <f t="shared" si="276"/>
        <v>362.6</v>
      </c>
      <c r="AB603" s="474">
        <f t="shared" si="276"/>
        <v>0</v>
      </c>
      <c r="AC603" s="124">
        <f t="shared" si="275"/>
        <v>362.6</v>
      </c>
      <c r="AD603" s="89">
        <v>0</v>
      </c>
      <c r="AE603" s="89">
        <v>362.6</v>
      </c>
      <c r="AF603" s="115"/>
      <c r="AG603" s="246"/>
      <c r="AH603" s="246"/>
      <c r="AI603" s="246"/>
      <c r="AJ603" s="132"/>
      <c r="AK603" s="1135"/>
      <c r="AL603" s="338"/>
      <c r="AM603" s="232"/>
      <c r="AN603" s="232"/>
      <c r="AO603" s="232"/>
      <c r="AP603" s="232"/>
      <c r="AQ603" s="232"/>
    </row>
    <row r="604" spans="1:43" s="233" customFormat="1" ht="76.5" customHeight="1" outlineLevel="1">
      <c r="A604" s="824" t="s">
        <v>621</v>
      </c>
      <c r="B604" s="324" t="s">
        <v>622</v>
      </c>
      <c r="C604" s="873" t="s">
        <v>813</v>
      </c>
      <c r="D604" s="873"/>
      <c r="E604" s="826" t="s">
        <v>73</v>
      </c>
      <c r="F604" s="3" t="s">
        <v>450</v>
      </c>
      <c r="G604" s="826" t="s">
        <v>377</v>
      </c>
      <c r="H604" s="826" t="s">
        <v>80</v>
      </c>
      <c r="I604" s="89" t="s">
        <v>33</v>
      </c>
      <c r="J604" s="826">
        <v>2</v>
      </c>
      <c r="K604" s="826">
        <v>2019</v>
      </c>
      <c r="L604" s="826">
        <v>2019</v>
      </c>
      <c r="M604" s="124"/>
      <c r="N604" s="244"/>
      <c r="O604" s="244"/>
      <c r="P604" s="244"/>
      <c r="Q604" s="230"/>
      <c r="R604" s="230"/>
      <c r="S604" s="230"/>
      <c r="T604" s="230"/>
      <c r="U604" s="421">
        <f t="shared" si="272"/>
        <v>600</v>
      </c>
      <c r="V604" s="412">
        <v>0</v>
      </c>
      <c r="W604" s="412">
        <v>600</v>
      </c>
      <c r="X604" s="412">
        <v>0</v>
      </c>
      <c r="Y604" s="474">
        <f t="shared" si="274"/>
        <v>600</v>
      </c>
      <c r="Z604" s="474">
        <f t="shared" si="277"/>
        <v>0</v>
      </c>
      <c r="AA604" s="474">
        <f t="shared" si="276"/>
        <v>600</v>
      </c>
      <c r="AB604" s="474">
        <f t="shared" si="276"/>
        <v>0</v>
      </c>
      <c r="AC604" s="124">
        <f t="shared" si="275"/>
        <v>600</v>
      </c>
      <c r="AD604" s="124">
        <v>0</v>
      </c>
      <c r="AE604" s="124">
        <v>600</v>
      </c>
      <c r="AF604" s="301"/>
      <c r="AG604" s="246"/>
      <c r="AH604" s="246"/>
      <c r="AI604" s="246"/>
      <c r="AJ604" s="132"/>
      <c r="AK604" s="1135"/>
      <c r="AL604" s="338"/>
      <c r="AM604" s="232"/>
      <c r="AN604" s="232"/>
      <c r="AO604" s="232"/>
      <c r="AP604" s="232"/>
      <c r="AQ604" s="232"/>
    </row>
    <row r="605" spans="1:43" s="233" customFormat="1" ht="77.25" customHeight="1" outlineLevel="1">
      <c r="A605" s="824" t="s">
        <v>623</v>
      </c>
      <c r="B605" s="324" t="s">
        <v>868</v>
      </c>
      <c r="C605" s="873" t="s">
        <v>813</v>
      </c>
      <c r="D605" s="873"/>
      <c r="E605" s="826" t="s">
        <v>73</v>
      </c>
      <c r="F605" s="3" t="s">
        <v>450</v>
      </c>
      <c r="G605" s="826" t="s">
        <v>377</v>
      </c>
      <c r="H605" s="826" t="s">
        <v>80</v>
      </c>
      <c r="I605" s="89" t="s">
        <v>604</v>
      </c>
      <c r="J605" s="826">
        <v>1</v>
      </c>
      <c r="K605" s="826">
        <v>2019</v>
      </c>
      <c r="L605" s="826">
        <v>2019</v>
      </c>
      <c r="M605" s="124"/>
      <c r="N605" s="244"/>
      <c r="O605" s="244"/>
      <c r="P605" s="244"/>
      <c r="Q605" s="230"/>
      <c r="R605" s="230"/>
      <c r="S605" s="230"/>
      <c r="T605" s="230"/>
      <c r="U605" s="421">
        <f t="shared" si="272"/>
        <v>279.60000000000002</v>
      </c>
      <c r="V605" s="412">
        <v>0</v>
      </c>
      <c r="W605" s="412">
        <v>279.60000000000002</v>
      </c>
      <c r="X605" s="412">
        <v>0</v>
      </c>
      <c r="Y605" s="474">
        <f t="shared" si="274"/>
        <v>279.60000000000002</v>
      </c>
      <c r="Z605" s="474">
        <f>V605</f>
        <v>0</v>
      </c>
      <c r="AA605" s="474">
        <f t="shared" si="276"/>
        <v>279.60000000000002</v>
      </c>
      <c r="AB605" s="474">
        <f t="shared" si="276"/>
        <v>0</v>
      </c>
      <c r="AC605" s="124">
        <f t="shared" si="275"/>
        <v>574</v>
      </c>
      <c r="AD605" s="124">
        <v>0</v>
      </c>
      <c r="AE605" s="124">
        <v>574</v>
      </c>
      <c r="AF605" s="301"/>
      <c r="AG605" s="246"/>
      <c r="AH605" s="246"/>
      <c r="AI605" s="246"/>
      <c r="AJ605" s="132"/>
      <c r="AK605" s="1135"/>
      <c r="AL605" s="338"/>
      <c r="AM605" s="232"/>
      <c r="AN605" s="232"/>
      <c r="AO605" s="232"/>
      <c r="AP605" s="232"/>
      <c r="AQ605" s="232"/>
    </row>
    <row r="606" spans="1:43" s="233" customFormat="1" ht="87.75" customHeight="1" outlineLevel="1">
      <c r="A606" s="824" t="s">
        <v>624</v>
      </c>
      <c r="B606" s="324" t="s">
        <v>625</v>
      </c>
      <c r="C606" s="873" t="s">
        <v>813</v>
      </c>
      <c r="D606" s="873"/>
      <c r="E606" s="826" t="s">
        <v>73</v>
      </c>
      <c r="F606" s="3" t="s">
        <v>450</v>
      </c>
      <c r="G606" s="826" t="s">
        <v>377</v>
      </c>
      <c r="H606" s="826" t="s">
        <v>80</v>
      </c>
      <c r="I606" s="89" t="s">
        <v>604</v>
      </c>
      <c r="J606" s="826">
        <v>1</v>
      </c>
      <c r="K606" s="826">
        <v>2019</v>
      </c>
      <c r="L606" s="826">
        <v>2019</v>
      </c>
      <c r="M606" s="244"/>
      <c r="N606" s="244"/>
      <c r="O606" s="244"/>
      <c r="P606" s="244"/>
      <c r="Q606" s="230"/>
      <c r="R606" s="230"/>
      <c r="S606" s="230"/>
      <c r="T606" s="230"/>
      <c r="U606" s="421">
        <f t="shared" si="272"/>
        <v>567.1</v>
      </c>
      <c r="V606" s="412">
        <v>0</v>
      </c>
      <c r="W606" s="412">
        <v>567.1</v>
      </c>
      <c r="X606" s="412">
        <v>0</v>
      </c>
      <c r="Y606" s="474">
        <f t="shared" si="274"/>
        <v>567.1</v>
      </c>
      <c r="Z606" s="474">
        <f t="shared" ref="Z606:Z607" si="278">V606</f>
        <v>0</v>
      </c>
      <c r="AA606" s="474">
        <f t="shared" si="276"/>
        <v>567.1</v>
      </c>
      <c r="AB606" s="474">
        <f t="shared" si="276"/>
        <v>0</v>
      </c>
      <c r="AC606" s="124">
        <f t="shared" si="275"/>
        <v>567.1</v>
      </c>
      <c r="AD606" s="124">
        <v>0</v>
      </c>
      <c r="AE606" s="124">
        <v>567.1</v>
      </c>
      <c r="AF606" s="301"/>
      <c r="AG606" s="246"/>
      <c r="AH606" s="246"/>
      <c r="AI606" s="246"/>
      <c r="AJ606" s="132"/>
      <c r="AK606" s="1135"/>
      <c r="AL606" s="338"/>
      <c r="AM606" s="232"/>
      <c r="AN606" s="232"/>
      <c r="AO606" s="232"/>
      <c r="AP606" s="232"/>
      <c r="AQ606" s="232"/>
    </row>
    <row r="607" spans="1:43" s="233" customFormat="1" ht="81" customHeight="1" outlineLevel="1">
      <c r="A607" s="824" t="s">
        <v>626</v>
      </c>
      <c r="B607" s="324" t="s">
        <v>627</v>
      </c>
      <c r="C607" s="873" t="s">
        <v>813</v>
      </c>
      <c r="D607" s="873"/>
      <c r="E607" s="826" t="s">
        <v>73</v>
      </c>
      <c r="F607" s="3" t="s">
        <v>450</v>
      </c>
      <c r="G607" s="826" t="s">
        <v>377</v>
      </c>
      <c r="H607" s="826" t="s">
        <v>80</v>
      </c>
      <c r="I607" s="89" t="s">
        <v>604</v>
      </c>
      <c r="J607" s="826">
        <v>1</v>
      </c>
      <c r="K607" s="826">
        <v>2019</v>
      </c>
      <c r="L607" s="826">
        <v>2019</v>
      </c>
      <c r="M607" s="244"/>
      <c r="N607" s="244"/>
      <c r="O607" s="244"/>
      <c r="P607" s="244"/>
      <c r="Q607" s="230"/>
      <c r="R607" s="230"/>
      <c r="S607" s="230"/>
      <c r="T607" s="230"/>
      <c r="U607" s="423">
        <f>SUM(V607:X607)</f>
        <v>823.9</v>
      </c>
      <c r="V607" s="412">
        <v>0</v>
      </c>
      <c r="W607" s="412">
        <v>823.9</v>
      </c>
      <c r="X607" s="412">
        <v>0</v>
      </c>
      <c r="Y607" s="474">
        <f t="shared" si="274"/>
        <v>823.9</v>
      </c>
      <c r="Z607" s="474">
        <f t="shared" si="278"/>
        <v>0</v>
      </c>
      <c r="AA607" s="474">
        <f t="shared" si="276"/>
        <v>823.9</v>
      </c>
      <c r="AB607" s="474">
        <f t="shared" si="276"/>
        <v>0</v>
      </c>
      <c r="AC607" s="124">
        <f t="shared" si="275"/>
        <v>823.9</v>
      </c>
      <c r="AD607" s="124">
        <v>0</v>
      </c>
      <c r="AE607" s="124">
        <v>823.9</v>
      </c>
      <c r="AF607" s="301"/>
      <c r="AG607" s="247"/>
      <c r="AH607" s="247"/>
      <c r="AI607" s="247"/>
      <c r="AJ607" s="132"/>
      <c r="AK607" s="1135"/>
      <c r="AL607" s="338"/>
      <c r="AM607" s="232"/>
      <c r="AN607" s="232"/>
      <c r="AO607" s="232"/>
      <c r="AP607" s="232"/>
      <c r="AQ607" s="232"/>
    </row>
    <row r="608" spans="1:43" s="139" customFormat="1" ht="72.75" customHeight="1" outlineLevel="1">
      <c r="A608" s="1082" t="s">
        <v>635</v>
      </c>
      <c r="B608" s="324" t="s">
        <v>634</v>
      </c>
      <c r="C608" s="1091" t="s">
        <v>865</v>
      </c>
      <c r="D608" s="1091"/>
      <c r="E608" s="1083" t="s">
        <v>73</v>
      </c>
      <c r="F608" s="3" t="s">
        <v>450</v>
      </c>
      <c r="G608" s="1083" t="s">
        <v>377</v>
      </c>
      <c r="H608" s="1083" t="s">
        <v>80</v>
      </c>
      <c r="I608" s="89">
        <v>1</v>
      </c>
      <c r="J608" s="1083">
        <v>1</v>
      </c>
      <c r="K608" s="1083">
        <v>2019</v>
      </c>
      <c r="L608" s="1083">
        <v>2019</v>
      </c>
      <c r="M608" s="124"/>
      <c r="N608" s="124"/>
      <c r="O608" s="124"/>
      <c r="P608" s="124"/>
      <c r="Q608" s="1083"/>
      <c r="R608" s="1083"/>
      <c r="S608" s="1083"/>
      <c r="T608" s="1083"/>
      <c r="U608" s="1095">
        <f>SUM(V608:X608)</f>
        <v>1882</v>
      </c>
      <c r="V608" s="1095">
        <f>R608</f>
        <v>0</v>
      </c>
      <c r="W608" s="1095">
        <v>1882</v>
      </c>
      <c r="X608" s="1095">
        <f t="shared" ref="X608:X610" si="279">T608</f>
        <v>0</v>
      </c>
      <c r="Y608" s="474">
        <f t="shared" si="274"/>
        <v>1882</v>
      </c>
      <c r="Z608" s="474">
        <f>V608</f>
        <v>0</v>
      </c>
      <c r="AA608" s="474">
        <v>1882</v>
      </c>
      <c r="AB608" s="474">
        <f t="shared" si="276"/>
        <v>0</v>
      </c>
      <c r="AC608" s="124">
        <f t="shared" si="275"/>
        <v>1882</v>
      </c>
      <c r="AD608" s="124">
        <v>0</v>
      </c>
      <c r="AE608" s="124">
        <v>1882</v>
      </c>
      <c r="AF608" s="301"/>
      <c r="AG608" s="867"/>
      <c r="AH608" s="949"/>
      <c r="AI608" s="949"/>
      <c r="AJ608" s="132"/>
      <c r="AK608" s="1135"/>
      <c r="AL608" s="812"/>
      <c r="AM608" s="290"/>
      <c r="AN608" s="290"/>
      <c r="AO608" s="290"/>
      <c r="AP608" s="290"/>
      <c r="AQ608" s="290"/>
    </row>
    <row r="609" spans="1:43" s="139" customFormat="1" ht="75" customHeight="1" outlineLevel="1">
      <c r="A609" s="1082" t="s">
        <v>636</v>
      </c>
      <c r="B609" s="324" t="s">
        <v>637</v>
      </c>
      <c r="C609" s="1091" t="s">
        <v>865</v>
      </c>
      <c r="D609" s="1091"/>
      <c r="E609" s="1083" t="s">
        <v>73</v>
      </c>
      <c r="F609" s="3" t="s">
        <v>450</v>
      </c>
      <c r="G609" s="1083" t="s">
        <v>377</v>
      </c>
      <c r="H609" s="1083" t="s">
        <v>80</v>
      </c>
      <c r="I609" s="89">
        <v>1</v>
      </c>
      <c r="J609" s="1083">
        <v>1</v>
      </c>
      <c r="K609" s="1083">
        <v>2019</v>
      </c>
      <c r="L609" s="1083">
        <v>2019</v>
      </c>
      <c r="M609" s="124"/>
      <c r="N609" s="124"/>
      <c r="O609" s="124"/>
      <c r="P609" s="124"/>
      <c r="Q609" s="1083"/>
      <c r="R609" s="1083"/>
      <c r="S609" s="1083"/>
      <c r="T609" s="1083"/>
      <c r="U609" s="1095">
        <f>SUM(V609:X609)</f>
        <v>1432</v>
      </c>
      <c r="V609" s="1095">
        <f t="shared" ref="V609:V610" si="280">R609</f>
        <v>0</v>
      </c>
      <c r="W609" s="1095">
        <v>1432</v>
      </c>
      <c r="X609" s="1095">
        <f t="shared" si="279"/>
        <v>0</v>
      </c>
      <c r="Y609" s="474">
        <f t="shared" si="274"/>
        <v>1432</v>
      </c>
      <c r="Z609" s="474">
        <f t="shared" ref="Z609:Z610" si="281">V609</f>
        <v>0</v>
      </c>
      <c r="AA609" s="474">
        <v>1432</v>
      </c>
      <c r="AB609" s="474">
        <f t="shared" si="276"/>
        <v>0</v>
      </c>
      <c r="AC609" s="124">
        <f t="shared" si="275"/>
        <v>1432</v>
      </c>
      <c r="AD609" s="124">
        <v>0</v>
      </c>
      <c r="AE609" s="124">
        <v>1432</v>
      </c>
      <c r="AF609" s="301"/>
      <c r="AG609" s="867"/>
      <c r="AH609" s="949"/>
      <c r="AI609" s="949"/>
      <c r="AJ609" s="132"/>
      <c r="AK609" s="1135"/>
      <c r="AL609" s="812"/>
      <c r="AM609" s="290"/>
      <c r="AN609" s="290"/>
      <c r="AO609" s="290"/>
      <c r="AP609" s="290"/>
      <c r="AQ609" s="290"/>
    </row>
    <row r="610" spans="1:43" s="139" customFormat="1" ht="75.75" customHeight="1" outlineLevel="1">
      <c r="A610" s="1082" t="s">
        <v>638</v>
      </c>
      <c r="B610" s="324" t="s">
        <v>639</v>
      </c>
      <c r="C610" s="512" t="s">
        <v>865</v>
      </c>
      <c r="D610" s="1091"/>
      <c r="E610" s="1077" t="s">
        <v>73</v>
      </c>
      <c r="F610" s="1081" t="s">
        <v>450</v>
      </c>
      <c r="G610" s="1077" t="s">
        <v>377</v>
      </c>
      <c r="H610" s="1077" t="s">
        <v>80</v>
      </c>
      <c r="I610" s="1079" t="s">
        <v>604</v>
      </c>
      <c r="J610" s="1077">
        <v>1</v>
      </c>
      <c r="K610" s="1077">
        <v>2019</v>
      </c>
      <c r="L610" s="1077">
        <v>2019</v>
      </c>
      <c r="M610" s="1076"/>
      <c r="N610" s="1076"/>
      <c r="O610" s="1076"/>
      <c r="P610" s="1076"/>
      <c r="Q610" s="1077"/>
      <c r="R610" s="1077"/>
      <c r="S610" s="1077"/>
      <c r="T610" s="1077"/>
      <c r="U610" s="1096">
        <f t="shared" ref="U610" si="282">SUM(V610:X610)</f>
        <v>1280</v>
      </c>
      <c r="V610" s="1096">
        <f t="shared" si="280"/>
        <v>0</v>
      </c>
      <c r="W610" s="1096">
        <v>1280</v>
      </c>
      <c r="X610" s="1096">
        <f t="shared" si="279"/>
        <v>0</v>
      </c>
      <c r="Y610" s="474">
        <f t="shared" si="274"/>
        <v>1280</v>
      </c>
      <c r="Z610" s="474">
        <f t="shared" si="281"/>
        <v>0</v>
      </c>
      <c r="AA610" s="474">
        <v>1280</v>
      </c>
      <c r="AB610" s="474">
        <f t="shared" si="276"/>
        <v>0</v>
      </c>
      <c r="AC610" s="1076">
        <f t="shared" si="275"/>
        <v>1280</v>
      </c>
      <c r="AD610" s="1076">
        <v>0</v>
      </c>
      <c r="AE610" s="1076">
        <v>1280</v>
      </c>
      <c r="AF610" s="514"/>
      <c r="AG610" s="132"/>
      <c r="AH610" s="132"/>
      <c r="AI610" s="132"/>
      <c r="AJ610" s="132"/>
      <c r="AK610" s="1135"/>
      <c r="AL610" s="812"/>
      <c r="AM610" s="290"/>
      <c r="AN610" s="290"/>
      <c r="AO610" s="290"/>
      <c r="AP610" s="290"/>
      <c r="AQ610" s="290"/>
    </row>
    <row r="611" spans="1:43" s="139" customFormat="1" ht="75.75" customHeight="1" outlineLevel="1">
      <c r="A611" s="824" t="s">
        <v>1002</v>
      </c>
      <c r="B611" s="860" t="s">
        <v>979</v>
      </c>
      <c r="C611" s="511" t="s">
        <v>1067</v>
      </c>
      <c r="D611" s="516"/>
      <c r="E611" s="826" t="s">
        <v>73</v>
      </c>
      <c r="F611" s="826" t="s">
        <v>450</v>
      </c>
      <c r="G611" s="826" t="s">
        <v>934</v>
      </c>
      <c r="H611" s="826" t="s">
        <v>80</v>
      </c>
      <c r="I611" s="826">
        <v>3</v>
      </c>
      <c r="J611" s="826">
        <v>3</v>
      </c>
      <c r="K611" s="826">
        <v>2020</v>
      </c>
      <c r="L611" s="826">
        <v>2020</v>
      </c>
      <c r="M611" s="301"/>
      <c r="N611" s="301"/>
      <c r="O611" s="301"/>
      <c r="P611" s="301"/>
      <c r="Q611" s="114"/>
      <c r="R611" s="114"/>
      <c r="S611" s="114"/>
      <c r="T611" s="114"/>
      <c r="U611" s="425"/>
      <c r="V611" s="425"/>
      <c r="W611" s="425"/>
      <c r="X611" s="425"/>
      <c r="Y611" s="472">
        <f>SUM(Z611:AB611)</f>
        <v>805</v>
      </c>
      <c r="Z611" s="472">
        <v>0</v>
      </c>
      <c r="AA611" s="472">
        <v>0</v>
      </c>
      <c r="AB611" s="472">
        <v>805</v>
      </c>
      <c r="AC611" s="124">
        <f>SUM(AD611:AF611)</f>
        <v>805</v>
      </c>
      <c r="AD611" s="124"/>
      <c r="AE611" s="124"/>
      <c r="AF611" s="124">
        <v>805</v>
      </c>
      <c r="AG611" s="132"/>
      <c r="AH611" s="132"/>
      <c r="AI611" s="132"/>
      <c r="AJ611" s="831">
        <v>805</v>
      </c>
      <c r="AK611" s="1061" t="s">
        <v>1085</v>
      </c>
      <c r="AL611" s="812"/>
      <c r="AM611" s="290"/>
      <c r="AN611" s="290"/>
      <c r="AO611" s="290"/>
      <c r="AP611" s="290"/>
      <c r="AQ611" s="290"/>
    </row>
    <row r="612" spans="1:43" s="139" customFormat="1" ht="75.75" customHeight="1" outlineLevel="1">
      <c r="A612" s="824" t="s">
        <v>1003</v>
      </c>
      <c r="B612" s="860" t="s">
        <v>980</v>
      </c>
      <c r="C612" s="511" t="s">
        <v>1067</v>
      </c>
      <c r="D612" s="516"/>
      <c r="E612" s="826" t="s">
        <v>73</v>
      </c>
      <c r="F612" s="826" t="s">
        <v>450</v>
      </c>
      <c r="G612" s="826" t="s">
        <v>934</v>
      </c>
      <c r="H612" s="826" t="s">
        <v>935</v>
      </c>
      <c r="I612" s="826">
        <v>3</v>
      </c>
      <c r="J612" s="826">
        <v>3</v>
      </c>
      <c r="K612" s="826">
        <v>2020</v>
      </c>
      <c r="L612" s="826">
        <v>2020</v>
      </c>
      <c r="M612" s="301"/>
      <c r="N612" s="301"/>
      <c r="O612" s="301"/>
      <c r="P612" s="301"/>
      <c r="Q612" s="114"/>
      <c r="R612" s="114"/>
      <c r="S612" s="114"/>
      <c r="T612" s="114"/>
      <c r="U612" s="425"/>
      <c r="V612" s="425"/>
      <c r="W612" s="425"/>
      <c r="X612" s="425"/>
      <c r="Y612" s="472">
        <f>Z612+AA612+AB612</f>
        <v>1069</v>
      </c>
      <c r="Z612" s="472">
        <v>0</v>
      </c>
      <c r="AA612" s="472">
        <v>0</v>
      </c>
      <c r="AB612" s="472">
        <v>1069</v>
      </c>
      <c r="AC612" s="124">
        <f>AD612+AE612+AF612</f>
        <v>1069</v>
      </c>
      <c r="AD612" s="124"/>
      <c r="AE612" s="124"/>
      <c r="AF612" s="124">
        <v>1069</v>
      </c>
      <c r="AG612" s="132"/>
      <c r="AH612" s="132"/>
      <c r="AI612" s="132"/>
      <c r="AJ612" s="831">
        <v>1069</v>
      </c>
      <c r="AK612" s="1061" t="s">
        <v>1085</v>
      </c>
      <c r="AL612" s="812"/>
      <c r="AM612" s="290"/>
      <c r="AN612" s="290"/>
      <c r="AO612" s="290"/>
      <c r="AP612" s="290"/>
      <c r="AQ612" s="290"/>
    </row>
    <row r="613" spans="1:43" s="139" customFormat="1" ht="75.75" customHeight="1" outlineLevel="1">
      <c r="A613" s="824" t="s">
        <v>1004</v>
      </c>
      <c r="B613" s="860" t="s">
        <v>981</v>
      </c>
      <c r="C613" s="511" t="s">
        <v>1067</v>
      </c>
      <c r="D613" s="516"/>
      <c r="E613" s="826" t="s">
        <v>73</v>
      </c>
      <c r="F613" s="826" t="s">
        <v>450</v>
      </c>
      <c r="G613" s="826" t="s">
        <v>934</v>
      </c>
      <c r="H613" s="826" t="s">
        <v>80</v>
      </c>
      <c r="I613" s="826">
        <v>1</v>
      </c>
      <c r="J613" s="826">
        <v>1</v>
      </c>
      <c r="K613" s="826">
        <v>2020</v>
      </c>
      <c r="L613" s="826">
        <v>2020</v>
      </c>
      <c r="M613" s="301"/>
      <c r="N613" s="301"/>
      <c r="O613" s="301"/>
      <c r="P613" s="301"/>
      <c r="Q613" s="114"/>
      <c r="R613" s="114"/>
      <c r="S613" s="114"/>
      <c r="T613" s="114"/>
      <c r="U613" s="425"/>
      <c r="V613" s="425"/>
      <c r="W613" s="425"/>
      <c r="X613" s="425"/>
      <c r="Y613" s="472">
        <f>SUM(Z613:AB613)</f>
        <v>2645</v>
      </c>
      <c r="Z613" s="472">
        <v>0</v>
      </c>
      <c r="AA613" s="472">
        <v>0</v>
      </c>
      <c r="AB613" s="472">
        <v>2645</v>
      </c>
      <c r="AC613" s="124">
        <f>SUM(AD613:AF613)</f>
        <v>2645</v>
      </c>
      <c r="AD613" s="124"/>
      <c r="AE613" s="124"/>
      <c r="AF613" s="124">
        <v>2645</v>
      </c>
      <c r="AG613" s="132"/>
      <c r="AH613" s="132"/>
      <c r="AI613" s="132"/>
      <c r="AJ613" s="831">
        <v>2645</v>
      </c>
      <c r="AK613" s="1061" t="s">
        <v>1091</v>
      </c>
      <c r="AL613" s="812"/>
      <c r="AM613" s="290"/>
      <c r="AN613" s="290"/>
      <c r="AO613" s="290"/>
      <c r="AP613" s="290"/>
      <c r="AQ613" s="290"/>
    </row>
    <row r="614" spans="1:43" s="139" customFormat="1" ht="75.75" customHeight="1" outlineLevel="1">
      <c r="A614" s="824" t="s">
        <v>1005</v>
      </c>
      <c r="B614" s="860" t="s">
        <v>982</v>
      </c>
      <c r="C614" s="511" t="s">
        <v>1067</v>
      </c>
      <c r="D614" s="516"/>
      <c r="E614" s="826" t="s">
        <v>73</v>
      </c>
      <c r="F614" s="826" t="s">
        <v>450</v>
      </c>
      <c r="G614" s="826" t="s">
        <v>934</v>
      </c>
      <c r="H614" s="826" t="s">
        <v>80</v>
      </c>
      <c r="I614" s="826">
        <v>1</v>
      </c>
      <c r="J614" s="826">
        <v>1</v>
      </c>
      <c r="K614" s="826">
        <v>2020</v>
      </c>
      <c r="L614" s="826">
        <v>2020</v>
      </c>
      <c r="M614" s="301"/>
      <c r="N614" s="301"/>
      <c r="O614" s="301"/>
      <c r="P614" s="301"/>
      <c r="Q614" s="114"/>
      <c r="R614" s="114"/>
      <c r="S614" s="114"/>
      <c r="T614" s="114"/>
      <c r="U614" s="425"/>
      <c r="V614" s="425"/>
      <c r="W614" s="425"/>
      <c r="X614" s="425"/>
      <c r="Y614" s="472">
        <f>SUM(Z614:AB614)</f>
        <v>2876</v>
      </c>
      <c r="Z614" s="472">
        <v>0</v>
      </c>
      <c r="AA614" s="472">
        <v>0</v>
      </c>
      <c r="AB614" s="472">
        <v>2876</v>
      </c>
      <c r="AC614" s="124">
        <f>SUM(AD614:AF614)</f>
        <v>2876.16</v>
      </c>
      <c r="AD614" s="124"/>
      <c r="AE614" s="124"/>
      <c r="AF614" s="1059">
        <f>SUM(AG614:AH614)</f>
        <v>2876.16</v>
      </c>
      <c r="AG614" s="132"/>
      <c r="AH614" s="56">
        <v>2876.16</v>
      </c>
      <c r="AI614" s="132"/>
      <c r="AJ614" s="831">
        <v>2876</v>
      </c>
      <c r="AK614" s="1061" t="s">
        <v>1102</v>
      </c>
      <c r="AL614" s="812"/>
      <c r="AM614" s="290"/>
      <c r="AN614" s="290"/>
      <c r="AO614" s="290"/>
      <c r="AP614" s="290"/>
      <c r="AQ614" s="290"/>
    </row>
    <row r="615" spans="1:43" s="139" customFormat="1" ht="75.75" customHeight="1" outlineLevel="1">
      <c r="A615" s="824" t="s">
        <v>1006</v>
      </c>
      <c r="B615" s="860" t="s">
        <v>983</v>
      </c>
      <c r="C615" s="511" t="s">
        <v>1067</v>
      </c>
      <c r="D615" s="516"/>
      <c r="E615" s="826" t="s">
        <v>73</v>
      </c>
      <c r="F615" s="826" t="s">
        <v>450</v>
      </c>
      <c r="G615" s="826" t="s">
        <v>934</v>
      </c>
      <c r="H615" s="826" t="s">
        <v>935</v>
      </c>
      <c r="I615" s="826">
        <v>1</v>
      </c>
      <c r="J615" s="826">
        <v>1</v>
      </c>
      <c r="K615" s="826">
        <v>2020</v>
      </c>
      <c r="L615" s="826">
        <v>2020</v>
      </c>
      <c r="M615" s="301"/>
      <c r="N615" s="301"/>
      <c r="O615" s="301"/>
      <c r="P615" s="301"/>
      <c r="Q615" s="114"/>
      <c r="R615" s="114"/>
      <c r="S615" s="114"/>
      <c r="T615" s="114"/>
      <c r="U615" s="425"/>
      <c r="V615" s="425"/>
      <c r="W615" s="425"/>
      <c r="X615" s="425"/>
      <c r="Y615" s="472">
        <f t="shared" ref="Y615:Y635" si="283">Z615+AA615+AB615</f>
        <v>1717</v>
      </c>
      <c r="Z615" s="472">
        <v>0</v>
      </c>
      <c r="AA615" s="472">
        <v>0</v>
      </c>
      <c r="AB615" s="472">
        <v>1717</v>
      </c>
      <c r="AC615" s="124">
        <f t="shared" ref="AC615:AC635" si="284">AD615+AE615+AF615</f>
        <v>1717</v>
      </c>
      <c r="AD615" s="124"/>
      <c r="AE615" s="124"/>
      <c r="AF615" s="124">
        <v>1717</v>
      </c>
      <c r="AG615" s="132"/>
      <c r="AH615" s="132"/>
      <c r="AI615" s="132"/>
      <c r="AJ615" s="831">
        <v>1717</v>
      </c>
      <c r="AK615" s="1061" t="s">
        <v>1091</v>
      </c>
      <c r="AL615" s="812"/>
      <c r="AM615" s="290"/>
      <c r="AN615" s="290"/>
      <c r="AO615" s="290"/>
      <c r="AP615" s="290"/>
      <c r="AQ615" s="290"/>
    </row>
    <row r="616" spans="1:43" s="139" customFormat="1" ht="75.75" customHeight="1" outlineLevel="1">
      <c r="A616" s="824" t="s">
        <v>1007</v>
      </c>
      <c r="B616" s="860" t="s">
        <v>984</v>
      </c>
      <c r="C616" s="511" t="s">
        <v>1067</v>
      </c>
      <c r="D616" s="516"/>
      <c r="E616" s="826" t="s">
        <v>73</v>
      </c>
      <c r="F616" s="826" t="s">
        <v>450</v>
      </c>
      <c r="G616" s="826" t="s">
        <v>934</v>
      </c>
      <c r="H616" s="826" t="s">
        <v>935</v>
      </c>
      <c r="I616" s="826">
        <v>1</v>
      </c>
      <c r="J616" s="826">
        <v>1</v>
      </c>
      <c r="K616" s="826">
        <v>2020</v>
      </c>
      <c r="L616" s="826">
        <v>2020</v>
      </c>
      <c r="M616" s="301"/>
      <c r="N616" s="301"/>
      <c r="O616" s="301"/>
      <c r="P616" s="301"/>
      <c r="Q616" s="114"/>
      <c r="R616" s="114"/>
      <c r="S616" s="114"/>
      <c r="T616" s="114"/>
      <c r="U616" s="425"/>
      <c r="V616" s="425"/>
      <c r="W616" s="425"/>
      <c r="X616" s="425"/>
      <c r="Y616" s="472">
        <f>Z616+AA616+AB616</f>
        <v>2985</v>
      </c>
      <c r="Z616" s="472">
        <v>0</v>
      </c>
      <c r="AA616" s="472">
        <v>0</v>
      </c>
      <c r="AB616" s="472">
        <v>2985</v>
      </c>
      <c r="AC616" s="124">
        <f>AD616+AE616+AF616</f>
        <v>2985</v>
      </c>
      <c r="AD616" s="124"/>
      <c r="AE616" s="124"/>
      <c r="AF616" s="124">
        <v>2985</v>
      </c>
      <c r="AG616" s="132"/>
      <c r="AH616" s="132"/>
      <c r="AI616" s="132"/>
      <c r="AJ616" s="831">
        <v>2985</v>
      </c>
      <c r="AK616" s="1061" t="s">
        <v>1091</v>
      </c>
      <c r="AL616" s="812"/>
      <c r="AM616" s="290"/>
      <c r="AN616" s="290"/>
      <c r="AO616" s="290"/>
      <c r="AP616" s="290"/>
      <c r="AQ616" s="290"/>
    </row>
    <row r="617" spans="1:43" s="139" customFormat="1" ht="75.75" customHeight="1" outlineLevel="1">
      <c r="A617" s="824" t="s">
        <v>1008</v>
      </c>
      <c r="B617" s="860" t="s">
        <v>985</v>
      </c>
      <c r="C617" s="511" t="s">
        <v>1067</v>
      </c>
      <c r="D617" s="516"/>
      <c r="E617" s="826" t="s">
        <v>73</v>
      </c>
      <c r="F617" s="826" t="s">
        <v>450</v>
      </c>
      <c r="G617" s="826" t="s">
        <v>934</v>
      </c>
      <c r="H617" s="826" t="s">
        <v>935</v>
      </c>
      <c r="I617" s="826">
        <v>1</v>
      </c>
      <c r="J617" s="826">
        <v>1</v>
      </c>
      <c r="K617" s="826">
        <v>2020</v>
      </c>
      <c r="L617" s="826">
        <v>2020</v>
      </c>
      <c r="M617" s="301"/>
      <c r="N617" s="301"/>
      <c r="O617" s="301"/>
      <c r="P617" s="301"/>
      <c r="Q617" s="114"/>
      <c r="R617" s="114"/>
      <c r="S617" s="114"/>
      <c r="T617" s="114"/>
      <c r="U617" s="425"/>
      <c r="V617" s="425"/>
      <c r="W617" s="425"/>
      <c r="X617" s="425"/>
      <c r="Y617" s="472">
        <f t="shared" si="283"/>
        <v>723</v>
      </c>
      <c r="Z617" s="472">
        <v>0</v>
      </c>
      <c r="AA617" s="472">
        <v>0</v>
      </c>
      <c r="AB617" s="472">
        <v>723</v>
      </c>
      <c r="AC617" s="124">
        <f t="shared" si="284"/>
        <v>723</v>
      </c>
      <c r="AD617" s="124"/>
      <c r="AE617" s="124"/>
      <c r="AF617" s="124">
        <v>723</v>
      </c>
      <c r="AG617" s="132"/>
      <c r="AH617" s="132"/>
      <c r="AI617" s="132"/>
      <c r="AJ617" s="831">
        <v>723</v>
      </c>
      <c r="AK617" s="1061" t="s">
        <v>1099</v>
      </c>
      <c r="AL617" s="812"/>
      <c r="AM617" s="290"/>
      <c r="AN617" s="290"/>
      <c r="AO617" s="290"/>
      <c r="AP617" s="290"/>
      <c r="AQ617" s="290"/>
    </row>
    <row r="618" spans="1:43" s="139" customFormat="1" ht="75.75" customHeight="1" outlineLevel="1">
      <c r="A618" s="824" t="s">
        <v>1009</v>
      </c>
      <c r="B618" s="860" t="s">
        <v>1039</v>
      </c>
      <c r="C618" s="511" t="s">
        <v>1067</v>
      </c>
      <c r="D618" s="516"/>
      <c r="E618" s="826" t="s">
        <v>73</v>
      </c>
      <c r="F618" s="826" t="s">
        <v>450</v>
      </c>
      <c r="G618" s="826" t="s">
        <v>934</v>
      </c>
      <c r="H618" s="826" t="s">
        <v>935</v>
      </c>
      <c r="I618" s="826">
        <v>1</v>
      </c>
      <c r="J618" s="826">
        <v>1</v>
      </c>
      <c r="K618" s="826">
        <v>2020</v>
      </c>
      <c r="L618" s="826">
        <v>2020</v>
      </c>
      <c r="M618" s="301"/>
      <c r="N618" s="301"/>
      <c r="O618" s="301"/>
      <c r="P618" s="301"/>
      <c r="Q618" s="114"/>
      <c r="R618" s="114"/>
      <c r="S618" s="114"/>
      <c r="T618" s="114"/>
      <c r="U618" s="425"/>
      <c r="V618" s="425"/>
      <c r="W618" s="425"/>
      <c r="X618" s="425"/>
      <c r="Y618" s="472">
        <f>Z618+AA618+AB618</f>
        <v>2087</v>
      </c>
      <c r="Z618" s="472">
        <v>0</v>
      </c>
      <c r="AA618" s="472">
        <v>0</v>
      </c>
      <c r="AB618" s="472">
        <v>2087</v>
      </c>
      <c r="AC618" s="124">
        <f>AD618+AE618+AF618</f>
        <v>2087</v>
      </c>
      <c r="AD618" s="124"/>
      <c r="AE618" s="124"/>
      <c r="AF618" s="124">
        <v>2087</v>
      </c>
      <c r="AG618" s="132"/>
      <c r="AH618" s="132"/>
      <c r="AI618" s="132"/>
      <c r="AJ618" s="831">
        <v>2087</v>
      </c>
      <c r="AK618" s="1061" t="s">
        <v>1111</v>
      </c>
      <c r="AL618" s="812"/>
      <c r="AM618" s="290"/>
      <c r="AN618" s="290"/>
      <c r="AO618" s="290"/>
      <c r="AP618" s="290"/>
      <c r="AQ618" s="290"/>
    </row>
    <row r="619" spans="1:43" s="139" customFormat="1" ht="75.75" customHeight="1" outlineLevel="1">
      <c r="A619" s="824" t="s">
        <v>1010</v>
      </c>
      <c r="B619" s="860" t="s">
        <v>986</v>
      </c>
      <c r="C619" s="511" t="s">
        <v>1067</v>
      </c>
      <c r="D619" s="516"/>
      <c r="E619" s="826" t="s">
        <v>73</v>
      </c>
      <c r="F619" s="826" t="s">
        <v>450</v>
      </c>
      <c r="G619" s="826" t="s">
        <v>934</v>
      </c>
      <c r="H619" s="826" t="s">
        <v>935</v>
      </c>
      <c r="I619" s="826">
        <v>1</v>
      </c>
      <c r="J619" s="826">
        <v>1</v>
      </c>
      <c r="K619" s="826">
        <v>2020</v>
      </c>
      <c r="L619" s="826">
        <v>2020</v>
      </c>
      <c r="M619" s="301"/>
      <c r="N619" s="301"/>
      <c r="O619" s="301"/>
      <c r="P619" s="301"/>
      <c r="Q619" s="114"/>
      <c r="R619" s="114"/>
      <c r="S619" s="114"/>
      <c r="T619" s="114"/>
      <c r="U619" s="425"/>
      <c r="V619" s="425"/>
      <c r="W619" s="425"/>
      <c r="X619" s="425"/>
      <c r="Y619" s="472">
        <f t="shared" si="283"/>
        <v>127</v>
      </c>
      <c r="Z619" s="472">
        <v>0</v>
      </c>
      <c r="AA619" s="472">
        <v>0</v>
      </c>
      <c r="AB619" s="472">
        <v>127</v>
      </c>
      <c r="AC619" s="124">
        <f t="shared" si="284"/>
        <v>127</v>
      </c>
      <c r="AD619" s="124"/>
      <c r="AE619" s="124"/>
      <c r="AF619" s="124">
        <v>127</v>
      </c>
      <c r="AG619" s="132"/>
      <c r="AH619" s="132"/>
      <c r="AI619" s="132"/>
      <c r="AJ619" s="831">
        <v>127</v>
      </c>
      <c r="AK619" s="1061" t="s">
        <v>1103</v>
      </c>
      <c r="AL619" s="812"/>
      <c r="AM619" s="290"/>
      <c r="AN619" s="290"/>
      <c r="AO619" s="290"/>
      <c r="AP619" s="290"/>
      <c r="AQ619" s="290"/>
    </row>
    <row r="620" spans="1:43" s="139" customFormat="1" ht="75.75" customHeight="1" outlineLevel="1">
      <c r="A620" s="824" t="s">
        <v>1011</v>
      </c>
      <c r="B620" s="860" t="s">
        <v>987</v>
      </c>
      <c r="C620" s="795" t="s">
        <v>1067</v>
      </c>
      <c r="D620" s="516"/>
      <c r="E620" s="826" t="s">
        <v>73</v>
      </c>
      <c r="F620" s="826" t="s">
        <v>450</v>
      </c>
      <c r="G620" s="826" t="s">
        <v>934</v>
      </c>
      <c r="H620" s="826" t="s">
        <v>935</v>
      </c>
      <c r="I620" s="826">
        <v>1</v>
      </c>
      <c r="J620" s="826">
        <v>1</v>
      </c>
      <c r="K620" s="826">
        <v>2020</v>
      </c>
      <c r="L620" s="826">
        <v>2020</v>
      </c>
      <c r="M620" s="301"/>
      <c r="N620" s="301"/>
      <c r="O620" s="301"/>
      <c r="P620" s="301"/>
      <c r="Q620" s="114"/>
      <c r="R620" s="114"/>
      <c r="S620" s="114"/>
      <c r="T620" s="114"/>
      <c r="U620" s="425"/>
      <c r="V620" s="425"/>
      <c r="W620" s="425"/>
      <c r="X620" s="425"/>
      <c r="Y620" s="472">
        <f>Z620+AA620+AB620</f>
        <v>78</v>
      </c>
      <c r="Z620" s="472">
        <v>0</v>
      </c>
      <c r="AA620" s="472">
        <v>0</v>
      </c>
      <c r="AB620" s="472">
        <v>78</v>
      </c>
      <c r="AC620" s="124">
        <f>AD620+AE620+AF620</f>
        <v>78</v>
      </c>
      <c r="AD620" s="124"/>
      <c r="AE620" s="124"/>
      <c r="AF620" s="124">
        <v>78</v>
      </c>
      <c r="AG620" s="132"/>
      <c r="AH620" s="132"/>
      <c r="AI620" s="132"/>
      <c r="AJ620" s="831">
        <v>78</v>
      </c>
      <c r="AK620" s="1061" t="s">
        <v>1099</v>
      </c>
      <c r="AL620" s="812"/>
      <c r="AM620" s="290"/>
      <c r="AN620" s="290"/>
      <c r="AO620" s="290"/>
      <c r="AP620" s="290"/>
      <c r="AQ620" s="290"/>
    </row>
    <row r="621" spans="1:43" s="139" customFormat="1" ht="75.75" customHeight="1" outlineLevel="1">
      <c r="A621" s="824" t="s">
        <v>1012</v>
      </c>
      <c r="B621" s="860" t="s">
        <v>988</v>
      </c>
      <c r="C621" s="795" t="s">
        <v>1067</v>
      </c>
      <c r="D621" s="516"/>
      <c r="E621" s="826" t="s">
        <v>73</v>
      </c>
      <c r="F621" s="826" t="s">
        <v>450</v>
      </c>
      <c r="G621" s="826" t="s">
        <v>934</v>
      </c>
      <c r="H621" s="826" t="s">
        <v>935</v>
      </c>
      <c r="I621" s="826">
        <v>1</v>
      </c>
      <c r="J621" s="826">
        <v>1</v>
      </c>
      <c r="K621" s="826">
        <v>2020</v>
      </c>
      <c r="L621" s="826">
        <v>2020</v>
      </c>
      <c r="M621" s="301"/>
      <c r="N621" s="301"/>
      <c r="O621" s="301"/>
      <c r="P621" s="301"/>
      <c r="Q621" s="114"/>
      <c r="R621" s="114"/>
      <c r="S621" s="114"/>
      <c r="T621" s="114"/>
      <c r="U621" s="425"/>
      <c r="V621" s="425"/>
      <c r="W621" s="425"/>
      <c r="X621" s="425"/>
      <c r="Y621" s="472">
        <f t="shared" si="283"/>
        <v>83</v>
      </c>
      <c r="Z621" s="472">
        <v>0</v>
      </c>
      <c r="AA621" s="472">
        <v>0</v>
      </c>
      <c r="AB621" s="472">
        <v>83</v>
      </c>
      <c r="AC621" s="124">
        <f t="shared" si="284"/>
        <v>83</v>
      </c>
      <c r="AD621" s="124"/>
      <c r="AE621" s="124"/>
      <c r="AF621" s="124">
        <v>83</v>
      </c>
      <c r="AG621" s="132"/>
      <c r="AH621" s="132"/>
      <c r="AI621" s="132"/>
      <c r="AJ621" s="831">
        <v>83</v>
      </c>
      <c r="AK621" s="1061" t="s">
        <v>1099</v>
      </c>
      <c r="AL621" s="812"/>
      <c r="AM621" s="290"/>
      <c r="AN621" s="290"/>
      <c r="AO621" s="290"/>
      <c r="AP621" s="290"/>
      <c r="AQ621" s="290"/>
    </row>
    <row r="622" spans="1:43" s="139" customFormat="1" ht="75.75" customHeight="1" outlineLevel="1">
      <c r="A622" s="824" t="s">
        <v>1013</v>
      </c>
      <c r="B622" s="860" t="s">
        <v>989</v>
      </c>
      <c r="C622" s="873" t="s">
        <v>1067</v>
      </c>
      <c r="D622" s="516"/>
      <c r="E622" s="826" t="s">
        <v>73</v>
      </c>
      <c r="F622" s="826" t="s">
        <v>450</v>
      </c>
      <c r="G622" s="826" t="s">
        <v>934</v>
      </c>
      <c r="H622" s="826" t="s">
        <v>935</v>
      </c>
      <c r="I622" s="826">
        <v>2</v>
      </c>
      <c r="J622" s="826">
        <v>2</v>
      </c>
      <c r="K622" s="826">
        <v>2020</v>
      </c>
      <c r="L622" s="826">
        <v>2020</v>
      </c>
      <c r="M622" s="301"/>
      <c r="N622" s="301"/>
      <c r="O622" s="301"/>
      <c r="P622" s="301"/>
      <c r="Q622" s="114"/>
      <c r="R622" s="114"/>
      <c r="S622" s="114"/>
      <c r="T622" s="114"/>
      <c r="U622" s="425"/>
      <c r="V622" s="425"/>
      <c r="W622" s="425"/>
      <c r="X622" s="425"/>
      <c r="Y622" s="472">
        <f>Z622+AA622+AB622</f>
        <v>119</v>
      </c>
      <c r="Z622" s="472">
        <v>0</v>
      </c>
      <c r="AA622" s="472">
        <v>0</v>
      </c>
      <c r="AB622" s="472">
        <v>119</v>
      </c>
      <c r="AC622" s="124">
        <f>AD622+AE622+AF622</f>
        <v>119</v>
      </c>
      <c r="AD622" s="124"/>
      <c r="AE622" s="124"/>
      <c r="AF622" s="124">
        <v>119</v>
      </c>
      <c r="AG622" s="132"/>
      <c r="AH622" s="132"/>
      <c r="AI622" s="132"/>
      <c r="AJ622" s="831">
        <v>119</v>
      </c>
      <c r="AK622" s="1061" t="s">
        <v>1103</v>
      </c>
      <c r="AL622" s="812"/>
      <c r="AM622" s="290"/>
      <c r="AN622" s="290"/>
      <c r="AO622" s="290"/>
      <c r="AP622" s="290"/>
      <c r="AQ622" s="290"/>
    </row>
    <row r="623" spans="1:43" s="139" customFormat="1" ht="75.75" customHeight="1" outlineLevel="1">
      <c r="A623" s="824" t="s">
        <v>1014</v>
      </c>
      <c r="B623" s="860" t="s">
        <v>990</v>
      </c>
      <c r="C623" s="873" t="s">
        <v>1067</v>
      </c>
      <c r="D623" s="516"/>
      <c r="E623" s="826" t="s">
        <v>73</v>
      </c>
      <c r="F623" s="826" t="s">
        <v>450</v>
      </c>
      <c r="G623" s="826" t="s">
        <v>934</v>
      </c>
      <c r="H623" s="826" t="s">
        <v>935</v>
      </c>
      <c r="I623" s="826">
        <v>1</v>
      </c>
      <c r="J623" s="826">
        <v>1</v>
      </c>
      <c r="K623" s="826">
        <v>2020</v>
      </c>
      <c r="L623" s="826">
        <v>2020</v>
      </c>
      <c r="M623" s="301"/>
      <c r="N623" s="301"/>
      <c r="O623" s="301"/>
      <c r="P623" s="301"/>
      <c r="Q623" s="114"/>
      <c r="R623" s="114"/>
      <c r="S623" s="114"/>
      <c r="T623" s="114"/>
      <c r="U623" s="425"/>
      <c r="V623" s="425"/>
      <c r="W623" s="425"/>
      <c r="X623" s="425"/>
      <c r="Y623" s="472">
        <f t="shared" si="283"/>
        <v>1394</v>
      </c>
      <c r="Z623" s="472">
        <v>0</v>
      </c>
      <c r="AA623" s="472">
        <v>0</v>
      </c>
      <c r="AB623" s="472">
        <v>1394</v>
      </c>
      <c r="AC623" s="124">
        <f t="shared" si="284"/>
        <v>1394</v>
      </c>
      <c r="AD623" s="124"/>
      <c r="AE623" s="124"/>
      <c r="AF623" s="1209">
        <v>1394</v>
      </c>
      <c r="AG623" s="132"/>
      <c r="AH623" s="132"/>
      <c r="AI623" s="132"/>
      <c r="AJ623" s="831">
        <v>1394</v>
      </c>
      <c r="AK623" s="1061" t="s">
        <v>1102</v>
      </c>
      <c r="AL623" s="812"/>
      <c r="AM623" s="290"/>
      <c r="AN623" s="290"/>
      <c r="AO623" s="290"/>
      <c r="AP623" s="290"/>
      <c r="AQ623" s="290"/>
    </row>
    <row r="624" spans="1:43" s="139" customFormat="1" ht="43.2" customHeight="1" outlineLevel="1">
      <c r="A624" s="824" t="s">
        <v>1015</v>
      </c>
      <c r="B624" s="860" t="s">
        <v>991</v>
      </c>
      <c r="C624" s="873" t="s">
        <v>1067</v>
      </c>
      <c r="D624" s="516"/>
      <c r="E624" s="826" t="s">
        <v>73</v>
      </c>
      <c r="F624" s="826" t="s">
        <v>450</v>
      </c>
      <c r="G624" s="826" t="s">
        <v>934</v>
      </c>
      <c r="H624" s="826" t="s">
        <v>935</v>
      </c>
      <c r="I624" s="826">
        <v>2</v>
      </c>
      <c r="J624" s="826">
        <v>2</v>
      </c>
      <c r="K624" s="826">
        <v>2020</v>
      </c>
      <c r="L624" s="826">
        <v>2020</v>
      </c>
      <c r="M624" s="301"/>
      <c r="N624" s="301"/>
      <c r="O624" s="301"/>
      <c r="P624" s="301"/>
      <c r="Q624" s="114"/>
      <c r="R624" s="114"/>
      <c r="S624" s="114"/>
      <c r="T624" s="114"/>
      <c r="U624" s="425"/>
      <c r="V624" s="425"/>
      <c r="W624" s="425"/>
      <c r="X624" s="425"/>
      <c r="Y624" s="472">
        <f t="shared" si="283"/>
        <v>577</v>
      </c>
      <c r="Z624" s="472">
        <v>0</v>
      </c>
      <c r="AA624" s="472">
        <v>0</v>
      </c>
      <c r="AB624" s="472">
        <v>577</v>
      </c>
      <c r="AC624" s="124">
        <f t="shared" si="284"/>
        <v>577</v>
      </c>
      <c r="AD624" s="124"/>
      <c r="AE624" s="124"/>
      <c r="AF624" s="124">
        <v>577</v>
      </c>
      <c r="AG624" s="132"/>
      <c r="AH624" s="132"/>
      <c r="AI624" s="132"/>
      <c r="AJ624" s="831">
        <v>577</v>
      </c>
      <c r="AK624" s="1061" t="s">
        <v>1099</v>
      </c>
      <c r="AL624" s="812"/>
      <c r="AM624" s="290"/>
      <c r="AN624" s="290"/>
      <c r="AO624" s="290"/>
      <c r="AP624" s="290"/>
      <c r="AQ624" s="290"/>
    </row>
    <row r="625" spans="1:43" s="139" customFormat="1" ht="43.2" customHeight="1" outlineLevel="1">
      <c r="A625" s="824" t="s">
        <v>1016</v>
      </c>
      <c r="B625" s="860" t="s">
        <v>992</v>
      </c>
      <c r="C625" s="873" t="s">
        <v>1067</v>
      </c>
      <c r="D625" s="516"/>
      <c r="E625" s="826" t="s">
        <v>73</v>
      </c>
      <c r="F625" s="826" t="s">
        <v>450</v>
      </c>
      <c r="G625" s="826" t="s">
        <v>934</v>
      </c>
      <c r="H625" s="826" t="s">
        <v>935</v>
      </c>
      <c r="I625" s="826">
        <v>3</v>
      </c>
      <c r="J625" s="826">
        <v>3</v>
      </c>
      <c r="K625" s="826">
        <v>2020</v>
      </c>
      <c r="L625" s="826">
        <v>2020</v>
      </c>
      <c r="M625" s="301"/>
      <c r="N625" s="301"/>
      <c r="O625" s="301"/>
      <c r="P625" s="301"/>
      <c r="Q625" s="114"/>
      <c r="R625" s="114"/>
      <c r="S625" s="114"/>
      <c r="T625" s="114"/>
      <c r="U625" s="425"/>
      <c r="V625" s="425"/>
      <c r="W625" s="425"/>
      <c r="X625" s="425"/>
      <c r="Y625" s="472">
        <f t="shared" si="283"/>
        <v>568</v>
      </c>
      <c r="Z625" s="472">
        <v>0</v>
      </c>
      <c r="AA625" s="472">
        <v>0</v>
      </c>
      <c r="AB625" s="472">
        <v>568</v>
      </c>
      <c r="AC625" s="124">
        <f t="shared" si="284"/>
        <v>568</v>
      </c>
      <c r="AD625" s="124"/>
      <c r="AE625" s="124"/>
      <c r="AF625" s="124">
        <v>568</v>
      </c>
      <c r="AG625" s="132"/>
      <c r="AH625" s="132"/>
      <c r="AI625" s="132"/>
      <c r="AJ625" s="831">
        <v>568</v>
      </c>
      <c r="AK625" s="1061" t="s">
        <v>1091</v>
      </c>
      <c r="AL625" s="812"/>
      <c r="AM625" s="290"/>
      <c r="AN625" s="290"/>
      <c r="AO625" s="290"/>
      <c r="AP625" s="290"/>
      <c r="AQ625" s="290"/>
    </row>
    <row r="626" spans="1:43" s="139" customFormat="1" ht="43.2" customHeight="1" outlineLevel="1">
      <c r="A626" s="824" t="s">
        <v>1017</v>
      </c>
      <c r="B626" s="860" t="s">
        <v>993</v>
      </c>
      <c r="C626" s="873" t="s">
        <v>1067</v>
      </c>
      <c r="D626" s="516"/>
      <c r="E626" s="826" t="s">
        <v>73</v>
      </c>
      <c r="F626" s="826" t="s">
        <v>450</v>
      </c>
      <c r="G626" s="826" t="s">
        <v>934</v>
      </c>
      <c r="H626" s="826" t="s">
        <v>935</v>
      </c>
      <c r="I626" s="826">
        <v>1</v>
      </c>
      <c r="J626" s="826">
        <v>1</v>
      </c>
      <c r="K626" s="826">
        <v>2020</v>
      </c>
      <c r="L626" s="826">
        <v>2020</v>
      </c>
      <c r="M626" s="301"/>
      <c r="N626" s="301"/>
      <c r="O626" s="301"/>
      <c r="P626" s="301"/>
      <c r="Q626" s="114"/>
      <c r="R626" s="114"/>
      <c r="S626" s="114"/>
      <c r="T626" s="114"/>
      <c r="U626" s="425"/>
      <c r="V626" s="425"/>
      <c r="W626" s="425"/>
      <c r="X626" s="425"/>
      <c r="Y626" s="472">
        <f t="shared" si="283"/>
        <v>654</v>
      </c>
      <c r="Z626" s="472">
        <v>0</v>
      </c>
      <c r="AA626" s="472">
        <v>0</v>
      </c>
      <c r="AB626" s="472">
        <v>654</v>
      </c>
      <c r="AC626" s="124">
        <f t="shared" si="284"/>
        <v>654</v>
      </c>
      <c r="AD626" s="124"/>
      <c r="AE626" s="124"/>
      <c r="AF626" s="124">
        <v>654</v>
      </c>
      <c r="AG626" s="132"/>
      <c r="AH626" s="132"/>
      <c r="AI626" s="132"/>
      <c r="AJ626" s="831">
        <v>654</v>
      </c>
      <c r="AK626" s="1061" t="s">
        <v>1112</v>
      </c>
      <c r="AL626" s="812"/>
      <c r="AM626" s="290"/>
      <c r="AN626" s="290"/>
      <c r="AO626" s="290"/>
      <c r="AP626" s="290"/>
      <c r="AQ626" s="290"/>
    </row>
    <row r="627" spans="1:43" s="139" customFormat="1" ht="43.2" customHeight="1" outlineLevel="1">
      <c r="A627" s="824" t="s">
        <v>1018</v>
      </c>
      <c r="B627" s="860" t="s">
        <v>994</v>
      </c>
      <c r="C627" s="873" t="s">
        <v>1067</v>
      </c>
      <c r="D627" s="516"/>
      <c r="E627" s="826" t="s">
        <v>73</v>
      </c>
      <c r="F627" s="826" t="s">
        <v>450</v>
      </c>
      <c r="G627" s="826" t="s">
        <v>934</v>
      </c>
      <c r="H627" s="826" t="s">
        <v>935</v>
      </c>
      <c r="I627" s="826">
        <v>4</v>
      </c>
      <c r="J627" s="826">
        <v>4</v>
      </c>
      <c r="K627" s="826">
        <v>2020</v>
      </c>
      <c r="L627" s="826">
        <v>2020</v>
      </c>
      <c r="M627" s="301"/>
      <c r="N627" s="301"/>
      <c r="O627" s="301"/>
      <c r="P627" s="301"/>
      <c r="Q627" s="114"/>
      <c r="R627" s="114"/>
      <c r="S627" s="114"/>
      <c r="T627" s="114"/>
      <c r="U627" s="425"/>
      <c r="V627" s="425"/>
      <c r="W627" s="425"/>
      <c r="X627" s="425"/>
      <c r="Y627" s="472">
        <f t="shared" si="283"/>
        <v>277</v>
      </c>
      <c r="Z627" s="472">
        <v>0</v>
      </c>
      <c r="AA627" s="472">
        <v>0</v>
      </c>
      <c r="AB627" s="472">
        <v>277</v>
      </c>
      <c r="AC627" s="124">
        <f t="shared" si="284"/>
        <v>277</v>
      </c>
      <c r="AD627" s="124"/>
      <c r="AE627" s="124"/>
      <c r="AF627" s="124">
        <v>277</v>
      </c>
      <c r="AG627" s="132"/>
      <c r="AH627" s="132"/>
      <c r="AI627" s="132"/>
      <c r="AJ627" s="831">
        <v>277</v>
      </c>
      <c r="AK627" s="1061" t="s">
        <v>1112</v>
      </c>
      <c r="AL627" s="812"/>
      <c r="AM627" s="290"/>
      <c r="AN627" s="290"/>
      <c r="AO627" s="290"/>
      <c r="AP627" s="290"/>
      <c r="AQ627" s="290"/>
    </row>
    <row r="628" spans="1:43" s="139" customFormat="1" ht="43.2" customHeight="1" outlineLevel="1">
      <c r="A628" s="824" t="s">
        <v>1019</v>
      </c>
      <c r="B628" s="860" t="s">
        <v>995</v>
      </c>
      <c r="C628" s="873" t="s">
        <v>1067</v>
      </c>
      <c r="D628" s="516"/>
      <c r="E628" s="826" t="s">
        <v>73</v>
      </c>
      <c r="F628" s="826" t="s">
        <v>450</v>
      </c>
      <c r="G628" s="826" t="s">
        <v>934</v>
      </c>
      <c r="H628" s="826" t="s">
        <v>935</v>
      </c>
      <c r="I628" s="826">
        <v>1</v>
      </c>
      <c r="J628" s="826">
        <v>1</v>
      </c>
      <c r="K628" s="826">
        <v>2020</v>
      </c>
      <c r="L628" s="826">
        <v>2020</v>
      </c>
      <c r="M628" s="301"/>
      <c r="N628" s="301"/>
      <c r="O628" s="301"/>
      <c r="P628" s="301"/>
      <c r="Q628" s="114"/>
      <c r="R628" s="114"/>
      <c r="S628" s="114"/>
      <c r="T628" s="114"/>
      <c r="U628" s="425"/>
      <c r="V628" s="425"/>
      <c r="W628" s="425"/>
      <c r="X628" s="425"/>
      <c r="Y628" s="472">
        <f t="shared" si="283"/>
        <v>1549</v>
      </c>
      <c r="Z628" s="472">
        <v>0</v>
      </c>
      <c r="AA628" s="472">
        <v>0</v>
      </c>
      <c r="AB628" s="472">
        <v>1549</v>
      </c>
      <c r="AC628" s="124">
        <f t="shared" si="284"/>
        <v>1549</v>
      </c>
      <c r="AD628" s="124"/>
      <c r="AE628" s="124"/>
      <c r="AF628" s="124">
        <v>1549</v>
      </c>
      <c r="AG628" s="132"/>
      <c r="AH628" s="132"/>
      <c r="AI628" s="132"/>
      <c r="AJ628" s="831">
        <v>1549</v>
      </c>
      <c r="AK628" s="1061" t="s">
        <v>1104</v>
      </c>
      <c r="AL628" s="812"/>
      <c r="AM628" s="290"/>
      <c r="AN628" s="290"/>
      <c r="AO628" s="290"/>
      <c r="AP628" s="290"/>
      <c r="AQ628" s="290"/>
    </row>
    <row r="629" spans="1:43" s="139" customFormat="1" ht="43.2" customHeight="1" outlineLevel="1">
      <c r="A629" s="824" t="s">
        <v>1020</v>
      </c>
      <c r="B629" s="860" t="s">
        <v>996</v>
      </c>
      <c r="C629" s="873" t="s">
        <v>1067</v>
      </c>
      <c r="D629" s="516"/>
      <c r="E629" s="826" t="s">
        <v>73</v>
      </c>
      <c r="F629" s="826" t="s">
        <v>450</v>
      </c>
      <c r="G629" s="826" t="s">
        <v>934</v>
      </c>
      <c r="H629" s="826" t="s">
        <v>935</v>
      </c>
      <c r="I629" s="826">
        <v>6</v>
      </c>
      <c r="J629" s="826">
        <v>6</v>
      </c>
      <c r="K629" s="826">
        <v>2020</v>
      </c>
      <c r="L629" s="826">
        <v>2020</v>
      </c>
      <c r="M629" s="301"/>
      <c r="N629" s="301"/>
      <c r="O629" s="301"/>
      <c r="P629" s="301"/>
      <c r="Q629" s="114"/>
      <c r="R629" s="114"/>
      <c r="S629" s="114"/>
      <c r="T629" s="114"/>
      <c r="U629" s="425"/>
      <c r="V629" s="425"/>
      <c r="W629" s="425"/>
      <c r="X629" s="425"/>
      <c r="Y629" s="472">
        <f t="shared" si="283"/>
        <v>631</v>
      </c>
      <c r="Z629" s="472">
        <v>0</v>
      </c>
      <c r="AA629" s="472">
        <v>0</v>
      </c>
      <c r="AB629" s="472">
        <v>631</v>
      </c>
      <c r="AC629" s="124">
        <f t="shared" si="284"/>
        <v>631</v>
      </c>
      <c r="AD629" s="124"/>
      <c r="AE629" s="124"/>
      <c r="AF629" s="124">
        <v>631</v>
      </c>
      <c r="AG629" s="132"/>
      <c r="AH629" s="132"/>
      <c r="AI629" s="132"/>
      <c r="AJ629" s="831">
        <v>631</v>
      </c>
      <c r="AK629" s="1061" t="s">
        <v>1107</v>
      </c>
      <c r="AL629" s="812"/>
      <c r="AM629" s="290"/>
      <c r="AN629" s="290"/>
      <c r="AO629" s="290"/>
      <c r="AP629" s="290"/>
      <c r="AQ629" s="290"/>
    </row>
    <row r="630" spans="1:43" s="139" customFormat="1" ht="43.2" customHeight="1" outlineLevel="1">
      <c r="A630" s="824" t="s">
        <v>1021</v>
      </c>
      <c r="B630" s="860" t="s">
        <v>997</v>
      </c>
      <c r="C630" s="873" t="s">
        <v>1067</v>
      </c>
      <c r="D630" s="516"/>
      <c r="E630" s="826" t="s">
        <v>73</v>
      </c>
      <c r="F630" s="826" t="s">
        <v>450</v>
      </c>
      <c r="G630" s="826" t="s">
        <v>934</v>
      </c>
      <c r="H630" s="826" t="s">
        <v>935</v>
      </c>
      <c r="I630" s="826">
        <v>1</v>
      </c>
      <c r="J630" s="826">
        <v>1</v>
      </c>
      <c r="K630" s="826">
        <v>2020</v>
      </c>
      <c r="L630" s="826">
        <v>2020</v>
      </c>
      <c r="M630" s="301"/>
      <c r="N630" s="301"/>
      <c r="O630" s="301"/>
      <c r="P630" s="301"/>
      <c r="Q630" s="114"/>
      <c r="R630" s="114"/>
      <c r="S630" s="114"/>
      <c r="T630" s="114"/>
      <c r="U630" s="425"/>
      <c r="V630" s="425"/>
      <c r="W630" s="425"/>
      <c r="X630" s="425"/>
      <c r="Y630" s="472">
        <f t="shared" si="283"/>
        <v>2073</v>
      </c>
      <c r="Z630" s="472">
        <v>0</v>
      </c>
      <c r="AA630" s="472">
        <v>0</v>
      </c>
      <c r="AB630" s="472">
        <v>2073</v>
      </c>
      <c r="AC630" s="124">
        <f t="shared" si="284"/>
        <v>2073</v>
      </c>
      <c r="AD630" s="124"/>
      <c r="AE630" s="124"/>
      <c r="AF630" s="124">
        <v>2073</v>
      </c>
      <c r="AG630" s="132"/>
      <c r="AH630" s="132"/>
      <c r="AI630" s="132"/>
      <c r="AJ630" s="831">
        <v>2073</v>
      </c>
      <c r="AK630" s="1061" t="s">
        <v>1113</v>
      </c>
      <c r="AL630" s="812"/>
      <c r="AM630" s="290"/>
      <c r="AN630" s="290"/>
      <c r="AO630" s="290"/>
      <c r="AP630" s="290"/>
      <c r="AQ630" s="290"/>
    </row>
    <row r="631" spans="1:43" s="139" customFormat="1" ht="43.2" customHeight="1" outlineLevel="1">
      <c r="A631" s="824" t="s">
        <v>1022</v>
      </c>
      <c r="B631" s="860" t="s">
        <v>998</v>
      </c>
      <c r="C631" s="873" t="s">
        <v>1067</v>
      </c>
      <c r="D631" s="516"/>
      <c r="E631" s="826" t="s">
        <v>73</v>
      </c>
      <c r="F631" s="826" t="s">
        <v>450</v>
      </c>
      <c r="G631" s="826" t="s">
        <v>934</v>
      </c>
      <c r="H631" s="826" t="s">
        <v>935</v>
      </c>
      <c r="I631" s="826">
        <v>5</v>
      </c>
      <c r="J631" s="826">
        <v>5</v>
      </c>
      <c r="K631" s="826">
        <v>2020</v>
      </c>
      <c r="L631" s="826">
        <v>2020</v>
      </c>
      <c r="M631" s="301"/>
      <c r="N631" s="301"/>
      <c r="O631" s="301"/>
      <c r="P631" s="301"/>
      <c r="Q631" s="114"/>
      <c r="R631" s="114"/>
      <c r="S631" s="114"/>
      <c r="T631" s="114"/>
      <c r="U631" s="425"/>
      <c r="V631" s="425"/>
      <c r="W631" s="425"/>
      <c r="X631" s="425"/>
      <c r="Y631" s="472">
        <f t="shared" si="283"/>
        <v>863</v>
      </c>
      <c r="Z631" s="472">
        <v>0</v>
      </c>
      <c r="AA631" s="472">
        <v>0</v>
      </c>
      <c r="AB631" s="472">
        <v>863</v>
      </c>
      <c r="AC631" s="124">
        <f t="shared" si="284"/>
        <v>863</v>
      </c>
      <c r="AD631" s="124"/>
      <c r="AE631" s="124"/>
      <c r="AF631" s="124">
        <v>863</v>
      </c>
      <c r="AG631" s="132"/>
      <c r="AH631" s="132"/>
      <c r="AI631" s="132"/>
      <c r="AJ631" s="831">
        <v>863</v>
      </c>
      <c r="AK631" s="1061" t="s">
        <v>1107</v>
      </c>
      <c r="AL631" s="812"/>
      <c r="AM631" s="290"/>
      <c r="AN631" s="290"/>
      <c r="AO631" s="290"/>
      <c r="AP631" s="290"/>
      <c r="AQ631" s="290"/>
    </row>
    <row r="632" spans="1:43" s="139" customFormat="1" ht="43.2" customHeight="1" outlineLevel="1">
      <c r="A632" s="824" t="s">
        <v>1023</v>
      </c>
      <c r="B632" s="860" t="s">
        <v>999</v>
      </c>
      <c r="C632" s="873" t="s">
        <v>1067</v>
      </c>
      <c r="D632" s="516"/>
      <c r="E632" s="826" t="s">
        <v>73</v>
      </c>
      <c r="F632" s="826" t="s">
        <v>450</v>
      </c>
      <c r="G632" s="826" t="s">
        <v>934</v>
      </c>
      <c r="H632" s="826" t="s">
        <v>935</v>
      </c>
      <c r="I632" s="826">
        <v>1</v>
      </c>
      <c r="J632" s="826">
        <v>1</v>
      </c>
      <c r="K632" s="826">
        <v>2020</v>
      </c>
      <c r="L632" s="826">
        <v>2020</v>
      </c>
      <c r="M632" s="301"/>
      <c r="N632" s="301"/>
      <c r="O632" s="301"/>
      <c r="P632" s="301"/>
      <c r="Q632" s="114"/>
      <c r="R632" s="114"/>
      <c r="S632" s="114"/>
      <c r="T632" s="114"/>
      <c r="U632" s="425"/>
      <c r="V632" s="425"/>
      <c r="W632" s="425"/>
      <c r="X632" s="425"/>
      <c r="Y632" s="472">
        <f t="shared" si="283"/>
        <v>1023</v>
      </c>
      <c r="Z632" s="472">
        <v>0</v>
      </c>
      <c r="AA632" s="472">
        <v>0</v>
      </c>
      <c r="AB632" s="472">
        <v>1023</v>
      </c>
      <c r="AC632" s="124">
        <f t="shared" si="284"/>
        <v>1023</v>
      </c>
      <c r="AD632" s="124"/>
      <c r="AE632" s="124"/>
      <c r="AF632" s="124">
        <v>1023</v>
      </c>
      <c r="AG632" s="132"/>
      <c r="AH632" s="132"/>
      <c r="AI632" s="132"/>
      <c r="AJ632" s="831">
        <v>1023</v>
      </c>
      <c r="AK632" s="1061" t="s">
        <v>1099</v>
      </c>
      <c r="AL632" s="812"/>
      <c r="AM632" s="290"/>
      <c r="AN632" s="290"/>
      <c r="AO632" s="290"/>
      <c r="AP632" s="290"/>
      <c r="AQ632" s="290"/>
    </row>
    <row r="633" spans="1:43" s="139" customFormat="1" ht="43.2" customHeight="1" outlineLevel="1">
      <c r="A633" s="824" t="s">
        <v>1024</v>
      </c>
      <c r="B633" s="860" t="s">
        <v>1000</v>
      </c>
      <c r="C633" s="873" t="s">
        <v>1067</v>
      </c>
      <c r="D633" s="516"/>
      <c r="E633" s="826" t="s">
        <v>73</v>
      </c>
      <c r="F633" s="826" t="s">
        <v>450</v>
      </c>
      <c r="G633" s="826" t="s">
        <v>934</v>
      </c>
      <c r="H633" s="826" t="s">
        <v>935</v>
      </c>
      <c r="I633" s="826">
        <v>1</v>
      </c>
      <c r="J633" s="826">
        <v>1</v>
      </c>
      <c r="K633" s="826">
        <v>2020</v>
      </c>
      <c r="L633" s="826">
        <v>2020</v>
      </c>
      <c r="M633" s="301"/>
      <c r="N633" s="301"/>
      <c r="O633" s="301"/>
      <c r="P633" s="301"/>
      <c r="Q633" s="114"/>
      <c r="R633" s="114"/>
      <c r="S633" s="114"/>
      <c r="T633" s="114"/>
      <c r="U633" s="425"/>
      <c r="V633" s="425"/>
      <c r="W633" s="425"/>
      <c r="X633" s="425"/>
      <c r="Y633" s="472">
        <f t="shared" si="283"/>
        <v>420</v>
      </c>
      <c r="Z633" s="472">
        <v>0</v>
      </c>
      <c r="AA633" s="472">
        <v>0</v>
      </c>
      <c r="AB633" s="472">
        <v>420</v>
      </c>
      <c r="AC633" s="124">
        <f t="shared" si="284"/>
        <v>420</v>
      </c>
      <c r="AD633" s="124"/>
      <c r="AE633" s="124"/>
      <c r="AF633" s="124">
        <v>420</v>
      </c>
      <c r="AG633" s="132"/>
      <c r="AH633" s="132"/>
      <c r="AI633" s="132"/>
      <c r="AJ633" s="831">
        <v>420</v>
      </c>
      <c r="AK633" s="1061" t="s">
        <v>1091</v>
      </c>
      <c r="AL633" s="812"/>
      <c r="AM633" s="290"/>
      <c r="AN633" s="290"/>
      <c r="AO633" s="290"/>
      <c r="AP633" s="290"/>
      <c r="AQ633" s="290"/>
    </row>
    <row r="634" spans="1:43" s="139" customFormat="1" ht="43.2" customHeight="1" outlineLevel="1">
      <c r="A634" s="824" t="s">
        <v>1025</v>
      </c>
      <c r="B634" s="860" t="s">
        <v>1001</v>
      </c>
      <c r="C634" s="873" t="s">
        <v>1067</v>
      </c>
      <c r="D634" s="516"/>
      <c r="E634" s="826" t="s">
        <v>73</v>
      </c>
      <c r="F634" s="826" t="s">
        <v>450</v>
      </c>
      <c r="G634" s="826" t="s">
        <v>934</v>
      </c>
      <c r="H634" s="826" t="s">
        <v>935</v>
      </c>
      <c r="I634" s="826">
        <v>1</v>
      </c>
      <c r="J634" s="826">
        <v>1</v>
      </c>
      <c r="K634" s="826">
        <v>2020</v>
      </c>
      <c r="L634" s="826">
        <v>2020</v>
      </c>
      <c r="M634" s="301"/>
      <c r="N634" s="301"/>
      <c r="O634" s="301"/>
      <c r="P634" s="301"/>
      <c r="Q634" s="114"/>
      <c r="R634" s="114"/>
      <c r="S634" s="114"/>
      <c r="T634" s="114"/>
      <c r="U634" s="425"/>
      <c r="V634" s="425"/>
      <c r="W634" s="425"/>
      <c r="X634" s="425"/>
      <c r="Y634" s="472">
        <f t="shared" si="283"/>
        <v>4966</v>
      </c>
      <c r="Z634" s="472">
        <v>0</v>
      </c>
      <c r="AA634" s="472">
        <v>0</v>
      </c>
      <c r="AB634" s="472">
        <v>4966</v>
      </c>
      <c r="AC634" s="124">
        <f t="shared" si="284"/>
        <v>4966</v>
      </c>
      <c r="AD634" s="124"/>
      <c r="AE634" s="124"/>
      <c r="AF634" s="124">
        <v>4966</v>
      </c>
      <c r="AG634" s="1073"/>
      <c r="AH634" s="1073">
        <v>4965.71</v>
      </c>
      <c r="AI634" s="132"/>
      <c r="AJ634" s="831">
        <v>4966</v>
      </c>
      <c r="AK634" s="1061" t="s">
        <v>1085</v>
      </c>
      <c r="AL634" s="812"/>
      <c r="AM634" s="290"/>
      <c r="AN634" s="290"/>
      <c r="AO634" s="290"/>
      <c r="AP634" s="290"/>
      <c r="AQ634" s="290"/>
    </row>
    <row r="635" spans="1:43" s="139" customFormat="1" ht="43.2" outlineLevel="1">
      <c r="A635" s="824" t="s">
        <v>1026</v>
      </c>
      <c r="B635" s="860" t="s">
        <v>1034</v>
      </c>
      <c r="C635" s="873" t="s">
        <v>1067</v>
      </c>
      <c r="D635" s="516"/>
      <c r="E635" s="826" t="s">
        <v>73</v>
      </c>
      <c r="F635" s="826" t="s">
        <v>450</v>
      </c>
      <c r="G635" s="826" t="s">
        <v>934</v>
      </c>
      <c r="H635" s="826" t="s">
        <v>935</v>
      </c>
      <c r="I635" s="826">
        <v>1</v>
      </c>
      <c r="J635" s="826">
        <v>1</v>
      </c>
      <c r="K635" s="826">
        <v>2020</v>
      </c>
      <c r="L635" s="826">
        <v>2020</v>
      </c>
      <c r="M635" s="301"/>
      <c r="N635" s="301"/>
      <c r="O635" s="301"/>
      <c r="P635" s="301"/>
      <c r="Q635" s="114"/>
      <c r="R635" s="114"/>
      <c r="S635" s="114"/>
      <c r="T635" s="114"/>
      <c r="U635" s="425"/>
      <c r="V635" s="425"/>
      <c r="W635" s="425"/>
      <c r="X635" s="425"/>
      <c r="Y635" s="472">
        <f t="shared" si="283"/>
        <v>3992</v>
      </c>
      <c r="Z635" s="472">
        <v>0</v>
      </c>
      <c r="AA635" s="472">
        <v>0</v>
      </c>
      <c r="AB635" s="472">
        <v>3992</v>
      </c>
      <c r="AC635" s="124">
        <f t="shared" si="284"/>
        <v>3992</v>
      </c>
      <c r="AD635" s="124"/>
      <c r="AE635" s="124"/>
      <c r="AF635" s="124">
        <v>3992</v>
      </c>
      <c r="AG635" s="832">
        <v>3992.16</v>
      </c>
      <c r="AH635" s="958"/>
      <c r="AI635" s="958"/>
      <c r="AJ635" s="876">
        <v>3992</v>
      </c>
      <c r="AK635" s="1060" t="s">
        <v>1091</v>
      </c>
      <c r="AL635" s="812"/>
      <c r="AM635" s="290"/>
      <c r="AN635" s="290"/>
      <c r="AO635" s="290"/>
      <c r="AP635" s="290"/>
      <c r="AQ635" s="290"/>
    </row>
    <row r="636" spans="1:43" ht="8.25" customHeight="1" thickBot="1">
      <c r="A636" s="31"/>
      <c r="B636" s="373"/>
      <c r="C636" s="32"/>
      <c r="D636" s="32"/>
      <c r="E636" s="66"/>
      <c r="F636" s="66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426"/>
      <c r="V636" s="426"/>
      <c r="W636" s="426"/>
      <c r="X636" s="426"/>
      <c r="Y636" s="476"/>
      <c r="Z636" s="476"/>
      <c r="AA636" s="476"/>
      <c r="AB636" s="476"/>
      <c r="AC636" s="67"/>
      <c r="AD636" s="67"/>
      <c r="AE636" s="67"/>
      <c r="AF636" s="1036"/>
      <c r="AG636" s="125"/>
      <c r="AH636" s="126"/>
      <c r="AI636" s="126"/>
      <c r="AJ636" s="845"/>
      <c r="AK636" s="1133"/>
      <c r="AL636" s="864"/>
      <c r="AM636" s="2"/>
      <c r="AN636" s="2"/>
      <c r="AO636" s="2"/>
      <c r="AP636" s="2"/>
      <c r="AQ636" s="2"/>
    </row>
    <row r="637" spans="1:43" ht="31.5" customHeight="1">
      <c r="A637" s="358" t="s">
        <v>273</v>
      </c>
      <c r="B637" s="1762" t="s">
        <v>155</v>
      </c>
      <c r="C637" s="1763"/>
      <c r="D637" s="1763"/>
      <c r="E637" s="1763"/>
      <c r="F637" s="1763"/>
      <c r="G637" s="1763"/>
      <c r="H637" s="1763"/>
      <c r="I637" s="1763"/>
      <c r="J637" s="1763"/>
      <c r="K637" s="1763"/>
      <c r="L637" s="1764"/>
      <c r="M637" s="235">
        <f t="shared" ref="M637:AJ637" si="285">SUM(M638+M666)</f>
        <v>47220</v>
      </c>
      <c r="N637" s="235">
        <f t="shared" si="285"/>
        <v>10605</v>
      </c>
      <c r="O637" s="235">
        <f t="shared" si="285"/>
        <v>22000</v>
      </c>
      <c r="P637" s="235">
        <f t="shared" si="285"/>
        <v>14615</v>
      </c>
      <c r="Q637" s="235">
        <f t="shared" si="285"/>
        <v>68694.5</v>
      </c>
      <c r="R637" s="235">
        <f t="shared" si="285"/>
        <v>19859.5</v>
      </c>
      <c r="S637" s="235">
        <f t="shared" si="285"/>
        <v>34220</v>
      </c>
      <c r="T637" s="235">
        <f t="shared" si="285"/>
        <v>14615</v>
      </c>
      <c r="U637" s="417">
        <f t="shared" si="285"/>
        <v>69504.290000000008</v>
      </c>
      <c r="V637" s="417">
        <f t="shared" si="285"/>
        <v>20508.300000000003</v>
      </c>
      <c r="W637" s="417">
        <f t="shared" si="285"/>
        <v>20240.78</v>
      </c>
      <c r="X637" s="417">
        <f t="shared" si="285"/>
        <v>28755.21</v>
      </c>
      <c r="Y637" s="468">
        <f t="shared" si="285"/>
        <v>71467.290000000008</v>
      </c>
      <c r="Z637" s="468">
        <f t="shared" si="285"/>
        <v>20508.300000000003</v>
      </c>
      <c r="AA637" s="468">
        <f t="shared" si="285"/>
        <v>20240.78</v>
      </c>
      <c r="AB637" s="468">
        <f t="shared" si="285"/>
        <v>30718.21</v>
      </c>
      <c r="AC637" s="235">
        <f t="shared" si="285"/>
        <v>66061.860000000015</v>
      </c>
      <c r="AD637" s="235">
        <f t="shared" si="285"/>
        <v>23630.989999999998</v>
      </c>
      <c r="AE637" s="235">
        <f t="shared" si="285"/>
        <v>17145.54</v>
      </c>
      <c r="AF637" s="235">
        <f t="shared" si="285"/>
        <v>25285.329999999998</v>
      </c>
      <c r="AG637" s="105">
        <f t="shared" si="285"/>
        <v>18147.501999999997</v>
      </c>
      <c r="AH637" s="105"/>
      <c r="AI637" s="105"/>
      <c r="AJ637" s="105">
        <f t="shared" si="285"/>
        <v>28933</v>
      </c>
      <c r="AK637" s="1117"/>
      <c r="AL637" s="709"/>
      <c r="AM637" s="2"/>
      <c r="AN637" s="2"/>
      <c r="AO637" s="2"/>
      <c r="AP637" s="2"/>
      <c r="AQ637" s="2"/>
    </row>
    <row r="638" spans="1:43" ht="42" customHeight="1">
      <c r="A638" s="344" t="s">
        <v>274</v>
      </c>
      <c r="B638" s="1655" t="s">
        <v>421</v>
      </c>
      <c r="C638" s="1656"/>
      <c r="D638" s="1656"/>
      <c r="E638" s="1656"/>
      <c r="F638" s="731"/>
      <c r="G638" s="16"/>
      <c r="H638" s="16"/>
      <c r="I638" s="16"/>
      <c r="J638" s="16"/>
      <c r="K638" s="16"/>
      <c r="L638" s="16"/>
      <c r="M638" s="17">
        <f t="shared" ref="M638:S638" si="286">SUM(M639:M663)</f>
        <v>28315</v>
      </c>
      <c r="N638" s="17">
        <f t="shared" si="286"/>
        <v>6000</v>
      </c>
      <c r="O638" s="17">
        <f t="shared" si="286"/>
        <v>12550</v>
      </c>
      <c r="P638" s="17">
        <f t="shared" si="286"/>
        <v>9765</v>
      </c>
      <c r="Q638" s="17">
        <f t="shared" si="286"/>
        <v>50258.600000000006</v>
      </c>
      <c r="R638" s="17">
        <f t="shared" si="286"/>
        <v>15723.599999999999</v>
      </c>
      <c r="S638" s="17">
        <f t="shared" si="286"/>
        <v>24770</v>
      </c>
      <c r="T638" s="17">
        <f>SUM(T639:T663)</f>
        <v>9765</v>
      </c>
      <c r="U638" s="399">
        <f>SUM(U639:U663)</f>
        <v>49970.69</v>
      </c>
      <c r="V638" s="399">
        <f t="shared" ref="V638:AE638" si="287">SUM(V639:V663)</f>
        <v>16777.400000000001</v>
      </c>
      <c r="W638" s="399">
        <f t="shared" si="287"/>
        <v>9262.08</v>
      </c>
      <c r="X638" s="399">
        <f t="shared" si="287"/>
        <v>23931.21</v>
      </c>
      <c r="Y638" s="448">
        <f t="shared" ref="Y638:AA638" si="288">SUM(Y639:Y665)</f>
        <v>50049.69</v>
      </c>
      <c r="Z638" s="448">
        <f t="shared" si="288"/>
        <v>16777.400000000001</v>
      </c>
      <c r="AA638" s="448">
        <f t="shared" si="288"/>
        <v>9262.08</v>
      </c>
      <c r="AB638" s="448">
        <f>SUM(AB639:AB665)</f>
        <v>24010.21</v>
      </c>
      <c r="AC638" s="17">
        <f t="shared" ref="AC638" si="289">SUM(AC639:AC665)</f>
        <v>49471.110000000015</v>
      </c>
      <c r="AD638" s="17">
        <f t="shared" si="287"/>
        <v>17993.39</v>
      </c>
      <c r="AE638" s="17">
        <f t="shared" si="287"/>
        <v>9382.9400000000023</v>
      </c>
      <c r="AF638" s="17">
        <f>SUM(AF639:AF665)</f>
        <v>22094.78</v>
      </c>
      <c r="AG638" s="95">
        <f>SUM(AG639:AG665)</f>
        <v>16915.951999999997</v>
      </c>
      <c r="AH638" s="95"/>
      <c r="AI638" s="95"/>
      <c r="AJ638" s="95">
        <f>SUM(AJ639:AJ665)</f>
        <v>22593</v>
      </c>
      <c r="AK638" s="1115"/>
      <c r="AL638" s="213"/>
      <c r="AM638" s="2"/>
      <c r="AN638" s="2"/>
      <c r="AO638" s="2"/>
      <c r="AP638" s="2"/>
      <c r="AQ638" s="2"/>
    </row>
    <row r="639" spans="1:43" ht="42" customHeight="1" outlineLevel="1">
      <c r="A639" s="824" t="s">
        <v>583</v>
      </c>
      <c r="B639" s="875" t="s">
        <v>161</v>
      </c>
      <c r="C639" s="875"/>
      <c r="D639" s="875"/>
      <c r="E639" s="826" t="s">
        <v>73</v>
      </c>
      <c r="F639" s="709" t="s">
        <v>451</v>
      </c>
      <c r="G639" s="826" t="s">
        <v>377</v>
      </c>
      <c r="H639" s="826" t="s">
        <v>80</v>
      </c>
      <c r="I639" s="89" t="s">
        <v>33</v>
      </c>
      <c r="J639" s="826">
        <v>1</v>
      </c>
      <c r="K639" s="826">
        <v>2020</v>
      </c>
      <c r="L639" s="826">
        <v>2020</v>
      </c>
      <c r="M639" s="831">
        <f>SUM(N639:P639)</f>
        <v>700</v>
      </c>
      <c r="N639" s="831">
        <v>0</v>
      </c>
      <c r="O639" s="831">
        <v>0</v>
      </c>
      <c r="P639" s="831">
        <v>700</v>
      </c>
      <c r="Q639" s="831">
        <f t="shared" ref="Q639:Q651" si="290">SUM(R639:T639)</f>
        <v>700</v>
      </c>
      <c r="R639" s="831">
        <v>0</v>
      </c>
      <c r="S639" s="831">
        <v>0</v>
      </c>
      <c r="T639" s="831">
        <v>700</v>
      </c>
      <c r="U639" s="412">
        <f t="shared" ref="U639:U654" si="291">SUM(V639:X639)</f>
        <v>700</v>
      </c>
      <c r="V639" s="413">
        <f t="shared" ref="V639:X640" si="292">R639</f>
        <v>0</v>
      </c>
      <c r="W639" s="413">
        <f t="shared" si="292"/>
        <v>0</v>
      </c>
      <c r="X639" s="413">
        <f t="shared" si="292"/>
        <v>700</v>
      </c>
      <c r="Y639" s="464">
        <f t="shared" ref="Y639:Y654" si="293">SUM(Z639:AB639)</f>
        <v>700</v>
      </c>
      <c r="Z639" s="464">
        <f>V639</f>
        <v>0</v>
      </c>
      <c r="AA639" s="464">
        <f t="shared" ref="AA639:AB639" si="294">W639</f>
        <v>0</v>
      </c>
      <c r="AB639" s="464">
        <f t="shared" si="294"/>
        <v>700</v>
      </c>
      <c r="AC639" s="124">
        <f t="shared" ref="AC639:AC654" si="295">SUM(AD639:AF639)</f>
        <v>489</v>
      </c>
      <c r="AD639" s="124">
        <v>0</v>
      </c>
      <c r="AE639" s="124">
        <v>0</v>
      </c>
      <c r="AF639" s="124">
        <v>489</v>
      </c>
      <c r="AG639" s="102">
        <v>489</v>
      </c>
      <c r="AH639" s="102"/>
      <c r="AI639" s="102"/>
      <c r="AJ639" s="56">
        <v>489</v>
      </c>
      <c r="AK639" s="1061"/>
      <c r="AL639" s="709"/>
      <c r="AM639" s="2"/>
      <c r="AN639" s="2"/>
      <c r="AO639" s="2"/>
      <c r="AP639" s="2"/>
      <c r="AQ639" s="2"/>
    </row>
    <row r="640" spans="1:43" ht="44.25" customHeight="1" outlineLevel="1">
      <c r="A640" s="361" t="s">
        <v>584</v>
      </c>
      <c r="B640" s="530" t="s">
        <v>1068</v>
      </c>
      <c r="C640" s="873" t="s">
        <v>1033</v>
      </c>
      <c r="D640" s="875"/>
      <c r="E640" s="826" t="s">
        <v>73</v>
      </c>
      <c r="F640" s="709" t="s">
        <v>451</v>
      </c>
      <c r="G640" s="826" t="s">
        <v>377</v>
      </c>
      <c r="H640" s="826" t="s">
        <v>80</v>
      </c>
      <c r="I640" s="89" t="s">
        <v>33</v>
      </c>
      <c r="J640" s="826">
        <v>1</v>
      </c>
      <c r="K640" s="826">
        <v>2020</v>
      </c>
      <c r="L640" s="826">
        <v>2020</v>
      </c>
      <c r="M640" s="831">
        <f t="shared" ref="M640:M651" si="296">SUM(N640:P640)</f>
        <v>315</v>
      </c>
      <c r="N640" s="831">
        <v>0</v>
      </c>
      <c r="O640" s="831">
        <v>0</v>
      </c>
      <c r="P640" s="831">
        <v>315</v>
      </c>
      <c r="Q640" s="831">
        <f t="shared" si="290"/>
        <v>315</v>
      </c>
      <c r="R640" s="831">
        <v>0</v>
      </c>
      <c r="S640" s="831">
        <v>0</v>
      </c>
      <c r="T640" s="831">
        <v>315</v>
      </c>
      <c r="U640" s="412">
        <f t="shared" si="291"/>
        <v>315</v>
      </c>
      <c r="V640" s="413">
        <f t="shared" si="292"/>
        <v>0</v>
      </c>
      <c r="W640" s="413">
        <f t="shared" si="292"/>
        <v>0</v>
      </c>
      <c r="X640" s="413">
        <f t="shared" si="292"/>
        <v>315</v>
      </c>
      <c r="Y640" s="464">
        <f t="shared" si="293"/>
        <v>0</v>
      </c>
      <c r="Z640" s="464">
        <v>0</v>
      </c>
      <c r="AA640" s="464">
        <v>0</v>
      </c>
      <c r="AB640" s="464">
        <v>0</v>
      </c>
      <c r="AC640" s="124">
        <f t="shared" si="295"/>
        <v>0</v>
      </c>
      <c r="AD640" s="124">
        <v>0</v>
      </c>
      <c r="AE640" s="124">
        <v>0</v>
      </c>
      <c r="AF640" s="124">
        <v>0</v>
      </c>
      <c r="AG640" s="102">
        <v>0</v>
      </c>
      <c r="AH640" s="102"/>
      <c r="AI640" s="102"/>
      <c r="AJ640" s="56">
        <v>0</v>
      </c>
      <c r="AK640" s="1061"/>
      <c r="AL640" s="709"/>
      <c r="AM640" s="2"/>
      <c r="AN640" s="2"/>
      <c r="AO640" s="2"/>
      <c r="AP640" s="2"/>
      <c r="AQ640" s="2"/>
    </row>
    <row r="641" spans="1:43" ht="57.6" outlineLevel="1">
      <c r="A641" s="824" t="s">
        <v>585</v>
      </c>
      <c r="B641" s="875" t="s">
        <v>20</v>
      </c>
      <c r="C641" s="873" t="s">
        <v>830</v>
      </c>
      <c r="D641" s="873"/>
      <c r="E641" s="826" t="s">
        <v>73</v>
      </c>
      <c r="F641" s="709" t="s">
        <v>451</v>
      </c>
      <c r="G641" s="826" t="s">
        <v>377</v>
      </c>
      <c r="H641" s="826" t="s">
        <v>80</v>
      </c>
      <c r="I641" s="89" t="s">
        <v>33</v>
      </c>
      <c r="J641" s="826">
        <v>1</v>
      </c>
      <c r="K641" s="826">
        <v>2019</v>
      </c>
      <c r="L641" s="826">
        <v>2019</v>
      </c>
      <c r="M641" s="831">
        <f t="shared" si="296"/>
        <v>200</v>
      </c>
      <c r="N641" s="831">
        <v>0</v>
      </c>
      <c r="O641" s="831">
        <v>200</v>
      </c>
      <c r="P641" s="831">
        <v>0</v>
      </c>
      <c r="Q641" s="831">
        <f t="shared" si="290"/>
        <v>200</v>
      </c>
      <c r="R641" s="831">
        <v>0</v>
      </c>
      <c r="S641" s="831">
        <v>200</v>
      </c>
      <c r="T641" s="831">
        <v>0</v>
      </c>
      <c r="U641" s="412">
        <f t="shared" si="291"/>
        <v>84.74</v>
      </c>
      <c r="V641" s="412">
        <v>0</v>
      </c>
      <c r="W641" s="412">
        <v>84.74</v>
      </c>
      <c r="X641" s="412">
        <v>0</v>
      </c>
      <c r="Y641" s="472">
        <f t="shared" si="293"/>
        <v>84.74</v>
      </c>
      <c r="Z641" s="472">
        <f>V641</f>
        <v>0</v>
      </c>
      <c r="AA641" s="472">
        <f t="shared" ref="AA641:AB656" si="297">W641</f>
        <v>84.74</v>
      </c>
      <c r="AB641" s="472">
        <f t="shared" si="297"/>
        <v>0</v>
      </c>
      <c r="AC641" s="124">
        <f t="shared" si="295"/>
        <v>85</v>
      </c>
      <c r="AD641" s="124">
        <v>0</v>
      </c>
      <c r="AE641" s="124">
        <v>85</v>
      </c>
      <c r="AF641" s="301"/>
      <c r="AG641" s="116"/>
      <c r="AH641" s="116"/>
      <c r="AI641" s="116"/>
      <c r="AJ641" s="117"/>
      <c r="AK641" s="1098"/>
      <c r="AL641" s="709"/>
      <c r="AM641" s="2"/>
      <c r="AN641" s="2"/>
      <c r="AO641" s="2"/>
      <c r="AP641" s="2"/>
      <c r="AQ641" s="2"/>
    </row>
    <row r="642" spans="1:43" ht="58.2" customHeight="1" outlineLevel="1">
      <c r="A642" s="824" t="s">
        <v>586</v>
      </c>
      <c r="B642" s="875" t="s">
        <v>157</v>
      </c>
      <c r="C642" s="873" t="s">
        <v>831</v>
      </c>
      <c r="D642" s="873"/>
      <c r="E642" s="826" t="s">
        <v>73</v>
      </c>
      <c r="F642" s="709" t="s">
        <v>451</v>
      </c>
      <c r="G642" s="826" t="s">
        <v>377</v>
      </c>
      <c r="H642" s="826" t="s">
        <v>80</v>
      </c>
      <c r="I642" s="89" t="s">
        <v>33</v>
      </c>
      <c r="J642" s="826">
        <v>1</v>
      </c>
      <c r="K642" s="826">
        <v>2019</v>
      </c>
      <c r="L642" s="826">
        <v>2020</v>
      </c>
      <c r="M642" s="831">
        <f t="shared" si="296"/>
        <v>4500</v>
      </c>
      <c r="N642" s="831">
        <v>0</v>
      </c>
      <c r="O642" s="831">
        <v>4500</v>
      </c>
      <c r="P642" s="831">
        <v>0</v>
      </c>
      <c r="Q642" s="831">
        <f t="shared" si="290"/>
        <v>4500</v>
      </c>
      <c r="R642" s="831">
        <v>0</v>
      </c>
      <c r="S642" s="831">
        <v>4500</v>
      </c>
      <c r="T642" s="831">
        <v>0</v>
      </c>
      <c r="U642" s="413">
        <f t="shared" si="291"/>
        <v>4500</v>
      </c>
      <c r="V642" s="413">
        <v>0</v>
      </c>
      <c r="W642" s="413">
        <v>0</v>
      </c>
      <c r="X642" s="413">
        <v>4500</v>
      </c>
      <c r="Y642" s="472">
        <f t="shared" si="293"/>
        <v>4500</v>
      </c>
      <c r="Z642" s="472">
        <f t="shared" ref="Z642:Z644" si="298">V642</f>
        <v>0</v>
      </c>
      <c r="AA642" s="472">
        <f t="shared" si="297"/>
        <v>0</v>
      </c>
      <c r="AB642" s="472">
        <f t="shared" si="297"/>
        <v>4500</v>
      </c>
      <c r="AC642" s="124">
        <f t="shared" si="295"/>
        <v>3944.4</v>
      </c>
      <c r="AD642" s="124">
        <v>0</v>
      </c>
      <c r="AE642" s="124">
        <v>0</v>
      </c>
      <c r="AF642" s="124">
        <f>SUM(AG642:AH642)</f>
        <v>3944.4</v>
      </c>
      <c r="AG642" s="106">
        <v>0</v>
      </c>
      <c r="AH642" s="106">
        <v>3944.4</v>
      </c>
      <c r="AI642" s="106"/>
      <c r="AJ642" s="387">
        <v>3944</v>
      </c>
      <c r="AK642" s="1060" t="s">
        <v>1090</v>
      </c>
      <c r="AL642" s="709"/>
      <c r="AM642" s="2"/>
      <c r="AN642" s="2"/>
      <c r="AO642" s="2"/>
      <c r="AP642" s="2"/>
      <c r="AQ642" s="2"/>
    </row>
    <row r="643" spans="1:43" ht="46.95" customHeight="1" outlineLevel="1">
      <c r="A643" s="824" t="s">
        <v>587</v>
      </c>
      <c r="B643" s="875" t="s">
        <v>156</v>
      </c>
      <c r="C643" s="873" t="s">
        <v>832</v>
      </c>
      <c r="D643" s="873"/>
      <c r="E643" s="826" t="s">
        <v>73</v>
      </c>
      <c r="F643" s="709" t="s">
        <v>451</v>
      </c>
      <c r="G643" s="826" t="s">
        <v>377</v>
      </c>
      <c r="H643" s="826" t="s">
        <v>80</v>
      </c>
      <c r="I643" s="89" t="s">
        <v>33</v>
      </c>
      <c r="J643" s="826">
        <v>1</v>
      </c>
      <c r="K643" s="826">
        <v>2019</v>
      </c>
      <c r="L643" s="826">
        <v>2019</v>
      </c>
      <c r="M643" s="831">
        <f t="shared" si="296"/>
        <v>750</v>
      </c>
      <c r="N643" s="831">
        <v>0</v>
      </c>
      <c r="O643" s="831">
        <v>750</v>
      </c>
      <c r="P643" s="831">
        <v>0</v>
      </c>
      <c r="Q643" s="831">
        <f t="shared" si="290"/>
        <v>750</v>
      </c>
      <c r="R643" s="831">
        <v>0</v>
      </c>
      <c r="S643" s="831">
        <v>750</v>
      </c>
      <c r="T643" s="831">
        <v>0</v>
      </c>
      <c r="U643" s="413">
        <f t="shared" si="291"/>
        <v>523.52</v>
      </c>
      <c r="V643" s="412">
        <v>0</v>
      </c>
      <c r="W643" s="412">
        <v>523.52</v>
      </c>
      <c r="X643" s="412">
        <v>0</v>
      </c>
      <c r="Y643" s="472">
        <f t="shared" si="293"/>
        <v>523.52</v>
      </c>
      <c r="Z643" s="472">
        <f t="shared" si="298"/>
        <v>0</v>
      </c>
      <c r="AA643" s="472">
        <f t="shared" si="297"/>
        <v>523.52</v>
      </c>
      <c r="AB643" s="472">
        <f t="shared" si="297"/>
        <v>0</v>
      </c>
      <c r="AC643" s="124">
        <f t="shared" si="295"/>
        <v>524.1</v>
      </c>
      <c r="AD643" s="124">
        <v>0</v>
      </c>
      <c r="AE643" s="124">
        <v>524.1</v>
      </c>
      <c r="AF643" s="301"/>
      <c r="AG643" s="116"/>
      <c r="AH643" s="116"/>
      <c r="AI643" s="116"/>
      <c r="AJ643" s="117"/>
      <c r="AK643" s="1098"/>
      <c r="AL643" s="709"/>
      <c r="AM643" s="2"/>
      <c r="AN643" s="2"/>
      <c r="AO643" s="2"/>
      <c r="AP643" s="2"/>
      <c r="AQ643" s="2"/>
    </row>
    <row r="644" spans="1:43" ht="39.6" outlineLevel="1">
      <c r="A644" s="824" t="s">
        <v>588</v>
      </c>
      <c r="B644" s="875" t="s">
        <v>27</v>
      </c>
      <c r="C644" s="873" t="s">
        <v>1029</v>
      </c>
      <c r="D644" s="875"/>
      <c r="E644" s="826" t="s">
        <v>73</v>
      </c>
      <c r="F644" s="709" t="s">
        <v>451</v>
      </c>
      <c r="G644" s="826" t="s">
        <v>377</v>
      </c>
      <c r="H644" s="826" t="s">
        <v>80</v>
      </c>
      <c r="I644" s="89" t="s">
        <v>33</v>
      </c>
      <c r="J644" s="826">
        <v>1</v>
      </c>
      <c r="K644" s="826">
        <v>2020</v>
      </c>
      <c r="L644" s="826">
        <v>2020</v>
      </c>
      <c r="M644" s="242">
        <f t="shared" si="296"/>
        <v>700</v>
      </c>
      <c r="N644" s="242">
        <v>0</v>
      </c>
      <c r="O644" s="242">
        <v>0</v>
      </c>
      <c r="P644" s="242">
        <v>700</v>
      </c>
      <c r="Q644" s="831">
        <f t="shared" si="290"/>
        <v>700</v>
      </c>
      <c r="R644" s="831">
        <v>0</v>
      </c>
      <c r="S644" s="831">
        <v>0</v>
      </c>
      <c r="T644" s="831">
        <v>700</v>
      </c>
      <c r="U644" s="412">
        <f t="shared" si="291"/>
        <v>700</v>
      </c>
      <c r="V644" s="413">
        <f t="shared" ref="V644:X645" si="299">R644</f>
        <v>0</v>
      </c>
      <c r="W644" s="413">
        <f t="shared" si="299"/>
        <v>0</v>
      </c>
      <c r="X644" s="413">
        <f t="shared" si="299"/>
        <v>700</v>
      </c>
      <c r="Y644" s="472">
        <f t="shared" si="293"/>
        <v>289</v>
      </c>
      <c r="Z644" s="472">
        <f t="shared" si="298"/>
        <v>0</v>
      </c>
      <c r="AA644" s="472">
        <f t="shared" si="297"/>
        <v>0</v>
      </c>
      <c r="AB644" s="472">
        <v>289</v>
      </c>
      <c r="AC644" s="124">
        <f t="shared" si="295"/>
        <v>289</v>
      </c>
      <c r="AD644" s="124">
        <v>0</v>
      </c>
      <c r="AE644" s="124">
        <v>0</v>
      </c>
      <c r="AF644" s="124">
        <v>289</v>
      </c>
      <c r="AG644" s="828">
        <v>289</v>
      </c>
      <c r="AH644" s="959"/>
      <c r="AI644" s="959"/>
      <c r="AJ644" s="212">
        <v>289</v>
      </c>
      <c r="AK644" s="1060"/>
      <c r="AL644" s="709"/>
      <c r="AM644" s="2"/>
      <c r="AN644" s="2"/>
      <c r="AO644" s="2"/>
      <c r="AP644" s="2"/>
      <c r="AQ644" s="2"/>
    </row>
    <row r="645" spans="1:43" s="78" customFormat="1" ht="141" customHeight="1" outlineLevel="1">
      <c r="A645" s="365" t="s">
        <v>589</v>
      </c>
      <c r="B645" s="266" t="s">
        <v>448</v>
      </c>
      <c r="C645" s="879" t="s">
        <v>718</v>
      </c>
      <c r="D645" s="879"/>
      <c r="E645" s="879" t="s">
        <v>73</v>
      </c>
      <c r="F645" s="719" t="s">
        <v>451</v>
      </c>
      <c r="G645" s="879" t="s">
        <v>377</v>
      </c>
      <c r="H645" s="879" t="s">
        <v>80</v>
      </c>
      <c r="I645" s="81" t="s">
        <v>33</v>
      </c>
      <c r="J645" s="879">
        <v>1</v>
      </c>
      <c r="K645" s="879">
        <v>2018</v>
      </c>
      <c r="L645" s="879">
        <v>2020</v>
      </c>
      <c r="M645" s="254">
        <f t="shared" si="296"/>
        <v>6000</v>
      </c>
      <c r="N645" s="82">
        <v>6000</v>
      </c>
      <c r="O645" s="82">
        <v>0</v>
      </c>
      <c r="P645" s="82">
        <v>0</v>
      </c>
      <c r="Q645" s="255">
        <f t="shared" si="290"/>
        <v>0</v>
      </c>
      <c r="R645" s="255">
        <v>0</v>
      </c>
      <c r="S645" s="255">
        <v>0</v>
      </c>
      <c r="T645" s="255">
        <v>0</v>
      </c>
      <c r="U645" s="412">
        <f t="shared" si="291"/>
        <v>0</v>
      </c>
      <c r="V645" s="413">
        <f t="shared" si="299"/>
        <v>0</v>
      </c>
      <c r="W645" s="413">
        <f t="shared" si="299"/>
        <v>0</v>
      </c>
      <c r="X645" s="413">
        <f t="shared" si="299"/>
        <v>0</v>
      </c>
      <c r="Y645" s="472">
        <f t="shared" si="293"/>
        <v>0</v>
      </c>
      <c r="Z645" s="472">
        <f>V645</f>
        <v>0</v>
      </c>
      <c r="AA645" s="472">
        <f t="shared" si="297"/>
        <v>0</v>
      </c>
      <c r="AB645" s="472">
        <f t="shared" si="297"/>
        <v>0</v>
      </c>
      <c r="AC645" s="124">
        <f t="shared" si="295"/>
        <v>0</v>
      </c>
      <c r="AD645" s="387">
        <v>0</v>
      </c>
      <c r="AE645" s="255">
        <v>0</v>
      </c>
      <c r="AF645" s="1030"/>
      <c r="AG645" s="257"/>
      <c r="AH645" s="257"/>
      <c r="AI645" s="257"/>
      <c r="AJ645" s="385"/>
      <c r="AK645" s="1196"/>
      <c r="AL645" s="719"/>
      <c r="AM645" s="77"/>
      <c r="AN645" s="77"/>
      <c r="AO645" s="77"/>
      <c r="AP645" s="77"/>
      <c r="AQ645" s="77"/>
    </row>
    <row r="646" spans="1:43" s="262" customFormat="1" ht="120" customHeight="1" outlineLevel="1">
      <c r="A646" s="362" t="s">
        <v>589</v>
      </c>
      <c r="B646" s="324" t="s">
        <v>706</v>
      </c>
      <c r="C646" s="879" t="s">
        <v>838</v>
      </c>
      <c r="D646" s="879"/>
      <c r="E646" s="879" t="s">
        <v>73</v>
      </c>
      <c r="F646" s="709" t="s">
        <v>451</v>
      </c>
      <c r="G646" s="826" t="s">
        <v>377</v>
      </c>
      <c r="H646" s="826" t="s">
        <v>80</v>
      </c>
      <c r="I646" s="89" t="s">
        <v>33</v>
      </c>
      <c r="J646" s="826">
        <v>0</v>
      </c>
      <c r="K646" s="879">
        <v>2019</v>
      </c>
      <c r="L646" s="879">
        <v>2020</v>
      </c>
      <c r="M646" s="254"/>
      <c r="N646" s="82"/>
      <c r="O646" s="82"/>
      <c r="P646" s="82"/>
      <c r="Q646" s="82">
        <f t="shared" si="290"/>
        <v>18220</v>
      </c>
      <c r="R646" s="82">
        <v>0</v>
      </c>
      <c r="S646" s="82">
        <v>18220</v>
      </c>
      <c r="T646" s="82">
        <v>0</v>
      </c>
      <c r="U646" s="413">
        <f t="shared" si="291"/>
        <v>18220.009999999998</v>
      </c>
      <c r="V646" s="413">
        <v>1053.8</v>
      </c>
      <c r="W646" s="413">
        <v>0</v>
      </c>
      <c r="X646" s="413">
        <v>17166.21</v>
      </c>
      <c r="Y646" s="472">
        <f t="shared" si="293"/>
        <v>18220.009999999998</v>
      </c>
      <c r="Z646" s="472">
        <f>V646</f>
        <v>1053.8</v>
      </c>
      <c r="AA646" s="472">
        <f t="shared" si="297"/>
        <v>0</v>
      </c>
      <c r="AB646" s="472">
        <f t="shared" si="297"/>
        <v>17166.21</v>
      </c>
      <c r="AC646" s="124">
        <f t="shared" si="295"/>
        <v>17621.170000000002</v>
      </c>
      <c r="AD646" s="255">
        <v>1053.79</v>
      </c>
      <c r="AE646" s="879"/>
      <c r="AF646" s="1057">
        <v>16567.38</v>
      </c>
      <c r="AG646" s="832">
        <f>16108.345+29.607</f>
        <v>16137.951999999999</v>
      </c>
      <c r="AH646" s="958">
        <v>429.43</v>
      </c>
      <c r="AI646" s="958"/>
      <c r="AJ646" s="439">
        <v>17066</v>
      </c>
      <c r="AK646" s="1141"/>
      <c r="AL646" s="337"/>
      <c r="AM646" s="261"/>
      <c r="AN646" s="261"/>
      <c r="AO646" s="261"/>
      <c r="AP646" s="261"/>
      <c r="AQ646" s="261"/>
    </row>
    <row r="647" spans="1:43" ht="57.6" outlineLevel="1">
      <c r="A647" s="824" t="s">
        <v>590</v>
      </c>
      <c r="B647" s="875" t="s">
        <v>158</v>
      </c>
      <c r="C647" s="873" t="s">
        <v>837</v>
      </c>
      <c r="D647" s="873"/>
      <c r="E647" s="826" t="s">
        <v>73</v>
      </c>
      <c r="F647" s="709" t="s">
        <v>451</v>
      </c>
      <c r="G647" s="826" t="s">
        <v>377</v>
      </c>
      <c r="H647" s="826" t="s">
        <v>80</v>
      </c>
      <c r="I647" s="89" t="s">
        <v>33</v>
      </c>
      <c r="J647" s="826">
        <v>1</v>
      </c>
      <c r="K647" s="826">
        <v>2019</v>
      </c>
      <c r="L647" s="826">
        <v>2019</v>
      </c>
      <c r="M647" s="876">
        <f t="shared" si="296"/>
        <v>700</v>
      </c>
      <c r="N647" s="831">
        <v>0</v>
      </c>
      <c r="O647" s="831">
        <v>700</v>
      </c>
      <c r="P647" s="831">
        <v>0</v>
      </c>
      <c r="Q647" s="831">
        <f t="shared" si="290"/>
        <v>700</v>
      </c>
      <c r="R647" s="831">
        <v>0</v>
      </c>
      <c r="S647" s="831">
        <v>700</v>
      </c>
      <c r="T647" s="831">
        <v>0</v>
      </c>
      <c r="U647" s="413">
        <f t="shared" si="291"/>
        <v>957.5</v>
      </c>
      <c r="V647" s="413">
        <v>0</v>
      </c>
      <c r="W647" s="412">
        <v>957.5</v>
      </c>
      <c r="X647" s="412">
        <v>0</v>
      </c>
      <c r="Y647" s="472">
        <f t="shared" si="293"/>
        <v>957.5</v>
      </c>
      <c r="Z647" s="472">
        <f t="shared" ref="Z647:Z648" si="300">V647</f>
        <v>0</v>
      </c>
      <c r="AA647" s="472">
        <f t="shared" si="297"/>
        <v>957.5</v>
      </c>
      <c r="AB647" s="472">
        <f t="shared" si="297"/>
        <v>0</v>
      </c>
      <c r="AC647" s="124">
        <f t="shared" si="295"/>
        <v>957.5</v>
      </c>
      <c r="AD647" s="124">
        <v>0</v>
      </c>
      <c r="AE647" s="124">
        <v>957.5</v>
      </c>
      <c r="AF647" s="301"/>
      <c r="AG647" s="136"/>
      <c r="AH647" s="136"/>
      <c r="AI647" s="136"/>
      <c r="AJ647" s="137"/>
      <c r="AK647" s="1098"/>
      <c r="AL647" s="709"/>
      <c r="AM647" s="2"/>
      <c r="AN647" s="2"/>
      <c r="AO647" s="2"/>
      <c r="AP647" s="2"/>
      <c r="AQ647" s="2"/>
    </row>
    <row r="648" spans="1:43" ht="64.95" customHeight="1" outlineLevel="1">
      <c r="A648" s="824" t="s">
        <v>594</v>
      </c>
      <c r="B648" s="875" t="s">
        <v>160</v>
      </c>
      <c r="C648" s="873" t="s">
        <v>839</v>
      </c>
      <c r="D648" s="873"/>
      <c r="E648" s="826" t="s">
        <v>73</v>
      </c>
      <c r="F648" s="709" t="s">
        <v>451</v>
      </c>
      <c r="G648" s="826" t="s">
        <v>377</v>
      </c>
      <c r="H648" s="826" t="s">
        <v>80</v>
      </c>
      <c r="I648" s="89" t="s">
        <v>33</v>
      </c>
      <c r="J648" s="826">
        <v>1</v>
      </c>
      <c r="K648" s="826">
        <v>2019</v>
      </c>
      <c r="L648" s="826">
        <v>2020</v>
      </c>
      <c r="M648" s="876">
        <f t="shared" si="296"/>
        <v>7500</v>
      </c>
      <c r="N648" s="746">
        <v>0</v>
      </c>
      <c r="O648" s="746">
        <v>0</v>
      </c>
      <c r="P648" s="746">
        <v>7500</v>
      </c>
      <c r="Q648" s="746">
        <f t="shared" si="290"/>
        <v>7500</v>
      </c>
      <c r="R648" s="746">
        <v>0</v>
      </c>
      <c r="S648" s="746">
        <v>0</v>
      </c>
      <c r="T648" s="746">
        <v>7500</v>
      </c>
      <c r="U648" s="413">
        <f t="shared" si="291"/>
        <v>6296.24</v>
      </c>
      <c r="V648" s="761">
        <v>0</v>
      </c>
      <c r="W648" s="761">
        <v>6296.24</v>
      </c>
      <c r="X648" s="761">
        <v>0</v>
      </c>
      <c r="Y648" s="472">
        <f t="shared" si="293"/>
        <v>6296.24</v>
      </c>
      <c r="Z648" s="472">
        <f t="shared" si="300"/>
        <v>0</v>
      </c>
      <c r="AA648" s="472">
        <f t="shared" si="297"/>
        <v>6296.24</v>
      </c>
      <c r="AB648" s="472">
        <f t="shared" si="297"/>
        <v>0</v>
      </c>
      <c r="AC648" s="124">
        <f t="shared" si="295"/>
        <v>6296.27</v>
      </c>
      <c r="AD648" s="702">
        <v>0</v>
      </c>
      <c r="AE648" s="702">
        <v>6296.27</v>
      </c>
      <c r="AF648" s="514"/>
      <c r="AG648" s="204"/>
      <c r="AH648" s="204"/>
      <c r="AI648" s="204"/>
      <c r="AJ648" s="122"/>
      <c r="AK648" s="1098"/>
      <c r="AL648" s="709"/>
      <c r="AM648" s="2"/>
      <c r="AN648" s="2"/>
      <c r="AO648" s="2"/>
      <c r="AP648" s="2"/>
      <c r="AQ648" s="2"/>
    </row>
    <row r="649" spans="1:43" ht="54.6" customHeight="1" outlineLevel="1">
      <c r="A649" s="824" t="s">
        <v>595</v>
      </c>
      <c r="B649" s="875" t="s">
        <v>159</v>
      </c>
      <c r="C649" s="873" t="s">
        <v>840</v>
      </c>
      <c r="D649" s="873"/>
      <c r="E649" s="826" t="s">
        <v>73</v>
      </c>
      <c r="F649" s="709" t="s">
        <v>451</v>
      </c>
      <c r="G649" s="826" t="s">
        <v>377</v>
      </c>
      <c r="H649" s="826" t="s">
        <v>80</v>
      </c>
      <c r="I649" s="89" t="s">
        <v>33</v>
      </c>
      <c r="J649" s="826">
        <v>1</v>
      </c>
      <c r="K649" s="826">
        <v>2019</v>
      </c>
      <c r="L649" s="826">
        <v>2019</v>
      </c>
      <c r="M649" s="876">
        <f t="shared" si="296"/>
        <v>400</v>
      </c>
      <c r="N649" s="831">
        <v>0</v>
      </c>
      <c r="O649" s="831">
        <v>400</v>
      </c>
      <c r="P649" s="831">
        <v>0</v>
      </c>
      <c r="Q649" s="831">
        <f t="shared" si="290"/>
        <v>400</v>
      </c>
      <c r="R649" s="831">
        <v>0</v>
      </c>
      <c r="S649" s="831">
        <v>400</v>
      </c>
      <c r="T649" s="831">
        <v>0</v>
      </c>
      <c r="U649" s="413">
        <f t="shared" si="291"/>
        <v>730.71</v>
      </c>
      <c r="V649" s="421">
        <v>0</v>
      </c>
      <c r="W649" s="421">
        <v>730.71</v>
      </c>
      <c r="X649" s="421">
        <v>0</v>
      </c>
      <c r="Y649" s="472">
        <f t="shared" si="293"/>
        <v>730.71</v>
      </c>
      <c r="Z649" s="472">
        <f>V649</f>
        <v>0</v>
      </c>
      <c r="AA649" s="472">
        <f t="shared" si="297"/>
        <v>730.71</v>
      </c>
      <c r="AB649" s="472">
        <f t="shared" si="297"/>
        <v>0</v>
      </c>
      <c r="AC649" s="124">
        <f t="shared" si="295"/>
        <v>730.7</v>
      </c>
      <c r="AD649" s="124">
        <v>0</v>
      </c>
      <c r="AE649" s="124">
        <v>730.7</v>
      </c>
      <c r="AF649" s="301"/>
      <c r="AG649" s="116"/>
      <c r="AH649" s="116"/>
      <c r="AI649" s="116"/>
      <c r="AJ649" s="117"/>
      <c r="AK649" s="1098"/>
      <c r="AL649" s="709"/>
      <c r="AM649" s="2"/>
      <c r="AN649" s="2"/>
      <c r="AO649" s="2"/>
      <c r="AP649" s="2"/>
      <c r="AQ649" s="2"/>
    </row>
    <row r="650" spans="1:43" ht="40.5" customHeight="1" outlineLevel="1">
      <c r="A650" s="824" t="s">
        <v>596</v>
      </c>
      <c r="B650" s="875" t="s">
        <v>162</v>
      </c>
      <c r="C650" s="875"/>
      <c r="D650" s="875"/>
      <c r="E650" s="826" t="s">
        <v>73</v>
      </c>
      <c r="F650" s="709" t="s">
        <v>451</v>
      </c>
      <c r="G650" s="826" t="s">
        <v>377</v>
      </c>
      <c r="H650" s="826" t="s">
        <v>80</v>
      </c>
      <c r="I650" s="89" t="s">
        <v>33</v>
      </c>
      <c r="J650" s="826">
        <v>1</v>
      </c>
      <c r="K650" s="826">
        <v>2020</v>
      </c>
      <c r="L650" s="826">
        <v>2020</v>
      </c>
      <c r="M650" s="876">
        <f t="shared" si="296"/>
        <v>550</v>
      </c>
      <c r="N650" s="748">
        <v>0</v>
      </c>
      <c r="O650" s="748">
        <v>0</v>
      </c>
      <c r="P650" s="748">
        <v>550</v>
      </c>
      <c r="Q650" s="748">
        <f t="shared" si="290"/>
        <v>550</v>
      </c>
      <c r="R650" s="748">
        <v>0</v>
      </c>
      <c r="S650" s="748">
        <v>0</v>
      </c>
      <c r="T650" s="748">
        <v>550</v>
      </c>
      <c r="U650" s="762">
        <f t="shared" si="291"/>
        <v>550</v>
      </c>
      <c r="V650" s="742">
        <f t="shared" ref="V650:X660" si="301">R650</f>
        <v>0</v>
      </c>
      <c r="W650" s="742">
        <f t="shared" si="301"/>
        <v>0</v>
      </c>
      <c r="X650" s="742">
        <f t="shared" si="301"/>
        <v>550</v>
      </c>
      <c r="Y650" s="472">
        <f t="shared" si="293"/>
        <v>550</v>
      </c>
      <c r="Z650" s="472">
        <f t="shared" ref="Z650:Z652" si="302">V650</f>
        <v>0</v>
      </c>
      <c r="AA650" s="472">
        <f t="shared" si="297"/>
        <v>0</v>
      </c>
      <c r="AB650" s="472">
        <f t="shared" si="297"/>
        <v>550</v>
      </c>
      <c r="AC650" s="124">
        <f t="shared" si="295"/>
        <v>1216</v>
      </c>
      <c r="AD650" s="703">
        <v>1216</v>
      </c>
      <c r="AE650" s="703">
        <v>0</v>
      </c>
      <c r="AF650" s="1035"/>
      <c r="AG650" s="131"/>
      <c r="AH650" s="131"/>
      <c r="AI650" s="131"/>
      <c r="AJ650" s="130"/>
      <c r="AK650" s="1135"/>
      <c r="AL650" s="709"/>
      <c r="AM650" s="2"/>
      <c r="AN650" s="2"/>
      <c r="AO650" s="2"/>
      <c r="AP650" s="2"/>
      <c r="AQ650" s="2"/>
    </row>
    <row r="651" spans="1:43" ht="120.6" customHeight="1" outlineLevel="1">
      <c r="A651" s="366" t="s">
        <v>597</v>
      </c>
      <c r="B651" s="267" t="s">
        <v>163</v>
      </c>
      <c r="C651" s="49" t="s">
        <v>719</v>
      </c>
      <c r="D651" s="49"/>
      <c r="E651" s="873" t="s">
        <v>73</v>
      </c>
      <c r="F651" s="822" t="s">
        <v>451</v>
      </c>
      <c r="G651" s="873" t="s">
        <v>377</v>
      </c>
      <c r="H651" s="873" t="s">
        <v>80</v>
      </c>
      <c r="I651" s="387" t="s">
        <v>33</v>
      </c>
      <c r="J651" s="873">
        <v>1</v>
      </c>
      <c r="K651" s="873">
        <v>2018</v>
      </c>
      <c r="L651" s="873">
        <v>2018</v>
      </c>
      <c r="M651" s="876">
        <f t="shared" si="296"/>
        <v>6000</v>
      </c>
      <c r="N651" s="876">
        <v>0</v>
      </c>
      <c r="O651" s="876">
        <v>6000</v>
      </c>
      <c r="P651" s="876">
        <v>0</v>
      </c>
      <c r="Q651" s="876">
        <f t="shared" si="290"/>
        <v>0</v>
      </c>
      <c r="R651" s="876">
        <v>0</v>
      </c>
      <c r="S651" s="876">
        <v>0</v>
      </c>
      <c r="T651" s="876">
        <v>0</v>
      </c>
      <c r="U651" s="762">
        <f t="shared" si="291"/>
        <v>0</v>
      </c>
      <c r="V651" s="742">
        <f t="shared" si="301"/>
        <v>0</v>
      </c>
      <c r="W651" s="742">
        <f t="shared" si="301"/>
        <v>0</v>
      </c>
      <c r="X651" s="742">
        <f t="shared" si="301"/>
        <v>0</v>
      </c>
      <c r="Y651" s="472">
        <f t="shared" si="293"/>
        <v>0</v>
      </c>
      <c r="Z651" s="472">
        <f t="shared" si="302"/>
        <v>0</v>
      </c>
      <c r="AA651" s="472">
        <f t="shared" si="297"/>
        <v>0</v>
      </c>
      <c r="AB651" s="472">
        <f t="shared" si="297"/>
        <v>0</v>
      </c>
      <c r="AC651" s="1055">
        <f t="shared" si="295"/>
        <v>0</v>
      </c>
      <c r="AD651" s="873"/>
      <c r="AE651" s="873"/>
      <c r="AF651" s="123"/>
      <c r="AG651" s="204"/>
      <c r="AH651" s="204"/>
      <c r="AI651" s="204"/>
      <c r="AJ651" s="122"/>
      <c r="AK651" s="1098"/>
      <c r="AL651" s="895" t="s">
        <v>677</v>
      </c>
      <c r="AM651" s="2"/>
      <c r="AN651" s="2"/>
      <c r="AO651" s="2"/>
      <c r="AP651" s="2"/>
      <c r="AQ651" s="2"/>
    </row>
    <row r="652" spans="1:43" ht="57.6" outlineLevel="1">
      <c r="A652" s="874" t="s">
        <v>631</v>
      </c>
      <c r="B652" s="64" t="s">
        <v>742</v>
      </c>
      <c r="C652" s="49" t="s">
        <v>730</v>
      </c>
      <c r="D652" s="49"/>
      <c r="E652" s="873" t="s">
        <v>73</v>
      </c>
      <c r="F652" s="822" t="s">
        <v>451</v>
      </c>
      <c r="G652" s="873" t="s">
        <v>377</v>
      </c>
      <c r="H652" s="873" t="s">
        <v>80</v>
      </c>
      <c r="I652" s="387" t="s">
        <v>33</v>
      </c>
      <c r="J652" s="873">
        <v>1</v>
      </c>
      <c r="K652" s="873">
        <v>2018</v>
      </c>
      <c r="L652" s="873">
        <v>2018</v>
      </c>
      <c r="M652" s="876"/>
      <c r="N652" s="876"/>
      <c r="O652" s="876"/>
      <c r="P652" s="876"/>
      <c r="Q652" s="387">
        <f t="shared" ref="Q652:Q660" si="303">SUM(R652:T652)</f>
        <v>171.6</v>
      </c>
      <c r="R652" s="112">
        <v>171.6</v>
      </c>
      <c r="S652" s="112">
        <v>0</v>
      </c>
      <c r="T652" s="112">
        <v>0</v>
      </c>
      <c r="U652" s="762">
        <f t="shared" si="291"/>
        <v>171.6</v>
      </c>
      <c r="V652" s="742">
        <f t="shared" si="301"/>
        <v>171.6</v>
      </c>
      <c r="W652" s="742">
        <f t="shared" si="301"/>
        <v>0</v>
      </c>
      <c r="X652" s="742">
        <f t="shared" si="301"/>
        <v>0</v>
      </c>
      <c r="Y652" s="472">
        <f t="shared" si="293"/>
        <v>171.6</v>
      </c>
      <c r="Z652" s="472">
        <f t="shared" si="302"/>
        <v>171.6</v>
      </c>
      <c r="AA652" s="472">
        <f t="shared" si="297"/>
        <v>0</v>
      </c>
      <c r="AB652" s="472">
        <f t="shared" si="297"/>
        <v>0</v>
      </c>
      <c r="AC652" s="112">
        <f t="shared" si="295"/>
        <v>171.6</v>
      </c>
      <c r="AD652" s="112">
        <v>171.6</v>
      </c>
      <c r="AE652" s="112">
        <v>0</v>
      </c>
      <c r="AF652" s="128"/>
      <c r="AG652" s="204"/>
      <c r="AH652" s="204"/>
      <c r="AI652" s="204"/>
      <c r="AJ652" s="122"/>
      <c r="AK652" s="1098"/>
      <c r="AL652" s="895"/>
      <c r="AM652" s="2"/>
      <c r="AN652" s="2"/>
      <c r="AO652" s="2"/>
      <c r="AP652" s="2"/>
      <c r="AQ652" s="2"/>
    </row>
    <row r="653" spans="1:43" ht="57.6" outlineLevel="1">
      <c r="A653" s="874" t="s">
        <v>632</v>
      </c>
      <c r="B653" s="64" t="s">
        <v>743</v>
      </c>
      <c r="C653" s="49" t="s">
        <v>730</v>
      </c>
      <c r="D653" s="49"/>
      <c r="E653" s="873" t="s">
        <v>73</v>
      </c>
      <c r="F653" s="822" t="s">
        <v>451</v>
      </c>
      <c r="G653" s="873" t="s">
        <v>377</v>
      </c>
      <c r="H653" s="873" t="s">
        <v>80</v>
      </c>
      <c r="I653" s="387" t="s">
        <v>33</v>
      </c>
      <c r="J653" s="873">
        <v>1</v>
      </c>
      <c r="K653" s="873">
        <v>2018</v>
      </c>
      <c r="L653" s="873">
        <v>2018</v>
      </c>
      <c r="M653" s="876"/>
      <c r="N653" s="876"/>
      <c r="O653" s="876"/>
      <c r="P653" s="876"/>
      <c r="Q653" s="876">
        <f t="shared" si="303"/>
        <v>1023.6</v>
      </c>
      <c r="R653" s="876">
        <v>1023.6</v>
      </c>
      <c r="S653" s="876">
        <v>0</v>
      </c>
      <c r="T653" s="876">
        <v>0</v>
      </c>
      <c r="U653" s="762">
        <f t="shared" si="291"/>
        <v>1023.6</v>
      </c>
      <c r="V653" s="742">
        <f t="shared" si="301"/>
        <v>1023.6</v>
      </c>
      <c r="W653" s="742">
        <f t="shared" si="301"/>
        <v>0</v>
      </c>
      <c r="X653" s="742">
        <f t="shared" si="301"/>
        <v>0</v>
      </c>
      <c r="Y653" s="472">
        <f t="shared" si="293"/>
        <v>1023.6</v>
      </c>
      <c r="Z653" s="472">
        <f>V653</f>
        <v>1023.6</v>
      </c>
      <c r="AA653" s="472">
        <f t="shared" si="297"/>
        <v>0</v>
      </c>
      <c r="AB653" s="472">
        <f t="shared" si="297"/>
        <v>0</v>
      </c>
      <c r="AC653" s="112">
        <f t="shared" si="295"/>
        <v>1023.6</v>
      </c>
      <c r="AD653" s="112">
        <v>1023.6</v>
      </c>
      <c r="AE653" s="112">
        <v>0</v>
      </c>
      <c r="AF653" s="128"/>
      <c r="AG653" s="204"/>
      <c r="AH653" s="204"/>
      <c r="AI653" s="204"/>
      <c r="AJ653" s="122"/>
      <c r="AK653" s="1098"/>
      <c r="AL653" s="895"/>
      <c r="AM653" s="2"/>
      <c r="AN653" s="2"/>
      <c r="AO653" s="2"/>
      <c r="AP653" s="2"/>
      <c r="AQ653" s="2"/>
    </row>
    <row r="654" spans="1:43" ht="57.6" outlineLevel="1">
      <c r="A654" s="874" t="s">
        <v>633</v>
      </c>
      <c r="B654" s="64" t="s">
        <v>744</v>
      </c>
      <c r="C654" s="49" t="s">
        <v>730</v>
      </c>
      <c r="D654" s="49"/>
      <c r="E654" s="873" t="s">
        <v>73</v>
      </c>
      <c r="F654" s="822" t="s">
        <v>451</v>
      </c>
      <c r="G654" s="873" t="s">
        <v>377</v>
      </c>
      <c r="H654" s="873" t="s">
        <v>80</v>
      </c>
      <c r="I654" s="387" t="s">
        <v>33</v>
      </c>
      <c r="J654" s="873">
        <v>2</v>
      </c>
      <c r="K654" s="873">
        <v>2018</v>
      </c>
      <c r="L654" s="873">
        <v>2018</v>
      </c>
      <c r="M654" s="876"/>
      <c r="N654" s="876"/>
      <c r="O654" s="876"/>
      <c r="P654" s="876"/>
      <c r="Q654" s="876">
        <f t="shared" si="303"/>
        <v>530</v>
      </c>
      <c r="R654" s="876">
        <v>530</v>
      </c>
      <c r="S654" s="876">
        <v>0</v>
      </c>
      <c r="T654" s="876">
        <v>0</v>
      </c>
      <c r="U654" s="762">
        <f t="shared" si="291"/>
        <v>530</v>
      </c>
      <c r="V654" s="742">
        <f t="shared" si="301"/>
        <v>530</v>
      </c>
      <c r="W654" s="742">
        <f t="shared" si="301"/>
        <v>0</v>
      </c>
      <c r="X654" s="742">
        <f t="shared" si="301"/>
        <v>0</v>
      </c>
      <c r="Y654" s="472">
        <f t="shared" si="293"/>
        <v>530</v>
      </c>
      <c r="Z654" s="472">
        <f t="shared" ref="Z654:Z656" si="304">V654</f>
        <v>530</v>
      </c>
      <c r="AA654" s="472">
        <f t="shared" si="297"/>
        <v>0</v>
      </c>
      <c r="AB654" s="472">
        <f t="shared" si="297"/>
        <v>0</v>
      </c>
      <c r="AC654" s="112">
        <f t="shared" si="295"/>
        <v>530</v>
      </c>
      <c r="AD654" s="112">
        <v>530</v>
      </c>
      <c r="AE654" s="112">
        <v>0</v>
      </c>
      <c r="AF654" s="128"/>
      <c r="AG654" s="204"/>
      <c r="AH654" s="204"/>
      <c r="AI654" s="204"/>
      <c r="AJ654" s="122"/>
      <c r="AK654" s="1098"/>
      <c r="AL654" s="895"/>
      <c r="AM654" s="2"/>
      <c r="AN654" s="2"/>
      <c r="AO654" s="2"/>
      <c r="AP654" s="2"/>
      <c r="AQ654" s="2"/>
    </row>
    <row r="655" spans="1:43" ht="57.6" outlineLevel="1">
      <c r="A655" s="874" t="s">
        <v>751</v>
      </c>
      <c r="B655" s="64" t="s">
        <v>745</v>
      </c>
      <c r="C655" s="49" t="s">
        <v>730</v>
      </c>
      <c r="D655" s="49"/>
      <c r="E655" s="873" t="s">
        <v>73</v>
      </c>
      <c r="F655" s="822" t="s">
        <v>451</v>
      </c>
      <c r="G655" s="873" t="s">
        <v>377</v>
      </c>
      <c r="H655" s="873" t="s">
        <v>80</v>
      </c>
      <c r="I655" s="387" t="s">
        <v>33</v>
      </c>
      <c r="J655" s="873">
        <v>1</v>
      </c>
      <c r="K655" s="873">
        <v>2018</v>
      </c>
      <c r="L655" s="873">
        <v>2018</v>
      </c>
      <c r="M655" s="876"/>
      <c r="N655" s="876"/>
      <c r="O655" s="876"/>
      <c r="P655" s="876"/>
      <c r="Q655" s="876">
        <f t="shared" si="303"/>
        <v>225.6</v>
      </c>
      <c r="R655" s="876">
        <v>225.6</v>
      </c>
      <c r="S655" s="876">
        <v>0</v>
      </c>
      <c r="T655" s="876">
        <v>0</v>
      </c>
      <c r="U655" s="762">
        <f>SUM(V655:X655)</f>
        <v>225.6</v>
      </c>
      <c r="V655" s="742">
        <f t="shared" si="301"/>
        <v>225.6</v>
      </c>
      <c r="W655" s="742">
        <f t="shared" si="301"/>
        <v>0</v>
      </c>
      <c r="X655" s="742">
        <f t="shared" si="301"/>
        <v>0</v>
      </c>
      <c r="Y655" s="472">
        <f t="shared" ref="Y655:Y665" si="305">SUM(Z655:AB655)</f>
        <v>225.6</v>
      </c>
      <c r="Z655" s="472">
        <f t="shared" si="304"/>
        <v>225.6</v>
      </c>
      <c r="AA655" s="472">
        <f t="shared" si="297"/>
        <v>0</v>
      </c>
      <c r="AB655" s="472">
        <f t="shared" si="297"/>
        <v>0</v>
      </c>
      <c r="AC655" s="112">
        <f t="shared" ref="AC655:AC665" si="306">SUM(AD655:AF655)</f>
        <v>225.6</v>
      </c>
      <c r="AD655" s="387">
        <v>225.6</v>
      </c>
      <c r="AE655" s="112">
        <v>0</v>
      </c>
      <c r="AF655" s="128"/>
      <c r="AG655" s="204"/>
      <c r="AH655" s="204"/>
      <c r="AI655" s="204"/>
      <c r="AJ655" s="122"/>
      <c r="AK655" s="1098"/>
      <c r="AL655" s="895"/>
      <c r="AM655" s="2"/>
      <c r="AN655" s="2"/>
      <c r="AO655" s="2"/>
      <c r="AP655" s="2"/>
      <c r="AQ655" s="2"/>
    </row>
    <row r="656" spans="1:43" ht="57.6" outlineLevel="1">
      <c r="A656" s="874" t="s">
        <v>752</v>
      </c>
      <c r="B656" s="64" t="s">
        <v>746</v>
      </c>
      <c r="C656" s="49" t="s">
        <v>730</v>
      </c>
      <c r="D656" s="49"/>
      <c r="E656" s="873" t="s">
        <v>73</v>
      </c>
      <c r="F656" s="822" t="s">
        <v>451</v>
      </c>
      <c r="G656" s="873" t="s">
        <v>377</v>
      </c>
      <c r="H656" s="873" t="s">
        <v>80</v>
      </c>
      <c r="I656" s="387" t="s">
        <v>33</v>
      </c>
      <c r="J656" s="873">
        <v>1</v>
      </c>
      <c r="K656" s="873">
        <v>2018</v>
      </c>
      <c r="L656" s="873">
        <v>2018</v>
      </c>
      <c r="M656" s="876"/>
      <c r="N656" s="876"/>
      <c r="O656" s="876"/>
      <c r="P656" s="876"/>
      <c r="Q656" s="876">
        <f t="shared" si="303"/>
        <v>6697.8</v>
      </c>
      <c r="R656" s="876">
        <v>6697.8</v>
      </c>
      <c r="S656" s="876">
        <v>0</v>
      </c>
      <c r="T656" s="876">
        <v>0</v>
      </c>
      <c r="U656" s="762">
        <f t="shared" ref="U656:U663" si="307">SUM(V656:X656)</f>
        <v>6697.8</v>
      </c>
      <c r="V656" s="742">
        <f t="shared" si="301"/>
        <v>6697.8</v>
      </c>
      <c r="W656" s="742">
        <f t="shared" si="301"/>
        <v>0</v>
      </c>
      <c r="X656" s="742">
        <f t="shared" si="301"/>
        <v>0</v>
      </c>
      <c r="Y656" s="472">
        <f t="shared" si="305"/>
        <v>6697.8</v>
      </c>
      <c r="Z656" s="472">
        <f t="shared" si="304"/>
        <v>6697.8</v>
      </c>
      <c r="AA656" s="472">
        <f t="shared" si="297"/>
        <v>0</v>
      </c>
      <c r="AB656" s="472">
        <f t="shared" si="297"/>
        <v>0</v>
      </c>
      <c r="AC656" s="112">
        <f t="shared" si="306"/>
        <v>6697.8</v>
      </c>
      <c r="AD656" s="387">
        <v>6697.8</v>
      </c>
      <c r="AE656" s="112">
        <v>0</v>
      </c>
      <c r="AF656" s="128"/>
      <c r="AG656" s="204"/>
      <c r="AH656" s="204"/>
      <c r="AI656" s="204"/>
      <c r="AJ656" s="122"/>
      <c r="AK656" s="1098"/>
      <c r="AL656" s="895"/>
      <c r="AM656" s="2"/>
      <c r="AN656" s="2"/>
      <c r="AO656" s="2"/>
      <c r="AP656" s="2"/>
      <c r="AQ656" s="2"/>
    </row>
    <row r="657" spans="1:43" ht="57.6" outlineLevel="1">
      <c r="A657" s="874" t="s">
        <v>753</v>
      </c>
      <c r="B657" s="64" t="s">
        <v>747</v>
      </c>
      <c r="C657" s="49" t="s">
        <v>730</v>
      </c>
      <c r="D657" s="49"/>
      <c r="E657" s="873" t="s">
        <v>73</v>
      </c>
      <c r="F657" s="822" t="s">
        <v>451</v>
      </c>
      <c r="G657" s="873" t="s">
        <v>377</v>
      </c>
      <c r="H657" s="873" t="s">
        <v>80</v>
      </c>
      <c r="I657" s="387" t="s">
        <v>33</v>
      </c>
      <c r="J657" s="873">
        <v>1</v>
      </c>
      <c r="K657" s="873">
        <v>2018</v>
      </c>
      <c r="L657" s="873">
        <v>2018</v>
      </c>
      <c r="M657" s="876"/>
      <c r="N657" s="876"/>
      <c r="O657" s="876"/>
      <c r="P657" s="876"/>
      <c r="Q657" s="876">
        <f t="shared" si="303"/>
        <v>1584.8</v>
      </c>
      <c r="R657" s="876">
        <v>1584.8</v>
      </c>
      <c r="S657" s="876">
        <v>0</v>
      </c>
      <c r="T657" s="876">
        <v>0</v>
      </c>
      <c r="U657" s="762">
        <f t="shared" si="307"/>
        <v>1584.8</v>
      </c>
      <c r="V657" s="742">
        <f t="shared" si="301"/>
        <v>1584.8</v>
      </c>
      <c r="W657" s="742">
        <f t="shared" si="301"/>
        <v>0</v>
      </c>
      <c r="X657" s="742">
        <f t="shared" si="301"/>
        <v>0</v>
      </c>
      <c r="Y657" s="472">
        <f t="shared" si="305"/>
        <v>1584.8</v>
      </c>
      <c r="Z657" s="472">
        <f>V657</f>
        <v>1584.8</v>
      </c>
      <c r="AA657" s="472">
        <f t="shared" ref="AA657:AB663" si="308">W657</f>
        <v>0</v>
      </c>
      <c r="AB657" s="472">
        <f t="shared" si="308"/>
        <v>0</v>
      </c>
      <c r="AC657" s="112">
        <f t="shared" si="306"/>
        <v>1584.8</v>
      </c>
      <c r="AD657" s="387">
        <v>1584.8</v>
      </c>
      <c r="AE657" s="112">
        <v>0</v>
      </c>
      <c r="AF657" s="128"/>
      <c r="AG657" s="204"/>
      <c r="AH657" s="204"/>
      <c r="AI657" s="204"/>
      <c r="AJ657" s="122"/>
      <c r="AK657" s="1098"/>
      <c r="AL657" s="895"/>
      <c r="AM657" s="2"/>
      <c r="AN657" s="2"/>
      <c r="AO657" s="2"/>
      <c r="AP657" s="2"/>
      <c r="AQ657" s="2"/>
    </row>
    <row r="658" spans="1:43" ht="57.6" outlineLevel="1">
      <c r="A658" s="874" t="s">
        <v>754</v>
      </c>
      <c r="B658" s="64" t="s">
        <v>748</v>
      </c>
      <c r="C658" s="49" t="s">
        <v>730</v>
      </c>
      <c r="D658" s="49"/>
      <c r="E658" s="873" t="s">
        <v>73</v>
      </c>
      <c r="F658" s="822" t="s">
        <v>451</v>
      </c>
      <c r="G658" s="873" t="s">
        <v>377</v>
      </c>
      <c r="H658" s="873" t="s">
        <v>80</v>
      </c>
      <c r="I658" s="387" t="s">
        <v>33</v>
      </c>
      <c r="J658" s="873">
        <v>1</v>
      </c>
      <c r="K658" s="873">
        <v>2018</v>
      </c>
      <c r="L658" s="873">
        <v>2018</v>
      </c>
      <c r="M658" s="876"/>
      <c r="N658" s="876"/>
      <c r="O658" s="876"/>
      <c r="P658" s="876"/>
      <c r="Q658" s="876">
        <f t="shared" si="303"/>
        <v>3700</v>
      </c>
      <c r="R658" s="876">
        <v>3700</v>
      </c>
      <c r="S658" s="876">
        <v>0</v>
      </c>
      <c r="T658" s="876">
        <v>0</v>
      </c>
      <c r="U658" s="762">
        <f t="shared" si="307"/>
        <v>3700</v>
      </c>
      <c r="V658" s="742">
        <f t="shared" si="301"/>
        <v>3700</v>
      </c>
      <c r="W658" s="742">
        <f t="shared" si="301"/>
        <v>0</v>
      </c>
      <c r="X658" s="742">
        <f t="shared" si="301"/>
        <v>0</v>
      </c>
      <c r="Y658" s="472">
        <f t="shared" si="305"/>
        <v>3700</v>
      </c>
      <c r="Z658" s="472">
        <f>V658</f>
        <v>3700</v>
      </c>
      <c r="AA658" s="472">
        <f t="shared" si="308"/>
        <v>0</v>
      </c>
      <c r="AB658" s="472">
        <f t="shared" si="308"/>
        <v>0</v>
      </c>
      <c r="AC658" s="112">
        <f t="shared" si="306"/>
        <v>3700</v>
      </c>
      <c r="AD658" s="112">
        <v>3700</v>
      </c>
      <c r="AE658" s="112">
        <v>0</v>
      </c>
      <c r="AF658" s="128"/>
      <c r="AG658" s="204"/>
      <c r="AH658" s="204"/>
      <c r="AI658" s="204"/>
      <c r="AJ658" s="122"/>
      <c r="AK658" s="1098"/>
      <c r="AL658" s="895"/>
      <c r="AM658" s="2"/>
      <c r="AN658" s="2"/>
      <c r="AO658" s="2"/>
      <c r="AP658" s="2"/>
      <c r="AQ658" s="2"/>
    </row>
    <row r="659" spans="1:43" ht="57.6" outlineLevel="1">
      <c r="A659" s="874" t="s">
        <v>755</v>
      </c>
      <c r="B659" s="64" t="s">
        <v>749</v>
      </c>
      <c r="C659" s="49" t="s">
        <v>730</v>
      </c>
      <c r="D659" s="49"/>
      <c r="E659" s="873" t="s">
        <v>73</v>
      </c>
      <c r="F659" s="822" t="s">
        <v>451</v>
      </c>
      <c r="G659" s="873" t="s">
        <v>377</v>
      </c>
      <c r="H659" s="873" t="s">
        <v>80</v>
      </c>
      <c r="I659" s="387" t="s">
        <v>33</v>
      </c>
      <c r="J659" s="873">
        <v>1</v>
      </c>
      <c r="K659" s="873">
        <v>2018</v>
      </c>
      <c r="L659" s="873">
        <v>2018</v>
      </c>
      <c r="M659" s="876"/>
      <c r="N659" s="876"/>
      <c r="O659" s="876"/>
      <c r="P659" s="876"/>
      <c r="Q659" s="876">
        <f t="shared" si="303"/>
        <v>1597.8</v>
      </c>
      <c r="R659" s="876">
        <v>1597.8</v>
      </c>
      <c r="S659" s="876">
        <v>0</v>
      </c>
      <c r="T659" s="876">
        <v>0</v>
      </c>
      <c r="U659" s="762">
        <f t="shared" si="307"/>
        <v>1597.8</v>
      </c>
      <c r="V659" s="742">
        <f t="shared" si="301"/>
        <v>1597.8</v>
      </c>
      <c r="W659" s="742">
        <f t="shared" si="301"/>
        <v>0</v>
      </c>
      <c r="X659" s="742">
        <f t="shared" si="301"/>
        <v>0</v>
      </c>
      <c r="Y659" s="472">
        <f t="shared" si="305"/>
        <v>1597.8</v>
      </c>
      <c r="Z659" s="472">
        <f t="shared" ref="Z659:Z660" si="309">V659</f>
        <v>1597.8</v>
      </c>
      <c r="AA659" s="472">
        <f t="shared" si="308"/>
        <v>0</v>
      </c>
      <c r="AB659" s="472">
        <f t="shared" si="308"/>
        <v>0</v>
      </c>
      <c r="AC659" s="112">
        <f t="shared" si="306"/>
        <v>1597.8</v>
      </c>
      <c r="AD659" s="387">
        <v>1597.8</v>
      </c>
      <c r="AE659" s="112">
        <v>0</v>
      </c>
      <c r="AF659" s="128"/>
      <c r="AG659" s="204"/>
      <c r="AH659" s="204"/>
      <c r="AI659" s="204"/>
      <c r="AJ659" s="122"/>
      <c r="AK659" s="1098"/>
      <c r="AL659" s="895"/>
      <c r="AM659" s="2"/>
      <c r="AN659" s="2"/>
      <c r="AO659" s="2"/>
      <c r="AP659" s="2"/>
      <c r="AQ659" s="2"/>
    </row>
    <row r="660" spans="1:43" ht="57.6" outlineLevel="1">
      <c r="A660" s="874" t="s">
        <v>756</v>
      </c>
      <c r="B660" s="64" t="s">
        <v>750</v>
      </c>
      <c r="C660" s="49" t="s">
        <v>730</v>
      </c>
      <c r="D660" s="49"/>
      <c r="E660" s="873" t="s">
        <v>73</v>
      </c>
      <c r="F660" s="822" t="s">
        <v>451</v>
      </c>
      <c r="G660" s="873" t="s">
        <v>377</v>
      </c>
      <c r="H660" s="873" t="s">
        <v>80</v>
      </c>
      <c r="I660" s="387" t="s">
        <v>33</v>
      </c>
      <c r="J660" s="873">
        <v>1</v>
      </c>
      <c r="K660" s="873">
        <v>2018</v>
      </c>
      <c r="L660" s="873">
        <v>2018</v>
      </c>
      <c r="M660" s="876"/>
      <c r="N660" s="876"/>
      <c r="O660" s="876"/>
      <c r="P660" s="876"/>
      <c r="Q660" s="876">
        <f t="shared" si="303"/>
        <v>192.4</v>
      </c>
      <c r="R660" s="876">
        <v>192.4</v>
      </c>
      <c r="S660" s="876">
        <v>0</v>
      </c>
      <c r="T660" s="876">
        <v>0</v>
      </c>
      <c r="U660" s="762">
        <f t="shared" si="307"/>
        <v>192.4</v>
      </c>
      <c r="V660" s="742">
        <f t="shared" si="301"/>
        <v>192.4</v>
      </c>
      <c r="W660" s="742">
        <f t="shared" si="301"/>
        <v>0</v>
      </c>
      <c r="X660" s="742">
        <f t="shared" si="301"/>
        <v>0</v>
      </c>
      <c r="Y660" s="472">
        <f t="shared" si="305"/>
        <v>192.4</v>
      </c>
      <c r="Z660" s="472">
        <f t="shared" si="309"/>
        <v>192.4</v>
      </c>
      <c r="AA660" s="472">
        <f t="shared" si="308"/>
        <v>0</v>
      </c>
      <c r="AB660" s="472">
        <f t="shared" si="308"/>
        <v>0</v>
      </c>
      <c r="AC660" s="112">
        <f t="shared" si="306"/>
        <v>192.4</v>
      </c>
      <c r="AD660" s="387">
        <v>192.4</v>
      </c>
      <c r="AE660" s="112">
        <v>0</v>
      </c>
      <c r="AF660" s="128"/>
      <c r="AG660" s="204"/>
      <c r="AH660" s="204"/>
      <c r="AI660" s="204"/>
      <c r="AJ660" s="122"/>
      <c r="AK660" s="1098"/>
      <c r="AL660" s="895"/>
      <c r="AM660" s="2"/>
      <c r="AN660" s="2"/>
      <c r="AO660" s="2"/>
      <c r="AP660" s="2"/>
      <c r="AQ660" s="2"/>
    </row>
    <row r="661" spans="1:43" s="233" customFormat="1" ht="66" customHeight="1" outlineLevel="1">
      <c r="A661" s="874" t="s">
        <v>827</v>
      </c>
      <c r="B661" s="875" t="s">
        <v>628</v>
      </c>
      <c r="C661" s="49" t="s">
        <v>797</v>
      </c>
      <c r="D661" s="49"/>
      <c r="E661" s="873" t="s">
        <v>73</v>
      </c>
      <c r="F661" s="822" t="s">
        <v>451</v>
      </c>
      <c r="G661" s="873" t="s">
        <v>377</v>
      </c>
      <c r="H661" s="873" t="s">
        <v>80</v>
      </c>
      <c r="I661" s="387" t="s">
        <v>33</v>
      </c>
      <c r="J661" s="873">
        <v>1</v>
      </c>
      <c r="K661" s="873">
        <v>2019</v>
      </c>
      <c r="L661" s="873">
        <v>2019</v>
      </c>
      <c r="M661" s="231"/>
      <c r="N661" s="231"/>
      <c r="O661" s="231"/>
      <c r="P661" s="231"/>
      <c r="Q661" s="285"/>
      <c r="R661" s="285"/>
      <c r="S661" s="285"/>
      <c r="T661" s="285"/>
      <c r="U661" s="413">
        <f t="shared" si="307"/>
        <v>119.37</v>
      </c>
      <c r="V661" s="412">
        <v>0</v>
      </c>
      <c r="W661" s="412">
        <v>119.37</v>
      </c>
      <c r="X661" s="412">
        <v>0</v>
      </c>
      <c r="Y661" s="472">
        <f t="shared" si="305"/>
        <v>119.37</v>
      </c>
      <c r="Z661" s="472">
        <f>V661</f>
        <v>0</v>
      </c>
      <c r="AA661" s="472">
        <f t="shared" si="308"/>
        <v>119.37</v>
      </c>
      <c r="AB661" s="472">
        <f t="shared" si="308"/>
        <v>0</v>
      </c>
      <c r="AC661" s="112">
        <f t="shared" si="306"/>
        <v>119.37</v>
      </c>
      <c r="AD661" s="873"/>
      <c r="AE661" s="387">
        <v>119.37</v>
      </c>
      <c r="AF661" s="117"/>
      <c r="AG661" s="250"/>
      <c r="AH661" s="250"/>
      <c r="AI661" s="250"/>
      <c r="AJ661" s="122"/>
      <c r="AK661" s="1098"/>
      <c r="AL661" s="338"/>
      <c r="AM661" s="232"/>
      <c r="AN661" s="232"/>
      <c r="AO661" s="232"/>
      <c r="AP661" s="232"/>
      <c r="AQ661" s="232"/>
    </row>
    <row r="662" spans="1:43" s="233" customFormat="1" ht="82.5" customHeight="1" outlineLevel="1">
      <c r="A662" s="874" t="s">
        <v>828</v>
      </c>
      <c r="B662" s="875" t="s">
        <v>629</v>
      </c>
      <c r="C662" s="49" t="s">
        <v>797</v>
      </c>
      <c r="D662" s="49"/>
      <c r="E662" s="873" t="s">
        <v>73</v>
      </c>
      <c r="F662" s="822" t="s">
        <v>451</v>
      </c>
      <c r="G662" s="873" t="s">
        <v>377</v>
      </c>
      <c r="H662" s="873" t="s">
        <v>80</v>
      </c>
      <c r="I662" s="387" t="s">
        <v>33</v>
      </c>
      <c r="J662" s="873">
        <v>1</v>
      </c>
      <c r="K662" s="873">
        <v>2019</v>
      </c>
      <c r="L662" s="873">
        <v>2019</v>
      </c>
      <c r="M662" s="231"/>
      <c r="N662" s="231"/>
      <c r="O662" s="231"/>
      <c r="P662" s="231"/>
      <c r="Q662" s="285"/>
      <c r="R662" s="285"/>
      <c r="S662" s="285"/>
      <c r="T662" s="285"/>
      <c r="U662" s="413">
        <f t="shared" si="307"/>
        <v>100</v>
      </c>
      <c r="V662" s="412">
        <v>0</v>
      </c>
      <c r="W662" s="412">
        <v>100</v>
      </c>
      <c r="X662" s="412">
        <v>0</v>
      </c>
      <c r="Y662" s="472">
        <f t="shared" si="305"/>
        <v>100</v>
      </c>
      <c r="Z662" s="472">
        <f t="shared" ref="Z662:Z663" si="310">V662</f>
        <v>0</v>
      </c>
      <c r="AA662" s="472">
        <f t="shared" si="308"/>
        <v>100</v>
      </c>
      <c r="AB662" s="472">
        <f t="shared" si="308"/>
        <v>0</v>
      </c>
      <c r="AC662" s="112">
        <f t="shared" si="306"/>
        <v>100</v>
      </c>
      <c r="AD662" s="873"/>
      <c r="AE662" s="112">
        <v>100</v>
      </c>
      <c r="AF662" s="128"/>
      <c r="AG662" s="252"/>
      <c r="AH662" s="252"/>
      <c r="AI662" s="252"/>
      <c r="AJ662" s="122"/>
      <c r="AK662" s="1098"/>
      <c r="AL662" s="338"/>
      <c r="AM662" s="232"/>
      <c r="AN662" s="232"/>
      <c r="AO662" s="232"/>
      <c r="AP662" s="232"/>
      <c r="AQ662" s="232"/>
    </row>
    <row r="663" spans="1:43" s="233" customFormat="1" ht="87.75" customHeight="1" outlineLevel="1">
      <c r="A663" s="874" t="s">
        <v>829</v>
      </c>
      <c r="B663" s="875" t="s">
        <v>630</v>
      </c>
      <c r="C663" s="49" t="s">
        <v>797</v>
      </c>
      <c r="D663" s="49"/>
      <c r="E663" s="873" t="s">
        <v>73</v>
      </c>
      <c r="F663" s="822" t="s">
        <v>451</v>
      </c>
      <c r="G663" s="873" t="s">
        <v>377</v>
      </c>
      <c r="H663" s="873" t="s">
        <v>80</v>
      </c>
      <c r="I663" s="387" t="s">
        <v>604</v>
      </c>
      <c r="J663" s="873">
        <v>1</v>
      </c>
      <c r="K663" s="873">
        <v>2019</v>
      </c>
      <c r="L663" s="873">
        <v>2019</v>
      </c>
      <c r="M663" s="231"/>
      <c r="N663" s="231"/>
      <c r="O663" s="231"/>
      <c r="P663" s="231"/>
      <c r="Q663" s="285"/>
      <c r="R663" s="285"/>
      <c r="S663" s="285"/>
      <c r="T663" s="285"/>
      <c r="U663" s="413">
        <f t="shared" si="307"/>
        <v>450</v>
      </c>
      <c r="V663" s="412">
        <v>0</v>
      </c>
      <c r="W663" s="412">
        <v>450</v>
      </c>
      <c r="X663" s="412">
        <v>0</v>
      </c>
      <c r="Y663" s="472">
        <f t="shared" si="305"/>
        <v>450</v>
      </c>
      <c r="Z663" s="472">
        <f t="shared" si="310"/>
        <v>0</v>
      </c>
      <c r="AA663" s="472">
        <f t="shared" si="308"/>
        <v>450</v>
      </c>
      <c r="AB663" s="472">
        <f t="shared" si="308"/>
        <v>0</v>
      </c>
      <c r="AC663" s="112">
        <f t="shared" si="306"/>
        <v>570</v>
      </c>
      <c r="AD663" s="873"/>
      <c r="AE663" s="112">
        <v>570</v>
      </c>
      <c r="AF663" s="128"/>
      <c r="AG663" s="252"/>
      <c r="AH663" s="252"/>
      <c r="AI663" s="252"/>
      <c r="AJ663" s="386"/>
      <c r="AK663" s="1197"/>
      <c r="AL663" s="338"/>
      <c r="AM663" s="232"/>
      <c r="AN663" s="232"/>
      <c r="AO663" s="232"/>
      <c r="AP663" s="232"/>
      <c r="AQ663" s="232"/>
    </row>
    <row r="664" spans="1:43" s="233" customFormat="1" ht="87.75" customHeight="1" outlineLevel="1">
      <c r="A664" s="874" t="s">
        <v>958</v>
      </c>
      <c r="B664" s="860" t="s">
        <v>960</v>
      </c>
      <c r="C664" s="49" t="s">
        <v>1069</v>
      </c>
      <c r="D664" s="49"/>
      <c r="E664" s="826" t="s">
        <v>73</v>
      </c>
      <c r="F664" s="826" t="s">
        <v>451</v>
      </c>
      <c r="G664" s="826" t="s">
        <v>934</v>
      </c>
      <c r="H664" s="826" t="s">
        <v>80</v>
      </c>
      <c r="I664" s="826">
        <v>1</v>
      </c>
      <c r="J664" s="826">
        <v>1</v>
      </c>
      <c r="K664" s="826">
        <v>2020</v>
      </c>
      <c r="L664" s="826">
        <v>2020</v>
      </c>
      <c r="M664" s="231"/>
      <c r="N664" s="231"/>
      <c r="O664" s="231"/>
      <c r="P664" s="231"/>
      <c r="Q664" s="285"/>
      <c r="R664" s="285"/>
      <c r="S664" s="285"/>
      <c r="T664" s="285"/>
      <c r="U664" s="413"/>
      <c r="V664" s="412"/>
      <c r="W664" s="412"/>
      <c r="X664" s="412"/>
      <c r="Y664" s="472">
        <f t="shared" si="305"/>
        <v>648</v>
      </c>
      <c r="Z664" s="472">
        <v>0</v>
      </c>
      <c r="AA664" s="472">
        <v>0</v>
      </c>
      <c r="AB664" s="472">
        <v>648</v>
      </c>
      <c r="AC664" s="112">
        <f t="shared" si="306"/>
        <v>648</v>
      </c>
      <c r="AD664" s="873"/>
      <c r="AE664" s="112"/>
      <c r="AF664" s="112">
        <v>648</v>
      </c>
      <c r="AG664" s="252"/>
      <c r="AH664" s="252"/>
      <c r="AI664" s="252"/>
      <c r="AJ664" s="505">
        <v>648</v>
      </c>
      <c r="AK664" s="1198" t="s">
        <v>1111</v>
      </c>
      <c r="AL664" s="338"/>
      <c r="AM664" s="232"/>
      <c r="AN664" s="232"/>
      <c r="AO664" s="232"/>
      <c r="AP664" s="232"/>
      <c r="AQ664" s="232"/>
    </row>
    <row r="665" spans="1:43" s="233" customFormat="1" ht="87.75" customHeight="1" outlineLevel="1">
      <c r="A665" s="874" t="s">
        <v>959</v>
      </c>
      <c r="B665" s="860" t="s">
        <v>961</v>
      </c>
      <c r="C665" s="49" t="s">
        <v>1069</v>
      </c>
      <c r="D665" s="49"/>
      <c r="E665" s="826" t="s">
        <v>73</v>
      </c>
      <c r="F665" s="826" t="s">
        <v>451</v>
      </c>
      <c r="G665" s="826" t="s">
        <v>934</v>
      </c>
      <c r="H665" s="826" t="s">
        <v>80</v>
      </c>
      <c r="I665" s="826">
        <v>1</v>
      </c>
      <c r="J665" s="826">
        <v>1</v>
      </c>
      <c r="K665" s="826">
        <v>2020</v>
      </c>
      <c r="L665" s="826">
        <v>2020</v>
      </c>
      <c r="M665" s="231"/>
      <c r="N665" s="231"/>
      <c r="O665" s="231"/>
      <c r="P665" s="231"/>
      <c r="Q665" s="285"/>
      <c r="R665" s="285"/>
      <c r="S665" s="285"/>
      <c r="T665" s="285"/>
      <c r="U665" s="413"/>
      <c r="V665" s="412"/>
      <c r="W665" s="412"/>
      <c r="X665" s="412"/>
      <c r="Y665" s="472">
        <f t="shared" si="305"/>
        <v>157</v>
      </c>
      <c r="Z665" s="472">
        <v>0</v>
      </c>
      <c r="AA665" s="472">
        <v>0</v>
      </c>
      <c r="AB665" s="472">
        <v>157</v>
      </c>
      <c r="AC665" s="112">
        <f t="shared" si="306"/>
        <v>157</v>
      </c>
      <c r="AD665" s="873"/>
      <c r="AE665" s="112"/>
      <c r="AF665" s="112">
        <v>157</v>
      </c>
      <c r="AG665" s="252"/>
      <c r="AH665" s="252"/>
      <c r="AI665" s="252"/>
      <c r="AJ665" s="505">
        <v>157</v>
      </c>
      <c r="AK665" s="1198" t="s">
        <v>1114</v>
      </c>
      <c r="AL665" s="338"/>
      <c r="AM665" s="232"/>
      <c r="AN665" s="232"/>
      <c r="AO665" s="232"/>
      <c r="AP665" s="232"/>
      <c r="AQ665" s="232"/>
    </row>
    <row r="666" spans="1:43" ht="49.5" customHeight="1">
      <c r="A666" s="363" t="s">
        <v>275</v>
      </c>
      <c r="B666" s="2100" t="s">
        <v>173</v>
      </c>
      <c r="C666" s="2101"/>
      <c r="D666" s="2101"/>
      <c r="E666" s="2101"/>
      <c r="F666" s="886"/>
      <c r="G666" s="46"/>
      <c r="H666" s="46"/>
      <c r="I666" s="72"/>
      <c r="J666" s="46"/>
      <c r="K666" s="46"/>
      <c r="L666" s="46"/>
      <c r="M666" s="47">
        <f t="shared" ref="M666:S666" si="311">SUM(M667:M674)</f>
        <v>18905</v>
      </c>
      <c r="N666" s="47">
        <f t="shared" si="311"/>
        <v>4605</v>
      </c>
      <c r="O666" s="47">
        <f t="shared" si="311"/>
        <v>9450</v>
      </c>
      <c r="P666" s="47">
        <f t="shared" si="311"/>
        <v>4850</v>
      </c>
      <c r="Q666" s="47">
        <f t="shared" si="311"/>
        <v>18435.900000000001</v>
      </c>
      <c r="R666" s="47">
        <f t="shared" si="311"/>
        <v>4135.8999999999996</v>
      </c>
      <c r="S666" s="47">
        <f t="shared" si="311"/>
        <v>9450</v>
      </c>
      <c r="T666" s="47">
        <f>SUM(T667:T676)</f>
        <v>4850</v>
      </c>
      <c r="U666" s="399">
        <f>SUM(U667:U676)</f>
        <v>19533.599999999999</v>
      </c>
      <c r="V666" s="399">
        <f t="shared" ref="V666:AE666" si="312">SUM(V667:V676)</f>
        <v>3730.9</v>
      </c>
      <c r="W666" s="399">
        <f t="shared" si="312"/>
        <v>10978.7</v>
      </c>
      <c r="X666" s="399">
        <f t="shared" si="312"/>
        <v>4824</v>
      </c>
      <c r="Y666" s="448">
        <f>SUM(Y667:Y681)</f>
        <v>21417.599999999999</v>
      </c>
      <c r="Z666" s="448">
        <f>SUM(Z667:Z681)</f>
        <v>3730.9</v>
      </c>
      <c r="AA666" s="448">
        <f t="shared" ref="AA666:AB666" si="313">SUM(AA667:AA681)</f>
        <v>10978.7</v>
      </c>
      <c r="AB666" s="448">
        <f t="shared" si="313"/>
        <v>6708</v>
      </c>
      <c r="AC666" s="47">
        <f>SUM(AC667:AC681)</f>
        <v>16590.75</v>
      </c>
      <c r="AD666" s="47">
        <f t="shared" si="312"/>
        <v>5637.6</v>
      </c>
      <c r="AE666" s="47">
        <f t="shared" si="312"/>
        <v>7762.6</v>
      </c>
      <c r="AF666" s="47">
        <f>SUM(AF667:AF681)</f>
        <v>3190.55</v>
      </c>
      <c r="AG666" s="100">
        <f>SUM(AG667:AG674)</f>
        <v>1231.55</v>
      </c>
      <c r="AH666" s="100"/>
      <c r="AI666" s="100"/>
      <c r="AJ666" s="100">
        <f>SUM(AJ667:AJ681)</f>
        <v>6340</v>
      </c>
      <c r="AK666" s="1129"/>
      <c r="AL666" s="335"/>
      <c r="AM666" s="2"/>
      <c r="AN666" s="2"/>
      <c r="AO666" s="2"/>
      <c r="AP666" s="2"/>
      <c r="AQ666" s="2"/>
    </row>
    <row r="667" spans="1:43" s="84" customFormat="1" ht="37.5" customHeight="1" outlineLevel="1">
      <c r="A667" s="874" t="s">
        <v>580</v>
      </c>
      <c r="B667" s="875" t="s">
        <v>168</v>
      </c>
      <c r="C667" s="875"/>
      <c r="D667" s="875"/>
      <c r="E667" s="873" t="s">
        <v>73</v>
      </c>
      <c r="F667" s="822" t="s">
        <v>17</v>
      </c>
      <c r="G667" s="873" t="s">
        <v>377</v>
      </c>
      <c r="H667" s="873" t="s">
        <v>80</v>
      </c>
      <c r="I667" s="387" t="s">
        <v>33</v>
      </c>
      <c r="J667" s="873">
        <v>1</v>
      </c>
      <c r="K667" s="873">
        <v>2018</v>
      </c>
      <c r="L667" s="873">
        <v>2018</v>
      </c>
      <c r="M667" s="876">
        <f t="shared" ref="M667:M674" si="314">SUM(N667:P667)</f>
        <v>1000</v>
      </c>
      <c r="N667" s="876">
        <v>1000</v>
      </c>
      <c r="O667" s="876">
        <v>0</v>
      </c>
      <c r="P667" s="876">
        <v>0</v>
      </c>
      <c r="Q667" s="876">
        <f t="shared" ref="Q667:Q674" si="315">SUM(R667:T667)</f>
        <v>1000</v>
      </c>
      <c r="R667" s="876">
        <v>1000</v>
      </c>
      <c r="S667" s="876">
        <v>0</v>
      </c>
      <c r="T667" s="876">
        <v>0</v>
      </c>
      <c r="U667" s="413">
        <f t="shared" ref="U667:U676" si="316">SUM(V667:X667)</f>
        <v>1000</v>
      </c>
      <c r="V667" s="413">
        <f>R667</f>
        <v>1000</v>
      </c>
      <c r="W667" s="413">
        <f>S667</f>
        <v>0</v>
      </c>
      <c r="X667" s="413">
        <f>T667</f>
        <v>0</v>
      </c>
      <c r="Y667" s="464">
        <f t="shared" ref="Y667:Y676" si="317">SUM(Z667:AB667)</f>
        <v>1000</v>
      </c>
      <c r="Z667" s="464">
        <f>V667</f>
        <v>1000</v>
      </c>
      <c r="AA667" s="464">
        <f t="shared" ref="AA667:AB671" si="318">W667</f>
        <v>0</v>
      </c>
      <c r="AB667" s="464">
        <f t="shared" si="318"/>
        <v>0</v>
      </c>
      <c r="AC667" s="1056">
        <f t="shared" ref="AC667:AC676" si="319">SUM(AD667:AF667)</f>
        <v>1317.6</v>
      </c>
      <c r="AD667" s="876">
        <v>1317.6</v>
      </c>
      <c r="AE667" s="876">
        <v>0</v>
      </c>
      <c r="AF667" s="133"/>
      <c r="AG667" s="116"/>
      <c r="AH667" s="116"/>
      <c r="AI667" s="116"/>
      <c r="AJ667" s="117"/>
      <c r="AK667" s="1098"/>
      <c r="AL667" s="822"/>
      <c r="AM667" s="83"/>
      <c r="AN667" s="83"/>
      <c r="AO667" s="83"/>
      <c r="AP667" s="83"/>
      <c r="AQ667" s="83"/>
    </row>
    <row r="668" spans="1:43" s="84" customFormat="1" ht="40.5" customHeight="1" outlineLevel="1">
      <c r="A668" s="874" t="s">
        <v>581</v>
      </c>
      <c r="B668" s="875" t="s">
        <v>169</v>
      </c>
      <c r="C668" s="873" t="s">
        <v>841</v>
      </c>
      <c r="D668" s="873"/>
      <c r="E668" s="873" t="s">
        <v>73</v>
      </c>
      <c r="F668" s="822" t="s">
        <v>17</v>
      </c>
      <c r="G668" s="873" t="s">
        <v>377</v>
      </c>
      <c r="H668" s="873" t="s">
        <v>80</v>
      </c>
      <c r="I668" s="387" t="s">
        <v>33</v>
      </c>
      <c r="J668" s="873">
        <v>2</v>
      </c>
      <c r="K668" s="873">
        <v>2019</v>
      </c>
      <c r="L668" s="873">
        <v>2019</v>
      </c>
      <c r="M668" s="876">
        <f t="shared" si="314"/>
        <v>405</v>
      </c>
      <c r="N668" s="876">
        <v>405</v>
      </c>
      <c r="O668" s="876">
        <v>0</v>
      </c>
      <c r="P668" s="876">
        <v>0</v>
      </c>
      <c r="Q668" s="876">
        <f t="shared" si="315"/>
        <v>405</v>
      </c>
      <c r="R668" s="876">
        <v>405</v>
      </c>
      <c r="S668" s="876">
        <v>0</v>
      </c>
      <c r="T668" s="876">
        <v>0</v>
      </c>
      <c r="U668" s="413">
        <f t="shared" si="316"/>
        <v>209.1</v>
      </c>
      <c r="V668" s="413">
        <v>0</v>
      </c>
      <c r="W668" s="413">
        <v>209.1</v>
      </c>
      <c r="X668" s="413">
        <v>0</v>
      </c>
      <c r="Y668" s="464">
        <f t="shared" si="317"/>
        <v>209.1</v>
      </c>
      <c r="Z668" s="464">
        <f t="shared" ref="Z668:Z671" si="320">V668</f>
        <v>0</v>
      </c>
      <c r="AA668" s="464">
        <f t="shared" si="318"/>
        <v>209.1</v>
      </c>
      <c r="AB668" s="464">
        <f t="shared" si="318"/>
        <v>0</v>
      </c>
      <c r="AC668" s="1056">
        <f t="shared" si="319"/>
        <v>209</v>
      </c>
      <c r="AD668" s="876">
        <v>0</v>
      </c>
      <c r="AE668" s="876">
        <v>209</v>
      </c>
      <c r="AF668" s="133"/>
      <c r="AG668" s="127"/>
      <c r="AH668" s="127"/>
      <c r="AI668" s="127"/>
      <c r="AJ668" s="128"/>
      <c r="AK668" s="1098"/>
      <c r="AL668" s="822"/>
      <c r="AM668" s="83"/>
      <c r="AN668" s="83"/>
      <c r="AO668" s="83"/>
      <c r="AP668" s="83"/>
      <c r="AQ668" s="83"/>
    </row>
    <row r="669" spans="1:43" ht="38.25" customHeight="1" outlineLevel="1">
      <c r="A669" s="824" t="s">
        <v>582</v>
      </c>
      <c r="B669" s="875" t="s">
        <v>170</v>
      </c>
      <c r="C669" s="875"/>
      <c r="D669" s="875"/>
      <c r="E669" s="826" t="s">
        <v>73</v>
      </c>
      <c r="F669" s="709" t="s">
        <v>17</v>
      </c>
      <c r="G669" s="826" t="s">
        <v>377</v>
      </c>
      <c r="H669" s="826" t="s">
        <v>80</v>
      </c>
      <c r="I669" s="89" t="s">
        <v>33</v>
      </c>
      <c r="J669" s="826">
        <v>2</v>
      </c>
      <c r="K669" s="826">
        <v>2020</v>
      </c>
      <c r="L669" s="826">
        <v>2020</v>
      </c>
      <c r="M669" s="876">
        <f t="shared" si="314"/>
        <v>600</v>
      </c>
      <c r="N669" s="831">
        <v>600</v>
      </c>
      <c r="O669" s="831">
        <v>0</v>
      </c>
      <c r="P669" s="831">
        <v>0</v>
      </c>
      <c r="Q669" s="831">
        <f t="shared" si="315"/>
        <v>600</v>
      </c>
      <c r="R669" s="831">
        <v>600</v>
      </c>
      <c r="S669" s="831">
        <v>0</v>
      </c>
      <c r="T669" s="831">
        <v>0</v>
      </c>
      <c r="U669" s="413">
        <f t="shared" si="316"/>
        <v>600</v>
      </c>
      <c r="V669" s="413">
        <f t="shared" ref="V669:X672" si="321">R669</f>
        <v>600</v>
      </c>
      <c r="W669" s="413">
        <f t="shared" si="321"/>
        <v>0</v>
      </c>
      <c r="X669" s="413">
        <f t="shared" si="321"/>
        <v>0</v>
      </c>
      <c r="Y669" s="464">
        <f t="shared" si="317"/>
        <v>600</v>
      </c>
      <c r="Z669" s="464">
        <f t="shared" si="320"/>
        <v>600</v>
      </c>
      <c r="AA669" s="464">
        <f t="shared" si="318"/>
        <v>0</v>
      </c>
      <c r="AB669" s="464">
        <f t="shared" si="318"/>
        <v>0</v>
      </c>
      <c r="AC669" s="1056">
        <f t="shared" si="319"/>
        <v>591</v>
      </c>
      <c r="AD669" s="831">
        <v>591</v>
      </c>
      <c r="AE669" s="831">
        <v>0</v>
      </c>
      <c r="AF669" s="132"/>
      <c r="AG669" s="116"/>
      <c r="AH669" s="116"/>
      <c r="AI669" s="116"/>
      <c r="AJ669" s="117"/>
      <c r="AK669" s="1098"/>
      <c r="AL669" s="709"/>
      <c r="AM669" s="2"/>
      <c r="AN669" s="2"/>
      <c r="AO669" s="2"/>
      <c r="AP669" s="2"/>
      <c r="AQ669" s="2"/>
    </row>
    <row r="670" spans="1:43" ht="36" customHeight="1" outlineLevel="1">
      <c r="A670" s="824" t="s">
        <v>598</v>
      </c>
      <c r="B670" s="875" t="s">
        <v>171</v>
      </c>
      <c r="C670" s="875"/>
      <c r="D670" s="875"/>
      <c r="E670" s="826" t="s">
        <v>73</v>
      </c>
      <c r="F670" s="709" t="s">
        <v>17</v>
      </c>
      <c r="G670" s="826" t="s">
        <v>377</v>
      </c>
      <c r="H670" s="826" t="s">
        <v>80</v>
      </c>
      <c r="I670" s="89" t="s">
        <v>33</v>
      </c>
      <c r="J670" s="826">
        <v>1</v>
      </c>
      <c r="K670" s="826">
        <v>2018</v>
      </c>
      <c r="L670" s="826">
        <v>2018</v>
      </c>
      <c r="M670" s="876">
        <f t="shared" si="314"/>
        <v>600</v>
      </c>
      <c r="N670" s="831">
        <v>600</v>
      </c>
      <c r="O670" s="831">
        <v>0</v>
      </c>
      <c r="P670" s="831">
        <v>0</v>
      </c>
      <c r="Q670" s="831">
        <f t="shared" si="315"/>
        <v>600</v>
      </c>
      <c r="R670" s="831">
        <v>600</v>
      </c>
      <c r="S670" s="831">
        <v>0</v>
      </c>
      <c r="T670" s="831">
        <v>0</v>
      </c>
      <c r="U670" s="413">
        <f t="shared" si="316"/>
        <v>600</v>
      </c>
      <c r="V670" s="413">
        <f t="shared" si="321"/>
        <v>600</v>
      </c>
      <c r="W670" s="413">
        <f t="shared" si="321"/>
        <v>0</v>
      </c>
      <c r="X670" s="413">
        <f t="shared" si="321"/>
        <v>0</v>
      </c>
      <c r="Y670" s="464">
        <f t="shared" si="317"/>
        <v>600</v>
      </c>
      <c r="Z670" s="464">
        <f t="shared" si="320"/>
        <v>600</v>
      </c>
      <c r="AA670" s="464">
        <f t="shared" si="318"/>
        <v>0</v>
      </c>
      <c r="AB670" s="464">
        <f t="shared" si="318"/>
        <v>0</v>
      </c>
      <c r="AC670" s="1056">
        <f t="shared" si="319"/>
        <v>754</v>
      </c>
      <c r="AD670" s="831">
        <v>754</v>
      </c>
      <c r="AE670" s="831">
        <v>0</v>
      </c>
      <c r="AF670" s="132"/>
      <c r="AG670" s="116"/>
      <c r="AH670" s="116"/>
      <c r="AI670" s="116"/>
      <c r="AJ670" s="117"/>
      <c r="AK670" s="1098"/>
      <c r="AL670" s="709"/>
      <c r="AM670" s="2"/>
      <c r="AN670" s="2"/>
      <c r="AO670" s="2"/>
      <c r="AP670" s="2"/>
      <c r="AQ670" s="2"/>
    </row>
    <row r="671" spans="1:43" s="84" customFormat="1" ht="84" customHeight="1" outlineLevel="1">
      <c r="A671" s="874" t="s">
        <v>599</v>
      </c>
      <c r="B671" s="875" t="s">
        <v>9</v>
      </c>
      <c r="C671" s="873" t="s">
        <v>786</v>
      </c>
      <c r="D671" s="873"/>
      <c r="E671" s="873" t="s">
        <v>73</v>
      </c>
      <c r="F671" s="822" t="s">
        <v>17</v>
      </c>
      <c r="G671" s="873" t="s">
        <v>377</v>
      </c>
      <c r="H671" s="873" t="s">
        <v>80</v>
      </c>
      <c r="I671" s="387" t="s">
        <v>33</v>
      </c>
      <c r="J671" s="873">
        <v>1</v>
      </c>
      <c r="K671" s="873">
        <v>2018</v>
      </c>
      <c r="L671" s="873">
        <v>2018</v>
      </c>
      <c r="M671" s="876">
        <f t="shared" si="314"/>
        <v>2000</v>
      </c>
      <c r="N671" s="876">
        <v>2000</v>
      </c>
      <c r="O671" s="876">
        <v>0</v>
      </c>
      <c r="P671" s="876">
        <v>0</v>
      </c>
      <c r="Q671" s="876">
        <f t="shared" si="315"/>
        <v>1530.9</v>
      </c>
      <c r="R671" s="876">
        <v>1530.9</v>
      </c>
      <c r="S671" s="876">
        <v>0</v>
      </c>
      <c r="T671" s="876">
        <v>0</v>
      </c>
      <c r="U671" s="413">
        <f t="shared" si="316"/>
        <v>1530.9</v>
      </c>
      <c r="V671" s="413">
        <f t="shared" si="321"/>
        <v>1530.9</v>
      </c>
      <c r="W671" s="413">
        <f t="shared" si="321"/>
        <v>0</v>
      </c>
      <c r="X671" s="413">
        <f t="shared" si="321"/>
        <v>0</v>
      </c>
      <c r="Y671" s="464">
        <f t="shared" si="317"/>
        <v>1530.9</v>
      </c>
      <c r="Z671" s="464">
        <f t="shared" si="320"/>
        <v>1530.9</v>
      </c>
      <c r="AA671" s="464">
        <f t="shared" si="318"/>
        <v>0</v>
      </c>
      <c r="AB671" s="464">
        <f t="shared" si="318"/>
        <v>0</v>
      </c>
      <c r="AC671" s="1056">
        <f t="shared" si="319"/>
        <v>1231.55</v>
      </c>
      <c r="AD671" s="876">
        <v>0</v>
      </c>
      <c r="AE671" s="876">
        <v>0</v>
      </c>
      <c r="AF671" s="85">
        <f>SUM(AG671:AH671)</f>
        <v>1231.55</v>
      </c>
      <c r="AG671" s="106">
        <v>1231.55</v>
      </c>
      <c r="AH671" s="106"/>
      <c r="AI671" s="106"/>
      <c r="AJ671" s="387">
        <v>1232</v>
      </c>
      <c r="AK671" s="1060" t="s">
        <v>1104</v>
      </c>
      <c r="AL671" s="822"/>
      <c r="AM671" s="83"/>
      <c r="AN671" s="83"/>
      <c r="AO671" s="83"/>
      <c r="AP671" s="83"/>
      <c r="AQ671" s="83"/>
    </row>
    <row r="672" spans="1:43" s="84" customFormat="1" ht="39.6" outlineLevel="1">
      <c r="A672" s="874" t="s">
        <v>600</v>
      </c>
      <c r="B672" s="875" t="s">
        <v>164</v>
      </c>
      <c r="C672" s="873"/>
      <c r="D672" s="875"/>
      <c r="E672" s="873" t="s">
        <v>73</v>
      </c>
      <c r="F672" s="822" t="s">
        <v>17</v>
      </c>
      <c r="G672" s="873" t="s">
        <v>377</v>
      </c>
      <c r="H672" s="873" t="s">
        <v>80</v>
      </c>
      <c r="I672" s="387" t="s">
        <v>33</v>
      </c>
      <c r="J672" s="873">
        <v>3</v>
      </c>
      <c r="K672" s="873">
        <v>2019</v>
      </c>
      <c r="L672" s="873">
        <v>2020</v>
      </c>
      <c r="M672" s="876">
        <f t="shared" si="314"/>
        <v>4700</v>
      </c>
      <c r="N672" s="876">
        <v>0</v>
      </c>
      <c r="O672" s="876">
        <v>3100</v>
      </c>
      <c r="P672" s="876">
        <v>1600</v>
      </c>
      <c r="Q672" s="876">
        <f t="shared" si="315"/>
        <v>4700</v>
      </c>
      <c r="R672" s="876">
        <v>0</v>
      </c>
      <c r="S672" s="876">
        <v>3100</v>
      </c>
      <c r="T672" s="876">
        <v>1600</v>
      </c>
      <c r="U672" s="413">
        <f t="shared" si="316"/>
        <v>4700</v>
      </c>
      <c r="V672" s="413">
        <f t="shared" si="321"/>
        <v>0</v>
      </c>
      <c r="W672" s="413">
        <f t="shared" si="321"/>
        <v>3100</v>
      </c>
      <c r="X672" s="413">
        <f t="shared" si="321"/>
        <v>1600</v>
      </c>
      <c r="Y672" s="464">
        <f t="shared" si="317"/>
        <v>4700</v>
      </c>
      <c r="Z672" s="464">
        <f>V672</f>
        <v>0</v>
      </c>
      <c r="AA672" s="464">
        <f>W672</f>
        <v>3100</v>
      </c>
      <c r="AB672" s="464">
        <f>X672</f>
        <v>1600</v>
      </c>
      <c r="AC672" s="1056">
        <f t="shared" si="319"/>
        <v>2975</v>
      </c>
      <c r="AD672" s="876">
        <v>2975</v>
      </c>
      <c r="AE672" s="876">
        <v>0</v>
      </c>
      <c r="AF672" s="133"/>
      <c r="AG672" s="203"/>
      <c r="AH672" s="203"/>
      <c r="AI672" s="203"/>
      <c r="AJ672" s="133"/>
      <c r="AK672" s="1098"/>
      <c r="AL672" s="822"/>
      <c r="AM672" s="83"/>
      <c r="AN672" s="83"/>
      <c r="AO672" s="83"/>
      <c r="AP672" s="83"/>
      <c r="AQ672" s="83"/>
    </row>
    <row r="673" spans="1:43" s="84" customFormat="1" ht="86.4" outlineLevel="1">
      <c r="A673" s="874" t="s">
        <v>601</v>
      </c>
      <c r="B673" s="875" t="s">
        <v>165</v>
      </c>
      <c r="C673" s="873" t="s">
        <v>974</v>
      </c>
      <c r="D673" s="873"/>
      <c r="E673" s="873" t="s">
        <v>73</v>
      </c>
      <c r="F673" s="822" t="s">
        <v>17</v>
      </c>
      <c r="G673" s="873" t="s">
        <v>377</v>
      </c>
      <c r="H673" s="873" t="s">
        <v>80</v>
      </c>
      <c r="I673" s="387" t="s">
        <v>33</v>
      </c>
      <c r="J673" s="873">
        <v>3</v>
      </c>
      <c r="K673" s="873">
        <v>2019</v>
      </c>
      <c r="L673" s="873">
        <v>2020</v>
      </c>
      <c r="M673" s="876">
        <f t="shared" si="314"/>
        <v>9200</v>
      </c>
      <c r="N673" s="876">
        <v>0</v>
      </c>
      <c r="O673" s="876">
        <v>6150</v>
      </c>
      <c r="P673" s="876">
        <v>3050</v>
      </c>
      <c r="Q673" s="876">
        <f t="shared" si="315"/>
        <v>9200</v>
      </c>
      <c r="R673" s="876">
        <v>0</v>
      </c>
      <c r="S673" s="876">
        <v>6150</v>
      </c>
      <c r="T673" s="876">
        <v>3050</v>
      </c>
      <c r="U673" s="413">
        <f t="shared" si="316"/>
        <v>10603.6</v>
      </c>
      <c r="V673" s="413">
        <v>0</v>
      </c>
      <c r="W673" s="413">
        <v>7553.6</v>
      </c>
      <c r="X673" s="413">
        <v>3050</v>
      </c>
      <c r="Y673" s="464">
        <f t="shared" si="317"/>
        <v>11033.6</v>
      </c>
      <c r="Z673" s="464">
        <f>V673</f>
        <v>0</v>
      </c>
      <c r="AA673" s="464">
        <f>W673</f>
        <v>7553.6</v>
      </c>
      <c r="AB673" s="464">
        <v>3480</v>
      </c>
      <c r="AC673" s="1056">
        <f t="shared" si="319"/>
        <v>7553.6</v>
      </c>
      <c r="AD673" s="876">
        <v>0</v>
      </c>
      <c r="AE673" s="876">
        <v>7553.6</v>
      </c>
      <c r="AF673" s="1087">
        <v>0</v>
      </c>
      <c r="AG673" s="832">
        <v>0</v>
      </c>
      <c r="AH673" s="958"/>
      <c r="AI673" s="958"/>
      <c r="AJ673" s="876">
        <v>3480</v>
      </c>
      <c r="AK673" s="1060"/>
      <c r="AL673" s="822" t="s">
        <v>1106</v>
      </c>
      <c r="AM673" s="83"/>
      <c r="AN673" s="83"/>
      <c r="AO673" s="83"/>
      <c r="AP673" s="83"/>
      <c r="AQ673" s="83"/>
    </row>
    <row r="674" spans="1:43" ht="96" customHeight="1" outlineLevel="1">
      <c r="A674" s="361" t="s">
        <v>602</v>
      </c>
      <c r="B674" s="266" t="s">
        <v>167</v>
      </c>
      <c r="C674" s="873" t="s">
        <v>973</v>
      </c>
      <c r="D674" s="873"/>
      <c r="E674" s="826" t="s">
        <v>73</v>
      </c>
      <c r="F674" s="709" t="s">
        <v>17</v>
      </c>
      <c r="G674" s="826" t="s">
        <v>377</v>
      </c>
      <c r="H674" s="826" t="s">
        <v>80</v>
      </c>
      <c r="I674" s="89" t="s">
        <v>33</v>
      </c>
      <c r="J674" s="826">
        <v>2</v>
      </c>
      <c r="K674" s="826">
        <v>2019</v>
      </c>
      <c r="L674" s="826">
        <v>2020</v>
      </c>
      <c r="M674" s="876">
        <f t="shared" si="314"/>
        <v>400</v>
      </c>
      <c r="N674" s="831">
        <v>0</v>
      </c>
      <c r="O674" s="831">
        <v>200</v>
      </c>
      <c r="P674" s="831">
        <v>200</v>
      </c>
      <c r="Q674" s="831">
        <f t="shared" si="315"/>
        <v>400</v>
      </c>
      <c r="R674" s="831">
        <v>0</v>
      </c>
      <c r="S674" s="831">
        <v>200</v>
      </c>
      <c r="T674" s="831">
        <v>200</v>
      </c>
      <c r="U674" s="413">
        <f t="shared" si="316"/>
        <v>174</v>
      </c>
      <c r="V674" s="413">
        <v>0</v>
      </c>
      <c r="W674" s="413">
        <v>0</v>
      </c>
      <c r="X674" s="413">
        <v>174</v>
      </c>
      <c r="Y674" s="464">
        <f t="shared" si="317"/>
        <v>0</v>
      </c>
      <c r="Z674" s="464">
        <v>0</v>
      </c>
      <c r="AA674" s="464">
        <v>0</v>
      </c>
      <c r="AB674" s="464">
        <v>0</v>
      </c>
      <c r="AC674" s="1056">
        <f t="shared" si="319"/>
        <v>0</v>
      </c>
      <c r="AD674" s="831">
        <v>0</v>
      </c>
      <c r="AE674" s="831">
        <v>0</v>
      </c>
      <c r="AF674" s="132"/>
      <c r="AG674" s="831">
        <v>0</v>
      </c>
      <c r="AH674" s="957"/>
      <c r="AI674" s="957"/>
      <c r="AJ674" s="831">
        <v>0</v>
      </c>
      <c r="AK674" s="1061"/>
      <c r="AL674" s="709"/>
      <c r="AM674" s="2"/>
      <c r="AN674" s="2"/>
      <c r="AO674" s="2"/>
      <c r="AP674" s="2"/>
      <c r="AQ674" s="2"/>
    </row>
    <row r="675" spans="1:43" ht="57.6" outlineLevel="1">
      <c r="A675" s="824" t="s">
        <v>833</v>
      </c>
      <c r="B675" s="324" t="s">
        <v>834</v>
      </c>
      <c r="C675" s="879" t="s">
        <v>844</v>
      </c>
      <c r="D675" s="879"/>
      <c r="E675" s="826" t="s">
        <v>73</v>
      </c>
      <c r="F675" s="709" t="s">
        <v>17</v>
      </c>
      <c r="G675" s="826" t="s">
        <v>377</v>
      </c>
      <c r="H675" s="826" t="s">
        <v>80</v>
      </c>
      <c r="I675" s="89" t="s">
        <v>33</v>
      </c>
      <c r="J675" s="826">
        <v>2</v>
      </c>
      <c r="K675" s="826">
        <v>2019</v>
      </c>
      <c r="L675" s="826">
        <v>2019</v>
      </c>
      <c r="M675" s="876"/>
      <c r="N675" s="831"/>
      <c r="O675" s="831"/>
      <c r="P675" s="831"/>
      <c r="Q675" s="831"/>
      <c r="R675" s="831"/>
      <c r="S675" s="831"/>
      <c r="T675" s="831"/>
      <c r="U675" s="413">
        <f t="shared" si="316"/>
        <v>57</v>
      </c>
      <c r="V675" s="413">
        <v>0</v>
      </c>
      <c r="W675" s="413">
        <v>57</v>
      </c>
      <c r="X675" s="413">
        <v>0</v>
      </c>
      <c r="Y675" s="464">
        <f t="shared" si="317"/>
        <v>57</v>
      </c>
      <c r="Z675" s="464">
        <f t="shared" ref="Z675:AB675" si="322">V675</f>
        <v>0</v>
      </c>
      <c r="AA675" s="464">
        <f t="shared" si="322"/>
        <v>57</v>
      </c>
      <c r="AB675" s="464">
        <f t="shared" si="322"/>
        <v>0</v>
      </c>
      <c r="AC675" s="1056">
        <f t="shared" si="319"/>
        <v>57</v>
      </c>
      <c r="AD675" s="21"/>
      <c r="AE675" s="21"/>
      <c r="AF675" s="1553">
        <v>57</v>
      </c>
      <c r="AG675" s="831"/>
      <c r="AH675" s="957"/>
      <c r="AI675" s="957"/>
      <c r="AJ675" s="132"/>
      <c r="AK675" s="1135"/>
      <c r="AL675" s="709"/>
      <c r="AM675" s="2"/>
      <c r="AN675" s="2"/>
      <c r="AO675" s="2"/>
      <c r="AP675" s="2"/>
      <c r="AQ675" s="2"/>
    </row>
    <row r="676" spans="1:43" ht="86.4" outlineLevel="1">
      <c r="A676" s="824" t="s">
        <v>835</v>
      </c>
      <c r="B676" s="324" t="s">
        <v>836</v>
      </c>
      <c r="C676" s="879" t="s">
        <v>975</v>
      </c>
      <c r="D676" s="879"/>
      <c r="E676" s="826" t="s">
        <v>73</v>
      </c>
      <c r="F676" s="709" t="s">
        <v>17</v>
      </c>
      <c r="G676" s="826" t="s">
        <v>377</v>
      </c>
      <c r="H676" s="826" t="s">
        <v>80</v>
      </c>
      <c r="I676" s="89" t="s">
        <v>33</v>
      </c>
      <c r="J676" s="826">
        <v>2</v>
      </c>
      <c r="K676" s="826">
        <v>2019</v>
      </c>
      <c r="L676" s="826">
        <v>2020</v>
      </c>
      <c r="M676" s="876"/>
      <c r="N676" s="831"/>
      <c r="O676" s="831"/>
      <c r="P676" s="831"/>
      <c r="Q676" s="831"/>
      <c r="R676" s="831"/>
      <c r="S676" s="831"/>
      <c r="T676" s="831"/>
      <c r="U676" s="413">
        <f t="shared" si="316"/>
        <v>59</v>
      </c>
      <c r="V676" s="413">
        <v>0</v>
      </c>
      <c r="W676" s="413">
        <v>59</v>
      </c>
      <c r="X676" s="413">
        <v>0</v>
      </c>
      <c r="Y676" s="464">
        <f t="shared" si="317"/>
        <v>108</v>
      </c>
      <c r="Z676" s="464">
        <v>0</v>
      </c>
      <c r="AA676" s="464">
        <v>59</v>
      </c>
      <c r="AB676" s="464">
        <v>49</v>
      </c>
      <c r="AC676" s="1553">
        <f t="shared" si="319"/>
        <v>108</v>
      </c>
      <c r="AD676" s="21"/>
      <c r="AE676" s="21"/>
      <c r="AF676" s="1088">
        <v>108</v>
      </c>
      <c r="AG676" s="831"/>
      <c r="AH676" s="957"/>
      <c r="AI676" s="957"/>
      <c r="AJ676" s="831">
        <v>49</v>
      </c>
      <c r="AK676" s="1061" t="s">
        <v>1115</v>
      </c>
      <c r="AL676" s="709"/>
      <c r="AM676" s="2"/>
      <c r="AN676" s="2"/>
      <c r="AO676" s="2"/>
      <c r="AP676" s="2"/>
      <c r="AQ676" s="2"/>
    </row>
    <row r="677" spans="1:43" ht="43.2" outlineLevel="1">
      <c r="A677" s="824" t="s">
        <v>963</v>
      </c>
      <c r="B677" s="875" t="s">
        <v>968</v>
      </c>
      <c r="C677" s="879" t="s">
        <v>1070</v>
      </c>
      <c r="D677" s="879"/>
      <c r="E677" s="873" t="s">
        <v>73</v>
      </c>
      <c r="F677" s="822" t="s">
        <v>17</v>
      </c>
      <c r="G677" s="873" t="s">
        <v>377</v>
      </c>
      <c r="H677" s="873" t="s">
        <v>80</v>
      </c>
      <c r="I677" s="387" t="s">
        <v>33</v>
      </c>
      <c r="J677" s="873">
        <v>1</v>
      </c>
      <c r="K677" s="873">
        <v>2020</v>
      </c>
      <c r="L677" s="873">
        <v>2020</v>
      </c>
      <c r="M677" s="876"/>
      <c r="N677" s="831"/>
      <c r="O677" s="831"/>
      <c r="P677" s="831"/>
      <c r="Q677" s="831"/>
      <c r="R677" s="831"/>
      <c r="S677" s="831"/>
      <c r="T677" s="831"/>
      <c r="U677" s="413"/>
      <c r="V677" s="413"/>
      <c r="W677" s="413"/>
      <c r="X677" s="413"/>
      <c r="Y677" s="464">
        <f>Z677+AA677+AB677</f>
        <v>83</v>
      </c>
      <c r="Z677" s="464">
        <v>0</v>
      </c>
      <c r="AA677" s="464">
        <v>0</v>
      </c>
      <c r="AB677" s="464">
        <v>83</v>
      </c>
      <c r="AC677" s="21">
        <f>AD677+AE677+AF677</f>
        <v>83</v>
      </c>
      <c r="AD677" s="21"/>
      <c r="AE677" s="21"/>
      <c r="AF677" s="1073">
        <v>83</v>
      </c>
      <c r="AG677" s="831"/>
      <c r="AH677" s="957">
        <v>83.33</v>
      </c>
      <c r="AI677" s="957"/>
      <c r="AJ677" s="82">
        <v>83</v>
      </c>
      <c r="AK677" s="1184" t="s">
        <v>1116</v>
      </c>
      <c r="AL677" s="709"/>
      <c r="AM677" s="2"/>
      <c r="AN677" s="2"/>
      <c r="AO677" s="2"/>
      <c r="AP677" s="2"/>
      <c r="AQ677" s="2"/>
    </row>
    <row r="678" spans="1:43" ht="43.2" outlineLevel="1">
      <c r="A678" s="824" t="s">
        <v>964</v>
      </c>
      <c r="B678" s="324" t="s">
        <v>969</v>
      </c>
      <c r="C678" s="879" t="s">
        <v>1070</v>
      </c>
      <c r="D678" s="879"/>
      <c r="E678" s="826" t="s">
        <v>73</v>
      </c>
      <c r="F678" s="709" t="s">
        <v>17</v>
      </c>
      <c r="G678" s="826" t="s">
        <v>377</v>
      </c>
      <c r="H678" s="826" t="s">
        <v>80</v>
      </c>
      <c r="I678" s="89" t="s">
        <v>33</v>
      </c>
      <c r="J678" s="826">
        <v>1</v>
      </c>
      <c r="K678" s="826">
        <v>200</v>
      </c>
      <c r="L678" s="826">
        <v>2020</v>
      </c>
      <c r="M678" s="876"/>
      <c r="N678" s="831"/>
      <c r="O678" s="831"/>
      <c r="P678" s="831"/>
      <c r="Q678" s="831"/>
      <c r="R678" s="831"/>
      <c r="S678" s="831"/>
      <c r="T678" s="831"/>
      <c r="U678" s="413"/>
      <c r="V678" s="413"/>
      <c r="W678" s="413"/>
      <c r="X678" s="413"/>
      <c r="Y678" s="464">
        <f>SUM(Z678:AB678)</f>
        <v>76</v>
      </c>
      <c r="Z678" s="464">
        <v>0</v>
      </c>
      <c r="AA678" s="464">
        <v>0</v>
      </c>
      <c r="AB678" s="464">
        <v>76</v>
      </c>
      <c r="AC678" s="21">
        <f>SUM(AD678:AF678)</f>
        <v>76</v>
      </c>
      <c r="AD678" s="21"/>
      <c r="AE678" s="21"/>
      <c r="AF678" s="1088">
        <v>76</v>
      </c>
      <c r="AG678" s="831"/>
      <c r="AH678" s="957"/>
      <c r="AI678" s="957"/>
      <c r="AJ678" s="82">
        <v>76</v>
      </c>
      <c r="AK678" s="1184" t="s">
        <v>1115</v>
      </c>
      <c r="AL678" s="709"/>
      <c r="AM678" s="2"/>
      <c r="AN678" s="2"/>
      <c r="AO678" s="2"/>
      <c r="AP678" s="2"/>
      <c r="AQ678" s="2"/>
    </row>
    <row r="679" spans="1:43" ht="43.2" outlineLevel="1">
      <c r="A679" s="824" t="s">
        <v>965</v>
      </c>
      <c r="B679" s="324" t="s">
        <v>970</v>
      </c>
      <c r="C679" s="879" t="s">
        <v>1070</v>
      </c>
      <c r="D679" s="879"/>
      <c r="E679" s="826" t="s">
        <v>73</v>
      </c>
      <c r="F679" s="709" t="s">
        <v>17</v>
      </c>
      <c r="G679" s="826" t="s">
        <v>377</v>
      </c>
      <c r="H679" s="826" t="s">
        <v>80</v>
      </c>
      <c r="I679" s="89" t="s">
        <v>33</v>
      </c>
      <c r="J679" s="826">
        <v>1</v>
      </c>
      <c r="K679" s="826">
        <v>200</v>
      </c>
      <c r="L679" s="826">
        <v>2020</v>
      </c>
      <c r="M679" s="876"/>
      <c r="N679" s="831"/>
      <c r="O679" s="831"/>
      <c r="P679" s="831"/>
      <c r="Q679" s="831"/>
      <c r="R679" s="831"/>
      <c r="S679" s="831"/>
      <c r="T679" s="831"/>
      <c r="U679" s="413"/>
      <c r="V679" s="413"/>
      <c r="W679" s="413"/>
      <c r="X679" s="413"/>
      <c r="Y679" s="464">
        <f>SUM(Z679:AB679)</f>
        <v>451</v>
      </c>
      <c r="Z679" s="464">
        <v>0</v>
      </c>
      <c r="AA679" s="464">
        <v>0</v>
      </c>
      <c r="AB679" s="464">
        <v>451</v>
      </c>
      <c r="AC679" s="21">
        <f>SUM(AD679:AF679)</f>
        <v>451</v>
      </c>
      <c r="AD679" s="21"/>
      <c r="AE679" s="21"/>
      <c r="AF679" s="1088">
        <v>451</v>
      </c>
      <c r="AG679" s="831"/>
      <c r="AH679" s="957"/>
      <c r="AI679" s="957"/>
      <c r="AJ679" s="82">
        <v>451</v>
      </c>
      <c r="AK679" s="1184" t="s">
        <v>1117</v>
      </c>
      <c r="AL679" s="709"/>
      <c r="AM679" s="2"/>
      <c r="AN679" s="2"/>
      <c r="AO679" s="2"/>
      <c r="AP679" s="2"/>
      <c r="AQ679" s="2"/>
    </row>
    <row r="680" spans="1:43" ht="43.2" outlineLevel="1">
      <c r="A680" s="824" t="s">
        <v>966</v>
      </c>
      <c r="B680" s="324" t="s">
        <v>971</v>
      </c>
      <c r="C680" s="879" t="s">
        <v>1070</v>
      </c>
      <c r="D680" s="879"/>
      <c r="E680" s="826" t="s">
        <v>73</v>
      </c>
      <c r="F680" s="709" t="s">
        <v>17</v>
      </c>
      <c r="G680" s="826" t="s">
        <v>377</v>
      </c>
      <c r="H680" s="826" t="s">
        <v>80</v>
      </c>
      <c r="I680" s="89" t="s">
        <v>33</v>
      </c>
      <c r="J680" s="826">
        <v>1</v>
      </c>
      <c r="K680" s="826">
        <v>200</v>
      </c>
      <c r="L680" s="826">
        <v>2020</v>
      </c>
      <c r="M680" s="876"/>
      <c r="N680" s="831"/>
      <c r="O680" s="831"/>
      <c r="P680" s="831"/>
      <c r="Q680" s="831"/>
      <c r="R680" s="831"/>
      <c r="S680" s="831"/>
      <c r="T680" s="831"/>
      <c r="U680" s="413"/>
      <c r="V680" s="413"/>
      <c r="W680" s="413"/>
      <c r="X680" s="413"/>
      <c r="Y680" s="464">
        <f>SUM(Z680:AB680)</f>
        <v>359</v>
      </c>
      <c r="Z680" s="464">
        <v>0</v>
      </c>
      <c r="AA680" s="464">
        <v>0</v>
      </c>
      <c r="AB680" s="464">
        <v>359</v>
      </c>
      <c r="AC680" s="21">
        <f>SUM(AD680:AF680)</f>
        <v>359</v>
      </c>
      <c r="AD680" s="21"/>
      <c r="AE680" s="21"/>
      <c r="AF680" s="1088">
        <v>359</v>
      </c>
      <c r="AG680" s="831"/>
      <c r="AH680" s="957"/>
      <c r="AI680" s="957"/>
      <c r="AJ680" s="82">
        <v>359</v>
      </c>
      <c r="AK680" s="1184" t="s">
        <v>1118</v>
      </c>
      <c r="AL680" s="709"/>
      <c r="AM680" s="2"/>
      <c r="AN680" s="2"/>
      <c r="AO680" s="2"/>
      <c r="AP680" s="2"/>
      <c r="AQ680" s="2"/>
    </row>
    <row r="681" spans="1:43" ht="43.2" outlineLevel="1">
      <c r="A681" s="824" t="s">
        <v>967</v>
      </c>
      <c r="B681" s="324" t="s">
        <v>972</v>
      </c>
      <c r="C681" s="879" t="s">
        <v>1070</v>
      </c>
      <c r="D681" s="879"/>
      <c r="E681" s="826" t="s">
        <v>73</v>
      </c>
      <c r="F681" s="709" t="s">
        <v>17</v>
      </c>
      <c r="G681" s="826" t="s">
        <v>377</v>
      </c>
      <c r="H681" s="826" t="s">
        <v>80</v>
      </c>
      <c r="I681" s="89" t="s">
        <v>33</v>
      </c>
      <c r="J681" s="826">
        <v>1</v>
      </c>
      <c r="K681" s="826">
        <v>200</v>
      </c>
      <c r="L681" s="826">
        <v>2020</v>
      </c>
      <c r="M681" s="876"/>
      <c r="N681" s="831"/>
      <c r="O681" s="831"/>
      <c r="P681" s="831"/>
      <c r="Q681" s="831"/>
      <c r="R681" s="831"/>
      <c r="S681" s="831"/>
      <c r="T681" s="831"/>
      <c r="U681" s="413"/>
      <c r="V681" s="413"/>
      <c r="W681" s="413"/>
      <c r="X681" s="413"/>
      <c r="Y681" s="464">
        <f>SUM(Z681:AB681)</f>
        <v>610</v>
      </c>
      <c r="Z681" s="464">
        <v>0</v>
      </c>
      <c r="AA681" s="464">
        <v>0</v>
      </c>
      <c r="AB681" s="464">
        <v>610</v>
      </c>
      <c r="AC681" s="21">
        <f>SUM(AD681:AF681)</f>
        <v>825</v>
      </c>
      <c r="AD681" s="21"/>
      <c r="AE681" s="21"/>
      <c r="AF681" s="1088">
        <f>SUM(AG681:AH681)</f>
        <v>825</v>
      </c>
      <c r="AG681" s="831"/>
      <c r="AH681" s="957">
        <v>825</v>
      </c>
      <c r="AI681" s="957"/>
      <c r="AJ681" s="82">
        <v>610</v>
      </c>
      <c r="AK681" s="1184" t="s">
        <v>1116</v>
      </c>
      <c r="AL681" s="709"/>
      <c r="AM681" s="2"/>
      <c r="AN681" s="2"/>
      <c r="AO681" s="2"/>
      <c r="AP681" s="2"/>
      <c r="AQ681" s="2"/>
    </row>
    <row r="682" spans="1:43" ht="9" customHeight="1" thickBot="1">
      <c r="A682" s="31"/>
      <c r="B682" s="377"/>
      <c r="C682" s="286"/>
      <c r="D682" s="286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427"/>
      <c r="V682" s="427"/>
      <c r="W682" s="427"/>
      <c r="X682" s="427"/>
      <c r="Y682" s="477"/>
      <c r="Z682" s="477"/>
      <c r="AA682" s="477"/>
      <c r="AB682" s="477"/>
      <c r="AC682" s="33"/>
      <c r="AD682" s="33"/>
      <c r="AE682" s="33"/>
      <c r="AF682" s="287"/>
      <c r="AG682" s="287"/>
      <c r="AH682" s="287"/>
      <c r="AI682" s="287"/>
      <c r="AJ682" s="287"/>
      <c r="AK682" s="1199"/>
      <c r="AL682" s="708"/>
      <c r="AM682" s="2"/>
      <c r="AN682" s="2"/>
      <c r="AO682" s="2"/>
      <c r="AP682" s="2"/>
      <c r="AQ682" s="2"/>
    </row>
    <row r="683" spans="1:43" ht="37.5" customHeight="1">
      <c r="A683" s="358" t="s">
        <v>276</v>
      </c>
      <c r="B683" s="1675" t="s">
        <v>174</v>
      </c>
      <c r="C683" s="1676"/>
      <c r="D683" s="1676"/>
      <c r="E683" s="1676"/>
      <c r="F683" s="1676"/>
      <c r="G683" s="1676"/>
      <c r="H683" s="1676"/>
      <c r="I683" s="1676"/>
      <c r="J683" s="1676"/>
      <c r="K683" s="1676"/>
      <c r="L683" s="1677"/>
      <c r="M683" s="235">
        <f t="shared" ref="M683:AE683" si="323">M684+M704</f>
        <v>72950</v>
      </c>
      <c r="N683" s="235">
        <f t="shared" si="323"/>
        <v>22000</v>
      </c>
      <c r="O683" s="235">
        <f t="shared" si="323"/>
        <v>14650</v>
      </c>
      <c r="P683" s="235">
        <f t="shared" si="323"/>
        <v>36300</v>
      </c>
      <c r="Q683" s="241">
        <f t="shared" si="323"/>
        <v>81672.899999999994</v>
      </c>
      <c r="R683" s="241">
        <f t="shared" si="323"/>
        <v>8722.9</v>
      </c>
      <c r="S683" s="241">
        <f t="shared" si="323"/>
        <v>14650</v>
      </c>
      <c r="T683" s="241">
        <f t="shared" si="323"/>
        <v>58300</v>
      </c>
      <c r="U683" s="428">
        <f t="shared" si="323"/>
        <v>100235.5</v>
      </c>
      <c r="V683" s="428">
        <f t="shared" si="323"/>
        <v>8722.9</v>
      </c>
      <c r="W683" s="428">
        <f t="shared" si="323"/>
        <v>26822.6</v>
      </c>
      <c r="X683" s="428">
        <f t="shared" si="323"/>
        <v>64690</v>
      </c>
      <c r="Y683" s="478">
        <f t="shared" si="323"/>
        <v>50033.5</v>
      </c>
      <c r="Z683" s="478">
        <f t="shared" si="323"/>
        <v>8722.9</v>
      </c>
      <c r="AA683" s="478">
        <f t="shared" si="323"/>
        <v>26822.6</v>
      </c>
      <c r="AB683" s="478">
        <f t="shared" si="323"/>
        <v>14488</v>
      </c>
      <c r="AC683" s="241">
        <f t="shared" si="323"/>
        <v>49624.92</v>
      </c>
      <c r="AD683" s="241">
        <f t="shared" si="323"/>
        <v>10658.699999999999</v>
      </c>
      <c r="AE683" s="241">
        <f t="shared" si="323"/>
        <v>21180.77</v>
      </c>
      <c r="AF683" s="241">
        <f>SUM(AF684+AF704)</f>
        <v>17785.449999999997</v>
      </c>
      <c r="AG683" s="105">
        <f>SUM(AG684+AG704)</f>
        <v>5789.15</v>
      </c>
      <c r="AH683" s="105"/>
      <c r="AI683" s="105"/>
      <c r="AJ683" s="105">
        <f>SUM(AJ684+AJ704)</f>
        <v>11202</v>
      </c>
      <c r="AK683" s="1117"/>
      <c r="AL683" s="709"/>
    </row>
    <row r="684" spans="1:43" ht="34.200000000000003" customHeight="1">
      <c r="A684" s="344" t="s">
        <v>277</v>
      </c>
      <c r="B684" s="1900" t="s">
        <v>175</v>
      </c>
      <c r="C684" s="1900"/>
      <c r="D684" s="1900"/>
      <c r="E684" s="1900"/>
      <c r="F684" s="821"/>
      <c r="G684" s="16"/>
      <c r="H684" s="16"/>
      <c r="I684" s="16"/>
      <c r="J684" s="16"/>
      <c r="K684" s="16"/>
      <c r="L684" s="16"/>
      <c r="M684" s="121">
        <f t="shared" ref="M684:T684" si="324">SUM(M685:M698)</f>
        <v>63950</v>
      </c>
      <c r="N684" s="121">
        <f t="shared" si="324"/>
        <v>22000</v>
      </c>
      <c r="O684" s="121">
        <f t="shared" si="324"/>
        <v>11250</v>
      </c>
      <c r="P684" s="121">
        <f t="shared" si="324"/>
        <v>30700</v>
      </c>
      <c r="Q684" s="121">
        <f t="shared" si="324"/>
        <v>72672.899999999994</v>
      </c>
      <c r="R684" s="121">
        <f t="shared" si="324"/>
        <v>8722.9</v>
      </c>
      <c r="S684" s="121">
        <f t="shared" si="324"/>
        <v>11250</v>
      </c>
      <c r="T684" s="121">
        <f t="shared" si="324"/>
        <v>52700</v>
      </c>
      <c r="U684" s="416">
        <f>SUM(U685:U702)</f>
        <v>76918.7</v>
      </c>
      <c r="V684" s="416">
        <f t="shared" ref="V684:AE684" si="325">SUM(V685:V702)</f>
        <v>8722.9</v>
      </c>
      <c r="W684" s="416">
        <f t="shared" si="325"/>
        <v>9105.7999999999993</v>
      </c>
      <c r="X684" s="416">
        <f t="shared" si="325"/>
        <v>59090</v>
      </c>
      <c r="Y684" s="467">
        <f>SUM(Y685:Y703)</f>
        <v>23422.7</v>
      </c>
      <c r="Z684" s="467">
        <f>SUM(Z685:Z703)</f>
        <v>8722.9</v>
      </c>
      <c r="AA684" s="467">
        <f>SUM(AA685:AA703)</f>
        <v>9105.7999999999993</v>
      </c>
      <c r="AB684" s="467">
        <f>SUM(AB685:AB703)</f>
        <v>5594</v>
      </c>
      <c r="AC684" s="121">
        <f>SUM(AC685:AC703)</f>
        <v>23059.51</v>
      </c>
      <c r="AD684" s="121">
        <f t="shared" si="325"/>
        <v>10658.699999999999</v>
      </c>
      <c r="AE684" s="121">
        <f t="shared" si="325"/>
        <v>3464.37</v>
      </c>
      <c r="AF684" s="121">
        <f>SUM(AF685:AF703)</f>
        <v>8936.4399999999987</v>
      </c>
      <c r="AG684" s="95">
        <f>SUM(AG685:AG696)</f>
        <v>3232.4</v>
      </c>
      <c r="AH684" s="95"/>
      <c r="AI684" s="95"/>
      <c r="AJ684" s="95">
        <f>SUM(AJ685:AJ703)</f>
        <v>5351</v>
      </c>
      <c r="AK684" s="1115"/>
      <c r="AL684" s="213"/>
    </row>
    <row r="685" spans="1:43" ht="57.6" outlineLevel="1">
      <c r="A685" s="824" t="s">
        <v>340</v>
      </c>
      <c r="B685" s="875" t="s">
        <v>21</v>
      </c>
      <c r="C685" s="873" t="s">
        <v>852</v>
      </c>
      <c r="D685" s="873"/>
      <c r="E685" s="826" t="s">
        <v>73</v>
      </c>
      <c r="F685" s="709" t="s">
        <v>452</v>
      </c>
      <c r="G685" s="826" t="s">
        <v>377</v>
      </c>
      <c r="H685" s="826" t="s">
        <v>80</v>
      </c>
      <c r="I685" s="89" t="s">
        <v>33</v>
      </c>
      <c r="J685" s="826">
        <v>1</v>
      </c>
      <c r="K685" s="826">
        <v>2019</v>
      </c>
      <c r="L685" s="826">
        <v>2019</v>
      </c>
      <c r="M685" s="242">
        <f t="shared" ref="M685:M708" si="326">SUM(N685:P685)</f>
        <v>300</v>
      </c>
      <c r="N685" s="242">
        <v>0</v>
      </c>
      <c r="O685" s="242">
        <v>300</v>
      </c>
      <c r="P685" s="242">
        <v>0</v>
      </c>
      <c r="Q685" s="124">
        <f t="shared" ref="Q685:Q694" si="327">SUM(R685:T685)</f>
        <v>300</v>
      </c>
      <c r="R685" s="124">
        <v>0</v>
      </c>
      <c r="S685" s="124">
        <v>300</v>
      </c>
      <c r="T685" s="124">
        <v>0</v>
      </c>
      <c r="U685" s="413">
        <f t="shared" ref="U685:U694" si="328">SUM(V685:X685)</f>
        <v>227.6</v>
      </c>
      <c r="V685" s="413">
        <v>0</v>
      </c>
      <c r="W685" s="413">
        <v>227.6</v>
      </c>
      <c r="X685" s="413">
        <v>0</v>
      </c>
      <c r="Y685" s="464">
        <f t="shared" ref="Y685:Y694" si="329">SUM(Z685:AB685)</f>
        <v>227.6</v>
      </c>
      <c r="Z685" s="464">
        <f>V685</f>
        <v>0</v>
      </c>
      <c r="AA685" s="464">
        <f t="shared" ref="AA685:AB685" si="330">W685</f>
        <v>227.6</v>
      </c>
      <c r="AB685" s="464">
        <f t="shared" si="330"/>
        <v>0</v>
      </c>
      <c r="AC685" s="124">
        <f t="shared" ref="AC685:AC694" si="331">SUM(AD685:AF685)</f>
        <v>227.67</v>
      </c>
      <c r="AD685" s="124">
        <v>0</v>
      </c>
      <c r="AE685" s="124">
        <v>227.67</v>
      </c>
      <c r="AF685" s="301"/>
      <c r="AG685" s="136"/>
      <c r="AH685" s="136"/>
      <c r="AI685" s="136"/>
      <c r="AJ685" s="137"/>
      <c r="AK685" s="1098"/>
      <c r="AL685" s="214"/>
    </row>
    <row r="686" spans="1:43" s="144" customFormat="1" ht="60.6" customHeight="1" outlineLevel="1">
      <c r="A686" s="874" t="s">
        <v>341</v>
      </c>
      <c r="B686" s="64" t="s">
        <v>177</v>
      </c>
      <c r="C686" s="873" t="s">
        <v>853</v>
      </c>
      <c r="D686" s="873"/>
      <c r="E686" s="873" t="s">
        <v>73</v>
      </c>
      <c r="F686" s="822" t="s">
        <v>452</v>
      </c>
      <c r="G686" s="873" t="s">
        <v>377</v>
      </c>
      <c r="H686" s="873" t="s">
        <v>80</v>
      </c>
      <c r="I686" s="387" t="s">
        <v>33</v>
      </c>
      <c r="J686" s="873">
        <v>15</v>
      </c>
      <c r="K686" s="873">
        <v>2018</v>
      </c>
      <c r="L686" s="873">
        <v>2020</v>
      </c>
      <c r="M686" s="253">
        <f t="shared" si="326"/>
        <v>4400</v>
      </c>
      <c r="N686" s="253">
        <v>0</v>
      </c>
      <c r="O686" s="253">
        <v>2000</v>
      </c>
      <c r="P686" s="253">
        <v>2400</v>
      </c>
      <c r="Q686" s="112">
        <f t="shared" si="327"/>
        <v>4400</v>
      </c>
      <c r="R686" s="112">
        <v>0</v>
      </c>
      <c r="S686" s="112">
        <v>2000</v>
      </c>
      <c r="T686" s="112">
        <v>2400</v>
      </c>
      <c r="U686" s="413">
        <f t="shared" si="328"/>
        <v>3255.7</v>
      </c>
      <c r="V686" s="413">
        <v>0</v>
      </c>
      <c r="W686" s="413">
        <v>855.7</v>
      </c>
      <c r="X686" s="413">
        <v>2400</v>
      </c>
      <c r="Y686" s="464">
        <f t="shared" si="329"/>
        <v>3255.7</v>
      </c>
      <c r="Z686" s="464">
        <f>V686</f>
        <v>0</v>
      </c>
      <c r="AA686" s="464">
        <f>W686</f>
        <v>855.7</v>
      </c>
      <c r="AB686" s="464">
        <f>X686</f>
        <v>2400</v>
      </c>
      <c r="AC686" s="112">
        <f t="shared" si="331"/>
        <v>2726.64</v>
      </c>
      <c r="AD686" s="112">
        <v>511</v>
      </c>
      <c r="AE686" s="112">
        <v>0</v>
      </c>
      <c r="AF686" s="1097">
        <v>2215.64</v>
      </c>
      <c r="AG686" s="146">
        <v>1026.79</v>
      </c>
      <c r="AH686" s="146"/>
      <c r="AI686" s="146"/>
      <c r="AJ686" s="142">
        <v>2216</v>
      </c>
      <c r="AK686" s="1099" t="s">
        <v>1091</v>
      </c>
      <c r="AL686" s="892" t="s">
        <v>1097</v>
      </c>
    </row>
    <row r="687" spans="1:43" ht="29.25" customHeight="1" outlineLevel="1">
      <c r="A687" s="361" t="s">
        <v>342</v>
      </c>
      <c r="B687" s="267" t="s">
        <v>182</v>
      </c>
      <c r="C687" s="49" t="s">
        <v>976</v>
      </c>
      <c r="D687" s="64"/>
      <c r="E687" s="826" t="s">
        <v>73</v>
      </c>
      <c r="F687" s="709" t="s">
        <v>452</v>
      </c>
      <c r="G687" s="826" t="s">
        <v>377</v>
      </c>
      <c r="H687" s="826" t="s">
        <v>80</v>
      </c>
      <c r="I687" s="89" t="s">
        <v>33</v>
      </c>
      <c r="J687" s="826">
        <v>5</v>
      </c>
      <c r="K687" s="826">
        <v>2020</v>
      </c>
      <c r="L687" s="826">
        <v>2020</v>
      </c>
      <c r="M687" s="242">
        <f t="shared" si="326"/>
        <v>4000</v>
      </c>
      <c r="N687" s="242">
        <v>0</v>
      </c>
      <c r="O687" s="242">
        <v>0</v>
      </c>
      <c r="P687" s="242">
        <v>4000</v>
      </c>
      <c r="Q687" s="124">
        <f t="shared" si="327"/>
        <v>4000</v>
      </c>
      <c r="R687" s="124">
        <v>0</v>
      </c>
      <c r="S687" s="124">
        <v>0</v>
      </c>
      <c r="T687" s="124">
        <v>4000</v>
      </c>
      <c r="U687" s="413">
        <f t="shared" si="328"/>
        <v>4000</v>
      </c>
      <c r="V687" s="413">
        <f>R687</f>
        <v>0</v>
      </c>
      <c r="W687" s="413">
        <f>S687</f>
        <v>0</v>
      </c>
      <c r="X687" s="413">
        <f>T687</f>
        <v>4000</v>
      </c>
      <c r="Y687" s="464">
        <f t="shared" si="329"/>
        <v>0</v>
      </c>
      <c r="Z687" s="464">
        <v>0</v>
      </c>
      <c r="AA687" s="464">
        <v>0</v>
      </c>
      <c r="AB687" s="464">
        <v>0</v>
      </c>
      <c r="AC687" s="124">
        <f t="shared" si="331"/>
        <v>0</v>
      </c>
      <c r="AD687" s="124">
        <v>0</v>
      </c>
      <c r="AE687" s="124">
        <v>0</v>
      </c>
      <c r="AF687" s="124">
        <v>0</v>
      </c>
      <c r="AG687" s="832" t="s">
        <v>604</v>
      </c>
      <c r="AH687" s="958"/>
      <c r="AI687" s="958"/>
      <c r="AJ687" s="876">
        <v>0</v>
      </c>
      <c r="AK687" s="1060"/>
      <c r="AL687" s="709"/>
    </row>
    <row r="688" spans="1:43" ht="86.4" customHeight="1" outlineLevel="1">
      <c r="A688" s="361" t="s">
        <v>343</v>
      </c>
      <c r="B688" s="267" t="s">
        <v>183</v>
      </c>
      <c r="C688" s="49" t="s">
        <v>977</v>
      </c>
      <c r="D688" s="49"/>
      <c r="E688" s="826" t="s">
        <v>73</v>
      </c>
      <c r="F688" s="709" t="s">
        <v>452</v>
      </c>
      <c r="G688" s="826" t="s">
        <v>377</v>
      </c>
      <c r="H688" s="826" t="s">
        <v>80</v>
      </c>
      <c r="I688" s="89" t="s">
        <v>33</v>
      </c>
      <c r="J688" s="826">
        <v>5</v>
      </c>
      <c r="K688" s="826">
        <v>2019</v>
      </c>
      <c r="L688" s="826">
        <v>2019</v>
      </c>
      <c r="M688" s="242">
        <f t="shared" si="326"/>
        <v>4000</v>
      </c>
      <c r="N688" s="242">
        <v>0</v>
      </c>
      <c r="O688" s="242">
        <v>4000</v>
      </c>
      <c r="P688" s="242">
        <v>0</v>
      </c>
      <c r="Q688" s="124">
        <f t="shared" si="327"/>
        <v>4000</v>
      </c>
      <c r="R688" s="124">
        <v>0</v>
      </c>
      <c r="S688" s="124">
        <v>4000</v>
      </c>
      <c r="T688" s="124">
        <v>0</v>
      </c>
      <c r="U688" s="422">
        <f t="shared" si="328"/>
        <v>4000</v>
      </c>
      <c r="V688" s="422">
        <v>0</v>
      </c>
      <c r="W688" s="422">
        <v>0</v>
      </c>
      <c r="X688" s="422">
        <v>4000</v>
      </c>
      <c r="Y688" s="464">
        <f t="shared" si="329"/>
        <v>0</v>
      </c>
      <c r="Z688" s="473">
        <v>0</v>
      </c>
      <c r="AA688" s="473">
        <v>0</v>
      </c>
      <c r="AB688" s="473">
        <v>0</v>
      </c>
      <c r="AC688" s="124">
        <f t="shared" si="331"/>
        <v>0</v>
      </c>
      <c r="AD688" s="124">
        <v>0</v>
      </c>
      <c r="AE688" s="124">
        <v>0</v>
      </c>
      <c r="AF688" s="124">
        <v>0</v>
      </c>
      <c r="AG688" s="106" t="s">
        <v>604</v>
      </c>
      <c r="AH688" s="106"/>
      <c r="AI688" s="106"/>
      <c r="AJ688" s="509">
        <v>0</v>
      </c>
      <c r="AK688" s="1100"/>
      <c r="AL688" s="216"/>
    </row>
    <row r="689" spans="1:43" ht="57.6" outlineLevel="1">
      <c r="A689" s="824" t="s">
        <v>344</v>
      </c>
      <c r="B689" s="64" t="s">
        <v>180</v>
      </c>
      <c r="C689" s="49" t="s">
        <v>854</v>
      </c>
      <c r="D689" s="49"/>
      <c r="E689" s="826" t="s">
        <v>73</v>
      </c>
      <c r="F689" s="709" t="s">
        <v>452</v>
      </c>
      <c r="G689" s="826" t="s">
        <v>377</v>
      </c>
      <c r="H689" s="826" t="s">
        <v>80</v>
      </c>
      <c r="I689" s="89" t="s">
        <v>33</v>
      </c>
      <c r="J689" s="826">
        <v>2</v>
      </c>
      <c r="K689" s="826">
        <v>2019</v>
      </c>
      <c r="L689" s="826">
        <v>2019</v>
      </c>
      <c r="M689" s="242">
        <f t="shared" si="326"/>
        <v>1200</v>
      </c>
      <c r="N689" s="242">
        <v>0</v>
      </c>
      <c r="O689" s="242">
        <v>1200</v>
      </c>
      <c r="P689" s="242">
        <v>0</v>
      </c>
      <c r="Q689" s="124">
        <f t="shared" si="327"/>
        <v>1200</v>
      </c>
      <c r="R689" s="124">
        <v>0</v>
      </c>
      <c r="S689" s="124">
        <v>1200</v>
      </c>
      <c r="T689" s="124">
        <v>0</v>
      </c>
      <c r="U689" s="422">
        <f t="shared" si="328"/>
        <v>3236.7</v>
      </c>
      <c r="V689" s="413">
        <v>0</v>
      </c>
      <c r="W689" s="413">
        <v>3236.7</v>
      </c>
      <c r="X689" s="413">
        <v>0</v>
      </c>
      <c r="Y689" s="464">
        <f t="shared" si="329"/>
        <v>3236.7</v>
      </c>
      <c r="Z689" s="464">
        <f>V689</f>
        <v>0</v>
      </c>
      <c r="AA689" s="464">
        <f t="shared" ref="AA689:AB694" si="332">W689</f>
        <v>3236.7</v>
      </c>
      <c r="AB689" s="464">
        <f t="shared" si="332"/>
        <v>0</v>
      </c>
      <c r="AC689" s="124">
        <f t="shared" si="331"/>
        <v>3236.7</v>
      </c>
      <c r="AD689" s="124">
        <v>0</v>
      </c>
      <c r="AE689" s="124">
        <v>3236.7</v>
      </c>
      <c r="AF689" s="301"/>
      <c r="AG689" s="111"/>
      <c r="AH689" s="111"/>
      <c r="AI689" s="111"/>
      <c r="AJ689" s="128"/>
      <c r="AK689" s="1098"/>
      <c r="AL689" s="709"/>
    </row>
    <row r="690" spans="1:43" s="144" customFormat="1" ht="94.2" customHeight="1" outlineLevel="1">
      <c r="A690" s="874" t="s">
        <v>345</v>
      </c>
      <c r="B690" s="875" t="s">
        <v>178</v>
      </c>
      <c r="C690" s="49" t="s">
        <v>1071</v>
      </c>
      <c r="D690" s="49"/>
      <c r="E690" s="873" t="s">
        <v>73</v>
      </c>
      <c r="F690" s="822" t="s">
        <v>452</v>
      </c>
      <c r="G690" s="873" t="s">
        <v>377</v>
      </c>
      <c r="H690" s="873" t="s">
        <v>80</v>
      </c>
      <c r="I690" s="387" t="s">
        <v>33</v>
      </c>
      <c r="J690" s="873">
        <v>10</v>
      </c>
      <c r="K690" s="873">
        <v>2019</v>
      </c>
      <c r="L690" s="873">
        <v>2020</v>
      </c>
      <c r="M690" s="253">
        <f t="shared" si="326"/>
        <v>4300</v>
      </c>
      <c r="N690" s="253">
        <v>0</v>
      </c>
      <c r="O690" s="253">
        <v>2150</v>
      </c>
      <c r="P690" s="253">
        <v>2150</v>
      </c>
      <c r="Q690" s="112">
        <f t="shared" si="327"/>
        <v>4300</v>
      </c>
      <c r="R690" s="112">
        <v>0</v>
      </c>
      <c r="S690" s="112">
        <v>2150</v>
      </c>
      <c r="T690" s="112">
        <v>2150</v>
      </c>
      <c r="U690" s="422">
        <f t="shared" si="328"/>
        <v>4300</v>
      </c>
      <c r="V690" s="413">
        <v>0</v>
      </c>
      <c r="W690" s="413">
        <v>0</v>
      </c>
      <c r="X690" s="413">
        <v>4300</v>
      </c>
      <c r="Y690" s="464">
        <f t="shared" si="329"/>
        <v>2612</v>
      </c>
      <c r="Z690" s="464">
        <f t="shared" ref="Z690:Z692" si="333">V690</f>
        <v>0</v>
      </c>
      <c r="AA690" s="464">
        <f t="shared" si="332"/>
        <v>0</v>
      </c>
      <c r="AB690" s="464">
        <v>2612</v>
      </c>
      <c r="AC690" s="112">
        <f t="shared" si="331"/>
        <v>2612</v>
      </c>
      <c r="AD690" s="112">
        <v>0</v>
      </c>
      <c r="AE690" s="112">
        <v>0</v>
      </c>
      <c r="AF690" s="112">
        <v>2612</v>
      </c>
      <c r="AG690" s="146">
        <v>2205.61</v>
      </c>
      <c r="AH690" s="146"/>
      <c r="AI690" s="146"/>
      <c r="AJ690" s="142">
        <v>2612</v>
      </c>
      <c r="AK690" s="1099" t="s">
        <v>1091</v>
      </c>
      <c r="AL690" s="1084" t="s">
        <v>1097</v>
      </c>
    </row>
    <row r="691" spans="1:43" s="84" customFormat="1" ht="86.4" outlineLevel="1">
      <c r="A691" s="874" t="s">
        <v>346</v>
      </c>
      <c r="B691" s="64" t="s">
        <v>23</v>
      </c>
      <c r="C691" s="49" t="s">
        <v>855</v>
      </c>
      <c r="D691" s="49"/>
      <c r="E691" s="873" t="s">
        <v>73</v>
      </c>
      <c r="F691" s="822" t="s">
        <v>452</v>
      </c>
      <c r="G691" s="873" t="s">
        <v>377</v>
      </c>
      <c r="H691" s="873" t="s">
        <v>80</v>
      </c>
      <c r="I691" s="387" t="s">
        <v>33</v>
      </c>
      <c r="J691" s="873">
        <v>2</v>
      </c>
      <c r="K691" s="873">
        <v>2019</v>
      </c>
      <c r="L691" s="873">
        <v>2020</v>
      </c>
      <c r="M691" s="253">
        <f t="shared" si="326"/>
        <v>200</v>
      </c>
      <c r="N691" s="253">
        <v>0</v>
      </c>
      <c r="O691" s="253">
        <v>200</v>
      </c>
      <c r="P691" s="253">
        <v>0</v>
      </c>
      <c r="Q691" s="112">
        <f t="shared" si="327"/>
        <v>200</v>
      </c>
      <c r="R691" s="112">
        <v>0</v>
      </c>
      <c r="S691" s="112">
        <v>200</v>
      </c>
      <c r="T691" s="112">
        <v>0</v>
      </c>
      <c r="U691" s="422">
        <f t="shared" si="328"/>
        <v>120</v>
      </c>
      <c r="V691" s="413">
        <v>0</v>
      </c>
      <c r="W691" s="413">
        <v>0</v>
      </c>
      <c r="X691" s="413">
        <v>120</v>
      </c>
      <c r="Y691" s="464">
        <f t="shared" si="329"/>
        <v>120</v>
      </c>
      <c r="Z691" s="464">
        <f t="shared" si="333"/>
        <v>0</v>
      </c>
      <c r="AA691" s="464">
        <f t="shared" si="332"/>
        <v>0</v>
      </c>
      <c r="AB691" s="464">
        <f t="shared" si="332"/>
        <v>120</v>
      </c>
      <c r="AC691" s="112">
        <f t="shared" si="331"/>
        <v>113</v>
      </c>
      <c r="AD691" s="112">
        <v>0</v>
      </c>
      <c r="AE691" s="112">
        <v>0</v>
      </c>
      <c r="AF691" s="112">
        <v>113</v>
      </c>
      <c r="AG691" s="136"/>
      <c r="AH691" s="136"/>
      <c r="AI691" s="136"/>
      <c r="AJ691" s="387">
        <v>113</v>
      </c>
      <c r="AK691" s="1200"/>
      <c r="AL691" s="877" t="s">
        <v>1096</v>
      </c>
    </row>
    <row r="692" spans="1:43" s="84" customFormat="1" ht="86.4" outlineLevel="1">
      <c r="A692" s="874" t="s">
        <v>347</v>
      </c>
      <c r="B692" s="64" t="s">
        <v>22</v>
      </c>
      <c r="C692" s="49" t="s">
        <v>855</v>
      </c>
      <c r="D692" s="49"/>
      <c r="E692" s="873" t="s">
        <v>73</v>
      </c>
      <c r="F692" s="822" t="s">
        <v>452</v>
      </c>
      <c r="G692" s="873" t="s">
        <v>377</v>
      </c>
      <c r="H692" s="873" t="s">
        <v>80</v>
      </c>
      <c r="I692" s="387" t="s">
        <v>33</v>
      </c>
      <c r="J692" s="873">
        <v>2</v>
      </c>
      <c r="K692" s="873">
        <v>2019</v>
      </c>
      <c r="L692" s="873">
        <v>2020</v>
      </c>
      <c r="M692" s="253">
        <f t="shared" si="326"/>
        <v>200</v>
      </c>
      <c r="N692" s="253">
        <v>0</v>
      </c>
      <c r="O692" s="253">
        <v>200</v>
      </c>
      <c r="P692" s="253">
        <v>0</v>
      </c>
      <c r="Q692" s="112">
        <f t="shared" si="327"/>
        <v>200</v>
      </c>
      <c r="R692" s="112">
        <v>0</v>
      </c>
      <c r="S692" s="112">
        <v>200</v>
      </c>
      <c r="T692" s="112">
        <v>0</v>
      </c>
      <c r="U692" s="422">
        <f t="shared" si="328"/>
        <v>120</v>
      </c>
      <c r="V692" s="413">
        <v>0</v>
      </c>
      <c r="W692" s="413">
        <v>0</v>
      </c>
      <c r="X692" s="413">
        <v>120</v>
      </c>
      <c r="Y692" s="464">
        <f t="shared" si="329"/>
        <v>120</v>
      </c>
      <c r="Z692" s="464">
        <f t="shared" si="333"/>
        <v>0</v>
      </c>
      <c r="AA692" s="464">
        <f t="shared" si="332"/>
        <v>0</v>
      </c>
      <c r="AB692" s="464">
        <f t="shared" si="332"/>
        <v>120</v>
      </c>
      <c r="AC692" s="112">
        <f t="shared" si="331"/>
        <v>68</v>
      </c>
      <c r="AD692" s="112">
        <v>0</v>
      </c>
      <c r="AE692" s="112">
        <v>0</v>
      </c>
      <c r="AF692" s="112">
        <v>68</v>
      </c>
      <c r="AG692" s="116"/>
      <c r="AH692" s="116"/>
      <c r="AI692" s="116"/>
      <c r="AJ692" s="387">
        <v>68</v>
      </c>
      <c r="AK692" s="1200"/>
      <c r="AL692" s="877" t="s">
        <v>1096</v>
      </c>
    </row>
    <row r="693" spans="1:43" s="84" customFormat="1" ht="32.25" customHeight="1" outlineLevel="1">
      <c r="A693" s="874" t="s">
        <v>348</v>
      </c>
      <c r="B693" s="875" t="s">
        <v>179</v>
      </c>
      <c r="C693" s="875"/>
      <c r="D693" s="875"/>
      <c r="E693" s="873" t="s">
        <v>73</v>
      </c>
      <c r="F693" s="822" t="s">
        <v>452</v>
      </c>
      <c r="G693" s="873" t="s">
        <v>377</v>
      </c>
      <c r="H693" s="873" t="s">
        <v>80</v>
      </c>
      <c r="I693" s="387" t="s">
        <v>33</v>
      </c>
      <c r="J693" s="873">
        <v>3</v>
      </c>
      <c r="K693" s="873">
        <v>2018</v>
      </c>
      <c r="L693" s="873">
        <v>2019</v>
      </c>
      <c r="M693" s="253">
        <f t="shared" si="326"/>
        <v>1200</v>
      </c>
      <c r="N693" s="253">
        <v>0</v>
      </c>
      <c r="O693" s="253">
        <v>1200</v>
      </c>
      <c r="P693" s="253">
        <v>0</v>
      </c>
      <c r="Q693" s="112">
        <f t="shared" si="327"/>
        <v>1200</v>
      </c>
      <c r="R693" s="112">
        <v>0</v>
      </c>
      <c r="S693" s="112">
        <v>1200</v>
      </c>
      <c r="T693" s="112">
        <v>0</v>
      </c>
      <c r="U693" s="413">
        <f t="shared" si="328"/>
        <v>1200</v>
      </c>
      <c r="V693" s="413">
        <f t="shared" ref="V693:X695" si="334">R693</f>
        <v>0</v>
      </c>
      <c r="W693" s="413">
        <f t="shared" si="334"/>
        <v>1200</v>
      </c>
      <c r="X693" s="413">
        <f t="shared" si="334"/>
        <v>0</v>
      </c>
      <c r="Y693" s="464">
        <f t="shared" si="329"/>
        <v>1200</v>
      </c>
      <c r="Z693" s="464">
        <f>V693</f>
        <v>0</v>
      </c>
      <c r="AA693" s="464">
        <f t="shared" si="332"/>
        <v>1200</v>
      </c>
      <c r="AB693" s="464">
        <f t="shared" si="332"/>
        <v>0</v>
      </c>
      <c r="AC693" s="124">
        <f t="shared" si="331"/>
        <v>1424.8</v>
      </c>
      <c r="AD693" s="387">
        <v>1424.8</v>
      </c>
      <c r="AE693" s="112">
        <v>0</v>
      </c>
      <c r="AF693" s="128"/>
      <c r="AG693" s="116"/>
      <c r="AH693" s="116"/>
      <c r="AI693" s="116"/>
      <c r="AJ693" s="117"/>
      <c r="AK693" s="1098"/>
      <c r="AL693" s="822"/>
    </row>
    <row r="694" spans="1:43" ht="43.2" outlineLevel="1">
      <c r="A694" s="361" t="s">
        <v>349</v>
      </c>
      <c r="B694" s="530" t="s">
        <v>181</v>
      </c>
      <c r="C694" s="512" t="s">
        <v>1073</v>
      </c>
      <c r="D694" s="875"/>
      <c r="E694" s="826" t="s">
        <v>73</v>
      </c>
      <c r="F694" s="709" t="s">
        <v>454</v>
      </c>
      <c r="G694" s="826" t="s">
        <v>377</v>
      </c>
      <c r="H694" s="826" t="s">
        <v>80</v>
      </c>
      <c r="I694" s="89" t="s">
        <v>33</v>
      </c>
      <c r="J694" s="826">
        <v>1</v>
      </c>
      <c r="K694" s="826">
        <v>2020</v>
      </c>
      <c r="L694" s="826">
        <v>2020</v>
      </c>
      <c r="M694" s="242">
        <f t="shared" si="326"/>
        <v>150</v>
      </c>
      <c r="N694" s="242">
        <v>0</v>
      </c>
      <c r="O694" s="242">
        <v>0</v>
      </c>
      <c r="P694" s="242">
        <v>150</v>
      </c>
      <c r="Q694" s="124">
        <f t="shared" si="327"/>
        <v>150</v>
      </c>
      <c r="R694" s="124">
        <v>0</v>
      </c>
      <c r="S694" s="124">
        <v>0</v>
      </c>
      <c r="T694" s="124">
        <v>150</v>
      </c>
      <c r="U694" s="413">
        <f t="shared" si="328"/>
        <v>150</v>
      </c>
      <c r="V694" s="413">
        <f t="shared" si="334"/>
        <v>0</v>
      </c>
      <c r="W694" s="413">
        <f t="shared" si="334"/>
        <v>0</v>
      </c>
      <c r="X694" s="413">
        <f t="shared" si="334"/>
        <v>150</v>
      </c>
      <c r="Y694" s="464">
        <f t="shared" si="329"/>
        <v>0</v>
      </c>
      <c r="Z694" s="464">
        <f t="shared" ref="Z694" si="335">V694</f>
        <v>0</v>
      </c>
      <c r="AA694" s="464">
        <f t="shared" si="332"/>
        <v>0</v>
      </c>
      <c r="AB694" s="464">
        <v>0</v>
      </c>
      <c r="AC694" s="124">
        <f t="shared" si="331"/>
        <v>0</v>
      </c>
      <c r="AD694" s="124"/>
      <c r="AE694" s="124"/>
      <c r="AF694" s="301"/>
      <c r="AG694" s="108"/>
      <c r="AH694" s="108"/>
      <c r="AI694" s="108"/>
      <c r="AJ694" s="831">
        <v>0</v>
      </c>
      <c r="AK694" s="1061"/>
      <c r="AL694" s="709"/>
    </row>
    <row r="695" spans="1:43" ht="20.25" customHeight="1" outlineLevel="1">
      <c r="A695" s="1930" t="s">
        <v>350</v>
      </c>
      <c r="B695" s="2137" t="s">
        <v>360</v>
      </c>
      <c r="C695" s="1812" t="s">
        <v>1072</v>
      </c>
      <c r="D695" s="791"/>
      <c r="E695" s="1576" t="s">
        <v>73</v>
      </c>
      <c r="F695" s="1909" t="s">
        <v>454</v>
      </c>
      <c r="G695" s="826" t="s">
        <v>377</v>
      </c>
      <c r="H695" s="826" t="s">
        <v>80</v>
      </c>
      <c r="I695" s="89" t="s">
        <v>33</v>
      </c>
      <c r="J695" s="826">
        <v>2</v>
      </c>
      <c r="K695" s="1576">
        <v>2018</v>
      </c>
      <c r="L695" s="1576">
        <v>2020</v>
      </c>
      <c r="M695" s="1839">
        <f t="shared" si="326"/>
        <v>44000</v>
      </c>
      <c r="N695" s="1839">
        <v>22000</v>
      </c>
      <c r="O695" s="1839">
        <v>0</v>
      </c>
      <c r="P695" s="1839">
        <v>22000</v>
      </c>
      <c r="Q695" s="1612">
        <f>SUM(R695:T696)</f>
        <v>44000</v>
      </c>
      <c r="R695" s="1612">
        <v>0</v>
      </c>
      <c r="S695" s="1612">
        <v>0</v>
      </c>
      <c r="T695" s="1612">
        <v>44000</v>
      </c>
      <c r="U695" s="1681">
        <f>SUM(V695:X696)</f>
        <v>44000</v>
      </c>
      <c r="V695" s="1681">
        <f t="shared" si="334"/>
        <v>0</v>
      </c>
      <c r="W695" s="1681">
        <f t="shared" si="334"/>
        <v>0</v>
      </c>
      <c r="X695" s="1681">
        <f t="shared" si="334"/>
        <v>44000</v>
      </c>
      <c r="Y695" s="1594">
        <f>SUM(Z695:AB696)</f>
        <v>0</v>
      </c>
      <c r="Z695" s="1594">
        <v>0</v>
      </c>
      <c r="AA695" s="1594">
        <v>0</v>
      </c>
      <c r="AB695" s="1594">
        <v>0</v>
      </c>
      <c r="AC695" s="1570">
        <f>SUM(AD695:AF696)</f>
        <v>0</v>
      </c>
      <c r="AD695" s="1570"/>
      <c r="AE695" s="1570"/>
      <c r="AF695" s="2145"/>
      <c r="AG695" s="2105"/>
      <c r="AH695" s="914"/>
      <c r="AI695" s="914"/>
      <c r="AJ695" s="1558">
        <v>0</v>
      </c>
      <c r="AK695" s="1160"/>
      <c r="AL695" s="1556"/>
      <c r="AM695" s="2"/>
      <c r="AN695" s="2"/>
      <c r="AO695" s="2"/>
      <c r="AP695" s="2"/>
      <c r="AQ695" s="2"/>
    </row>
    <row r="696" spans="1:43" ht="31.5" customHeight="1" outlineLevel="1">
      <c r="A696" s="1992"/>
      <c r="B696" s="2138"/>
      <c r="C696" s="1814"/>
      <c r="D696" s="792"/>
      <c r="E696" s="1578"/>
      <c r="F696" s="2001"/>
      <c r="G696" s="826" t="s">
        <v>420</v>
      </c>
      <c r="H696" s="826" t="s">
        <v>419</v>
      </c>
      <c r="I696" s="21">
        <v>4309.2</v>
      </c>
      <c r="J696" s="21">
        <v>3134.2</v>
      </c>
      <c r="K696" s="1578"/>
      <c r="L696" s="1578"/>
      <c r="M696" s="1841"/>
      <c r="N696" s="1841"/>
      <c r="O696" s="1841"/>
      <c r="P696" s="1841"/>
      <c r="Q696" s="1614"/>
      <c r="R696" s="1614"/>
      <c r="S696" s="1614"/>
      <c r="T696" s="1614"/>
      <c r="U696" s="1683"/>
      <c r="V696" s="1683"/>
      <c r="W696" s="1683"/>
      <c r="X696" s="1683"/>
      <c r="Y696" s="1596"/>
      <c r="Z696" s="1596"/>
      <c r="AA696" s="1596"/>
      <c r="AB696" s="1596"/>
      <c r="AC696" s="1572"/>
      <c r="AD696" s="1572"/>
      <c r="AE696" s="1572"/>
      <c r="AF696" s="2146"/>
      <c r="AG696" s="2106"/>
      <c r="AH696" s="915"/>
      <c r="AI696" s="915"/>
      <c r="AJ696" s="1560"/>
      <c r="AK696" s="1161"/>
      <c r="AL696" s="1556"/>
      <c r="AM696" s="2"/>
      <c r="AN696" s="2"/>
      <c r="AO696" s="2"/>
      <c r="AP696" s="2"/>
      <c r="AQ696" s="2"/>
    </row>
    <row r="697" spans="1:43" ht="57.6" outlineLevel="1">
      <c r="A697" s="824" t="s">
        <v>757</v>
      </c>
      <c r="B697" s="65" t="s">
        <v>758</v>
      </c>
      <c r="C697" s="263" t="s">
        <v>717</v>
      </c>
      <c r="D697" s="263"/>
      <c r="E697" s="826" t="s">
        <v>73</v>
      </c>
      <c r="F697" s="709" t="s">
        <v>454</v>
      </c>
      <c r="G697" s="826" t="s">
        <v>377</v>
      </c>
      <c r="H697" s="826" t="s">
        <v>80</v>
      </c>
      <c r="I697" s="89" t="s">
        <v>33</v>
      </c>
      <c r="J697" s="826">
        <v>1</v>
      </c>
      <c r="K697" s="826">
        <v>2018</v>
      </c>
      <c r="L697" s="826">
        <v>2018</v>
      </c>
      <c r="M697" s="805"/>
      <c r="N697" s="805"/>
      <c r="O697" s="805"/>
      <c r="P697" s="805"/>
      <c r="Q697" s="703">
        <f>SUM(R697:T697)</f>
        <v>7178</v>
      </c>
      <c r="R697" s="703">
        <v>7178</v>
      </c>
      <c r="S697" s="703">
        <v>0</v>
      </c>
      <c r="T697" s="703">
        <v>0</v>
      </c>
      <c r="U697" s="742">
        <f t="shared" ref="U697:U702" si="336">SUM(V697:X697)</f>
        <v>7178</v>
      </c>
      <c r="V697" s="742">
        <f t="shared" ref="V697:X698" si="337">R697</f>
        <v>7178</v>
      </c>
      <c r="W697" s="742">
        <f t="shared" si="337"/>
        <v>0</v>
      </c>
      <c r="X697" s="742">
        <f t="shared" si="337"/>
        <v>0</v>
      </c>
      <c r="Y697" s="726">
        <f t="shared" ref="Y697:Y703" si="338">SUM(Z697:AB697)</f>
        <v>7178</v>
      </c>
      <c r="Z697" s="726">
        <f>V697</f>
        <v>7178</v>
      </c>
      <c r="AA697" s="726">
        <f t="shared" ref="AA697:AB702" si="339">W697</f>
        <v>0</v>
      </c>
      <c r="AB697" s="726">
        <f t="shared" si="339"/>
        <v>0</v>
      </c>
      <c r="AC697" s="1050">
        <f t="shared" ref="AC697:AC703" si="340">SUM(AD697:AF697)</f>
        <v>7178</v>
      </c>
      <c r="AD697" s="703">
        <v>7178</v>
      </c>
      <c r="AE697" s="289">
        <v>0</v>
      </c>
      <c r="AF697" s="1037"/>
      <c r="AG697" s="271"/>
      <c r="AH697" s="271"/>
      <c r="AI697" s="271"/>
      <c r="AJ697" s="777"/>
      <c r="AK697" s="1201"/>
      <c r="AL697" s="709"/>
      <c r="AM697" s="2"/>
      <c r="AN697" s="2"/>
      <c r="AO697" s="2"/>
      <c r="AP697" s="2"/>
      <c r="AQ697" s="2"/>
    </row>
    <row r="698" spans="1:43" ht="57.6" outlineLevel="1">
      <c r="A698" s="824" t="s">
        <v>759</v>
      </c>
      <c r="B698" s="272" t="s">
        <v>760</v>
      </c>
      <c r="C698" s="263" t="s">
        <v>717</v>
      </c>
      <c r="D698" s="263"/>
      <c r="E698" s="826" t="s">
        <v>73</v>
      </c>
      <c r="F698" s="709" t="s">
        <v>454</v>
      </c>
      <c r="G698" s="826" t="s">
        <v>377</v>
      </c>
      <c r="H698" s="826" t="s">
        <v>80</v>
      </c>
      <c r="I698" s="89" t="s">
        <v>33</v>
      </c>
      <c r="J698" s="826">
        <v>2</v>
      </c>
      <c r="K698" s="826">
        <v>2018</v>
      </c>
      <c r="L698" s="826">
        <v>2018</v>
      </c>
      <c r="M698" s="805"/>
      <c r="N698" s="805"/>
      <c r="O698" s="805"/>
      <c r="P698" s="805"/>
      <c r="Q698" s="703">
        <f>SUM(R698:T698)</f>
        <v>1544.9</v>
      </c>
      <c r="R698" s="703">
        <v>1544.9</v>
      </c>
      <c r="S698" s="703">
        <v>0</v>
      </c>
      <c r="T698" s="703">
        <v>0</v>
      </c>
      <c r="U698" s="742">
        <f t="shared" si="336"/>
        <v>1544.9</v>
      </c>
      <c r="V698" s="742">
        <f t="shared" si="337"/>
        <v>1544.9</v>
      </c>
      <c r="W698" s="742">
        <f t="shared" si="337"/>
        <v>0</v>
      </c>
      <c r="X698" s="742">
        <f t="shared" si="337"/>
        <v>0</v>
      </c>
      <c r="Y698" s="726">
        <f t="shared" si="338"/>
        <v>1544.9</v>
      </c>
      <c r="Z698" s="726">
        <f t="shared" ref="Z698:Z701" si="341">V698</f>
        <v>1544.9</v>
      </c>
      <c r="AA698" s="726">
        <f t="shared" si="339"/>
        <v>0</v>
      </c>
      <c r="AB698" s="726">
        <f t="shared" si="339"/>
        <v>0</v>
      </c>
      <c r="AC698" s="1050">
        <f t="shared" si="340"/>
        <v>1544.9</v>
      </c>
      <c r="AD698" s="705">
        <v>1544.9</v>
      </c>
      <c r="AE698" s="289">
        <v>0</v>
      </c>
      <c r="AF698" s="1037"/>
      <c r="AG698" s="271"/>
      <c r="AH698" s="271"/>
      <c r="AI698" s="271"/>
      <c r="AJ698" s="777"/>
      <c r="AK698" s="1201"/>
      <c r="AL698" s="709"/>
      <c r="AM698" s="2"/>
      <c r="AN698" s="2"/>
      <c r="AO698" s="2"/>
      <c r="AP698" s="2"/>
      <c r="AQ698" s="2"/>
    </row>
    <row r="699" spans="1:43" ht="60.6" customHeight="1" outlineLevel="1">
      <c r="A699" s="824" t="s">
        <v>842</v>
      </c>
      <c r="B699" s="272" t="s">
        <v>843</v>
      </c>
      <c r="C699" s="263" t="s">
        <v>845</v>
      </c>
      <c r="D699" s="263"/>
      <c r="E699" s="826" t="s">
        <v>73</v>
      </c>
      <c r="F699" s="709" t="s">
        <v>452</v>
      </c>
      <c r="G699" s="826" t="s">
        <v>377</v>
      </c>
      <c r="H699" s="826" t="s">
        <v>80</v>
      </c>
      <c r="I699" s="89" t="s">
        <v>33</v>
      </c>
      <c r="J699" s="826">
        <v>2</v>
      </c>
      <c r="K699" s="826">
        <v>2019</v>
      </c>
      <c r="L699" s="826">
        <v>2019</v>
      </c>
      <c r="M699" s="805"/>
      <c r="N699" s="805"/>
      <c r="O699" s="805"/>
      <c r="P699" s="805"/>
      <c r="Q699" s="703"/>
      <c r="R699" s="703"/>
      <c r="S699" s="703"/>
      <c r="T699" s="703"/>
      <c r="U699" s="742">
        <f t="shared" si="336"/>
        <v>1217.5</v>
      </c>
      <c r="V699" s="742">
        <v>0</v>
      </c>
      <c r="W699" s="742">
        <v>1217.5</v>
      </c>
      <c r="X699" s="742">
        <v>0</v>
      </c>
      <c r="Y699" s="726">
        <f t="shared" si="338"/>
        <v>1217.5</v>
      </c>
      <c r="Z699" s="726">
        <f t="shared" si="341"/>
        <v>0</v>
      </c>
      <c r="AA699" s="726">
        <f t="shared" si="339"/>
        <v>1217.5</v>
      </c>
      <c r="AB699" s="726">
        <f t="shared" si="339"/>
        <v>0</v>
      </c>
      <c r="AC699" s="1051">
        <f t="shared" si="340"/>
        <v>1217.5</v>
      </c>
      <c r="AD699" s="705"/>
      <c r="AE699" s="705"/>
      <c r="AF699" s="1051">
        <v>1217.5</v>
      </c>
      <c r="AG699" s="271"/>
      <c r="AH699" s="271"/>
      <c r="AI699" s="271"/>
      <c r="AJ699" s="777"/>
      <c r="AK699" s="1201"/>
      <c r="AL699" s="709"/>
      <c r="AM699" s="2"/>
      <c r="AN699" s="2"/>
      <c r="AO699" s="2"/>
      <c r="AP699" s="2"/>
      <c r="AQ699" s="2"/>
    </row>
    <row r="700" spans="1:43" ht="60" customHeight="1" outlineLevel="1">
      <c r="A700" s="824" t="s">
        <v>846</v>
      </c>
      <c r="B700" s="272" t="s">
        <v>847</v>
      </c>
      <c r="C700" s="263" t="s">
        <v>845</v>
      </c>
      <c r="D700" s="263"/>
      <c r="E700" s="826" t="s">
        <v>73</v>
      </c>
      <c r="F700" s="709" t="s">
        <v>452</v>
      </c>
      <c r="G700" s="826" t="s">
        <v>377</v>
      </c>
      <c r="H700" s="826" t="s">
        <v>80</v>
      </c>
      <c r="I700" s="89" t="s">
        <v>33</v>
      </c>
      <c r="J700" s="826">
        <v>4</v>
      </c>
      <c r="K700" s="826">
        <v>2018</v>
      </c>
      <c r="L700" s="826">
        <v>2020</v>
      </c>
      <c r="M700" s="805"/>
      <c r="N700" s="805"/>
      <c r="O700" s="805"/>
      <c r="P700" s="805"/>
      <c r="Q700" s="703"/>
      <c r="R700" s="703"/>
      <c r="S700" s="703"/>
      <c r="T700" s="703"/>
      <c r="U700" s="742">
        <f t="shared" si="336"/>
        <v>1241.5</v>
      </c>
      <c r="V700" s="742">
        <v>0</v>
      </c>
      <c r="W700" s="742">
        <v>1241.5</v>
      </c>
      <c r="X700" s="742">
        <v>0</v>
      </c>
      <c r="Y700" s="726">
        <f t="shared" si="338"/>
        <v>1241.5</v>
      </c>
      <c r="Z700" s="726">
        <f t="shared" si="341"/>
        <v>0</v>
      </c>
      <c r="AA700" s="726">
        <f t="shared" si="339"/>
        <v>1241.5</v>
      </c>
      <c r="AB700" s="726">
        <f t="shared" si="339"/>
        <v>0</v>
      </c>
      <c r="AC700" s="1051">
        <f t="shared" si="340"/>
        <v>1241.5</v>
      </c>
      <c r="AD700" s="705"/>
      <c r="AE700" s="705"/>
      <c r="AF700" s="1051">
        <v>1241.5</v>
      </c>
      <c r="AG700" s="271"/>
      <c r="AH700" s="271"/>
      <c r="AI700" s="271"/>
      <c r="AJ700" s="777"/>
      <c r="AK700" s="1201"/>
      <c r="AL700" s="709"/>
      <c r="AM700" s="2"/>
      <c r="AN700" s="2"/>
      <c r="AO700" s="2"/>
      <c r="AP700" s="2"/>
      <c r="AQ700" s="2"/>
    </row>
    <row r="701" spans="1:43" ht="60" customHeight="1" outlineLevel="1">
      <c r="A701" s="824" t="s">
        <v>848</v>
      </c>
      <c r="B701" s="272" t="s">
        <v>849</v>
      </c>
      <c r="C701" s="263" t="s">
        <v>845</v>
      </c>
      <c r="D701" s="263"/>
      <c r="E701" s="826" t="s">
        <v>73</v>
      </c>
      <c r="F701" s="709" t="s">
        <v>452</v>
      </c>
      <c r="G701" s="826" t="s">
        <v>377</v>
      </c>
      <c r="H701" s="826" t="s">
        <v>80</v>
      </c>
      <c r="I701" s="89" t="s">
        <v>33</v>
      </c>
      <c r="J701" s="826">
        <v>2</v>
      </c>
      <c r="K701" s="826">
        <v>2020</v>
      </c>
      <c r="L701" s="826">
        <v>2020</v>
      </c>
      <c r="M701" s="805"/>
      <c r="N701" s="805"/>
      <c r="O701" s="805"/>
      <c r="P701" s="805"/>
      <c r="Q701" s="703"/>
      <c r="R701" s="703"/>
      <c r="S701" s="703"/>
      <c r="T701" s="703"/>
      <c r="U701" s="742">
        <f t="shared" si="336"/>
        <v>299.5</v>
      </c>
      <c r="V701" s="742">
        <v>0</v>
      </c>
      <c r="W701" s="742">
        <v>299.5</v>
      </c>
      <c r="X701" s="742">
        <v>0</v>
      </c>
      <c r="Y701" s="726">
        <f t="shared" si="338"/>
        <v>299.5</v>
      </c>
      <c r="Z701" s="726">
        <f t="shared" si="341"/>
        <v>0</v>
      </c>
      <c r="AA701" s="726">
        <f t="shared" si="339"/>
        <v>299.5</v>
      </c>
      <c r="AB701" s="726">
        <f t="shared" si="339"/>
        <v>0</v>
      </c>
      <c r="AC701" s="1051">
        <f t="shared" si="340"/>
        <v>299.5</v>
      </c>
      <c r="AD701" s="705"/>
      <c r="AE701" s="705"/>
      <c r="AF701" s="1051">
        <v>299.5</v>
      </c>
      <c r="AG701" s="271"/>
      <c r="AH701" s="271"/>
      <c r="AI701" s="271"/>
      <c r="AJ701" s="777"/>
      <c r="AK701" s="1201"/>
      <c r="AL701" s="709"/>
      <c r="AM701" s="2"/>
      <c r="AN701" s="2"/>
      <c r="AO701" s="2"/>
      <c r="AP701" s="2"/>
      <c r="AQ701" s="2"/>
    </row>
    <row r="702" spans="1:43" ht="57.6" outlineLevel="1">
      <c r="A702" s="824" t="s">
        <v>850</v>
      </c>
      <c r="B702" s="272" t="s">
        <v>851</v>
      </c>
      <c r="C702" s="263" t="s">
        <v>845</v>
      </c>
      <c r="D702" s="263"/>
      <c r="E702" s="826" t="s">
        <v>73</v>
      </c>
      <c r="F702" s="709" t="s">
        <v>452</v>
      </c>
      <c r="G702" s="826" t="s">
        <v>377</v>
      </c>
      <c r="H702" s="826" t="s">
        <v>80</v>
      </c>
      <c r="I702" s="89" t="s">
        <v>33</v>
      </c>
      <c r="J702" s="826"/>
      <c r="K702" s="826">
        <v>2019</v>
      </c>
      <c r="L702" s="826">
        <v>2020</v>
      </c>
      <c r="M702" s="805"/>
      <c r="N702" s="805"/>
      <c r="O702" s="805"/>
      <c r="P702" s="805"/>
      <c r="Q702" s="703"/>
      <c r="R702" s="703"/>
      <c r="S702" s="703"/>
      <c r="T702" s="703"/>
      <c r="U702" s="742">
        <f t="shared" si="336"/>
        <v>827.3</v>
      </c>
      <c r="V702" s="742">
        <v>0</v>
      </c>
      <c r="W702" s="742">
        <v>827.3</v>
      </c>
      <c r="X702" s="742">
        <v>0</v>
      </c>
      <c r="Y702" s="726">
        <f t="shared" si="338"/>
        <v>827.3</v>
      </c>
      <c r="Z702" s="726">
        <f>V702</f>
        <v>0</v>
      </c>
      <c r="AA702" s="726">
        <f t="shared" si="339"/>
        <v>827.3</v>
      </c>
      <c r="AB702" s="726">
        <f t="shared" si="339"/>
        <v>0</v>
      </c>
      <c r="AC702" s="1051">
        <f t="shared" si="340"/>
        <v>827.3</v>
      </c>
      <c r="AD702" s="705"/>
      <c r="AE702" s="705"/>
      <c r="AF702" s="1051">
        <v>827.3</v>
      </c>
      <c r="AG702" s="271"/>
      <c r="AH702" s="271"/>
      <c r="AI702" s="271"/>
      <c r="AJ702" s="777"/>
      <c r="AK702" s="1201"/>
      <c r="AL702" s="709"/>
      <c r="AM702" s="2"/>
      <c r="AN702" s="2"/>
      <c r="AO702" s="2"/>
      <c r="AP702" s="2"/>
      <c r="AQ702" s="2"/>
    </row>
    <row r="703" spans="1:43" ht="43.2" outlineLevel="1">
      <c r="A703" s="824" t="s">
        <v>978</v>
      </c>
      <c r="B703" s="860" t="s">
        <v>1074</v>
      </c>
      <c r="C703" s="879" t="s">
        <v>1070</v>
      </c>
      <c r="D703" s="263"/>
      <c r="E703" s="826" t="s">
        <v>73</v>
      </c>
      <c r="F703" s="826" t="s">
        <v>452</v>
      </c>
      <c r="G703" s="826" t="s">
        <v>934</v>
      </c>
      <c r="H703" s="826" t="s">
        <v>80</v>
      </c>
      <c r="I703" s="826">
        <v>2</v>
      </c>
      <c r="J703" s="826">
        <v>2</v>
      </c>
      <c r="K703" s="826">
        <v>2020</v>
      </c>
      <c r="L703" s="826">
        <v>2020</v>
      </c>
      <c r="M703" s="805"/>
      <c r="N703" s="805"/>
      <c r="O703" s="805"/>
      <c r="P703" s="805"/>
      <c r="Q703" s="703"/>
      <c r="R703" s="703"/>
      <c r="S703" s="703"/>
      <c r="T703" s="703"/>
      <c r="U703" s="742"/>
      <c r="V703" s="742"/>
      <c r="W703" s="742"/>
      <c r="X703" s="742"/>
      <c r="Y703" s="726">
        <f t="shared" si="338"/>
        <v>342</v>
      </c>
      <c r="Z703" s="726">
        <v>0</v>
      </c>
      <c r="AA703" s="726">
        <v>0</v>
      </c>
      <c r="AB703" s="726">
        <v>342</v>
      </c>
      <c r="AC703" s="1051">
        <f t="shared" si="340"/>
        <v>342</v>
      </c>
      <c r="AD703" s="705"/>
      <c r="AE703" s="705"/>
      <c r="AF703" s="1080">
        <v>342</v>
      </c>
      <c r="AG703" s="271"/>
      <c r="AH703" s="271"/>
      <c r="AI703" s="271"/>
      <c r="AJ703" s="701">
        <v>342</v>
      </c>
      <c r="AK703" s="1107" t="s">
        <v>1111</v>
      </c>
      <c r="AL703" s="709"/>
      <c r="AM703" s="2"/>
      <c r="AN703" s="2"/>
      <c r="AO703" s="2"/>
      <c r="AP703" s="2"/>
      <c r="AQ703" s="2"/>
    </row>
    <row r="704" spans="1:43" ht="30.75" customHeight="1">
      <c r="A704" s="363" t="s">
        <v>278</v>
      </c>
      <c r="B704" s="1878" t="s">
        <v>176</v>
      </c>
      <c r="C704" s="1878"/>
      <c r="D704" s="1878"/>
      <c r="E704" s="1878"/>
      <c r="F704" s="819"/>
      <c r="G704" s="46"/>
      <c r="H704" s="46"/>
      <c r="I704" s="46"/>
      <c r="J704" s="46"/>
      <c r="K704" s="46"/>
      <c r="L704" s="46"/>
      <c r="M704" s="47">
        <f t="shared" ref="M704:R704" si="342">SUM(M705:M708)</f>
        <v>9000</v>
      </c>
      <c r="N704" s="47">
        <f t="shared" si="342"/>
        <v>0</v>
      </c>
      <c r="O704" s="47">
        <f t="shared" si="342"/>
        <v>3400</v>
      </c>
      <c r="P704" s="47">
        <f t="shared" si="342"/>
        <v>5600</v>
      </c>
      <c r="Q704" s="47">
        <f t="shared" si="342"/>
        <v>9000</v>
      </c>
      <c r="R704" s="47">
        <f t="shared" si="342"/>
        <v>0</v>
      </c>
      <c r="S704" s="47">
        <f>SUM(S705:S708)</f>
        <v>3400</v>
      </c>
      <c r="T704" s="47">
        <f>SUM(T705:T709)</f>
        <v>5600</v>
      </c>
      <c r="U704" s="399">
        <f>SUM(U705:U710)</f>
        <v>23316.799999999999</v>
      </c>
      <c r="V704" s="399">
        <f t="shared" ref="V704:AE704" si="343">SUM(V705:V710)</f>
        <v>0</v>
      </c>
      <c r="W704" s="399">
        <f t="shared" si="343"/>
        <v>17716.8</v>
      </c>
      <c r="X704" s="399">
        <f t="shared" si="343"/>
        <v>5600</v>
      </c>
      <c r="Y704" s="448">
        <f>SUM(Y705:Y712)</f>
        <v>26610.799999999999</v>
      </c>
      <c r="Z704" s="448">
        <f>SUM(Z705:Z712)</f>
        <v>0</v>
      </c>
      <c r="AA704" s="448">
        <f t="shared" ref="AA704:AB704" si="344">SUM(AA705:AA712)</f>
        <v>17716.8</v>
      </c>
      <c r="AB704" s="448">
        <f t="shared" si="344"/>
        <v>8894</v>
      </c>
      <c r="AC704" s="47">
        <f>SUM(AC705:AC712)</f>
        <v>26565.410000000003</v>
      </c>
      <c r="AD704" s="47">
        <f t="shared" si="343"/>
        <v>0</v>
      </c>
      <c r="AE704" s="47">
        <f t="shared" si="343"/>
        <v>17716.400000000001</v>
      </c>
      <c r="AF704" s="47">
        <f>SUM(AF705:AF712)</f>
        <v>8849.01</v>
      </c>
      <c r="AG704" s="100">
        <f>SUM(AG705:AG708)</f>
        <v>2556.75</v>
      </c>
      <c r="AH704" s="100"/>
      <c r="AI704" s="100"/>
      <c r="AJ704" s="100">
        <f>SUM(AJ705:AJ712)</f>
        <v>5851</v>
      </c>
      <c r="AK704" s="1129"/>
      <c r="AL704" s="335"/>
    </row>
    <row r="705" spans="1:38" ht="57.6" outlineLevel="1">
      <c r="A705" s="824" t="s">
        <v>351</v>
      </c>
      <c r="B705" s="875" t="s">
        <v>860</v>
      </c>
      <c r="C705" s="49" t="s">
        <v>861</v>
      </c>
      <c r="D705" s="49"/>
      <c r="E705" s="826" t="s">
        <v>73</v>
      </c>
      <c r="F705" s="709" t="s">
        <v>454</v>
      </c>
      <c r="G705" s="826" t="s">
        <v>377</v>
      </c>
      <c r="H705" s="826" t="s">
        <v>80</v>
      </c>
      <c r="I705" s="89" t="s">
        <v>33</v>
      </c>
      <c r="J705" s="826">
        <v>2</v>
      </c>
      <c r="K705" s="826">
        <v>2019</v>
      </c>
      <c r="L705" s="826">
        <v>2019</v>
      </c>
      <c r="M705" s="831">
        <f t="shared" si="326"/>
        <v>1000</v>
      </c>
      <c r="N705" s="21">
        <v>0</v>
      </c>
      <c r="O705" s="21">
        <v>1000</v>
      </c>
      <c r="P705" s="21">
        <v>0</v>
      </c>
      <c r="Q705" s="831">
        <f>SUM(R705:T705)</f>
        <v>1000</v>
      </c>
      <c r="R705" s="831">
        <v>0</v>
      </c>
      <c r="S705" s="831">
        <v>1000</v>
      </c>
      <c r="T705" s="831">
        <v>0</v>
      </c>
      <c r="U705" s="413">
        <f t="shared" ref="U705:U710" si="345">SUM(V705:X705)</f>
        <v>1019.7</v>
      </c>
      <c r="V705" s="413">
        <v>0</v>
      </c>
      <c r="W705" s="413">
        <v>1019.7</v>
      </c>
      <c r="X705" s="413">
        <v>0</v>
      </c>
      <c r="Y705" s="464">
        <f t="shared" ref="Y705:Y712" si="346">SUM(Z705:AB705)</f>
        <v>1019.7</v>
      </c>
      <c r="Z705" s="464">
        <f>V705</f>
        <v>0</v>
      </c>
      <c r="AA705" s="464">
        <f t="shared" ref="AA705:AB706" si="347">W705</f>
        <v>1019.7</v>
      </c>
      <c r="AB705" s="464">
        <f t="shared" si="347"/>
        <v>0</v>
      </c>
      <c r="AC705" s="1054">
        <f t="shared" ref="AC705:AC712" si="348">SUM(AD705:AF705)</f>
        <v>1019.7</v>
      </c>
      <c r="AD705" s="831">
        <v>0</v>
      </c>
      <c r="AE705" s="831">
        <v>1019.7</v>
      </c>
      <c r="AF705" s="132"/>
      <c r="AG705" s="127"/>
      <c r="AH705" s="127"/>
      <c r="AI705" s="127"/>
      <c r="AJ705" s="128"/>
      <c r="AK705" s="1098"/>
      <c r="AL705" s="709"/>
    </row>
    <row r="706" spans="1:38" ht="57.6" outlineLevel="1">
      <c r="A706" s="824" t="s">
        <v>352</v>
      </c>
      <c r="B706" s="875" t="s">
        <v>184</v>
      </c>
      <c r="C706" s="49" t="s">
        <v>862</v>
      </c>
      <c r="D706" s="49"/>
      <c r="E706" s="826" t="s">
        <v>73</v>
      </c>
      <c r="F706" s="709" t="s">
        <v>454</v>
      </c>
      <c r="G706" s="826" t="s">
        <v>377</v>
      </c>
      <c r="H706" s="826" t="s">
        <v>80</v>
      </c>
      <c r="I706" s="89" t="s">
        <v>33</v>
      </c>
      <c r="J706" s="826">
        <v>2</v>
      </c>
      <c r="K706" s="826">
        <v>2019</v>
      </c>
      <c r="L706" s="826">
        <v>2019</v>
      </c>
      <c r="M706" s="831">
        <f t="shared" si="326"/>
        <v>1800</v>
      </c>
      <c r="N706" s="21">
        <v>0</v>
      </c>
      <c r="O706" s="21">
        <v>1800</v>
      </c>
      <c r="P706" s="21">
        <v>0</v>
      </c>
      <c r="Q706" s="831">
        <f>SUM(R706:T706)</f>
        <v>1800</v>
      </c>
      <c r="R706" s="831">
        <v>0</v>
      </c>
      <c r="S706" s="831">
        <v>1800</v>
      </c>
      <c r="T706" s="831">
        <v>0</v>
      </c>
      <c r="U706" s="413">
        <f t="shared" si="345"/>
        <v>1019.7</v>
      </c>
      <c r="V706" s="413">
        <v>0</v>
      </c>
      <c r="W706" s="413">
        <v>1019.7</v>
      </c>
      <c r="X706" s="413">
        <v>0</v>
      </c>
      <c r="Y706" s="464">
        <f t="shared" si="346"/>
        <v>1019.7</v>
      </c>
      <c r="Z706" s="464">
        <f>V706</f>
        <v>0</v>
      </c>
      <c r="AA706" s="464">
        <f t="shared" si="347"/>
        <v>1019.7</v>
      </c>
      <c r="AB706" s="464">
        <f t="shared" si="347"/>
        <v>0</v>
      </c>
      <c r="AC706" s="1054">
        <f t="shared" si="348"/>
        <v>1019.7</v>
      </c>
      <c r="AD706" s="831">
        <v>0</v>
      </c>
      <c r="AE706" s="831">
        <v>1019.7</v>
      </c>
      <c r="AF706" s="132"/>
      <c r="AG706" s="127"/>
      <c r="AH706" s="127"/>
      <c r="AI706" s="127"/>
      <c r="AJ706" s="128"/>
      <c r="AK706" s="1098"/>
      <c r="AL706" s="709"/>
    </row>
    <row r="707" spans="1:38" ht="78.75" customHeight="1" outlineLevel="1">
      <c r="A707" s="824" t="s">
        <v>353</v>
      </c>
      <c r="B707" s="875" t="s">
        <v>185</v>
      </c>
      <c r="C707" s="49" t="s">
        <v>951</v>
      </c>
      <c r="D707" s="49"/>
      <c r="E707" s="826" t="s">
        <v>73</v>
      </c>
      <c r="F707" s="709" t="s">
        <v>454</v>
      </c>
      <c r="G707" s="826" t="s">
        <v>377</v>
      </c>
      <c r="H707" s="826" t="s">
        <v>80</v>
      </c>
      <c r="I707" s="89" t="s">
        <v>33</v>
      </c>
      <c r="J707" s="826">
        <v>2</v>
      </c>
      <c r="K707" s="826">
        <v>2019</v>
      </c>
      <c r="L707" s="826">
        <v>2020</v>
      </c>
      <c r="M707" s="831">
        <f t="shared" si="326"/>
        <v>1200</v>
      </c>
      <c r="N707" s="21">
        <v>0</v>
      </c>
      <c r="O707" s="21">
        <v>600</v>
      </c>
      <c r="P707" s="21">
        <v>600</v>
      </c>
      <c r="Q707" s="831">
        <f>SUM(R707:T707)</f>
        <v>1200</v>
      </c>
      <c r="R707" s="831">
        <v>0</v>
      </c>
      <c r="S707" s="831">
        <v>600</v>
      </c>
      <c r="T707" s="831">
        <v>600</v>
      </c>
      <c r="U707" s="413">
        <f t="shared" si="345"/>
        <v>1080</v>
      </c>
      <c r="V707" s="413">
        <v>0</v>
      </c>
      <c r="W707" s="413">
        <v>480</v>
      </c>
      <c r="X707" s="413">
        <v>600</v>
      </c>
      <c r="Y707" s="464">
        <f t="shared" si="346"/>
        <v>1080</v>
      </c>
      <c r="Z707" s="464">
        <f>V707</f>
        <v>0</v>
      </c>
      <c r="AA707" s="464">
        <f>W707</f>
        <v>480</v>
      </c>
      <c r="AB707" s="464">
        <f>X707</f>
        <v>600</v>
      </c>
      <c r="AC707" s="1054">
        <f t="shared" si="348"/>
        <v>480</v>
      </c>
      <c r="AD707" s="831">
        <v>0</v>
      </c>
      <c r="AE707" s="831">
        <v>480</v>
      </c>
      <c r="AF707" s="1088">
        <v>0</v>
      </c>
      <c r="AG707" s="832">
        <v>0</v>
      </c>
      <c r="AH707" s="958"/>
      <c r="AI707" s="958"/>
      <c r="AJ707" s="876">
        <v>0</v>
      </c>
      <c r="AK707" s="1060"/>
      <c r="AL707" s="709"/>
    </row>
    <row r="708" spans="1:38" ht="87.75" customHeight="1" outlineLevel="1">
      <c r="A708" s="824" t="s">
        <v>354</v>
      </c>
      <c r="B708" s="875" t="s">
        <v>437</v>
      </c>
      <c r="C708" s="873"/>
      <c r="D708" s="875"/>
      <c r="E708" s="826" t="s">
        <v>73</v>
      </c>
      <c r="F708" s="709" t="s">
        <v>454</v>
      </c>
      <c r="G708" s="826" t="s">
        <v>377</v>
      </c>
      <c r="H708" s="826" t="s">
        <v>80</v>
      </c>
      <c r="I708" s="89" t="s">
        <v>33</v>
      </c>
      <c r="J708" s="826">
        <v>8</v>
      </c>
      <c r="K708" s="826">
        <v>2020</v>
      </c>
      <c r="L708" s="826">
        <v>2020</v>
      </c>
      <c r="M708" s="831">
        <f t="shared" si="326"/>
        <v>5000</v>
      </c>
      <c r="N708" s="21">
        <v>0</v>
      </c>
      <c r="O708" s="21">
        <v>0</v>
      </c>
      <c r="P708" s="21">
        <v>5000</v>
      </c>
      <c r="Q708" s="831">
        <f>SUM(R708:T708)</f>
        <v>5000</v>
      </c>
      <c r="R708" s="831">
        <v>0</v>
      </c>
      <c r="S708" s="831">
        <v>0</v>
      </c>
      <c r="T708" s="831">
        <v>5000</v>
      </c>
      <c r="U708" s="413">
        <f t="shared" si="345"/>
        <v>5000</v>
      </c>
      <c r="V708" s="413">
        <f>R708</f>
        <v>0</v>
      </c>
      <c r="W708" s="413">
        <f>S708</f>
        <v>0</v>
      </c>
      <c r="X708" s="413">
        <f>T708</f>
        <v>5000</v>
      </c>
      <c r="Y708" s="464">
        <f t="shared" si="346"/>
        <v>5000</v>
      </c>
      <c r="Z708" s="464">
        <v>0</v>
      </c>
      <c r="AA708" s="464">
        <v>0</v>
      </c>
      <c r="AB708" s="464">
        <f>X708</f>
        <v>5000</v>
      </c>
      <c r="AC708" s="1054">
        <f>SUM(AD708:AF708)</f>
        <v>20752.010000000002</v>
      </c>
      <c r="AD708" s="831">
        <v>0</v>
      </c>
      <c r="AE708" s="831">
        <v>15197</v>
      </c>
      <c r="AF708" s="1555">
        <v>5555.01</v>
      </c>
      <c r="AG708" s="108">
        <v>2556.75</v>
      </c>
      <c r="AH708" s="108">
        <v>7757.85</v>
      </c>
      <c r="AI708" s="108"/>
      <c r="AJ708" s="831">
        <v>2557</v>
      </c>
      <c r="AK708" s="1061"/>
      <c r="AL708" s="822"/>
    </row>
    <row r="709" spans="1:38" ht="57.6" outlineLevel="1">
      <c r="A709" s="824" t="s">
        <v>856</v>
      </c>
      <c r="B709" s="875" t="s">
        <v>857</v>
      </c>
      <c r="C709" s="263" t="s">
        <v>845</v>
      </c>
      <c r="D709" s="263"/>
      <c r="E709" s="826" t="s">
        <v>73</v>
      </c>
      <c r="F709" s="709" t="s">
        <v>454</v>
      </c>
      <c r="G709" s="826" t="s">
        <v>377</v>
      </c>
      <c r="H709" s="826" t="s">
        <v>80</v>
      </c>
      <c r="I709" s="89" t="s">
        <v>33</v>
      </c>
      <c r="J709" s="826">
        <v>7</v>
      </c>
      <c r="K709" s="826">
        <v>2019</v>
      </c>
      <c r="L709" s="826">
        <v>2019</v>
      </c>
      <c r="M709" s="831"/>
      <c r="N709" s="21"/>
      <c r="O709" s="21"/>
      <c r="P709" s="21"/>
      <c r="Q709" s="831"/>
      <c r="R709" s="831"/>
      <c r="S709" s="831"/>
      <c r="T709" s="831"/>
      <c r="U709" s="413">
        <f t="shared" si="345"/>
        <v>5763.4</v>
      </c>
      <c r="V709" s="413">
        <v>0</v>
      </c>
      <c r="W709" s="413">
        <v>5763.4</v>
      </c>
      <c r="X709" s="413">
        <v>0</v>
      </c>
      <c r="Y709" s="464">
        <f t="shared" si="346"/>
        <v>5763.4</v>
      </c>
      <c r="Z709" s="464">
        <f>V709</f>
        <v>0</v>
      </c>
      <c r="AA709" s="464">
        <f t="shared" ref="AA709:AB710" si="349">W709</f>
        <v>5763.4</v>
      </c>
      <c r="AB709" s="464">
        <f t="shared" si="349"/>
        <v>0</v>
      </c>
      <c r="AC709" s="1054">
        <f>SUM(AD709:AF709)</f>
        <v>0</v>
      </c>
      <c r="AD709" s="21"/>
      <c r="AE709" s="21"/>
      <c r="AF709" s="1210"/>
      <c r="AG709" s="108"/>
      <c r="AH709" s="108">
        <f>1503.26+4051.75</f>
        <v>5555.01</v>
      </c>
      <c r="AI709" s="108"/>
      <c r="AJ709" s="132"/>
      <c r="AK709" s="1135"/>
      <c r="AL709" s="1072" t="s">
        <v>1127</v>
      </c>
    </row>
    <row r="710" spans="1:38" ht="57.6" outlineLevel="1">
      <c r="A710" s="824" t="s">
        <v>858</v>
      </c>
      <c r="B710" s="875" t="s">
        <v>859</v>
      </c>
      <c r="C710" s="263" t="s">
        <v>845</v>
      </c>
      <c r="D710" s="263"/>
      <c r="E710" s="826" t="s">
        <v>73</v>
      </c>
      <c r="F710" s="709" t="s">
        <v>454</v>
      </c>
      <c r="G710" s="826" t="s">
        <v>377</v>
      </c>
      <c r="H710" s="826" t="s">
        <v>80</v>
      </c>
      <c r="I710" s="89" t="s">
        <v>33</v>
      </c>
      <c r="J710" s="826">
        <v>14</v>
      </c>
      <c r="K710" s="826">
        <v>2019</v>
      </c>
      <c r="L710" s="826">
        <v>2019</v>
      </c>
      <c r="M710" s="831"/>
      <c r="N710" s="21"/>
      <c r="O710" s="21"/>
      <c r="P710" s="21"/>
      <c r="Q710" s="831"/>
      <c r="R710" s="831"/>
      <c r="S710" s="831"/>
      <c r="T710" s="831"/>
      <c r="U710" s="413">
        <f t="shared" si="345"/>
        <v>9434</v>
      </c>
      <c r="V710" s="413">
        <v>0</v>
      </c>
      <c r="W710" s="413">
        <v>9434</v>
      </c>
      <c r="X710" s="413">
        <v>0</v>
      </c>
      <c r="Y710" s="464">
        <f t="shared" si="346"/>
        <v>9434</v>
      </c>
      <c r="Z710" s="464">
        <f>V710</f>
        <v>0</v>
      </c>
      <c r="AA710" s="464">
        <f t="shared" si="349"/>
        <v>9434</v>
      </c>
      <c r="AB710" s="464">
        <f t="shared" si="349"/>
        <v>0</v>
      </c>
      <c r="AC710" s="1054">
        <f t="shared" si="348"/>
        <v>0</v>
      </c>
      <c r="AD710" s="21"/>
      <c r="AE710" s="21"/>
      <c r="AF710" s="142"/>
      <c r="AG710" s="108"/>
      <c r="AH710" s="108"/>
      <c r="AI710" s="108"/>
      <c r="AJ710" s="132"/>
      <c r="AK710" s="1135"/>
      <c r="AL710" s="822"/>
    </row>
    <row r="711" spans="1:38" ht="43.2" outlineLevel="1">
      <c r="A711" s="89" t="s">
        <v>952</v>
      </c>
      <c r="B711" s="860" t="s">
        <v>954</v>
      </c>
      <c r="C711" s="263" t="s">
        <v>917</v>
      </c>
      <c r="D711" s="263"/>
      <c r="E711" s="826" t="s">
        <v>73</v>
      </c>
      <c r="F711" s="826" t="s">
        <v>956</v>
      </c>
      <c r="G711" s="826" t="s">
        <v>934</v>
      </c>
      <c r="H711" s="826" t="s">
        <v>80</v>
      </c>
      <c r="I711" s="826" t="s">
        <v>604</v>
      </c>
      <c r="J711" s="826">
        <v>10</v>
      </c>
      <c r="K711" s="826">
        <v>2020</v>
      </c>
      <c r="L711" s="826">
        <v>2020</v>
      </c>
      <c r="M711" s="831"/>
      <c r="N711" s="21"/>
      <c r="O711" s="21"/>
      <c r="P711" s="21"/>
      <c r="Q711" s="831"/>
      <c r="R711" s="831"/>
      <c r="S711" s="831"/>
      <c r="T711" s="831"/>
      <c r="U711" s="413"/>
      <c r="V711" s="413"/>
      <c r="W711" s="413"/>
      <c r="X711" s="413"/>
      <c r="Y711" s="464">
        <f t="shared" si="346"/>
        <v>1773</v>
      </c>
      <c r="Z711" s="475">
        <v>0</v>
      </c>
      <c r="AA711" s="464">
        <v>0</v>
      </c>
      <c r="AB711" s="472">
        <v>1773</v>
      </c>
      <c r="AC711" s="504">
        <f t="shared" si="348"/>
        <v>1773</v>
      </c>
      <c r="AD711" s="21"/>
      <c r="AE711" s="21"/>
      <c r="AF711" s="1088">
        <v>1773</v>
      </c>
      <c r="AG711" s="831"/>
      <c r="AH711" s="957"/>
      <c r="AI711" s="957"/>
      <c r="AJ711" s="831">
        <v>1773</v>
      </c>
      <c r="AK711" s="1061" t="s">
        <v>1111</v>
      </c>
      <c r="AL711" s="822"/>
    </row>
    <row r="712" spans="1:38" ht="43.2" outlineLevel="1">
      <c r="A712" s="89" t="s">
        <v>953</v>
      </c>
      <c r="B712" s="860" t="s">
        <v>955</v>
      </c>
      <c r="C712" s="263" t="s">
        <v>962</v>
      </c>
      <c r="D712" s="263"/>
      <c r="E712" s="826" t="s">
        <v>73</v>
      </c>
      <c r="F712" s="826" t="s">
        <v>956</v>
      </c>
      <c r="G712" s="826" t="s">
        <v>934</v>
      </c>
      <c r="H712" s="826" t="s">
        <v>80</v>
      </c>
      <c r="I712" s="826" t="s">
        <v>604</v>
      </c>
      <c r="J712" s="826">
        <v>1</v>
      </c>
      <c r="K712" s="826">
        <v>2020</v>
      </c>
      <c r="L712" s="826">
        <v>2020</v>
      </c>
      <c r="M712" s="831"/>
      <c r="N712" s="21"/>
      <c r="O712" s="21"/>
      <c r="P712" s="21"/>
      <c r="Q712" s="831"/>
      <c r="R712" s="831"/>
      <c r="S712" s="831"/>
      <c r="T712" s="831"/>
      <c r="U712" s="413"/>
      <c r="V712" s="413"/>
      <c r="W712" s="413"/>
      <c r="X712" s="413"/>
      <c r="Y712" s="464">
        <f t="shared" si="346"/>
        <v>1521</v>
      </c>
      <c r="Z712" s="475">
        <v>0</v>
      </c>
      <c r="AA712" s="464">
        <v>0</v>
      </c>
      <c r="AB712" s="472">
        <v>1521</v>
      </c>
      <c r="AC712" s="504">
        <f t="shared" si="348"/>
        <v>1521</v>
      </c>
      <c r="AD712" s="21"/>
      <c r="AE712" s="21"/>
      <c r="AF712" s="1088">
        <v>1521</v>
      </c>
      <c r="AG712" s="831"/>
      <c r="AH712" s="957"/>
      <c r="AI712" s="957"/>
      <c r="AJ712" s="831">
        <v>1521</v>
      </c>
      <c r="AK712" s="1061" t="s">
        <v>1114</v>
      </c>
      <c r="AL712" s="822"/>
    </row>
    <row r="713" spans="1:38" ht="14.4" outlineLevel="1">
      <c r="A713" s="500"/>
      <c r="B713" s="501"/>
      <c r="C713" s="502"/>
      <c r="D713" s="502"/>
      <c r="E713" s="41"/>
      <c r="F713" s="847"/>
      <c r="G713" s="41"/>
      <c r="H713" s="41"/>
      <c r="I713" s="500"/>
      <c r="J713" s="41"/>
      <c r="K713" s="41"/>
      <c r="L713" s="41"/>
      <c r="M713" s="43"/>
      <c r="N713" s="42"/>
      <c r="O713" s="42"/>
      <c r="P713" s="42"/>
      <c r="Q713" s="43"/>
      <c r="R713" s="43"/>
      <c r="S713" s="43"/>
      <c r="T713" s="43"/>
      <c r="U713" s="402"/>
      <c r="V713" s="402"/>
      <c r="W713" s="402"/>
      <c r="X713" s="402"/>
      <c r="Y713" s="451"/>
      <c r="Z713" s="451"/>
      <c r="AA713" s="451"/>
      <c r="AB713" s="451"/>
      <c r="AC713" s="43"/>
      <c r="AD713" s="42"/>
      <c r="AE713" s="42"/>
      <c r="AF713" s="1023"/>
      <c r="AG713" s="43"/>
      <c r="AH713" s="43"/>
      <c r="AI713" s="43"/>
      <c r="AJ713" s="126"/>
      <c r="AK713" s="1202"/>
      <c r="AL713" s="503"/>
    </row>
    <row r="714" spans="1:38" ht="35.4" hidden="1" customHeight="1">
      <c r="A714" s="110"/>
      <c r="B714" s="2139"/>
      <c r="C714" s="2139"/>
      <c r="D714" s="2139"/>
      <c r="E714" s="2140"/>
      <c r="F714" s="2140"/>
      <c r="G714" s="2140"/>
      <c r="AK714" s="1203"/>
    </row>
    <row r="715" spans="1:38" ht="30.6" hidden="1" customHeight="1">
      <c r="B715" s="109"/>
      <c r="C715" s="109"/>
      <c r="D715" s="109"/>
      <c r="AG715" s="140"/>
      <c r="AH715" s="140"/>
      <c r="AI715" s="140"/>
      <c r="AJ715" s="141"/>
      <c r="AK715" s="1204"/>
    </row>
    <row r="716" spans="1:38" hidden="1">
      <c r="AG716" s="140"/>
      <c r="AH716" s="140"/>
      <c r="AI716" s="140"/>
      <c r="AJ716" s="141"/>
      <c r="AK716" s="1204"/>
    </row>
    <row r="717" spans="1:38" hidden="1">
      <c r="AK717" s="1203"/>
    </row>
    <row r="718" spans="1:38" hidden="1">
      <c r="AK718" s="1203"/>
    </row>
    <row r="719" spans="1:38" hidden="1">
      <c r="B719" s="109"/>
      <c r="C719" s="109"/>
      <c r="D719" s="109"/>
      <c r="AK719" s="1203"/>
    </row>
    <row r="720" spans="1:38" hidden="1">
      <c r="AG720" s="140"/>
      <c r="AH720" s="140"/>
      <c r="AI720" s="140"/>
      <c r="AJ720" s="140"/>
      <c r="AK720" s="1203"/>
    </row>
    <row r="721" spans="2:37" hidden="1">
      <c r="AK721" s="1203"/>
    </row>
    <row r="722" spans="2:37" ht="59.4" customHeight="1">
      <c r="B722" s="382" t="s">
        <v>876</v>
      </c>
      <c r="AK722" s="1203"/>
    </row>
    <row r="723" spans="2:37">
      <c r="B723" s="316" t="s">
        <v>877</v>
      </c>
      <c r="M723" s="216"/>
      <c r="N723" s="216"/>
      <c r="O723" s="216"/>
      <c r="P723" s="216"/>
      <c r="Q723" s="216"/>
      <c r="R723" s="216"/>
      <c r="S723" s="216"/>
      <c r="T723" s="216"/>
      <c r="U723" s="429"/>
      <c r="V723" s="429"/>
      <c r="W723" s="429"/>
      <c r="X723" s="429"/>
      <c r="Y723" s="479"/>
      <c r="Z723" s="479"/>
      <c r="AA723" s="479"/>
      <c r="AB723" s="479"/>
      <c r="AC723" s="312"/>
      <c r="AD723" s="312"/>
      <c r="AE723" s="312"/>
      <c r="AF723" s="215"/>
      <c r="AG723" s="215"/>
      <c r="AH723" s="215"/>
      <c r="AI723" s="215"/>
      <c r="AJ723" s="215"/>
      <c r="AK723" s="1205"/>
    </row>
    <row r="724" spans="2:37">
      <c r="B724" s="313" t="s">
        <v>701</v>
      </c>
      <c r="M724" s="317">
        <f t="shared" ref="M724:AJ724" si="350">M12</f>
        <v>929185.2</v>
      </c>
      <c r="N724" s="317">
        <f t="shared" si="350"/>
        <v>253950.97000000003</v>
      </c>
      <c r="O724" s="317">
        <f t="shared" si="350"/>
        <v>345186.72</v>
      </c>
      <c r="P724" s="317">
        <f t="shared" si="350"/>
        <v>330047.51</v>
      </c>
      <c r="Q724" s="317">
        <f t="shared" si="350"/>
        <v>968407.75</v>
      </c>
      <c r="R724" s="317">
        <f t="shared" si="350"/>
        <v>171795.91000000003</v>
      </c>
      <c r="S724" s="317">
        <f t="shared" si="350"/>
        <v>356556.81999999995</v>
      </c>
      <c r="T724" s="317">
        <f t="shared" si="350"/>
        <v>440055.02</v>
      </c>
      <c r="U724" s="430">
        <f t="shared" si="350"/>
        <v>992300.46</v>
      </c>
      <c r="V724" s="430">
        <f t="shared" si="350"/>
        <v>170562.24000000002</v>
      </c>
      <c r="W724" s="430">
        <f t="shared" si="350"/>
        <v>344796</v>
      </c>
      <c r="X724" s="430">
        <f t="shared" si="350"/>
        <v>476942.22000000003</v>
      </c>
      <c r="Y724" s="480">
        <f t="shared" si="350"/>
        <v>929185.21815999993</v>
      </c>
      <c r="Z724" s="480">
        <f t="shared" si="350"/>
        <v>170562.24000000002</v>
      </c>
      <c r="AA724" s="480">
        <f t="shared" si="350"/>
        <v>344796</v>
      </c>
      <c r="AB724" s="480">
        <f t="shared" si="350"/>
        <v>413826.97816000006</v>
      </c>
      <c r="AC724" s="319">
        <f t="shared" si="350"/>
        <v>772813.65684666671</v>
      </c>
      <c r="AD724" s="319">
        <f t="shared" si="350"/>
        <v>143350.69999999998</v>
      </c>
      <c r="AE724" s="319">
        <f t="shared" si="350"/>
        <v>351816.2</v>
      </c>
      <c r="AF724" s="1038">
        <f t="shared" si="350"/>
        <v>289493.56684666668</v>
      </c>
      <c r="AG724" s="319">
        <f t="shared" si="350"/>
        <v>159724.34628666664</v>
      </c>
      <c r="AH724" s="319"/>
      <c r="AI724" s="319"/>
      <c r="AJ724" s="319">
        <f t="shared" si="350"/>
        <v>281176.42000000004</v>
      </c>
      <c r="AK724" s="1206"/>
    </row>
    <row r="725" spans="2:37" s="311" customFormat="1">
      <c r="B725" s="314" t="s">
        <v>870</v>
      </c>
      <c r="M725" s="318">
        <f t="shared" ref="M725:AJ725" si="351">M724-M730</f>
        <v>929185.2</v>
      </c>
      <c r="N725" s="318">
        <f>N724-N730</f>
        <v>253950.97000000003</v>
      </c>
      <c r="O725" s="318">
        <f t="shared" si="351"/>
        <v>345186.72</v>
      </c>
      <c r="P725" s="318">
        <f t="shared" si="351"/>
        <v>330047.51</v>
      </c>
      <c r="Q725" s="318">
        <f t="shared" si="351"/>
        <v>968407.75</v>
      </c>
      <c r="R725" s="318">
        <f t="shared" si="351"/>
        <v>171795.91000000003</v>
      </c>
      <c r="S725" s="318">
        <f t="shared" si="351"/>
        <v>356556.81999999995</v>
      </c>
      <c r="T725" s="318">
        <f t="shared" si="351"/>
        <v>440055.02</v>
      </c>
      <c r="U725" s="431">
        <f>U724-U730</f>
        <v>992300.46</v>
      </c>
      <c r="V725" s="431">
        <f t="shared" si="351"/>
        <v>170562.24000000002</v>
      </c>
      <c r="W725" s="431">
        <f t="shared" si="351"/>
        <v>344796</v>
      </c>
      <c r="X725" s="431">
        <f t="shared" si="351"/>
        <v>476942.22000000003</v>
      </c>
      <c r="Y725" s="481">
        <f>Y724-Y730</f>
        <v>929185.21815999993</v>
      </c>
      <c r="Z725" s="481">
        <f>Z724-Z730</f>
        <v>170562.24000000002</v>
      </c>
      <c r="AA725" s="481">
        <f>AA724-AA730</f>
        <v>344796</v>
      </c>
      <c r="AB725" s="481">
        <f>AB724-AB730</f>
        <v>413826.97816000006</v>
      </c>
      <c r="AC725" s="318">
        <f>AC724-AC730</f>
        <v>772813.65684666671</v>
      </c>
      <c r="AD725" s="318">
        <f t="shared" si="351"/>
        <v>143350.69999999998</v>
      </c>
      <c r="AE725" s="318">
        <f t="shared" si="351"/>
        <v>351816.2</v>
      </c>
      <c r="AF725" s="1039">
        <f t="shared" si="351"/>
        <v>289493.56684666668</v>
      </c>
      <c r="AG725" s="318">
        <f t="shared" si="351"/>
        <v>159724.34628666664</v>
      </c>
      <c r="AH725" s="318"/>
      <c r="AI725" s="318"/>
      <c r="AJ725" s="318">
        <f t="shared" si="351"/>
        <v>281176.42000000004</v>
      </c>
      <c r="AK725" s="1207"/>
    </row>
    <row r="726" spans="2:37">
      <c r="B726" s="315" t="s">
        <v>871</v>
      </c>
      <c r="M726" s="216"/>
      <c r="N726" s="216"/>
      <c r="O726" s="216"/>
      <c r="P726" s="216"/>
      <c r="Q726" s="216"/>
      <c r="R726" s="216"/>
      <c r="S726" s="216"/>
      <c r="T726" s="216"/>
      <c r="U726" s="429"/>
      <c r="V726" s="429"/>
      <c r="W726" s="429"/>
      <c r="X726" s="429"/>
      <c r="Y726" s="479"/>
      <c r="Z726" s="479"/>
      <c r="AA726" s="479"/>
      <c r="AB726" s="479"/>
      <c r="AC726" s="312"/>
      <c r="AD726" s="312"/>
      <c r="AE726" s="312"/>
      <c r="AF726" s="215"/>
      <c r="AG726" s="312"/>
      <c r="AH726" s="312"/>
      <c r="AI726" s="312"/>
      <c r="AJ726" s="312"/>
      <c r="AK726" s="1206"/>
    </row>
    <row r="727" spans="2:37">
      <c r="B727" s="315" t="s">
        <v>872</v>
      </c>
      <c r="M727" s="317">
        <f>M725-M729</f>
        <v>896819.5</v>
      </c>
      <c r="N727" s="317">
        <f>N725-N729</f>
        <v>243696.90000000002</v>
      </c>
      <c r="O727" s="317">
        <f>O725-O729</f>
        <v>332565.5</v>
      </c>
      <c r="P727" s="317">
        <f>P725-P729</f>
        <v>320557.10000000003</v>
      </c>
      <c r="Q727" s="317">
        <f t="shared" ref="Q727:AE727" si="352">Q725-Q729</f>
        <v>936042.05</v>
      </c>
      <c r="R727" s="317">
        <f t="shared" si="352"/>
        <v>161541.84000000003</v>
      </c>
      <c r="S727" s="317">
        <f t="shared" si="352"/>
        <v>343935.6</v>
      </c>
      <c r="T727" s="317">
        <f t="shared" si="352"/>
        <v>430564.61000000004</v>
      </c>
      <c r="U727" s="430">
        <f t="shared" si="352"/>
        <v>959934.76</v>
      </c>
      <c r="V727" s="430">
        <f t="shared" si="352"/>
        <v>160308.17000000001</v>
      </c>
      <c r="W727" s="430">
        <f t="shared" si="352"/>
        <v>332174.78000000003</v>
      </c>
      <c r="X727" s="430">
        <f t="shared" si="352"/>
        <v>467451.81000000006</v>
      </c>
      <c r="Y727" s="480">
        <f>Y725-Y729</f>
        <v>896819.51815999998</v>
      </c>
      <c r="Z727" s="480">
        <f>Z725-Z729</f>
        <v>160308.17000000001</v>
      </c>
      <c r="AA727" s="480">
        <f>AA725-AA729</f>
        <v>332174.78000000003</v>
      </c>
      <c r="AB727" s="480">
        <f>AB725-AB729</f>
        <v>404336.56816000008</v>
      </c>
      <c r="AC727" s="319">
        <f>AC725-AC729</f>
        <v>772813.65684666671</v>
      </c>
      <c r="AD727" s="320">
        <f t="shared" si="352"/>
        <v>143350.69999999998</v>
      </c>
      <c r="AE727" s="319">
        <f t="shared" si="352"/>
        <v>345421.01</v>
      </c>
      <c r="AF727" s="1038">
        <f>AF725-AF729</f>
        <v>284041.94684666669</v>
      </c>
      <c r="AG727" s="319">
        <f t="shared" ref="AG727:AJ727" si="353">AG725-AG729</f>
        <v>159724.34628666664</v>
      </c>
      <c r="AH727" s="319"/>
      <c r="AI727" s="319"/>
      <c r="AJ727" s="319">
        <f t="shared" si="353"/>
        <v>281176.42000000004</v>
      </c>
      <c r="AK727" s="1206"/>
    </row>
    <row r="728" spans="2:37">
      <c r="B728" s="315" t="s">
        <v>873</v>
      </c>
      <c r="M728" s="216"/>
      <c r="N728" s="216"/>
      <c r="O728" s="216"/>
      <c r="P728" s="216"/>
      <c r="Q728" s="216"/>
      <c r="R728" s="216"/>
      <c r="S728" s="216"/>
      <c r="T728" s="216"/>
      <c r="U728" s="429"/>
      <c r="V728" s="429"/>
      <c r="W728" s="429"/>
      <c r="X728" s="429"/>
      <c r="Y728" s="479"/>
      <c r="Z728" s="479"/>
      <c r="AA728" s="479"/>
      <c r="AB728" s="479"/>
      <c r="AC728" s="312"/>
      <c r="AD728" s="312"/>
      <c r="AE728" s="312"/>
      <c r="AF728" s="215"/>
      <c r="AG728" s="312"/>
      <c r="AH728" s="312"/>
      <c r="AI728" s="312"/>
      <c r="AJ728" s="312"/>
      <c r="AK728" s="1206"/>
    </row>
    <row r="729" spans="2:37">
      <c r="B729" s="315" t="s">
        <v>874</v>
      </c>
      <c r="M729" s="317">
        <f t="shared" ref="M729:AJ729" si="354">M18+M185+M189+M199</f>
        <v>32365.699999999997</v>
      </c>
      <c r="N729" s="317">
        <f t="shared" si="354"/>
        <v>10254.07</v>
      </c>
      <c r="O729" s="317">
        <f t="shared" si="354"/>
        <v>12621.220000000001</v>
      </c>
      <c r="P729" s="317">
        <f t="shared" si="354"/>
        <v>9490.41</v>
      </c>
      <c r="Q729" s="317">
        <f t="shared" si="354"/>
        <v>32365.699999999997</v>
      </c>
      <c r="R729" s="317">
        <f t="shared" si="354"/>
        <v>10254.07</v>
      </c>
      <c r="S729" s="317">
        <f t="shared" si="354"/>
        <v>12621.220000000001</v>
      </c>
      <c r="T729" s="317">
        <f t="shared" si="354"/>
        <v>9490.41</v>
      </c>
      <c r="U729" s="430">
        <f t="shared" si="354"/>
        <v>32365.699999999997</v>
      </c>
      <c r="V729" s="430">
        <f t="shared" si="354"/>
        <v>10254.07</v>
      </c>
      <c r="W729" s="430">
        <f t="shared" si="354"/>
        <v>12621.220000000001</v>
      </c>
      <c r="X729" s="430">
        <f t="shared" si="354"/>
        <v>9490.41</v>
      </c>
      <c r="Y729" s="480">
        <f t="shared" si="354"/>
        <v>32365.699999999997</v>
      </c>
      <c r="Z729" s="480">
        <f t="shared" si="354"/>
        <v>10254.07</v>
      </c>
      <c r="AA729" s="480">
        <f t="shared" si="354"/>
        <v>12621.220000000001</v>
      </c>
      <c r="AB729" s="480">
        <f t="shared" si="354"/>
        <v>9490.41</v>
      </c>
      <c r="AC729" s="319">
        <f t="shared" si="354"/>
        <v>0</v>
      </c>
      <c r="AD729" s="319">
        <f t="shared" si="354"/>
        <v>0</v>
      </c>
      <c r="AE729" s="319">
        <f t="shared" si="354"/>
        <v>6395.19</v>
      </c>
      <c r="AF729" s="319">
        <f t="shared" si="354"/>
        <v>5451.62</v>
      </c>
      <c r="AG729" s="319">
        <f t="shared" si="354"/>
        <v>0</v>
      </c>
      <c r="AH729" s="319"/>
      <c r="AI729" s="319"/>
      <c r="AJ729" s="319">
        <f t="shared" si="354"/>
        <v>0</v>
      </c>
      <c r="AK729" s="1206"/>
    </row>
    <row r="730" spans="2:37" s="311" customFormat="1">
      <c r="B730" s="314" t="s">
        <v>875</v>
      </c>
      <c r="M730" s="313">
        <v>0</v>
      </c>
      <c r="N730" s="313">
        <v>0</v>
      </c>
      <c r="O730" s="313">
        <v>0</v>
      </c>
      <c r="P730" s="313">
        <v>0</v>
      </c>
      <c r="Q730" s="313">
        <v>0</v>
      </c>
      <c r="R730" s="313">
        <v>0</v>
      </c>
      <c r="S730" s="313">
        <v>0</v>
      </c>
      <c r="T730" s="313">
        <v>0</v>
      </c>
      <c r="U730" s="432">
        <v>0</v>
      </c>
      <c r="V730" s="432">
        <v>0</v>
      </c>
      <c r="W730" s="432">
        <v>0</v>
      </c>
      <c r="X730" s="432">
        <v>0</v>
      </c>
      <c r="Y730" s="482">
        <v>0</v>
      </c>
      <c r="Z730" s="482">
        <v>0</v>
      </c>
      <c r="AA730" s="482">
        <v>0</v>
      </c>
      <c r="AB730" s="482">
        <v>0</v>
      </c>
      <c r="AC730" s="313">
        <v>0</v>
      </c>
      <c r="AD730" s="313">
        <v>0</v>
      </c>
      <c r="AE730" s="313">
        <v>0</v>
      </c>
      <c r="AF730" s="1041">
        <v>0</v>
      </c>
      <c r="AG730" s="313">
        <v>0</v>
      </c>
      <c r="AH730" s="313"/>
      <c r="AI730" s="313"/>
      <c r="AJ730" s="313">
        <v>0</v>
      </c>
      <c r="AK730" s="1207"/>
    </row>
    <row r="731" spans="2:37">
      <c r="B731" s="316" t="s">
        <v>878</v>
      </c>
      <c r="M731" s="216"/>
      <c r="N731" s="216"/>
      <c r="O731" s="216"/>
      <c r="P731" s="216"/>
      <c r="Q731" s="216"/>
      <c r="R731" s="216"/>
      <c r="S731" s="216"/>
      <c r="T731" s="216"/>
      <c r="U731" s="429"/>
      <c r="V731" s="429"/>
      <c r="W731" s="429"/>
      <c r="X731" s="429"/>
      <c r="Y731" s="479"/>
      <c r="Z731" s="479"/>
      <c r="AA731" s="479"/>
      <c r="AB731" s="479"/>
      <c r="AC731" s="312"/>
      <c r="AD731" s="312"/>
      <c r="AE731" s="312"/>
      <c r="AF731" s="215"/>
      <c r="AG731" s="312"/>
      <c r="AH731" s="312"/>
      <c r="AI731" s="312"/>
      <c r="AJ731" s="312"/>
      <c r="AK731" s="1206"/>
    </row>
    <row r="732" spans="2:37" s="311" customFormat="1">
      <c r="B732" s="313" t="s">
        <v>701</v>
      </c>
      <c r="M732" s="318">
        <f t="shared" ref="M732:AJ732" si="355">M14</f>
        <v>826171.46</v>
      </c>
      <c r="N732" s="318">
        <f t="shared" si="355"/>
        <v>172428.04</v>
      </c>
      <c r="O732" s="318">
        <f t="shared" si="355"/>
        <v>428100.88</v>
      </c>
      <c r="P732" s="318">
        <f t="shared" si="355"/>
        <v>225642.53999999998</v>
      </c>
      <c r="Q732" s="318">
        <f t="shared" si="355"/>
        <v>837240.51100000006</v>
      </c>
      <c r="R732" s="318">
        <f t="shared" si="355"/>
        <v>193696.03</v>
      </c>
      <c r="S732" s="318">
        <f t="shared" si="355"/>
        <v>429901.94099999999</v>
      </c>
      <c r="T732" s="318">
        <f t="shared" si="355"/>
        <v>213642.53999999998</v>
      </c>
      <c r="U732" s="431">
        <f t="shared" si="355"/>
        <v>877604.68</v>
      </c>
      <c r="V732" s="431">
        <f t="shared" si="355"/>
        <v>186539.03</v>
      </c>
      <c r="W732" s="431">
        <f t="shared" si="355"/>
        <v>466891.20999999996</v>
      </c>
      <c r="X732" s="431">
        <f t="shared" si="355"/>
        <v>224174.43999999997</v>
      </c>
      <c r="Y732" s="481">
        <f t="shared" si="355"/>
        <v>750449.88</v>
      </c>
      <c r="Z732" s="481">
        <f t="shared" si="355"/>
        <v>167261.32999999999</v>
      </c>
      <c r="AA732" s="481">
        <f t="shared" si="355"/>
        <v>441877.41000000003</v>
      </c>
      <c r="AB732" s="481">
        <f t="shared" si="355"/>
        <v>141311.14000000001</v>
      </c>
      <c r="AC732" s="318">
        <f t="shared" si="355"/>
        <v>551068.43099999998</v>
      </c>
      <c r="AD732" s="318">
        <f t="shared" si="355"/>
        <v>176688.45</v>
      </c>
      <c r="AE732" s="318">
        <f t="shared" si="355"/>
        <v>153682.02000000002</v>
      </c>
      <c r="AF732" s="1039">
        <f t="shared" si="355"/>
        <v>221869.16100000002</v>
      </c>
      <c r="AG732" s="318">
        <f t="shared" si="355"/>
        <v>98542.477170000013</v>
      </c>
      <c r="AH732" s="318"/>
      <c r="AI732" s="318"/>
      <c r="AJ732" s="318">
        <f t="shared" si="355"/>
        <v>171764.2</v>
      </c>
      <c r="AK732" s="1207"/>
    </row>
    <row r="733" spans="2:37" s="311" customFormat="1">
      <c r="B733" s="314" t="s">
        <v>870</v>
      </c>
      <c r="M733" s="313"/>
      <c r="N733" s="313"/>
      <c r="O733" s="313"/>
      <c r="P733" s="313"/>
      <c r="Q733" s="313"/>
      <c r="R733" s="313"/>
      <c r="S733" s="313"/>
      <c r="T733" s="313"/>
      <c r="U733" s="432"/>
      <c r="V733" s="432"/>
      <c r="W733" s="432"/>
      <c r="X733" s="432"/>
      <c r="Y733" s="482"/>
      <c r="Z733" s="482"/>
      <c r="AA733" s="482"/>
      <c r="AB733" s="482"/>
      <c r="AC733" s="313"/>
      <c r="AD733" s="313"/>
      <c r="AE733" s="313"/>
      <c r="AF733" s="1041"/>
      <c r="AG733" s="313"/>
      <c r="AH733" s="313"/>
      <c r="AI733" s="313"/>
      <c r="AJ733" s="313"/>
      <c r="AK733" s="1207"/>
    </row>
    <row r="734" spans="2:37">
      <c r="B734" s="315" t="s">
        <v>871</v>
      </c>
      <c r="M734" s="216"/>
      <c r="N734" s="216"/>
      <c r="O734" s="216"/>
      <c r="P734" s="216"/>
      <c r="Q734" s="216"/>
      <c r="R734" s="216"/>
      <c r="S734" s="216"/>
      <c r="T734" s="216"/>
      <c r="U734" s="429"/>
      <c r="V734" s="429"/>
      <c r="W734" s="429"/>
      <c r="X734" s="429"/>
      <c r="Y734" s="479"/>
      <c r="Z734" s="479"/>
      <c r="AA734" s="479"/>
      <c r="AB734" s="479"/>
      <c r="AC734" s="312"/>
      <c r="AD734" s="312"/>
      <c r="AE734" s="312"/>
      <c r="AF734" s="215"/>
      <c r="AG734" s="312"/>
      <c r="AH734" s="312"/>
      <c r="AI734" s="312"/>
      <c r="AJ734" s="312"/>
      <c r="AK734" s="1206"/>
    </row>
    <row r="735" spans="2:37">
      <c r="B735" s="315" t="s">
        <v>872</v>
      </c>
      <c r="M735" s="317">
        <f>M732-M738-M737</f>
        <v>388408</v>
      </c>
      <c r="N735" s="317">
        <f t="shared" ref="N735:AJ735" si="356">N732-N738-N737</f>
        <v>44335.000000000007</v>
      </c>
      <c r="O735" s="317">
        <f t="shared" si="356"/>
        <v>164505</v>
      </c>
      <c r="P735" s="317">
        <f t="shared" si="356"/>
        <v>179568</v>
      </c>
      <c r="Q735" s="317">
        <f t="shared" si="356"/>
        <v>399477.05100000009</v>
      </c>
      <c r="R735" s="317">
        <f t="shared" si="356"/>
        <v>65602.989999999991</v>
      </c>
      <c r="S735" s="317">
        <f t="shared" si="356"/>
        <v>166306.06099999999</v>
      </c>
      <c r="T735" s="317">
        <f t="shared" si="356"/>
        <v>167568</v>
      </c>
      <c r="U735" s="430">
        <f t="shared" si="356"/>
        <v>439841.22000000009</v>
      </c>
      <c r="V735" s="430">
        <f t="shared" si="356"/>
        <v>58445.99</v>
      </c>
      <c r="W735" s="430">
        <f t="shared" si="356"/>
        <v>203295.32999999996</v>
      </c>
      <c r="X735" s="430">
        <f t="shared" si="356"/>
        <v>178099.89999999997</v>
      </c>
      <c r="Y735" s="480">
        <f>Y732-Y738-Y737</f>
        <v>388408.02</v>
      </c>
      <c r="Z735" s="480">
        <f>Z732-Z738-Z737</f>
        <v>58445.989999999991</v>
      </c>
      <c r="AA735" s="480">
        <f>AA732-AA738-AA737</f>
        <v>203295.33000000002</v>
      </c>
      <c r="AB735" s="480">
        <f>AB732-AB738-AB737</f>
        <v>126666.70000000001</v>
      </c>
      <c r="AC735" s="319">
        <f>AC732-AC738-AC737</f>
        <v>390216.821</v>
      </c>
      <c r="AD735" s="319">
        <f t="shared" si="356"/>
        <v>63803.350000000006</v>
      </c>
      <c r="AE735" s="320">
        <f t="shared" si="356"/>
        <v>108430.80000000002</v>
      </c>
      <c r="AF735" s="1042">
        <f t="shared" si="356"/>
        <v>217982.67100000003</v>
      </c>
      <c r="AG735" s="320">
        <f t="shared" si="356"/>
        <v>98542.477170000013</v>
      </c>
      <c r="AH735" s="320"/>
      <c r="AI735" s="320"/>
      <c r="AJ735" s="320">
        <f t="shared" si="356"/>
        <v>171764.2</v>
      </c>
      <c r="AK735" s="1208"/>
    </row>
    <row r="736" spans="2:37">
      <c r="B736" s="315" t="s">
        <v>873</v>
      </c>
      <c r="M736" s="216"/>
      <c r="N736" s="216"/>
      <c r="O736" s="216"/>
      <c r="P736" s="216"/>
      <c r="Q736" s="216"/>
      <c r="R736" s="216"/>
      <c r="S736" s="216"/>
      <c r="T736" s="216"/>
      <c r="U736" s="429"/>
      <c r="V736" s="429"/>
      <c r="W736" s="429"/>
      <c r="X736" s="429"/>
      <c r="Y736" s="479"/>
      <c r="Z736" s="479"/>
      <c r="AA736" s="479"/>
      <c r="AB736" s="479"/>
      <c r="AC736" s="312"/>
      <c r="AD736" s="312"/>
      <c r="AE736" s="312"/>
      <c r="AF736" s="215"/>
      <c r="AG736" s="312"/>
      <c r="AH736" s="312"/>
      <c r="AI736" s="312"/>
      <c r="AJ736" s="312"/>
      <c r="AK736" s="1206"/>
    </row>
    <row r="737" spans="2:37">
      <c r="B737" s="315" t="s">
        <v>874</v>
      </c>
      <c r="M737" s="317">
        <f t="shared" ref="M737:AJ737" si="357">M111+M186+M190+M200</f>
        <v>97539.860000000015</v>
      </c>
      <c r="N737" s="317">
        <f t="shared" si="357"/>
        <v>21912.04</v>
      </c>
      <c r="O737" s="317">
        <f t="shared" si="357"/>
        <v>29553.279999999999</v>
      </c>
      <c r="P737" s="317">
        <f t="shared" si="357"/>
        <v>46074.539999999994</v>
      </c>
      <c r="Q737" s="317">
        <f t="shared" si="357"/>
        <v>97539.860000000015</v>
      </c>
      <c r="R737" s="317">
        <f t="shared" si="357"/>
        <v>21912.04</v>
      </c>
      <c r="S737" s="317">
        <f t="shared" si="357"/>
        <v>29553.279999999999</v>
      </c>
      <c r="T737" s="317">
        <f t="shared" si="357"/>
        <v>46074.539999999994</v>
      </c>
      <c r="U737" s="430">
        <f t="shared" si="357"/>
        <v>97539.860000000015</v>
      </c>
      <c r="V737" s="430">
        <f t="shared" si="357"/>
        <v>21912.04</v>
      </c>
      <c r="W737" s="430">
        <f t="shared" si="357"/>
        <v>29553.279999999999</v>
      </c>
      <c r="X737" s="430">
        <f t="shared" si="357"/>
        <v>46074.539999999994</v>
      </c>
      <c r="Y737" s="480">
        <f t="shared" si="357"/>
        <v>21818.260000000002</v>
      </c>
      <c r="Z737" s="480">
        <f t="shared" si="357"/>
        <v>2634.3399999999997</v>
      </c>
      <c r="AA737" s="480">
        <f t="shared" si="357"/>
        <v>4539.4799999999996</v>
      </c>
      <c r="AB737" s="480">
        <f t="shared" si="357"/>
        <v>14644.439999999999</v>
      </c>
      <c r="AC737" s="319">
        <f t="shared" si="357"/>
        <v>5661.51</v>
      </c>
      <c r="AD737" s="319">
        <f t="shared" si="357"/>
        <v>0</v>
      </c>
      <c r="AE737" s="319">
        <f t="shared" si="357"/>
        <v>2946.2200000000003</v>
      </c>
      <c r="AF737" s="1040">
        <f t="shared" si="357"/>
        <v>3886.49</v>
      </c>
      <c r="AG737" s="319">
        <f t="shared" si="357"/>
        <v>0</v>
      </c>
      <c r="AH737" s="319"/>
      <c r="AI737" s="319"/>
      <c r="AJ737" s="319">
        <f t="shared" si="357"/>
        <v>0</v>
      </c>
      <c r="AK737" s="1206"/>
    </row>
    <row r="738" spans="2:37" s="311" customFormat="1">
      <c r="B738" s="314" t="s">
        <v>875</v>
      </c>
      <c r="M738" s="318">
        <f t="shared" ref="M738:AJ738" si="358">M511+M219+M216</f>
        <v>340223.6</v>
      </c>
      <c r="N738" s="318">
        <f t="shared" si="358"/>
        <v>106181</v>
      </c>
      <c r="O738" s="318">
        <f t="shared" si="358"/>
        <v>234042.6</v>
      </c>
      <c r="P738" s="318">
        <f t="shared" si="358"/>
        <v>0</v>
      </c>
      <c r="Q738" s="318">
        <f t="shared" si="358"/>
        <v>340223.6</v>
      </c>
      <c r="R738" s="318">
        <f t="shared" si="358"/>
        <v>106181</v>
      </c>
      <c r="S738" s="318">
        <f t="shared" si="358"/>
        <v>234042.6</v>
      </c>
      <c r="T738" s="318">
        <f t="shared" si="358"/>
        <v>0</v>
      </c>
      <c r="U738" s="431">
        <f t="shared" si="358"/>
        <v>340223.6</v>
      </c>
      <c r="V738" s="431">
        <f t="shared" si="358"/>
        <v>106181</v>
      </c>
      <c r="W738" s="431">
        <f t="shared" si="358"/>
        <v>234042.6</v>
      </c>
      <c r="X738" s="431">
        <f t="shared" si="358"/>
        <v>0</v>
      </c>
      <c r="Y738" s="481">
        <f t="shared" si="358"/>
        <v>340223.6</v>
      </c>
      <c r="Z738" s="481">
        <f t="shared" si="358"/>
        <v>106181</v>
      </c>
      <c r="AA738" s="481">
        <f t="shared" si="358"/>
        <v>234042.6</v>
      </c>
      <c r="AB738" s="481">
        <f t="shared" si="358"/>
        <v>0</v>
      </c>
      <c r="AC738" s="318">
        <f t="shared" si="358"/>
        <v>155190.1</v>
      </c>
      <c r="AD738" s="318">
        <f t="shared" si="358"/>
        <v>112885.1</v>
      </c>
      <c r="AE738" s="318">
        <f t="shared" si="358"/>
        <v>42305</v>
      </c>
      <c r="AF738" s="1039">
        <f t="shared" si="358"/>
        <v>0</v>
      </c>
      <c r="AG738" s="318">
        <f t="shared" si="358"/>
        <v>0</v>
      </c>
      <c r="AH738" s="318"/>
      <c r="AI738" s="318"/>
      <c r="AJ738" s="318">
        <f t="shared" si="358"/>
        <v>0</v>
      </c>
      <c r="AK738" s="1207"/>
    </row>
    <row r="741" spans="2:37">
      <c r="B741" s="327" t="s">
        <v>879</v>
      </c>
    </row>
    <row r="742" spans="2:37" ht="18">
      <c r="B742" s="390" t="s">
        <v>881</v>
      </c>
      <c r="M742" s="326">
        <f>M725*0.1</f>
        <v>92918.52</v>
      </c>
      <c r="U742" s="433">
        <f>U727-M727</f>
        <v>63115.260000000009</v>
      </c>
      <c r="Y742" s="517">
        <f>Y727-M727</f>
        <v>1.815999997779727E-2</v>
      </c>
      <c r="AF742" s="1064">
        <v>320557.09999999998</v>
      </c>
      <c r="AG742" s="1065">
        <f>AF727-AF742</f>
        <v>-36515.153153333289</v>
      </c>
    </row>
    <row r="743" spans="2:37" ht="18">
      <c r="B743" s="390" t="s">
        <v>880</v>
      </c>
      <c r="M743" s="326">
        <f>M732*0.1</f>
        <v>82617.146000000008</v>
      </c>
      <c r="AF743" s="1064">
        <v>179568</v>
      </c>
      <c r="AG743" s="1065">
        <f>AF732-AF743</f>
        <v>42301.161000000022</v>
      </c>
    </row>
    <row r="744" spans="2:37">
      <c r="B744" s="327"/>
      <c r="M744" s="326"/>
      <c r="AC744" s="1071"/>
    </row>
    <row r="745" spans="2:37">
      <c r="B745" s="390" t="s">
        <v>881</v>
      </c>
      <c r="M745" s="389">
        <f>M727*0.1</f>
        <v>89681.950000000012</v>
      </c>
      <c r="U745" s="433">
        <f>U735-M735</f>
        <v>51433.220000000088</v>
      </c>
      <c r="Y745" s="517">
        <f>Y735-M735</f>
        <v>2.0000000018626451E-2</v>
      </c>
    </row>
    <row r="746" spans="2:37">
      <c r="B746" s="390" t="s">
        <v>880</v>
      </c>
      <c r="M746" s="389">
        <f>M735*0.1</f>
        <v>38840.800000000003</v>
      </c>
    </row>
    <row r="748" spans="2:37">
      <c r="M748" s="506">
        <f>87855.56/M725*100</f>
        <v>9.4551183122589553</v>
      </c>
    </row>
    <row r="749" spans="2:37">
      <c r="M749" s="506">
        <f>82593.7/M732*100</f>
        <v>9.9971620903002396</v>
      </c>
    </row>
    <row r="750" spans="2:37">
      <c r="Y750" s="517"/>
    </row>
    <row r="753" spans="17:17">
      <c r="Q753" s="323"/>
    </row>
  </sheetData>
  <mergeCells count="4378">
    <mergeCell ref="AJ20:AJ22"/>
    <mergeCell ref="F26:F28"/>
    <mergeCell ref="K26:K28"/>
    <mergeCell ref="L26:L28"/>
    <mergeCell ref="AJ23:AJ25"/>
    <mergeCell ref="AJ26:AJ28"/>
    <mergeCell ref="AH425:AH427"/>
    <mergeCell ref="AH422:AH424"/>
    <mergeCell ref="AH428:AH430"/>
    <mergeCell ref="AH395:AH397"/>
    <mergeCell ref="AH389:AH391"/>
    <mergeCell ref="AH212:AH214"/>
    <mergeCell ref="AH432:AH434"/>
    <mergeCell ref="AH335:AH337"/>
    <mergeCell ref="AH462:AH464"/>
    <mergeCell ref="AH465:AH467"/>
    <mergeCell ref="H7:H8"/>
    <mergeCell ref="I7:J7"/>
    <mergeCell ref="M7:M8"/>
    <mergeCell ref="N7:P7"/>
    <mergeCell ref="Q7:Q8"/>
    <mergeCell ref="K6:K8"/>
    <mergeCell ref="L6:L8"/>
    <mergeCell ref="M6:P6"/>
    <mergeCell ref="Q6:T6"/>
    <mergeCell ref="U6:X6"/>
    <mergeCell ref="R7:T7"/>
    <mergeCell ref="U7:U8"/>
    <mergeCell ref="V7:X7"/>
    <mergeCell ref="T108:T110"/>
    <mergeCell ref="S180:S182"/>
    <mergeCell ref="Q194:Q196"/>
    <mergeCell ref="AH262:AH263"/>
    <mergeCell ref="AH259:AH260"/>
    <mergeCell ref="AH383:AH385"/>
    <mergeCell ref="AI383:AI385"/>
    <mergeCell ref="AI374:AI376"/>
    <mergeCell ref="AH374:AH376"/>
    <mergeCell ref="AH398:AH400"/>
    <mergeCell ref="AI398:AI400"/>
    <mergeCell ref="AH386:AH388"/>
    <mergeCell ref="AH380:AH382"/>
    <mergeCell ref="B20:B22"/>
    <mergeCell ref="E20:E22"/>
    <mergeCell ref="F20:F22"/>
    <mergeCell ref="K20:K22"/>
    <mergeCell ref="L20:L22"/>
    <mergeCell ref="B11:E11"/>
    <mergeCell ref="B12:E12"/>
    <mergeCell ref="B14:E14"/>
    <mergeCell ref="B16:L16"/>
    <mergeCell ref="B17:L17"/>
    <mergeCell ref="B18:E18"/>
    <mergeCell ref="R194:R196"/>
    <mergeCell ref="AG191:AG193"/>
    <mergeCell ref="B202:L202"/>
    <mergeCell ref="B204:L204"/>
    <mergeCell ref="B205:E205"/>
    <mergeCell ref="F32:F34"/>
    <mergeCell ref="K32:K34"/>
    <mergeCell ref="L32:L34"/>
    <mergeCell ref="AG29:AG31"/>
    <mergeCell ref="F44:F46"/>
    <mergeCell ref="K44:K46"/>
    <mergeCell ref="A2:AF2"/>
    <mergeCell ref="A3:AF3"/>
    <mergeCell ref="A4:AL4"/>
    <mergeCell ref="K5:AJ5"/>
    <mergeCell ref="A6:A8"/>
    <mergeCell ref="B6:B8"/>
    <mergeCell ref="C6:C8"/>
    <mergeCell ref="D6:D8"/>
    <mergeCell ref="E6:E8"/>
    <mergeCell ref="F6:F8"/>
    <mergeCell ref="AD7:AF7"/>
    <mergeCell ref="AG7:AJ7"/>
    <mergeCell ref="B10:L10"/>
    <mergeCell ref="Y6:AB6"/>
    <mergeCell ref="AC6:AF6"/>
    <mergeCell ref="AG6:AJ6"/>
    <mergeCell ref="AL6:AL8"/>
    <mergeCell ref="G7:G8"/>
    <mergeCell ref="AK6:AK8"/>
    <mergeCell ref="Y7:Y8"/>
    <mergeCell ref="Z7:AB7"/>
    <mergeCell ref="AC7:AC8"/>
    <mergeCell ref="G6:J6"/>
    <mergeCell ref="AL20:AL22"/>
    <mergeCell ref="A23:A25"/>
    <mergeCell ref="B23:B25"/>
    <mergeCell ref="E23:E25"/>
    <mergeCell ref="F23:F25"/>
    <mergeCell ref="K23:K25"/>
    <mergeCell ref="L23:L25"/>
    <mergeCell ref="M23:M25"/>
    <mergeCell ref="N23:N25"/>
    <mergeCell ref="AE20:AE22"/>
    <mergeCell ref="AF20:AF22"/>
    <mergeCell ref="AG20:AG22"/>
    <mergeCell ref="Y20:Y22"/>
    <mergeCell ref="Z20:Z22"/>
    <mergeCell ref="AA20:AA22"/>
    <mergeCell ref="AB20:AB22"/>
    <mergeCell ref="AC20:AC22"/>
    <mergeCell ref="AD20:AD22"/>
    <mergeCell ref="S20:S22"/>
    <mergeCell ref="T20:T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A20:A22"/>
    <mergeCell ref="AG23:AG25"/>
    <mergeCell ref="AL23:AL25"/>
    <mergeCell ref="AA23:AA25"/>
    <mergeCell ref="AB23:AB25"/>
    <mergeCell ref="AC23:AC25"/>
    <mergeCell ref="AD23:AD25"/>
    <mergeCell ref="AE23:AE25"/>
    <mergeCell ref="AF23:AF25"/>
    <mergeCell ref="U23:U25"/>
    <mergeCell ref="V23:V25"/>
    <mergeCell ref="W23:W25"/>
    <mergeCell ref="X23:X25"/>
    <mergeCell ref="Y23:Y25"/>
    <mergeCell ref="Z23:Z25"/>
    <mergeCell ref="O23:O25"/>
    <mergeCell ref="P23:P25"/>
    <mergeCell ref="Q23:Q25"/>
    <mergeCell ref="R23:R25"/>
    <mergeCell ref="S23:S25"/>
    <mergeCell ref="T23:T25"/>
    <mergeCell ref="A29:A31"/>
    <mergeCell ref="B29:B31"/>
    <mergeCell ref="E29:E31"/>
    <mergeCell ref="F29:F31"/>
    <mergeCell ref="K29:K31"/>
    <mergeCell ref="L29:L31"/>
    <mergeCell ref="M29:M31"/>
    <mergeCell ref="N29:N31"/>
    <mergeCell ref="AE26:AE28"/>
    <mergeCell ref="AF26:AF28"/>
    <mergeCell ref="AG26:AG28"/>
    <mergeCell ref="Y26:Y28"/>
    <mergeCell ref="Z26:Z28"/>
    <mergeCell ref="AA26:AA28"/>
    <mergeCell ref="AB26:AB28"/>
    <mergeCell ref="AC26:AC28"/>
    <mergeCell ref="AD26:AD28"/>
    <mergeCell ref="S26:S28"/>
    <mergeCell ref="T26:T28"/>
    <mergeCell ref="U26:U28"/>
    <mergeCell ref="V26:V28"/>
    <mergeCell ref="W26:W28"/>
    <mergeCell ref="X26:X28"/>
    <mergeCell ref="M26:M28"/>
    <mergeCell ref="N26:N28"/>
    <mergeCell ref="O26:O28"/>
    <mergeCell ref="P26:P28"/>
    <mergeCell ref="Q26:Q28"/>
    <mergeCell ref="R26:R28"/>
    <mergeCell ref="A26:A28"/>
    <mergeCell ref="B26:B28"/>
    <mergeCell ref="E26:E28"/>
    <mergeCell ref="AA29:AA31"/>
    <mergeCell ref="AB29:AB31"/>
    <mergeCell ref="AC29:AC31"/>
    <mergeCell ref="AD29:AD31"/>
    <mergeCell ref="AE29:AE31"/>
    <mergeCell ref="AF29:AF31"/>
    <mergeCell ref="U29:U31"/>
    <mergeCell ref="V29:V31"/>
    <mergeCell ref="W29:W31"/>
    <mergeCell ref="X29:X31"/>
    <mergeCell ref="Y29:Y31"/>
    <mergeCell ref="Z29:Z31"/>
    <mergeCell ref="O29:O31"/>
    <mergeCell ref="P29:P31"/>
    <mergeCell ref="Q29:Q31"/>
    <mergeCell ref="R29:R31"/>
    <mergeCell ref="S29:S31"/>
    <mergeCell ref="T29:T31"/>
    <mergeCell ref="AL26:AL28"/>
    <mergeCell ref="A35:A37"/>
    <mergeCell ref="B35:B37"/>
    <mergeCell ref="E35:E37"/>
    <mergeCell ref="F35:F37"/>
    <mergeCell ref="K35:K37"/>
    <mergeCell ref="L35:L37"/>
    <mergeCell ref="M35:M37"/>
    <mergeCell ref="N35:N37"/>
    <mergeCell ref="AE32:AE34"/>
    <mergeCell ref="AF32:AF34"/>
    <mergeCell ref="AG32:AG34"/>
    <mergeCell ref="Y32:Y34"/>
    <mergeCell ref="Z32:Z34"/>
    <mergeCell ref="AA32:AA34"/>
    <mergeCell ref="AB32:AB34"/>
    <mergeCell ref="AC32:AC34"/>
    <mergeCell ref="AD32:AD34"/>
    <mergeCell ref="S32:S34"/>
    <mergeCell ref="T32:T34"/>
    <mergeCell ref="U32:U34"/>
    <mergeCell ref="V32:V34"/>
    <mergeCell ref="W32:W34"/>
    <mergeCell ref="X32:X34"/>
    <mergeCell ref="M32:M34"/>
    <mergeCell ref="N32:N34"/>
    <mergeCell ref="O32:O34"/>
    <mergeCell ref="P32:P34"/>
    <mergeCell ref="Q32:Q34"/>
    <mergeCell ref="R32:R34"/>
    <mergeCell ref="AJ29:AJ31"/>
    <mergeCell ref="AL29:AL31"/>
    <mergeCell ref="A32:A34"/>
    <mergeCell ref="B32:B34"/>
    <mergeCell ref="E32:E34"/>
    <mergeCell ref="F38:F40"/>
    <mergeCell ref="K38:K40"/>
    <mergeCell ref="L38:L40"/>
    <mergeCell ref="AG35:AG37"/>
    <mergeCell ref="AJ35:AJ37"/>
    <mergeCell ref="AL35:AL37"/>
    <mergeCell ref="AA35:AA37"/>
    <mergeCell ref="AB35:AB37"/>
    <mergeCell ref="AC35:AC37"/>
    <mergeCell ref="AD35:AD37"/>
    <mergeCell ref="AE35:AE37"/>
    <mergeCell ref="AF35:AF37"/>
    <mergeCell ref="U35:U37"/>
    <mergeCell ref="V35:V37"/>
    <mergeCell ref="W35:W37"/>
    <mergeCell ref="X35:X37"/>
    <mergeCell ref="Y35:Y37"/>
    <mergeCell ref="Z35:Z37"/>
    <mergeCell ref="O35:O37"/>
    <mergeCell ref="P35:P37"/>
    <mergeCell ref="Q35:Q37"/>
    <mergeCell ref="R35:R37"/>
    <mergeCell ref="S35:S37"/>
    <mergeCell ref="T35:T37"/>
    <mergeCell ref="AJ38:AJ40"/>
    <mergeCell ref="AL38:AL40"/>
    <mergeCell ref="AJ32:AJ34"/>
    <mergeCell ref="AL32:AL34"/>
    <mergeCell ref="A41:A43"/>
    <mergeCell ref="B41:B43"/>
    <mergeCell ref="E41:E43"/>
    <mergeCell ref="F41:F43"/>
    <mergeCell ref="K41:K43"/>
    <mergeCell ref="L41:L43"/>
    <mergeCell ref="M41:M43"/>
    <mergeCell ref="N41:N43"/>
    <mergeCell ref="AE38:AE40"/>
    <mergeCell ref="AF38:AF40"/>
    <mergeCell ref="AG38:AG40"/>
    <mergeCell ref="Y38:Y40"/>
    <mergeCell ref="Z38:Z40"/>
    <mergeCell ref="AA38:AA40"/>
    <mergeCell ref="AB38:AB40"/>
    <mergeCell ref="AC38:AC40"/>
    <mergeCell ref="AD38:AD40"/>
    <mergeCell ref="S38:S40"/>
    <mergeCell ref="T38:T40"/>
    <mergeCell ref="U38:U40"/>
    <mergeCell ref="V38:V40"/>
    <mergeCell ref="W38:W40"/>
    <mergeCell ref="X38:X40"/>
    <mergeCell ref="M38:M40"/>
    <mergeCell ref="N38:N40"/>
    <mergeCell ref="O38:O40"/>
    <mergeCell ref="P38:P40"/>
    <mergeCell ref="Q38:Q40"/>
    <mergeCell ref="R38:R40"/>
    <mergeCell ref="A38:A40"/>
    <mergeCell ref="B38:B40"/>
    <mergeCell ref="E38:E40"/>
    <mergeCell ref="L44:L46"/>
    <mergeCell ref="AG41:AG43"/>
    <mergeCell ref="AJ41:AJ43"/>
    <mergeCell ref="AL41:AL43"/>
    <mergeCell ref="AA41:AA43"/>
    <mergeCell ref="AB41:AB43"/>
    <mergeCell ref="AC41:AC43"/>
    <mergeCell ref="AD41:AD43"/>
    <mergeCell ref="AE41:AE43"/>
    <mergeCell ref="AF41:AF43"/>
    <mergeCell ref="U41:U43"/>
    <mergeCell ref="V41:V43"/>
    <mergeCell ref="W41:W43"/>
    <mergeCell ref="X41:X43"/>
    <mergeCell ref="Y41:Y43"/>
    <mergeCell ref="Z41:Z43"/>
    <mergeCell ref="O41:O43"/>
    <mergeCell ref="P41:P43"/>
    <mergeCell ref="Q41:Q43"/>
    <mergeCell ref="R41:R43"/>
    <mergeCell ref="S41:S43"/>
    <mergeCell ref="T41:T43"/>
    <mergeCell ref="AJ44:AJ46"/>
    <mergeCell ref="AL44:AL46"/>
    <mergeCell ref="A47:A49"/>
    <mergeCell ref="B47:B49"/>
    <mergeCell ref="E47:E49"/>
    <mergeCell ref="F47:F49"/>
    <mergeCell ref="K47:K49"/>
    <mergeCell ref="L47:L49"/>
    <mergeCell ref="M47:M49"/>
    <mergeCell ref="N47:N49"/>
    <mergeCell ref="AE44:AE46"/>
    <mergeCell ref="AF44:AF46"/>
    <mergeCell ref="AG44:AG46"/>
    <mergeCell ref="Y44:Y46"/>
    <mergeCell ref="Z44:Z46"/>
    <mergeCell ref="AA44:AA46"/>
    <mergeCell ref="AB44:AB46"/>
    <mergeCell ref="AC44:AC46"/>
    <mergeCell ref="AD44:AD46"/>
    <mergeCell ref="S44:S46"/>
    <mergeCell ref="T44:T46"/>
    <mergeCell ref="U44:U46"/>
    <mergeCell ref="V44:V46"/>
    <mergeCell ref="W44:W46"/>
    <mergeCell ref="X44:X46"/>
    <mergeCell ref="M44:M46"/>
    <mergeCell ref="N44:N46"/>
    <mergeCell ref="O44:O46"/>
    <mergeCell ref="P44:P46"/>
    <mergeCell ref="Q44:Q46"/>
    <mergeCell ref="R44:R46"/>
    <mergeCell ref="A44:A46"/>
    <mergeCell ref="B44:B46"/>
    <mergeCell ref="E44:E46"/>
    <mergeCell ref="F50:F52"/>
    <mergeCell ref="K50:K52"/>
    <mergeCell ref="L50:L52"/>
    <mergeCell ref="AG47:AG49"/>
    <mergeCell ref="AJ47:AJ49"/>
    <mergeCell ref="AL47:AL49"/>
    <mergeCell ref="AA47:AA49"/>
    <mergeCell ref="AB47:AB49"/>
    <mergeCell ref="AC47:AC49"/>
    <mergeCell ref="AD47:AD49"/>
    <mergeCell ref="AE47:AE49"/>
    <mergeCell ref="AF47:AF49"/>
    <mergeCell ref="U47:U49"/>
    <mergeCell ref="V47:V49"/>
    <mergeCell ref="W47:W49"/>
    <mergeCell ref="X47:X49"/>
    <mergeCell ref="Y47:Y49"/>
    <mergeCell ref="Z47:Z49"/>
    <mergeCell ref="O47:O49"/>
    <mergeCell ref="P47:P49"/>
    <mergeCell ref="Q47:Q49"/>
    <mergeCell ref="R47:R49"/>
    <mergeCell ref="S47:S49"/>
    <mergeCell ref="T47:T49"/>
    <mergeCell ref="AJ50:AJ52"/>
    <mergeCell ref="AL50:AL52"/>
    <mergeCell ref="A53:A55"/>
    <mergeCell ref="B53:B55"/>
    <mergeCell ref="E53:E55"/>
    <mergeCell ref="F53:F55"/>
    <mergeCell ref="K53:K55"/>
    <mergeCell ref="L53:L55"/>
    <mergeCell ref="M53:M55"/>
    <mergeCell ref="N53:N55"/>
    <mergeCell ref="AE50:AE52"/>
    <mergeCell ref="AF50:AF52"/>
    <mergeCell ref="AG50:AG52"/>
    <mergeCell ref="Y50:Y52"/>
    <mergeCell ref="Z50:Z52"/>
    <mergeCell ref="AA50:AA52"/>
    <mergeCell ref="AB50:AB52"/>
    <mergeCell ref="AC50:AC52"/>
    <mergeCell ref="AD50:AD52"/>
    <mergeCell ref="S50:S52"/>
    <mergeCell ref="T50:T52"/>
    <mergeCell ref="U50:U52"/>
    <mergeCell ref="V50:V52"/>
    <mergeCell ref="W50:W52"/>
    <mergeCell ref="X50:X52"/>
    <mergeCell ref="M50:M52"/>
    <mergeCell ref="N50:N52"/>
    <mergeCell ref="O50:O52"/>
    <mergeCell ref="P50:P52"/>
    <mergeCell ref="Q50:Q52"/>
    <mergeCell ref="R50:R52"/>
    <mergeCell ref="A50:A52"/>
    <mergeCell ref="B50:B52"/>
    <mergeCell ref="E50:E52"/>
    <mergeCell ref="F56:F58"/>
    <mergeCell ref="K56:K58"/>
    <mergeCell ref="L56:L58"/>
    <mergeCell ref="AG53:AG55"/>
    <mergeCell ref="AJ53:AJ55"/>
    <mergeCell ref="AL53:AL55"/>
    <mergeCell ref="AA53:AA55"/>
    <mergeCell ref="AB53:AB55"/>
    <mergeCell ref="AC53:AC55"/>
    <mergeCell ref="AD53:AD55"/>
    <mergeCell ref="AE53:AE55"/>
    <mergeCell ref="AF53:AF55"/>
    <mergeCell ref="U53:U55"/>
    <mergeCell ref="V53:V55"/>
    <mergeCell ref="W53:W55"/>
    <mergeCell ref="X53:X55"/>
    <mergeCell ref="Y53:Y55"/>
    <mergeCell ref="Z53:Z55"/>
    <mergeCell ref="O53:O55"/>
    <mergeCell ref="P53:P55"/>
    <mergeCell ref="Q53:Q55"/>
    <mergeCell ref="R53:R55"/>
    <mergeCell ref="S53:S55"/>
    <mergeCell ref="T53:T55"/>
    <mergeCell ref="AJ56:AJ58"/>
    <mergeCell ref="AL56:AL58"/>
    <mergeCell ref="A59:A61"/>
    <mergeCell ref="B59:B61"/>
    <mergeCell ref="E59:E61"/>
    <mergeCell ref="F59:F61"/>
    <mergeCell ref="K59:K61"/>
    <mergeCell ref="L59:L61"/>
    <mergeCell ref="M59:M61"/>
    <mergeCell ref="N59:N61"/>
    <mergeCell ref="AE56:AE58"/>
    <mergeCell ref="AF56:AF58"/>
    <mergeCell ref="AG56:AG58"/>
    <mergeCell ref="Y56:Y58"/>
    <mergeCell ref="Z56:Z58"/>
    <mergeCell ref="AA56:AA58"/>
    <mergeCell ref="AB56:AB58"/>
    <mergeCell ref="AC56:AC58"/>
    <mergeCell ref="AD56:AD58"/>
    <mergeCell ref="S56:S58"/>
    <mergeCell ref="T56:T58"/>
    <mergeCell ref="U56:U58"/>
    <mergeCell ref="V56:V58"/>
    <mergeCell ref="W56:W58"/>
    <mergeCell ref="X56:X58"/>
    <mergeCell ref="M56:M58"/>
    <mergeCell ref="N56:N58"/>
    <mergeCell ref="O56:O58"/>
    <mergeCell ref="P56:P58"/>
    <mergeCell ref="Q56:Q58"/>
    <mergeCell ref="R56:R58"/>
    <mergeCell ref="A56:A58"/>
    <mergeCell ref="B56:B58"/>
    <mergeCell ref="E56:E58"/>
    <mergeCell ref="F62:F64"/>
    <mergeCell ref="K62:K64"/>
    <mergeCell ref="L62:L64"/>
    <mergeCell ref="AG59:AG61"/>
    <mergeCell ref="AJ59:AJ61"/>
    <mergeCell ref="AL59:AL61"/>
    <mergeCell ref="AA59:AA61"/>
    <mergeCell ref="AB59:AB61"/>
    <mergeCell ref="AC59:AC61"/>
    <mergeCell ref="AD59:AD61"/>
    <mergeCell ref="AE59:AE61"/>
    <mergeCell ref="AF59:AF61"/>
    <mergeCell ref="U59:U61"/>
    <mergeCell ref="V59:V61"/>
    <mergeCell ref="W59:W61"/>
    <mergeCell ref="X59:X61"/>
    <mergeCell ref="Y59:Y61"/>
    <mergeCell ref="Z59:Z61"/>
    <mergeCell ref="O59:O61"/>
    <mergeCell ref="P59:P61"/>
    <mergeCell ref="Q59:Q61"/>
    <mergeCell ref="R59:R61"/>
    <mergeCell ref="S59:S61"/>
    <mergeCell ref="T59:T61"/>
    <mergeCell ref="AJ62:AJ64"/>
    <mergeCell ref="AL62:AL64"/>
    <mergeCell ref="A65:A67"/>
    <mergeCell ref="B65:B67"/>
    <mergeCell ref="E65:E67"/>
    <mergeCell ref="F65:F67"/>
    <mergeCell ref="K65:K67"/>
    <mergeCell ref="L65:L67"/>
    <mergeCell ref="M65:M67"/>
    <mergeCell ref="N65:N67"/>
    <mergeCell ref="AE62:AE64"/>
    <mergeCell ref="AF62:AF64"/>
    <mergeCell ref="AG62:AG64"/>
    <mergeCell ref="Y62:Y64"/>
    <mergeCell ref="Z62:Z64"/>
    <mergeCell ref="AA62:AA64"/>
    <mergeCell ref="AB62:AB64"/>
    <mergeCell ref="AC62:AC64"/>
    <mergeCell ref="AD62:AD64"/>
    <mergeCell ref="S62:S64"/>
    <mergeCell ref="T62:T64"/>
    <mergeCell ref="U62:U64"/>
    <mergeCell ref="V62:V64"/>
    <mergeCell ref="W62:W64"/>
    <mergeCell ref="X62:X64"/>
    <mergeCell ref="M62:M64"/>
    <mergeCell ref="N62:N64"/>
    <mergeCell ref="O62:O64"/>
    <mergeCell ref="P62:P64"/>
    <mergeCell ref="Q62:Q64"/>
    <mergeCell ref="R62:R64"/>
    <mergeCell ref="A62:A64"/>
    <mergeCell ref="B62:B64"/>
    <mergeCell ref="E62:E64"/>
    <mergeCell ref="F68:F70"/>
    <mergeCell ref="K68:K70"/>
    <mergeCell ref="L68:L70"/>
    <mergeCell ref="AG65:AG67"/>
    <mergeCell ref="AJ65:AJ67"/>
    <mergeCell ref="AL65:AL67"/>
    <mergeCell ref="AA65:AA67"/>
    <mergeCell ref="AB65:AB67"/>
    <mergeCell ref="AC65:AC67"/>
    <mergeCell ref="AD65:AD67"/>
    <mergeCell ref="AE65:AE67"/>
    <mergeCell ref="AF65:AF67"/>
    <mergeCell ref="U65:U67"/>
    <mergeCell ref="V65:V67"/>
    <mergeCell ref="W65:W67"/>
    <mergeCell ref="X65:X67"/>
    <mergeCell ref="Y65:Y67"/>
    <mergeCell ref="Z65:Z67"/>
    <mergeCell ref="O65:O67"/>
    <mergeCell ref="P65:P67"/>
    <mergeCell ref="Q65:Q67"/>
    <mergeCell ref="R65:R67"/>
    <mergeCell ref="S65:S67"/>
    <mergeCell ref="T65:T67"/>
    <mergeCell ref="AJ68:AJ70"/>
    <mergeCell ref="AL68:AL70"/>
    <mergeCell ref="A71:A73"/>
    <mergeCell ref="B71:B73"/>
    <mergeCell ref="E71:E73"/>
    <mergeCell ref="F71:F73"/>
    <mergeCell ref="K71:K73"/>
    <mergeCell ref="L71:L73"/>
    <mergeCell ref="M71:M73"/>
    <mergeCell ref="N71:N73"/>
    <mergeCell ref="AE68:AE70"/>
    <mergeCell ref="AF68:AF70"/>
    <mergeCell ref="AG68:AG70"/>
    <mergeCell ref="Y68:Y70"/>
    <mergeCell ref="Z68:Z70"/>
    <mergeCell ref="AA68:AA70"/>
    <mergeCell ref="AB68:AB70"/>
    <mergeCell ref="AC68:AC70"/>
    <mergeCell ref="AD68:AD70"/>
    <mergeCell ref="S68:S70"/>
    <mergeCell ref="T68:T70"/>
    <mergeCell ref="U68:U70"/>
    <mergeCell ref="V68:V70"/>
    <mergeCell ref="W68:W70"/>
    <mergeCell ref="X68:X70"/>
    <mergeCell ref="M68:M70"/>
    <mergeCell ref="N68:N70"/>
    <mergeCell ref="O68:O70"/>
    <mergeCell ref="P68:P70"/>
    <mergeCell ref="Q68:Q70"/>
    <mergeCell ref="R68:R70"/>
    <mergeCell ref="A68:A70"/>
    <mergeCell ref="B68:B70"/>
    <mergeCell ref="E68:E70"/>
    <mergeCell ref="F75:F77"/>
    <mergeCell ref="K75:K77"/>
    <mergeCell ref="L75:L77"/>
    <mergeCell ref="AG71:AG73"/>
    <mergeCell ref="AJ71:AJ73"/>
    <mergeCell ref="AL71:AL73"/>
    <mergeCell ref="AA71:AA73"/>
    <mergeCell ref="AB71:AB73"/>
    <mergeCell ref="AC71:AC73"/>
    <mergeCell ref="AD71:AD73"/>
    <mergeCell ref="AE71:AE73"/>
    <mergeCell ref="AF71:AF73"/>
    <mergeCell ref="U71:U73"/>
    <mergeCell ref="V71:V73"/>
    <mergeCell ref="W71:W73"/>
    <mergeCell ref="X71:X73"/>
    <mergeCell ref="Y71:Y73"/>
    <mergeCell ref="Z71:Z73"/>
    <mergeCell ref="O71:O73"/>
    <mergeCell ref="P71:P73"/>
    <mergeCell ref="Q71:Q73"/>
    <mergeCell ref="R71:R73"/>
    <mergeCell ref="S71:S73"/>
    <mergeCell ref="T71:T73"/>
    <mergeCell ref="AJ75:AJ77"/>
    <mergeCell ref="AL75:AL77"/>
    <mergeCell ref="A78:A80"/>
    <mergeCell ref="B78:B80"/>
    <mergeCell ref="E78:E80"/>
    <mergeCell ref="F78:F80"/>
    <mergeCell ref="K78:K80"/>
    <mergeCell ref="L78:L80"/>
    <mergeCell ref="M78:M80"/>
    <mergeCell ref="N78:N80"/>
    <mergeCell ref="AE75:AE77"/>
    <mergeCell ref="AF75:AF77"/>
    <mergeCell ref="AG75:AG77"/>
    <mergeCell ref="Y75:Y77"/>
    <mergeCell ref="Z75:Z77"/>
    <mergeCell ref="AA75:AA77"/>
    <mergeCell ref="AB75:AB77"/>
    <mergeCell ref="AC75:AC77"/>
    <mergeCell ref="AD75:AD77"/>
    <mergeCell ref="S75:S77"/>
    <mergeCell ref="T75:T77"/>
    <mergeCell ref="U75:U77"/>
    <mergeCell ref="V75:V77"/>
    <mergeCell ref="W75:W77"/>
    <mergeCell ref="X75:X77"/>
    <mergeCell ref="M75:M77"/>
    <mergeCell ref="N75:N77"/>
    <mergeCell ref="O75:O77"/>
    <mergeCell ref="P75:P77"/>
    <mergeCell ref="Q75:Q77"/>
    <mergeCell ref="R75:R77"/>
    <mergeCell ref="A75:A77"/>
    <mergeCell ref="B75:B77"/>
    <mergeCell ref="E75:E77"/>
    <mergeCell ref="F81:F83"/>
    <mergeCell ref="K81:K83"/>
    <mergeCell ref="L81:L83"/>
    <mergeCell ref="AG78:AG80"/>
    <mergeCell ref="AJ78:AJ80"/>
    <mergeCell ref="AL78:AL80"/>
    <mergeCell ref="AA78:AA80"/>
    <mergeCell ref="AB78:AB80"/>
    <mergeCell ref="AC78:AC80"/>
    <mergeCell ref="AD78:AD80"/>
    <mergeCell ref="AE78:AE80"/>
    <mergeCell ref="AF78:AF80"/>
    <mergeCell ref="U78:U80"/>
    <mergeCell ref="V78:V80"/>
    <mergeCell ref="W78:W80"/>
    <mergeCell ref="X78:X80"/>
    <mergeCell ref="Y78:Y80"/>
    <mergeCell ref="Z78:Z80"/>
    <mergeCell ref="O78:O80"/>
    <mergeCell ref="P78:P80"/>
    <mergeCell ref="Q78:Q80"/>
    <mergeCell ref="R78:R80"/>
    <mergeCell ref="S78:S80"/>
    <mergeCell ref="T78:T80"/>
    <mergeCell ref="AJ81:AJ83"/>
    <mergeCell ref="AL81:AL83"/>
    <mergeCell ref="A84:A86"/>
    <mergeCell ref="B84:B86"/>
    <mergeCell ref="E84:E86"/>
    <mergeCell ref="F84:F86"/>
    <mergeCell ref="K84:K86"/>
    <mergeCell ref="L84:L86"/>
    <mergeCell ref="M84:M86"/>
    <mergeCell ref="N84:N86"/>
    <mergeCell ref="AE81:AE83"/>
    <mergeCell ref="AF81:AF83"/>
    <mergeCell ref="AG81:AG83"/>
    <mergeCell ref="Y81:Y83"/>
    <mergeCell ref="Z81:Z83"/>
    <mergeCell ref="AA81:AA83"/>
    <mergeCell ref="AB81:AB83"/>
    <mergeCell ref="AC81:AC83"/>
    <mergeCell ref="AD81:AD83"/>
    <mergeCell ref="S81:S83"/>
    <mergeCell ref="T81:T83"/>
    <mergeCell ref="U81:U83"/>
    <mergeCell ref="V81:V83"/>
    <mergeCell ref="W81:W83"/>
    <mergeCell ref="X81:X83"/>
    <mergeCell ref="M81:M83"/>
    <mergeCell ref="N81:N83"/>
    <mergeCell ref="O81:O83"/>
    <mergeCell ref="P81:P83"/>
    <mergeCell ref="Q81:Q83"/>
    <mergeCell ref="R81:R83"/>
    <mergeCell ref="A81:A83"/>
    <mergeCell ref="B81:B83"/>
    <mergeCell ref="E81:E83"/>
    <mergeCell ref="F87:F89"/>
    <mergeCell ref="K87:K89"/>
    <mergeCell ref="L87:L89"/>
    <mergeCell ref="AG84:AG86"/>
    <mergeCell ref="AJ84:AJ86"/>
    <mergeCell ref="AL84:AL86"/>
    <mergeCell ref="AA84:AA86"/>
    <mergeCell ref="AB84:AB86"/>
    <mergeCell ref="AC84:AC86"/>
    <mergeCell ref="AD84:AD86"/>
    <mergeCell ref="AE84:AE86"/>
    <mergeCell ref="AF84:AF86"/>
    <mergeCell ref="U84:U86"/>
    <mergeCell ref="V84:V86"/>
    <mergeCell ref="W84:W86"/>
    <mergeCell ref="X84:X86"/>
    <mergeCell ref="Y84:Y86"/>
    <mergeCell ref="Z84:Z86"/>
    <mergeCell ref="O84:O86"/>
    <mergeCell ref="P84:P86"/>
    <mergeCell ref="Q84:Q86"/>
    <mergeCell ref="R84:R86"/>
    <mergeCell ref="S84:S86"/>
    <mergeCell ref="T84:T86"/>
    <mergeCell ref="AJ87:AJ89"/>
    <mergeCell ref="AL87:AL89"/>
    <mergeCell ref="A90:A92"/>
    <mergeCell ref="B90:B92"/>
    <mergeCell ref="E90:E92"/>
    <mergeCell ref="F90:F92"/>
    <mergeCell ref="K90:K92"/>
    <mergeCell ref="L90:L92"/>
    <mergeCell ref="M90:M92"/>
    <mergeCell ref="N90:N92"/>
    <mergeCell ref="AE87:AE89"/>
    <mergeCell ref="AF87:AF89"/>
    <mergeCell ref="AG87:AG89"/>
    <mergeCell ref="Y87:Y89"/>
    <mergeCell ref="Z87:Z89"/>
    <mergeCell ref="AA87:AA89"/>
    <mergeCell ref="AB87:AB89"/>
    <mergeCell ref="AC87:AC89"/>
    <mergeCell ref="AD87:AD89"/>
    <mergeCell ref="S87:S89"/>
    <mergeCell ref="T87:T89"/>
    <mergeCell ref="U87:U89"/>
    <mergeCell ref="V87:V89"/>
    <mergeCell ref="W87:W89"/>
    <mergeCell ref="X87:X89"/>
    <mergeCell ref="M87:M89"/>
    <mergeCell ref="N87:N89"/>
    <mergeCell ref="O87:O89"/>
    <mergeCell ref="P87:P89"/>
    <mergeCell ref="Q87:Q89"/>
    <mergeCell ref="R87:R89"/>
    <mergeCell ref="A87:A89"/>
    <mergeCell ref="B87:B89"/>
    <mergeCell ref="E87:E89"/>
    <mergeCell ref="F93:F95"/>
    <mergeCell ref="K93:K95"/>
    <mergeCell ref="L93:L95"/>
    <mergeCell ref="AG90:AG92"/>
    <mergeCell ref="AJ90:AJ92"/>
    <mergeCell ref="AL90:AL92"/>
    <mergeCell ref="AA90:AA92"/>
    <mergeCell ref="AB90:AB92"/>
    <mergeCell ref="AC90:AC92"/>
    <mergeCell ref="AD90:AD92"/>
    <mergeCell ref="AE90:AE92"/>
    <mergeCell ref="AF90:AF92"/>
    <mergeCell ref="U90:U92"/>
    <mergeCell ref="V90:V92"/>
    <mergeCell ref="W90:W92"/>
    <mergeCell ref="X90:X92"/>
    <mergeCell ref="Y90:Y92"/>
    <mergeCell ref="Z90:Z92"/>
    <mergeCell ref="O90:O92"/>
    <mergeCell ref="P90:P92"/>
    <mergeCell ref="Q90:Q92"/>
    <mergeCell ref="R90:R92"/>
    <mergeCell ref="S90:S92"/>
    <mergeCell ref="T90:T92"/>
    <mergeCell ref="AJ93:AJ95"/>
    <mergeCell ref="AL93:AL95"/>
    <mergeCell ref="A96:A98"/>
    <mergeCell ref="B96:B98"/>
    <mergeCell ref="E96:E98"/>
    <mergeCell ref="F96:F98"/>
    <mergeCell ref="K96:K98"/>
    <mergeCell ref="L96:L98"/>
    <mergeCell ref="M96:M98"/>
    <mergeCell ref="N96:N98"/>
    <mergeCell ref="AE93:AE95"/>
    <mergeCell ref="AF93:AF95"/>
    <mergeCell ref="AG93:AG95"/>
    <mergeCell ref="Y93:Y95"/>
    <mergeCell ref="Z93:Z95"/>
    <mergeCell ref="AA93:AA95"/>
    <mergeCell ref="AB93:AB95"/>
    <mergeCell ref="AC93:AC95"/>
    <mergeCell ref="AD93:AD95"/>
    <mergeCell ref="S93:S95"/>
    <mergeCell ref="T93:T95"/>
    <mergeCell ref="U93:U95"/>
    <mergeCell ref="V93:V95"/>
    <mergeCell ref="W93:W95"/>
    <mergeCell ref="X93:X95"/>
    <mergeCell ref="M93:M95"/>
    <mergeCell ref="N93:N95"/>
    <mergeCell ref="O93:O95"/>
    <mergeCell ref="P93:P95"/>
    <mergeCell ref="Q93:Q95"/>
    <mergeCell ref="R93:R95"/>
    <mergeCell ref="A93:A95"/>
    <mergeCell ref="B93:B95"/>
    <mergeCell ref="E93:E95"/>
    <mergeCell ref="F99:F101"/>
    <mergeCell ref="K99:K101"/>
    <mergeCell ref="L99:L101"/>
    <mergeCell ref="AG96:AG98"/>
    <mergeCell ref="AJ96:AJ98"/>
    <mergeCell ref="AL96:AL98"/>
    <mergeCell ref="AA96:AA98"/>
    <mergeCell ref="AB96:AB98"/>
    <mergeCell ref="AC96:AC98"/>
    <mergeCell ref="AD96:AD98"/>
    <mergeCell ref="AE96:AE98"/>
    <mergeCell ref="AF96:AF98"/>
    <mergeCell ref="U96:U98"/>
    <mergeCell ref="V96:V98"/>
    <mergeCell ref="W96:W98"/>
    <mergeCell ref="X96:X98"/>
    <mergeCell ref="Y96:Y98"/>
    <mergeCell ref="Z96:Z98"/>
    <mergeCell ref="O96:O98"/>
    <mergeCell ref="P96:P98"/>
    <mergeCell ref="Q96:Q98"/>
    <mergeCell ref="R96:R98"/>
    <mergeCell ref="S96:S98"/>
    <mergeCell ref="T96:T98"/>
    <mergeCell ref="AJ99:AJ101"/>
    <mergeCell ref="AL99:AL101"/>
    <mergeCell ref="A102:A104"/>
    <mergeCell ref="B102:B104"/>
    <mergeCell ref="E102:E104"/>
    <mergeCell ref="F102:F104"/>
    <mergeCell ref="K102:K104"/>
    <mergeCell ref="L102:L104"/>
    <mergeCell ref="M102:M104"/>
    <mergeCell ref="N102:N104"/>
    <mergeCell ref="AE99:AE101"/>
    <mergeCell ref="AF99:AF101"/>
    <mergeCell ref="AG99:AG101"/>
    <mergeCell ref="Y99:Y101"/>
    <mergeCell ref="Z99:Z101"/>
    <mergeCell ref="AA99:AA101"/>
    <mergeCell ref="AB99:AB101"/>
    <mergeCell ref="AC99:AC101"/>
    <mergeCell ref="AD99:AD101"/>
    <mergeCell ref="S99:S101"/>
    <mergeCell ref="T99:T101"/>
    <mergeCell ref="U99:U101"/>
    <mergeCell ref="V99:V101"/>
    <mergeCell ref="W99:W101"/>
    <mergeCell ref="X99:X101"/>
    <mergeCell ref="M99:M101"/>
    <mergeCell ref="N99:N101"/>
    <mergeCell ref="O99:O101"/>
    <mergeCell ref="P99:P101"/>
    <mergeCell ref="Q99:Q101"/>
    <mergeCell ref="R99:R101"/>
    <mergeCell ref="A99:A101"/>
    <mergeCell ref="B99:B101"/>
    <mergeCell ref="E99:E101"/>
    <mergeCell ref="F105:F107"/>
    <mergeCell ref="K105:K107"/>
    <mergeCell ref="L105:L107"/>
    <mergeCell ref="AG102:AG104"/>
    <mergeCell ref="AJ102:AJ104"/>
    <mergeCell ref="AL102:AL104"/>
    <mergeCell ref="AA102:AA104"/>
    <mergeCell ref="AB102:AB104"/>
    <mergeCell ref="AC102:AC104"/>
    <mergeCell ref="AD102:AD104"/>
    <mergeCell ref="AE102:AE104"/>
    <mergeCell ref="AF102:AF104"/>
    <mergeCell ref="U102:U104"/>
    <mergeCell ref="V102:V104"/>
    <mergeCell ref="W102:W104"/>
    <mergeCell ref="X102:X104"/>
    <mergeCell ref="Y102:Y104"/>
    <mergeCell ref="Z102:Z104"/>
    <mergeCell ref="O102:O104"/>
    <mergeCell ref="P102:P104"/>
    <mergeCell ref="Q102:Q104"/>
    <mergeCell ref="R102:R104"/>
    <mergeCell ref="S102:S104"/>
    <mergeCell ref="T102:T104"/>
    <mergeCell ref="AJ105:AJ107"/>
    <mergeCell ref="AL105:AL107"/>
    <mergeCell ref="A108:A110"/>
    <mergeCell ref="B108:B110"/>
    <mergeCell ref="E108:E110"/>
    <mergeCell ref="F108:F110"/>
    <mergeCell ref="K108:K110"/>
    <mergeCell ref="L108:L110"/>
    <mergeCell ref="M108:M110"/>
    <mergeCell ref="N108:N110"/>
    <mergeCell ref="AE105:AE107"/>
    <mergeCell ref="AF105:AF107"/>
    <mergeCell ref="AG105:AG107"/>
    <mergeCell ref="Y105:Y107"/>
    <mergeCell ref="Z105:Z107"/>
    <mergeCell ref="AA105:AA107"/>
    <mergeCell ref="AB105:AB107"/>
    <mergeCell ref="AC105:AC107"/>
    <mergeCell ref="AD105:AD107"/>
    <mergeCell ref="S105:S107"/>
    <mergeCell ref="T105:T107"/>
    <mergeCell ref="U105:U107"/>
    <mergeCell ref="V105:V107"/>
    <mergeCell ref="W105:W107"/>
    <mergeCell ref="X105:X107"/>
    <mergeCell ref="M105:M107"/>
    <mergeCell ref="N105:N107"/>
    <mergeCell ref="O105:O107"/>
    <mergeCell ref="P105:P107"/>
    <mergeCell ref="Q105:Q107"/>
    <mergeCell ref="R105:R107"/>
    <mergeCell ref="A105:A107"/>
    <mergeCell ref="B105:B107"/>
    <mergeCell ref="E105:E107"/>
    <mergeCell ref="B111:E111"/>
    <mergeCell ref="A113:A115"/>
    <mergeCell ref="B113:B115"/>
    <mergeCell ref="E113:E115"/>
    <mergeCell ref="F113:F115"/>
    <mergeCell ref="K113:K115"/>
    <mergeCell ref="AG108:AG110"/>
    <mergeCell ref="AJ108:AJ110"/>
    <mergeCell ref="P116:P118"/>
    <mergeCell ref="Q116:Q118"/>
    <mergeCell ref="R116:R118"/>
    <mergeCell ref="S116:S118"/>
    <mergeCell ref="AG113:AG115"/>
    <mergeCell ref="AJ113:AJ115"/>
    <mergeCell ref="AL108:AL110"/>
    <mergeCell ref="AA108:AA110"/>
    <mergeCell ref="AB108:AB110"/>
    <mergeCell ref="AC108:AC110"/>
    <mergeCell ref="AD108:AD110"/>
    <mergeCell ref="AE108:AE110"/>
    <mergeCell ref="AF108:AF110"/>
    <mergeCell ref="U108:U110"/>
    <mergeCell ref="V108:V110"/>
    <mergeCell ref="W108:W110"/>
    <mergeCell ref="X108:X110"/>
    <mergeCell ref="Y108:Y110"/>
    <mergeCell ref="Z108:Z110"/>
    <mergeCell ref="O108:O110"/>
    <mergeCell ref="P108:P110"/>
    <mergeCell ref="Q108:Q110"/>
    <mergeCell ref="R108:R110"/>
    <mergeCell ref="S108:S110"/>
    <mergeCell ref="AL113:AL115"/>
    <mergeCell ref="A116:A118"/>
    <mergeCell ref="B116:B118"/>
    <mergeCell ref="E116:E118"/>
    <mergeCell ref="F116:F118"/>
    <mergeCell ref="K116:K118"/>
    <mergeCell ref="L116:L118"/>
    <mergeCell ref="M116:M118"/>
    <mergeCell ref="AD113:AD115"/>
    <mergeCell ref="AE113:AE115"/>
    <mergeCell ref="AF113:AF115"/>
    <mergeCell ref="X113:X115"/>
    <mergeCell ref="Y113:Y115"/>
    <mergeCell ref="Z113:Z115"/>
    <mergeCell ref="AA113:AA115"/>
    <mergeCell ref="AB113:AB115"/>
    <mergeCell ref="AC113:AC115"/>
    <mergeCell ref="R113:R115"/>
    <mergeCell ref="S113:S115"/>
    <mergeCell ref="T113:T115"/>
    <mergeCell ref="U113:U115"/>
    <mergeCell ref="V113:V115"/>
    <mergeCell ref="W113:W115"/>
    <mergeCell ref="L113:L115"/>
    <mergeCell ref="M113:M115"/>
    <mergeCell ref="N113:N115"/>
    <mergeCell ref="O113:O115"/>
    <mergeCell ref="P113:P115"/>
    <mergeCell ref="Q113:Q115"/>
    <mergeCell ref="AL116:AL118"/>
    <mergeCell ref="M119:M121"/>
    <mergeCell ref="N119:N121"/>
    <mergeCell ref="O119:O121"/>
    <mergeCell ref="AF116:AF118"/>
    <mergeCell ref="AG116:AG118"/>
    <mergeCell ref="AJ116:AJ118"/>
    <mergeCell ref="Z116:Z118"/>
    <mergeCell ref="AA116:AA118"/>
    <mergeCell ref="AB116:AB118"/>
    <mergeCell ref="AC116:AC118"/>
    <mergeCell ref="AD116:AD118"/>
    <mergeCell ref="AE116:AE118"/>
    <mergeCell ref="T116:T118"/>
    <mergeCell ref="U116:U118"/>
    <mergeCell ref="V116:V118"/>
    <mergeCell ref="W116:W118"/>
    <mergeCell ref="X116:X118"/>
    <mergeCell ref="Y116:Y118"/>
    <mergeCell ref="N116:N118"/>
    <mergeCell ref="O116:O118"/>
    <mergeCell ref="AG119:AG121"/>
    <mergeCell ref="AJ119:AJ121"/>
    <mergeCell ref="AL119:AL121"/>
    <mergeCell ref="A122:A124"/>
    <mergeCell ref="B122:B124"/>
    <mergeCell ref="E122:E124"/>
    <mergeCell ref="F122:F124"/>
    <mergeCell ref="K122:K124"/>
    <mergeCell ref="AB119:AB121"/>
    <mergeCell ref="AC119:AC121"/>
    <mergeCell ref="AD119:AD121"/>
    <mergeCell ref="AE119:AE121"/>
    <mergeCell ref="AF119:AF121"/>
    <mergeCell ref="V119:V121"/>
    <mergeCell ref="W119:W121"/>
    <mergeCell ref="X119:X121"/>
    <mergeCell ref="Y119:Y121"/>
    <mergeCell ref="Z119:Z121"/>
    <mergeCell ref="AA119:AA121"/>
    <mergeCell ref="P119:P121"/>
    <mergeCell ref="Q119:Q121"/>
    <mergeCell ref="R119:R121"/>
    <mergeCell ref="S119:S121"/>
    <mergeCell ref="T119:T121"/>
    <mergeCell ref="U119:U121"/>
    <mergeCell ref="AG122:AG124"/>
    <mergeCell ref="AJ122:AJ124"/>
    <mergeCell ref="AL122:AL124"/>
    <mergeCell ref="A119:A121"/>
    <mergeCell ref="B119:B121"/>
    <mergeCell ref="E119:E121"/>
    <mergeCell ref="F119:F121"/>
    <mergeCell ref="K119:K121"/>
    <mergeCell ref="L119:L121"/>
    <mergeCell ref="A125:A127"/>
    <mergeCell ref="B125:B127"/>
    <mergeCell ref="E125:E127"/>
    <mergeCell ref="F125:F127"/>
    <mergeCell ref="K125:K127"/>
    <mergeCell ref="L125:L127"/>
    <mergeCell ref="M125:M127"/>
    <mergeCell ref="AD122:AD124"/>
    <mergeCell ref="AE122:AE124"/>
    <mergeCell ref="AF122:AF124"/>
    <mergeCell ref="X122:X124"/>
    <mergeCell ref="Y122:Y124"/>
    <mergeCell ref="Z122:Z124"/>
    <mergeCell ref="AA122:AA124"/>
    <mergeCell ref="AB122:AB124"/>
    <mergeCell ref="AC122:AC124"/>
    <mergeCell ref="R122:R124"/>
    <mergeCell ref="S122:S124"/>
    <mergeCell ref="T122:T124"/>
    <mergeCell ref="U122:U124"/>
    <mergeCell ref="V122:V124"/>
    <mergeCell ref="W122:W124"/>
    <mergeCell ref="L122:L124"/>
    <mergeCell ref="M122:M124"/>
    <mergeCell ref="N122:N124"/>
    <mergeCell ref="O122:O124"/>
    <mergeCell ref="P122:P124"/>
    <mergeCell ref="Q122:Q124"/>
    <mergeCell ref="AL125:AL127"/>
    <mergeCell ref="A128:A130"/>
    <mergeCell ref="B128:B130"/>
    <mergeCell ref="E128:E130"/>
    <mergeCell ref="F128:F130"/>
    <mergeCell ref="K128:K130"/>
    <mergeCell ref="L128:L130"/>
    <mergeCell ref="M128:M130"/>
    <mergeCell ref="N128:N130"/>
    <mergeCell ref="O128:O130"/>
    <mergeCell ref="AF125:AF127"/>
    <mergeCell ref="AG125:AG127"/>
    <mergeCell ref="AJ125:AJ127"/>
    <mergeCell ref="Z125:Z127"/>
    <mergeCell ref="AA125:AA127"/>
    <mergeCell ref="AB125:AB127"/>
    <mergeCell ref="AC125:AC127"/>
    <mergeCell ref="AD125:AD127"/>
    <mergeCell ref="AE125:AE127"/>
    <mergeCell ref="T125:T127"/>
    <mergeCell ref="U125:U127"/>
    <mergeCell ref="V125:V127"/>
    <mergeCell ref="W125:W127"/>
    <mergeCell ref="X125:X127"/>
    <mergeCell ref="Y125:Y127"/>
    <mergeCell ref="N125:N127"/>
    <mergeCell ref="O125:O127"/>
    <mergeCell ref="P125:P127"/>
    <mergeCell ref="Q125:Q127"/>
    <mergeCell ref="R125:R127"/>
    <mergeCell ref="S125:S127"/>
    <mergeCell ref="AG128:AG130"/>
    <mergeCell ref="AJ128:AJ130"/>
    <mergeCell ref="AL128:AL130"/>
    <mergeCell ref="A131:A133"/>
    <mergeCell ref="B131:B133"/>
    <mergeCell ref="E131:E133"/>
    <mergeCell ref="F131:F133"/>
    <mergeCell ref="K131:K133"/>
    <mergeCell ref="AB128:AB130"/>
    <mergeCell ref="AC128:AC130"/>
    <mergeCell ref="AD128:AD130"/>
    <mergeCell ref="AE128:AE130"/>
    <mergeCell ref="AF128:AF130"/>
    <mergeCell ref="V128:V130"/>
    <mergeCell ref="W128:W130"/>
    <mergeCell ref="X128:X130"/>
    <mergeCell ref="Y128:Y130"/>
    <mergeCell ref="Z128:Z130"/>
    <mergeCell ref="AA128:AA130"/>
    <mergeCell ref="P128:P130"/>
    <mergeCell ref="Q128:Q130"/>
    <mergeCell ref="R128:R130"/>
    <mergeCell ref="S128:S130"/>
    <mergeCell ref="T128:T130"/>
    <mergeCell ref="U128:U130"/>
    <mergeCell ref="AG131:AG133"/>
    <mergeCell ref="AJ131:AJ133"/>
    <mergeCell ref="AL131:AL133"/>
    <mergeCell ref="A134:A136"/>
    <mergeCell ref="B134:B136"/>
    <mergeCell ref="E134:E136"/>
    <mergeCell ref="F134:F136"/>
    <mergeCell ref="K134:K136"/>
    <mergeCell ref="L134:L136"/>
    <mergeCell ref="M134:M136"/>
    <mergeCell ref="AD131:AD133"/>
    <mergeCell ref="AE131:AE133"/>
    <mergeCell ref="AF131:AF133"/>
    <mergeCell ref="X131:X133"/>
    <mergeCell ref="Y131:Y133"/>
    <mergeCell ref="Z131:Z133"/>
    <mergeCell ref="AA131:AA133"/>
    <mergeCell ref="AB131:AB133"/>
    <mergeCell ref="AC131:AC133"/>
    <mergeCell ref="R131:R133"/>
    <mergeCell ref="S131:S133"/>
    <mergeCell ref="T131:T133"/>
    <mergeCell ref="U131:U133"/>
    <mergeCell ref="V131:V133"/>
    <mergeCell ref="W131:W133"/>
    <mergeCell ref="L131:L133"/>
    <mergeCell ref="M131:M133"/>
    <mergeCell ref="N131:N133"/>
    <mergeCell ref="O131:O133"/>
    <mergeCell ref="P131:P133"/>
    <mergeCell ref="Q131:Q133"/>
    <mergeCell ref="AL134:AL136"/>
    <mergeCell ref="A137:A139"/>
    <mergeCell ref="B137:B139"/>
    <mergeCell ref="E137:E139"/>
    <mergeCell ref="F137:F139"/>
    <mergeCell ref="K137:K139"/>
    <mergeCell ref="L137:L139"/>
    <mergeCell ref="M137:M139"/>
    <mergeCell ref="N137:N139"/>
    <mergeCell ref="O137:O139"/>
    <mergeCell ref="AF134:AF136"/>
    <mergeCell ref="AG134:AG136"/>
    <mergeCell ref="AJ134:AJ136"/>
    <mergeCell ref="Z134:Z136"/>
    <mergeCell ref="AA134:AA136"/>
    <mergeCell ref="AB134:AB136"/>
    <mergeCell ref="AC134:AC136"/>
    <mergeCell ref="AD134:AD136"/>
    <mergeCell ref="AE134:AE136"/>
    <mergeCell ref="T134:T136"/>
    <mergeCell ref="U134:U136"/>
    <mergeCell ref="V134:V136"/>
    <mergeCell ref="W134:W136"/>
    <mergeCell ref="X134:X136"/>
    <mergeCell ref="Y134:Y136"/>
    <mergeCell ref="N134:N136"/>
    <mergeCell ref="O134:O136"/>
    <mergeCell ref="P134:P136"/>
    <mergeCell ref="Q134:Q136"/>
    <mergeCell ref="R134:R136"/>
    <mergeCell ref="S134:S136"/>
    <mergeCell ref="AG137:AG139"/>
    <mergeCell ref="AJ137:AJ139"/>
    <mergeCell ref="AL137:AL139"/>
    <mergeCell ref="A140:A142"/>
    <mergeCell ref="B140:B142"/>
    <mergeCell ref="E140:E142"/>
    <mergeCell ref="F140:F142"/>
    <mergeCell ref="K140:K142"/>
    <mergeCell ref="AB137:AB139"/>
    <mergeCell ref="AC137:AC139"/>
    <mergeCell ref="AD137:AD139"/>
    <mergeCell ref="AE137:AE139"/>
    <mergeCell ref="AF137:AF139"/>
    <mergeCell ref="V137:V139"/>
    <mergeCell ref="W137:W139"/>
    <mergeCell ref="X137:X139"/>
    <mergeCell ref="Y137:Y139"/>
    <mergeCell ref="Z137:Z139"/>
    <mergeCell ref="AA137:AA139"/>
    <mergeCell ref="P137:P139"/>
    <mergeCell ref="Q137:Q139"/>
    <mergeCell ref="R137:R139"/>
    <mergeCell ref="S137:S139"/>
    <mergeCell ref="T137:T139"/>
    <mergeCell ref="U137:U139"/>
    <mergeCell ref="AG140:AG142"/>
    <mergeCell ref="AJ140:AJ142"/>
    <mergeCell ref="AL140:AL142"/>
    <mergeCell ref="A143:A145"/>
    <mergeCell ref="B143:B145"/>
    <mergeCell ref="E143:E145"/>
    <mergeCell ref="F143:F145"/>
    <mergeCell ref="K143:K145"/>
    <mergeCell ref="L143:L145"/>
    <mergeCell ref="M143:M145"/>
    <mergeCell ref="AD140:AD142"/>
    <mergeCell ref="AE140:AE142"/>
    <mergeCell ref="AF140:AF142"/>
    <mergeCell ref="X140:X142"/>
    <mergeCell ref="Y140:Y142"/>
    <mergeCell ref="Z140:Z142"/>
    <mergeCell ref="AA140:AA142"/>
    <mergeCell ref="AB140:AB142"/>
    <mergeCell ref="AC140:AC142"/>
    <mergeCell ref="R140:R142"/>
    <mergeCell ref="S140:S142"/>
    <mergeCell ref="T140:T142"/>
    <mergeCell ref="U140:U142"/>
    <mergeCell ref="V140:V142"/>
    <mergeCell ref="W140:W142"/>
    <mergeCell ref="L140:L142"/>
    <mergeCell ref="M140:M142"/>
    <mergeCell ref="N140:N142"/>
    <mergeCell ref="O140:O142"/>
    <mergeCell ref="P140:P142"/>
    <mergeCell ref="Q140:Q142"/>
    <mergeCell ref="AL143:AL145"/>
    <mergeCell ref="A147:A149"/>
    <mergeCell ref="B147:B149"/>
    <mergeCell ref="E147:E149"/>
    <mergeCell ref="F147:F149"/>
    <mergeCell ref="K147:K149"/>
    <mergeCell ref="L147:L149"/>
    <mergeCell ref="M147:M149"/>
    <mergeCell ref="N147:N149"/>
    <mergeCell ref="O147:O149"/>
    <mergeCell ref="AF143:AF145"/>
    <mergeCell ref="AG143:AG145"/>
    <mergeCell ref="AJ143:AJ145"/>
    <mergeCell ref="Z143:Z145"/>
    <mergeCell ref="AA143:AA145"/>
    <mergeCell ref="AB143:AB145"/>
    <mergeCell ref="AC143:AC145"/>
    <mergeCell ref="AD143:AD145"/>
    <mergeCell ref="AE143:AE145"/>
    <mergeCell ref="T143:T145"/>
    <mergeCell ref="U143:U145"/>
    <mergeCell ref="V143:V145"/>
    <mergeCell ref="W143:W145"/>
    <mergeCell ref="X143:X145"/>
    <mergeCell ref="Y143:Y145"/>
    <mergeCell ref="N143:N145"/>
    <mergeCell ref="O143:O145"/>
    <mergeCell ref="P143:P145"/>
    <mergeCell ref="Q143:Q145"/>
    <mergeCell ref="R143:R145"/>
    <mergeCell ref="S143:S145"/>
    <mergeCell ref="AG147:AG149"/>
    <mergeCell ref="AJ147:AJ149"/>
    <mergeCell ref="AL147:AL149"/>
    <mergeCell ref="A150:A152"/>
    <mergeCell ref="B150:B152"/>
    <mergeCell ref="E150:E152"/>
    <mergeCell ref="F150:F152"/>
    <mergeCell ref="K150:K152"/>
    <mergeCell ref="AB147:AB149"/>
    <mergeCell ref="AC147:AC149"/>
    <mergeCell ref="AD147:AD149"/>
    <mergeCell ref="AE147:AE149"/>
    <mergeCell ref="AF147:AF149"/>
    <mergeCell ref="V147:V149"/>
    <mergeCell ref="W147:W149"/>
    <mergeCell ref="X147:X149"/>
    <mergeCell ref="Y147:Y149"/>
    <mergeCell ref="Z147:Z149"/>
    <mergeCell ref="AA147:AA149"/>
    <mergeCell ref="P147:P149"/>
    <mergeCell ref="Q147:Q149"/>
    <mergeCell ref="R147:R149"/>
    <mergeCell ref="S147:S149"/>
    <mergeCell ref="T147:T149"/>
    <mergeCell ref="U147:U149"/>
    <mergeCell ref="AG150:AG152"/>
    <mergeCell ref="AJ150:AJ152"/>
    <mergeCell ref="AL150:AL152"/>
    <mergeCell ref="A153:A155"/>
    <mergeCell ref="B153:B155"/>
    <mergeCell ref="E153:E155"/>
    <mergeCell ref="F153:F155"/>
    <mergeCell ref="K153:K155"/>
    <mergeCell ref="L153:L155"/>
    <mergeCell ref="M153:M155"/>
    <mergeCell ref="AD150:AD152"/>
    <mergeCell ref="AE150:AE152"/>
    <mergeCell ref="AF150:AF152"/>
    <mergeCell ref="X150:X152"/>
    <mergeCell ref="Y150:Y152"/>
    <mergeCell ref="Z150:Z152"/>
    <mergeCell ref="AA150:AA152"/>
    <mergeCell ref="AB150:AB152"/>
    <mergeCell ref="AC150:AC152"/>
    <mergeCell ref="R150:R152"/>
    <mergeCell ref="S150:S152"/>
    <mergeCell ref="T150:T152"/>
    <mergeCell ref="U150:U152"/>
    <mergeCell ref="V150:V152"/>
    <mergeCell ref="W150:W152"/>
    <mergeCell ref="L150:L152"/>
    <mergeCell ref="M150:M152"/>
    <mergeCell ref="N150:N152"/>
    <mergeCell ref="O150:O152"/>
    <mergeCell ref="P150:P152"/>
    <mergeCell ref="Q150:Q152"/>
    <mergeCell ref="AL153:AL155"/>
    <mergeCell ref="A156:A158"/>
    <mergeCell ref="B156:B158"/>
    <mergeCell ref="E156:E158"/>
    <mergeCell ref="F156:F158"/>
    <mergeCell ref="K156:K158"/>
    <mergeCell ref="L156:L158"/>
    <mergeCell ref="M156:M158"/>
    <mergeCell ref="N156:N158"/>
    <mergeCell ref="O156:O158"/>
    <mergeCell ref="AF153:AF155"/>
    <mergeCell ref="AG153:AG155"/>
    <mergeCell ref="AJ153:AJ155"/>
    <mergeCell ref="Z153:Z155"/>
    <mergeCell ref="AA153:AA155"/>
    <mergeCell ref="AB153:AB155"/>
    <mergeCell ref="AC153:AC155"/>
    <mergeCell ref="AD153:AD155"/>
    <mergeCell ref="AE153:AE155"/>
    <mergeCell ref="T153:T155"/>
    <mergeCell ref="U153:U155"/>
    <mergeCell ref="V153:V155"/>
    <mergeCell ref="W153:W155"/>
    <mergeCell ref="X153:X155"/>
    <mergeCell ref="Y153:Y155"/>
    <mergeCell ref="N153:N155"/>
    <mergeCell ref="O153:O155"/>
    <mergeCell ref="P153:P155"/>
    <mergeCell ref="Q153:Q155"/>
    <mergeCell ref="R153:R155"/>
    <mergeCell ref="S153:S155"/>
    <mergeCell ref="AG156:AG158"/>
    <mergeCell ref="AJ156:AJ158"/>
    <mergeCell ref="AL156:AL158"/>
    <mergeCell ref="A159:A161"/>
    <mergeCell ref="B159:B161"/>
    <mergeCell ref="E159:E161"/>
    <mergeCell ref="F159:F161"/>
    <mergeCell ref="K159:K161"/>
    <mergeCell ref="AB156:AB158"/>
    <mergeCell ref="AC156:AC158"/>
    <mergeCell ref="AD156:AD158"/>
    <mergeCell ref="AE156:AE158"/>
    <mergeCell ref="AF156:AF158"/>
    <mergeCell ref="V156:V158"/>
    <mergeCell ref="W156:W158"/>
    <mergeCell ref="X156:X158"/>
    <mergeCell ref="Y156:Y158"/>
    <mergeCell ref="Z156:Z158"/>
    <mergeCell ref="AA156:AA158"/>
    <mergeCell ref="P156:P158"/>
    <mergeCell ref="Q156:Q158"/>
    <mergeCell ref="R156:R158"/>
    <mergeCell ref="S156:S158"/>
    <mergeCell ref="T156:T158"/>
    <mergeCell ref="U156:U158"/>
    <mergeCell ref="AG159:AG161"/>
    <mergeCell ref="AJ159:AJ161"/>
    <mergeCell ref="AL159:AL161"/>
    <mergeCell ref="A162:A164"/>
    <mergeCell ref="B162:B164"/>
    <mergeCell ref="E162:E164"/>
    <mergeCell ref="F162:F164"/>
    <mergeCell ref="K162:K164"/>
    <mergeCell ref="L162:L164"/>
    <mergeCell ref="M162:M164"/>
    <mergeCell ref="AD159:AD161"/>
    <mergeCell ref="AE159:AE161"/>
    <mergeCell ref="AF159:AF161"/>
    <mergeCell ref="X159:X161"/>
    <mergeCell ref="Y159:Y161"/>
    <mergeCell ref="Z159:Z161"/>
    <mergeCell ref="AA159:AA161"/>
    <mergeCell ref="AB159:AB161"/>
    <mergeCell ref="AC159:AC161"/>
    <mergeCell ref="R159:R161"/>
    <mergeCell ref="S159:S161"/>
    <mergeCell ref="T159:T161"/>
    <mergeCell ref="U159:U161"/>
    <mergeCell ref="V159:V161"/>
    <mergeCell ref="W159:W161"/>
    <mergeCell ref="L159:L161"/>
    <mergeCell ref="M159:M161"/>
    <mergeCell ref="N159:N161"/>
    <mergeCell ref="O159:O161"/>
    <mergeCell ref="P159:P161"/>
    <mergeCell ref="Q159:Q161"/>
    <mergeCell ref="AL162:AL164"/>
    <mergeCell ref="A165:A167"/>
    <mergeCell ref="B165:B167"/>
    <mergeCell ref="E165:E167"/>
    <mergeCell ref="F165:F167"/>
    <mergeCell ref="K165:K167"/>
    <mergeCell ref="L165:L167"/>
    <mergeCell ref="M165:M167"/>
    <mergeCell ref="N165:N167"/>
    <mergeCell ref="O165:O167"/>
    <mergeCell ref="AF162:AF164"/>
    <mergeCell ref="AG162:AG164"/>
    <mergeCell ref="AJ162:AJ164"/>
    <mergeCell ref="Z162:Z164"/>
    <mergeCell ref="AA162:AA164"/>
    <mergeCell ref="AB162:AB164"/>
    <mergeCell ref="AC162:AC164"/>
    <mergeCell ref="AD162:AD164"/>
    <mergeCell ref="AE162:AE164"/>
    <mergeCell ref="T162:T164"/>
    <mergeCell ref="U162:U164"/>
    <mergeCell ref="V162:V164"/>
    <mergeCell ref="W162:W164"/>
    <mergeCell ref="X162:X164"/>
    <mergeCell ref="Y162:Y164"/>
    <mergeCell ref="N162:N164"/>
    <mergeCell ref="O162:O164"/>
    <mergeCell ref="P162:P164"/>
    <mergeCell ref="Q162:Q164"/>
    <mergeCell ref="R162:R164"/>
    <mergeCell ref="S162:S164"/>
    <mergeCell ref="AG165:AG167"/>
    <mergeCell ref="AJ165:AJ167"/>
    <mergeCell ref="AL165:AL167"/>
    <mergeCell ref="A168:A170"/>
    <mergeCell ref="B168:B170"/>
    <mergeCell ref="E168:E170"/>
    <mergeCell ref="F168:F170"/>
    <mergeCell ref="K168:K170"/>
    <mergeCell ref="AB165:AB167"/>
    <mergeCell ref="AC165:AC167"/>
    <mergeCell ref="AD165:AD167"/>
    <mergeCell ref="AE165:AE167"/>
    <mergeCell ref="AF165:AF167"/>
    <mergeCell ref="V165:V167"/>
    <mergeCell ref="W165:W167"/>
    <mergeCell ref="X165:X167"/>
    <mergeCell ref="Y165:Y167"/>
    <mergeCell ref="Z165:Z167"/>
    <mergeCell ref="AA165:AA167"/>
    <mergeCell ref="P165:P167"/>
    <mergeCell ref="Q165:Q167"/>
    <mergeCell ref="R165:R167"/>
    <mergeCell ref="S165:S167"/>
    <mergeCell ref="T165:T167"/>
    <mergeCell ref="U165:U167"/>
    <mergeCell ref="AG168:AG170"/>
    <mergeCell ref="AJ168:AJ170"/>
    <mergeCell ref="AL168:AL170"/>
    <mergeCell ref="A171:A173"/>
    <mergeCell ref="B171:B173"/>
    <mergeCell ref="E171:E173"/>
    <mergeCell ref="F171:F173"/>
    <mergeCell ref="K171:K173"/>
    <mergeCell ref="L171:L173"/>
    <mergeCell ref="M171:M173"/>
    <mergeCell ref="AD168:AD170"/>
    <mergeCell ref="AE168:AE170"/>
    <mergeCell ref="AF168:AF170"/>
    <mergeCell ref="X168:X170"/>
    <mergeCell ref="Y168:Y170"/>
    <mergeCell ref="Z168:Z170"/>
    <mergeCell ref="AA168:AA170"/>
    <mergeCell ref="AB168:AB170"/>
    <mergeCell ref="AC168:AC170"/>
    <mergeCell ref="R168:R170"/>
    <mergeCell ref="S168:S170"/>
    <mergeCell ref="T168:T170"/>
    <mergeCell ref="U168:U170"/>
    <mergeCell ref="V168:V170"/>
    <mergeCell ref="W168:W170"/>
    <mergeCell ref="L168:L170"/>
    <mergeCell ref="M168:M170"/>
    <mergeCell ref="N168:N170"/>
    <mergeCell ref="O168:O170"/>
    <mergeCell ref="P168:P170"/>
    <mergeCell ref="Q168:Q170"/>
    <mergeCell ref="AL171:AL173"/>
    <mergeCell ref="A174:A176"/>
    <mergeCell ref="B174:B176"/>
    <mergeCell ref="E174:E176"/>
    <mergeCell ref="F174:F176"/>
    <mergeCell ref="K174:K176"/>
    <mergeCell ref="L174:L176"/>
    <mergeCell ref="M174:M176"/>
    <mergeCell ref="N174:N176"/>
    <mergeCell ref="O174:O176"/>
    <mergeCell ref="AF171:AF173"/>
    <mergeCell ref="AG171:AG173"/>
    <mergeCell ref="AJ171:AJ173"/>
    <mergeCell ref="Z171:Z173"/>
    <mergeCell ref="AA171:AA173"/>
    <mergeCell ref="AB171:AB173"/>
    <mergeCell ref="AC171:AC173"/>
    <mergeCell ref="AD171:AD173"/>
    <mergeCell ref="AE171:AE173"/>
    <mergeCell ref="T171:T173"/>
    <mergeCell ref="U171:U173"/>
    <mergeCell ref="V171:V173"/>
    <mergeCell ref="W171:W173"/>
    <mergeCell ref="X171:X173"/>
    <mergeCell ref="Y171:Y173"/>
    <mergeCell ref="N171:N173"/>
    <mergeCell ref="O171:O173"/>
    <mergeCell ref="P171:P173"/>
    <mergeCell ref="Q171:Q173"/>
    <mergeCell ref="R171:R173"/>
    <mergeCell ref="S171:S173"/>
    <mergeCell ref="AG174:AG176"/>
    <mergeCell ref="AJ174:AJ176"/>
    <mergeCell ref="AL174:AL176"/>
    <mergeCell ref="A177:A179"/>
    <mergeCell ref="B177:B179"/>
    <mergeCell ref="E177:E179"/>
    <mergeCell ref="F177:F179"/>
    <mergeCell ref="K177:K179"/>
    <mergeCell ref="AB174:AB176"/>
    <mergeCell ref="AC174:AC176"/>
    <mergeCell ref="AD174:AD176"/>
    <mergeCell ref="AE174:AE176"/>
    <mergeCell ref="AF174:AF176"/>
    <mergeCell ref="V174:V176"/>
    <mergeCell ref="W174:W176"/>
    <mergeCell ref="X174:X176"/>
    <mergeCell ref="Y174:Y176"/>
    <mergeCell ref="Z174:Z176"/>
    <mergeCell ref="AA174:AA176"/>
    <mergeCell ref="P174:P176"/>
    <mergeCell ref="Q174:Q176"/>
    <mergeCell ref="R174:R176"/>
    <mergeCell ref="S174:S176"/>
    <mergeCell ref="T174:T176"/>
    <mergeCell ref="U174:U176"/>
    <mergeCell ref="AG177:AG179"/>
    <mergeCell ref="AJ177:AJ179"/>
    <mergeCell ref="AL177:AL179"/>
    <mergeCell ref="A180:A182"/>
    <mergeCell ref="B180:B182"/>
    <mergeCell ref="E180:E182"/>
    <mergeCell ref="F180:F182"/>
    <mergeCell ref="K180:K182"/>
    <mergeCell ref="L180:L182"/>
    <mergeCell ref="M180:M182"/>
    <mergeCell ref="AD177:AD179"/>
    <mergeCell ref="AE177:AE179"/>
    <mergeCell ref="AF177:AF179"/>
    <mergeCell ref="X177:X179"/>
    <mergeCell ref="Y177:Y179"/>
    <mergeCell ref="Z177:Z179"/>
    <mergeCell ref="AA177:AA179"/>
    <mergeCell ref="AB177:AB179"/>
    <mergeCell ref="AC177:AC179"/>
    <mergeCell ref="R177:R179"/>
    <mergeCell ref="S177:S179"/>
    <mergeCell ref="T177:T179"/>
    <mergeCell ref="U177:U179"/>
    <mergeCell ref="V177:V179"/>
    <mergeCell ref="W177:W179"/>
    <mergeCell ref="L177:L179"/>
    <mergeCell ref="M177:M179"/>
    <mergeCell ref="N177:N179"/>
    <mergeCell ref="O177:O179"/>
    <mergeCell ref="P177:P179"/>
    <mergeCell ref="Q177:Q179"/>
    <mergeCell ref="B190:E190"/>
    <mergeCell ref="A191:A193"/>
    <mergeCell ref="B191:B193"/>
    <mergeCell ref="E191:E193"/>
    <mergeCell ref="F191:F193"/>
    <mergeCell ref="K191:K193"/>
    <mergeCell ref="AL180:AL182"/>
    <mergeCell ref="B184:L184"/>
    <mergeCell ref="B185:E185"/>
    <mergeCell ref="B186:E186"/>
    <mergeCell ref="B188:L188"/>
    <mergeCell ref="B189:E189"/>
    <mergeCell ref="AF180:AF182"/>
    <mergeCell ref="AG180:AG182"/>
    <mergeCell ref="AJ180:AJ182"/>
    <mergeCell ref="Z180:Z182"/>
    <mergeCell ref="AA180:AA182"/>
    <mergeCell ref="AB180:AB182"/>
    <mergeCell ref="AC180:AC182"/>
    <mergeCell ref="AD180:AD182"/>
    <mergeCell ref="AE180:AE182"/>
    <mergeCell ref="T180:T182"/>
    <mergeCell ref="U180:U182"/>
    <mergeCell ref="V180:V182"/>
    <mergeCell ref="W180:W182"/>
    <mergeCell ref="X180:X182"/>
    <mergeCell ref="Y180:Y182"/>
    <mergeCell ref="N180:N182"/>
    <mergeCell ref="O180:O182"/>
    <mergeCell ref="P180:P182"/>
    <mergeCell ref="Q180:Q182"/>
    <mergeCell ref="R180:R182"/>
    <mergeCell ref="AJ191:AJ193"/>
    <mergeCell ref="AL191:AL193"/>
    <mergeCell ref="A194:A196"/>
    <mergeCell ref="B194:B196"/>
    <mergeCell ref="E194:E196"/>
    <mergeCell ref="F194:F196"/>
    <mergeCell ref="K194:K196"/>
    <mergeCell ref="L194:L196"/>
    <mergeCell ref="X191:X193"/>
    <mergeCell ref="AC191:AC193"/>
    <mergeCell ref="AD191:AD193"/>
    <mergeCell ref="AE191:AE193"/>
    <mergeCell ref="R191:R193"/>
    <mergeCell ref="S191:S193"/>
    <mergeCell ref="T191:T193"/>
    <mergeCell ref="U191:U193"/>
    <mergeCell ref="V191:V193"/>
    <mergeCell ref="W191:W193"/>
    <mergeCell ref="L191:L193"/>
    <mergeCell ref="M191:M193"/>
    <mergeCell ref="N191:N193"/>
    <mergeCell ref="O191:O193"/>
    <mergeCell ref="P191:P193"/>
    <mergeCell ref="Q191:Q193"/>
    <mergeCell ref="AL194:AL196"/>
    <mergeCell ref="B198:L198"/>
    <mergeCell ref="B199:E199"/>
    <mergeCell ref="B200:E200"/>
    <mergeCell ref="AC194:AC196"/>
    <mergeCell ref="AD194:AD196"/>
    <mergeCell ref="AE194:AE196"/>
    <mergeCell ref="S194:S196"/>
    <mergeCell ref="T194:T196"/>
    <mergeCell ref="U194:U196"/>
    <mergeCell ref="V194:V196"/>
    <mergeCell ref="W194:W196"/>
    <mergeCell ref="X194:X196"/>
    <mergeCell ref="M194:M196"/>
    <mergeCell ref="N194:N196"/>
    <mergeCell ref="AG206:AG208"/>
    <mergeCell ref="AJ206:AJ208"/>
    <mergeCell ref="AL206:AL208"/>
    <mergeCell ref="O194:O196"/>
    <mergeCell ref="P194:P196"/>
    <mergeCell ref="L206:L208"/>
    <mergeCell ref="M206:M208"/>
    <mergeCell ref="N206:N208"/>
    <mergeCell ref="O206:O208"/>
    <mergeCell ref="AB209:AB211"/>
    <mergeCell ref="AC209:AC211"/>
    <mergeCell ref="AD209:AD211"/>
    <mergeCell ref="AE209:AE211"/>
    <mergeCell ref="AF209:AF211"/>
    <mergeCell ref="P206:P208"/>
    <mergeCell ref="X209:X211"/>
    <mergeCell ref="Y209:Y211"/>
    <mergeCell ref="A206:A208"/>
    <mergeCell ref="B206:B208"/>
    <mergeCell ref="C206:C208"/>
    <mergeCell ref="D206:D208"/>
    <mergeCell ref="E206:E208"/>
    <mergeCell ref="F206:F208"/>
    <mergeCell ref="K206:K208"/>
    <mergeCell ref="AG194:AG196"/>
    <mergeCell ref="AJ194:AJ196"/>
    <mergeCell ref="AD206:AD208"/>
    <mergeCell ref="AE206:AE208"/>
    <mergeCell ref="AF206:AF208"/>
    <mergeCell ref="X206:X208"/>
    <mergeCell ref="Y206:Y208"/>
    <mergeCell ref="Z206:Z208"/>
    <mergeCell ref="AA206:AA208"/>
    <mergeCell ref="AB206:AB208"/>
    <mergeCell ref="AC206:AC208"/>
    <mergeCell ref="R206:R208"/>
    <mergeCell ref="S206:S208"/>
    <mergeCell ref="T206:T208"/>
    <mergeCell ref="U206:U208"/>
    <mergeCell ref="V206:V208"/>
    <mergeCell ref="W206:W208"/>
    <mergeCell ref="Z209:Z211"/>
    <mergeCell ref="AA209:AA211"/>
    <mergeCell ref="P209:P211"/>
    <mergeCell ref="Q209:Q211"/>
    <mergeCell ref="R209:R211"/>
    <mergeCell ref="S209:S211"/>
    <mergeCell ref="T209:T211"/>
    <mergeCell ref="U209:U211"/>
    <mergeCell ref="K212:K214"/>
    <mergeCell ref="L212:L214"/>
    <mergeCell ref="M212:M214"/>
    <mergeCell ref="N212:N214"/>
    <mergeCell ref="O212:O214"/>
    <mergeCell ref="P212:P214"/>
    <mergeCell ref="Q206:Q208"/>
    <mergeCell ref="A212:A214"/>
    <mergeCell ref="B212:B214"/>
    <mergeCell ref="C212:C214"/>
    <mergeCell ref="D212:D214"/>
    <mergeCell ref="E212:E214"/>
    <mergeCell ref="F212:F214"/>
    <mergeCell ref="Y212:Y214"/>
    <mergeCell ref="Z212:Z214"/>
    <mergeCell ref="AA212:AA214"/>
    <mergeCell ref="A209:A211"/>
    <mergeCell ref="B209:B211"/>
    <mergeCell ref="C209:C211"/>
    <mergeCell ref="D209:D211"/>
    <mergeCell ref="E209:E211"/>
    <mergeCell ref="AG209:AG211"/>
    <mergeCell ref="AJ209:AJ211"/>
    <mergeCell ref="AL209:AL211"/>
    <mergeCell ref="F209:F211"/>
    <mergeCell ref="K209:K211"/>
    <mergeCell ref="L209:L211"/>
    <mergeCell ref="M209:M211"/>
    <mergeCell ref="N209:N211"/>
    <mergeCell ref="O209:O211"/>
    <mergeCell ref="O216:O218"/>
    <mergeCell ref="P216:P218"/>
    <mergeCell ref="B215:E215"/>
    <mergeCell ref="A216:A218"/>
    <mergeCell ref="B216:B218"/>
    <mergeCell ref="C216:C218"/>
    <mergeCell ref="E216:E218"/>
    <mergeCell ref="F216:F218"/>
    <mergeCell ref="AG212:AG214"/>
    <mergeCell ref="AJ212:AJ214"/>
    <mergeCell ref="AL212:AL214"/>
    <mergeCell ref="AG216:AG218"/>
    <mergeCell ref="AJ216:AJ218"/>
    <mergeCell ref="AL216:AL218"/>
    <mergeCell ref="AH209:AH211"/>
    <mergeCell ref="V209:V211"/>
    <mergeCell ref="W209:W211"/>
    <mergeCell ref="AC212:AC214"/>
    <mergeCell ref="AD212:AD214"/>
    <mergeCell ref="AE212:AE214"/>
    <mergeCell ref="AF212:AF214"/>
    <mergeCell ref="W212:W214"/>
    <mergeCell ref="X212:X214"/>
    <mergeCell ref="AB212:AB214"/>
    <mergeCell ref="Q212:Q214"/>
    <mergeCell ref="R212:R214"/>
    <mergeCell ref="S212:S214"/>
    <mergeCell ref="T212:T214"/>
    <mergeCell ref="U212:U214"/>
    <mergeCell ref="V212:V214"/>
    <mergeCell ref="AE216:AE218"/>
    <mergeCell ref="W216:W218"/>
    <mergeCell ref="X216:X218"/>
    <mergeCell ref="Y216:Y218"/>
    <mergeCell ref="Z216:Z218"/>
    <mergeCell ref="AA216:AA218"/>
    <mergeCell ref="AB216:AB218"/>
    <mergeCell ref="Q216:Q218"/>
    <mergeCell ref="R216:R218"/>
    <mergeCell ref="S216:S218"/>
    <mergeCell ref="T216:T218"/>
    <mergeCell ref="U216:U218"/>
    <mergeCell ref="V216:V218"/>
    <mergeCell ref="AC216:AC218"/>
    <mergeCell ref="AD216:AD218"/>
    <mergeCell ref="K216:K218"/>
    <mergeCell ref="L216:L218"/>
    <mergeCell ref="M216:M218"/>
    <mergeCell ref="N216:N218"/>
    <mergeCell ref="W219:W221"/>
    <mergeCell ref="X219:X221"/>
    <mergeCell ref="M219:M221"/>
    <mergeCell ref="N219:N221"/>
    <mergeCell ref="O219:O221"/>
    <mergeCell ref="P219:P221"/>
    <mergeCell ref="Q219:Q221"/>
    <mergeCell ref="R219:R221"/>
    <mergeCell ref="A219:A221"/>
    <mergeCell ref="B219:B221"/>
    <mergeCell ref="C219:C221"/>
    <mergeCell ref="E219:E221"/>
    <mergeCell ref="F219:F221"/>
    <mergeCell ref="K219:K221"/>
    <mergeCell ref="L219:L221"/>
    <mergeCell ref="O259:O260"/>
    <mergeCell ref="P259:P260"/>
    <mergeCell ref="Q259:Q260"/>
    <mergeCell ref="B250:E250"/>
    <mergeCell ref="B253:L253"/>
    <mergeCell ref="B254:E254"/>
    <mergeCell ref="AL256:AL257"/>
    <mergeCell ref="A259:A260"/>
    <mergeCell ref="B259:B260"/>
    <mergeCell ref="C259:C260"/>
    <mergeCell ref="E259:E260"/>
    <mergeCell ref="F259:F260"/>
    <mergeCell ref="K259:K260"/>
    <mergeCell ref="AL219:AL221"/>
    <mergeCell ref="B223:L223"/>
    <mergeCell ref="B224:E224"/>
    <mergeCell ref="B228:E228"/>
    <mergeCell ref="B230:L230"/>
    <mergeCell ref="B231:E231"/>
    <mergeCell ref="AE219:AE221"/>
    <mergeCell ref="AG219:AG221"/>
    <mergeCell ref="AJ219:AJ221"/>
    <mergeCell ref="Y219:Y221"/>
    <mergeCell ref="Z219:Z221"/>
    <mergeCell ref="AA219:AA221"/>
    <mergeCell ref="AB219:AB221"/>
    <mergeCell ref="AC219:AC221"/>
    <mergeCell ref="AD219:AD221"/>
    <mergeCell ref="S219:S221"/>
    <mergeCell ref="T219:T221"/>
    <mergeCell ref="U219:U221"/>
    <mergeCell ref="V219:V221"/>
    <mergeCell ref="M262:M263"/>
    <mergeCell ref="N262:N263"/>
    <mergeCell ref="O262:O263"/>
    <mergeCell ref="P262:P263"/>
    <mergeCell ref="AG259:AG260"/>
    <mergeCell ref="AJ259:AJ260"/>
    <mergeCell ref="AL259:AL260"/>
    <mergeCell ref="B261:E261"/>
    <mergeCell ref="A262:A263"/>
    <mergeCell ref="B262:B263"/>
    <mergeCell ref="C262:C263"/>
    <mergeCell ref="D262:D263"/>
    <mergeCell ref="E262:E263"/>
    <mergeCell ref="F262:F263"/>
    <mergeCell ref="AD259:AD260"/>
    <mergeCell ref="AE259:AE260"/>
    <mergeCell ref="AF259:AF260"/>
    <mergeCell ref="X259:X260"/>
    <mergeCell ref="Y259:Y260"/>
    <mergeCell ref="Z259:Z260"/>
    <mergeCell ref="AA259:AA260"/>
    <mergeCell ref="AB259:AB260"/>
    <mergeCell ref="AC259:AC260"/>
    <mergeCell ref="R259:R260"/>
    <mergeCell ref="S259:S260"/>
    <mergeCell ref="T259:T260"/>
    <mergeCell ref="U259:U260"/>
    <mergeCell ref="V259:V260"/>
    <mergeCell ref="W259:W260"/>
    <mergeCell ref="L259:L260"/>
    <mergeCell ref="M259:M260"/>
    <mergeCell ref="N259:N260"/>
    <mergeCell ref="B268:E268"/>
    <mergeCell ref="A269:A271"/>
    <mergeCell ref="B269:B271"/>
    <mergeCell ref="C269:C271"/>
    <mergeCell ref="D269:D271"/>
    <mergeCell ref="E269:E271"/>
    <mergeCell ref="AG262:AG263"/>
    <mergeCell ref="AJ262:AJ263"/>
    <mergeCell ref="AL262:AL263"/>
    <mergeCell ref="B265:L265"/>
    <mergeCell ref="B267:L267"/>
    <mergeCell ref="AC262:AC263"/>
    <mergeCell ref="AD262:AD263"/>
    <mergeCell ref="AE262:AE263"/>
    <mergeCell ref="AF262:AF263"/>
    <mergeCell ref="W262:W263"/>
    <mergeCell ref="X262:X263"/>
    <mergeCell ref="Y262:Y263"/>
    <mergeCell ref="Z262:Z263"/>
    <mergeCell ref="AA262:AA263"/>
    <mergeCell ref="AB262:AB263"/>
    <mergeCell ref="Q262:Q263"/>
    <mergeCell ref="R262:R263"/>
    <mergeCell ref="S262:S263"/>
    <mergeCell ref="T262:T263"/>
    <mergeCell ref="U262:U263"/>
    <mergeCell ref="V262:V263"/>
    <mergeCell ref="AG269:AG271"/>
    <mergeCell ref="AJ269:AJ271"/>
    <mergeCell ref="AL269:AL271"/>
    <mergeCell ref="K262:K263"/>
    <mergeCell ref="L262:L263"/>
    <mergeCell ref="A272:A274"/>
    <mergeCell ref="B272:B274"/>
    <mergeCell ref="C272:C274"/>
    <mergeCell ref="D272:D274"/>
    <mergeCell ref="E272:E274"/>
    <mergeCell ref="AB269:AB271"/>
    <mergeCell ref="AC269:AC271"/>
    <mergeCell ref="AD269:AD271"/>
    <mergeCell ref="AE269:AE271"/>
    <mergeCell ref="AF269:AF271"/>
    <mergeCell ref="V269:V271"/>
    <mergeCell ref="W269:W271"/>
    <mergeCell ref="X269:X271"/>
    <mergeCell ref="Y269:Y271"/>
    <mergeCell ref="Z269:Z271"/>
    <mergeCell ref="AA269:AA271"/>
    <mergeCell ref="P269:P271"/>
    <mergeCell ref="Q269:Q271"/>
    <mergeCell ref="R269:R271"/>
    <mergeCell ref="S269:S271"/>
    <mergeCell ref="T269:T271"/>
    <mergeCell ref="U269:U271"/>
    <mergeCell ref="F269:F271"/>
    <mergeCell ref="K269:K271"/>
    <mergeCell ref="L269:L271"/>
    <mergeCell ref="M269:M271"/>
    <mergeCell ref="N269:N271"/>
    <mergeCell ref="O269:O271"/>
    <mergeCell ref="A275:A277"/>
    <mergeCell ref="B275:B277"/>
    <mergeCell ref="C275:C277"/>
    <mergeCell ref="D275:D277"/>
    <mergeCell ref="E275:E277"/>
    <mergeCell ref="AB272:AB274"/>
    <mergeCell ref="AC272:AC274"/>
    <mergeCell ref="AD272:AD274"/>
    <mergeCell ref="AE272:AE274"/>
    <mergeCell ref="AF272:AF274"/>
    <mergeCell ref="V272:V274"/>
    <mergeCell ref="W272:W274"/>
    <mergeCell ref="X272:X274"/>
    <mergeCell ref="Y272:Y274"/>
    <mergeCell ref="Z272:Z274"/>
    <mergeCell ref="AA272:AA274"/>
    <mergeCell ref="P272:P274"/>
    <mergeCell ref="Q272:Q274"/>
    <mergeCell ref="R272:R274"/>
    <mergeCell ref="S272:S274"/>
    <mergeCell ref="T272:T274"/>
    <mergeCell ref="U272:U274"/>
    <mergeCell ref="F272:F274"/>
    <mergeCell ref="K272:K274"/>
    <mergeCell ref="L272:L274"/>
    <mergeCell ref="M272:M274"/>
    <mergeCell ref="N272:N274"/>
    <mergeCell ref="O272:O274"/>
    <mergeCell ref="P275:P277"/>
    <mergeCell ref="Q275:Q277"/>
    <mergeCell ref="R275:R277"/>
    <mergeCell ref="S275:S277"/>
    <mergeCell ref="T275:T277"/>
    <mergeCell ref="U275:U277"/>
    <mergeCell ref="F275:F277"/>
    <mergeCell ref="K275:K277"/>
    <mergeCell ref="L275:L277"/>
    <mergeCell ref="M275:M277"/>
    <mergeCell ref="N275:N277"/>
    <mergeCell ref="O275:O277"/>
    <mergeCell ref="AG272:AG274"/>
    <mergeCell ref="AJ272:AJ274"/>
    <mergeCell ref="AL272:AL274"/>
    <mergeCell ref="R278:R280"/>
    <mergeCell ref="S278:S280"/>
    <mergeCell ref="T278:T280"/>
    <mergeCell ref="U278:U280"/>
    <mergeCell ref="F278:F280"/>
    <mergeCell ref="K278:K280"/>
    <mergeCell ref="L278:L280"/>
    <mergeCell ref="M278:M280"/>
    <mergeCell ref="N278:N280"/>
    <mergeCell ref="O278:O280"/>
    <mergeCell ref="AG275:AG277"/>
    <mergeCell ref="AJ275:AJ277"/>
    <mergeCell ref="AL275:AL277"/>
    <mergeCell ref="AG278:AG280"/>
    <mergeCell ref="AJ278:AJ280"/>
    <mergeCell ref="AL278:AL280"/>
    <mergeCell ref="AE278:AE280"/>
    <mergeCell ref="AF278:AF280"/>
    <mergeCell ref="V278:V280"/>
    <mergeCell ref="W278:W280"/>
    <mergeCell ref="X278:X280"/>
    <mergeCell ref="A278:A280"/>
    <mergeCell ref="B278:B280"/>
    <mergeCell ref="C278:C280"/>
    <mergeCell ref="D278:D280"/>
    <mergeCell ref="E278:E280"/>
    <mergeCell ref="AB275:AB277"/>
    <mergeCell ref="AC275:AC277"/>
    <mergeCell ref="AD275:AD277"/>
    <mergeCell ref="AE275:AE277"/>
    <mergeCell ref="AF275:AF277"/>
    <mergeCell ref="V275:V277"/>
    <mergeCell ref="W275:W277"/>
    <mergeCell ref="X275:X277"/>
    <mergeCell ref="Y275:Y277"/>
    <mergeCell ref="Z275:Z277"/>
    <mergeCell ref="AA275:AA277"/>
    <mergeCell ref="T281:T283"/>
    <mergeCell ref="U281:U283"/>
    <mergeCell ref="F281:F283"/>
    <mergeCell ref="K281:K283"/>
    <mergeCell ref="L281:L283"/>
    <mergeCell ref="M281:M283"/>
    <mergeCell ref="N281:N283"/>
    <mergeCell ref="O281:O283"/>
    <mergeCell ref="A281:A283"/>
    <mergeCell ref="B281:B283"/>
    <mergeCell ref="C281:C283"/>
    <mergeCell ref="D281:D283"/>
    <mergeCell ref="E281:E283"/>
    <mergeCell ref="AB278:AB280"/>
    <mergeCell ref="AC278:AC280"/>
    <mergeCell ref="AD278:AD280"/>
    <mergeCell ref="Y278:Y280"/>
    <mergeCell ref="Z278:Z280"/>
    <mergeCell ref="AA278:AA280"/>
    <mergeCell ref="P278:P280"/>
    <mergeCell ref="Q278:Q280"/>
    <mergeCell ref="F284:F286"/>
    <mergeCell ref="K284:K286"/>
    <mergeCell ref="L284:L286"/>
    <mergeCell ref="M284:M286"/>
    <mergeCell ref="N284:N286"/>
    <mergeCell ref="O284:O286"/>
    <mergeCell ref="AG281:AG283"/>
    <mergeCell ref="AJ281:AJ283"/>
    <mergeCell ref="AL281:AL283"/>
    <mergeCell ref="A284:A286"/>
    <mergeCell ref="B284:B286"/>
    <mergeCell ref="C284:C286"/>
    <mergeCell ref="D284:D286"/>
    <mergeCell ref="E284:E286"/>
    <mergeCell ref="AB281:AB283"/>
    <mergeCell ref="AC281:AC283"/>
    <mergeCell ref="AD281:AD283"/>
    <mergeCell ref="AE281:AE283"/>
    <mergeCell ref="AF281:AF283"/>
    <mergeCell ref="V281:V283"/>
    <mergeCell ref="W281:W283"/>
    <mergeCell ref="X281:X283"/>
    <mergeCell ref="Y281:Y283"/>
    <mergeCell ref="Z281:Z283"/>
    <mergeCell ref="AA281:AA283"/>
    <mergeCell ref="P281:P283"/>
    <mergeCell ref="Q281:Q283"/>
    <mergeCell ref="R281:R283"/>
    <mergeCell ref="S281:S283"/>
    <mergeCell ref="L287:L289"/>
    <mergeCell ref="M287:M289"/>
    <mergeCell ref="N287:N289"/>
    <mergeCell ref="O287:O289"/>
    <mergeCell ref="AG284:AG286"/>
    <mergeCell ref="AJ284:AJ286"/>
    <mergeCell ref="AL284:AL286"/>
    <mergeCell ref="A287:A289"/>
    <mergeCell ref="B287:B289"/>
    <mergeCell ref="C287:C289"/>
    <mergeCell ref="D287:D289"/>
    <mergeCell ref="E287:E289"/>
    <mergeCell ref="AB284:AB286"/>
    <mergeCell ref="AC284:AC286"/>
    <mergeCell ref="AD284:AD286"/>
    <mergeCell ref="AE284:AE286"/>
    <mergeCell ref="AF284:AF286"/>
    <mergeCell ref="V284:V286"/>
    <mergeCell ref="W284:W286"/>
    <mergeCell ref="X284:X286"/>
    <mergeCell ref="Y284:Y286"/>
    <mergeCell ref="Z284:Z286"/>
    <mergeCell ref="AA284:AA286"/>
    <mergeCell ref="P284:P286"/>
    <mergeCell ref="Q284:Q286"/>
    <mergeCell ref="R284:R286"/>
    <mergeCell ref="S284:S286"/>
    <mergeCell ref="T284:T286"/>
    <mergeCell ref="U284:U286"/>
    <mergeCell ref="AG287:AG289"/>
    <mergeCell ref="AJ287:AJ289"/>
    <mergeCell ref="AL287:AL289"/>
    <mergeCell ref="A290:A292"/>
    <mergeCell ref="B290:B292"/>
    <mergeCell ref="C290:C292"/>
    <mergeCell ref="D290:D292"/>
    <mergeCell ref="E290:E292"/>
    <mergeCell ref="AB287:AB289"/>
    <mergeCell ref="AC287:AC289"/>
    <mergeCell ref="AD287:AD289"/>
    <mergeCell ref="AE287:AE289"/>
    <mergeCell ref="AF287:AF289"/>
    <mergeCell ref="V287:V289"/>
    <mergeCell ref="W287:W289"/>
    <mergeCell ref="X287:X289"/>
    <mergeCell ref="Y287:Y289"/>
    <mergeCell ref="Z287:Z289"/>
    <mergeCell ref="AA287:AA289"/>
    <mergeCell ref="P287:P289"/>
    <mergeCell ref="Q287:Q289"/>
    <mergeCell ref="R287:R289"/>
    <mergeCell ref="S287:S289"/>
    <mergeCell ref="T287:T289"/>
    <mergeCell ref="U287:U289"/>
    <mergeCell ref="F287:F289"/>
    <mergeCell ref="K287:K289"/>
    <mergeCell ref="AG290:AG292"/>
    <mergeCell ref="AJ290:AJ292"/>
    <mergeCell ref="AL290:AL292"/>
    <mergeCell ref="A293:A295"/>
    <mergeCell ref="B293:B295"/>
    <mergeCell ref="C293:C295"/>
    <mergeCell ref="D293:D295"/>
    <mergeCell ref="E293:E295"/>
    <mergeCell ref="AB290:AB292"/>
    <mergeCell ref="AC290:AC292"/>
    <mergeCell ref="AD290:AD292"/>
    <mergeCell ref="AE290:AE292"/>
    <mergeCell ref="AF290:AF292"/>
    <mergeCell ref="V290:V292"/>
    <mergeCell ref="W290:W292"/>
    <mergeCell ref="X290:X292"/>
    <mergeCell ref="Y290:Y292"/>
    <mergeCell ref="Z290:Z292"/>
    <mergeCell ref="AA290:AA292"/>
    <mergeCell ref="P290:P292"/>
    <mergeCell ref="Q290:Q292"/>
    <mergeCell ref="R290:R292"/>
    <mergeCell ref="S290:S292"/>
    <mergeCell ref="T290:T292"/>
    <mergeCell ref="U290:U292"/>
    <mergeCell ref="F290:F292"/>
    <mergeCell ref="K290:K292"/>
    <mergeCell ref="L290:L292"/>
    <mergeCell ref="M290:M292"/>
    <mergeCell ref="N290:N292"/>
    <mergeCell ref="O290:O292"/>
    <mergeCell ref="A296:A298"/>
    <mergeCell ref="B296:B298"/>
    <mergeCell ref="C296:C298"/>
    <mergeCell ref="D296:D298"/>
    <mergeCell ref="E296:E298"/>
    <mergeCell ref="AB293:AB295"/>
    <mergeCell ref="AC293:AC295"/>
    <mergeCell ref="AD293:AD295"/>
    <mergeCell ref="AE293:AE295"/>
    <mergeCell ref="AF293:AF295"/>
    <mergeCell ref="V293:V295"/>
    <mergeCell ref="W293:W295"/>
    <mergeCell ref="X293:X295"/>
    <mergeCell ref="Y293:Y295"/>
    <mergeCell ref="Z293:Z295"/>
    <mergeCell ref="AA293:AA295"/>
    <mergeCell ref="P293:P295"/>
    <mergeCell ref="Q293:Q295"/>
    <mergeCell ref="R293:R295"/>
    <mergeCell ref="S293:S295"/>
    <mergeCell ref="T293:T295"/>
    <mergeCell ref="U293:U295"/>
    <mergeCell ref="F293:F295"/>
    <mergeCell ref="K293:K295"/>
    <mergeCell ref="L293:L295"/>
    <mergeCell ref="M293:M295"/>
    <mergeCell ref="N293:N295"/>
    <mergeCell ref="O293:O295"/>
    <mergeCell ref="P296:P298"/>
    <mergeCell ref="Q296:Q298"/>
    <mergeCell ref="R296:R298"/>
    <mergeCell ref="S296:S298"/>
    <mergeCell ref="T296:T298"/>
    <mergeCell ref="U296:U298"/>
    <mergeCell ref="F296:F298"/>
    <mergeCell ref="K296:K298"/>
    <mergeCell ref="L296:L298"/>
    <mergeCell ref="M296:M298"/>
    <mergeCell ref="N296:N298"/>
    <mergeCell ref="O296:O298"/>
    <mergeCell ref="AG293:AG295"/>
    <mergeCell ref="AJ293:AJ295"/>
    <mergeCell ref="AL293:AL295"/>
    <mergeCell ref="R299:R301"/>
    <mergeCell ref="S299:S301"/>
    <mergeCell ref="T299:T301"/>
    <mergeCell ref="U299:U301"/>
    <mergeCell ref="F299:F301"/>
    <mergeCell ref="K299:K301"/>
    <mergeCell ref="L299:L301"/>
    <mergeCell ref="M299:M301"/>
    <mergeCell ref="N299:N301"/>
    <mergeCell ref="O299:O301"/>
    <mergeCell ref="AG296:AG298"/>
    <mergeCell ref="AJ296:AJ298"/>
    <mergeCell ref="AL296:AL298"/>
    <mergeCell ref="AG299:AG301"/>
    <mergeCell ref="AJ299:AJ301"/>
    <mergeCell ref="AL299:AL301"/>
    <mergeCell ref="AE299:AE301"/>
    <mergeCell ref="AF299:AF301"/>
    <mergeCell ref="V299:V301"/>
    <mergeCell ref="W299:W301"/>
    <mergeCell ref="X299:X301"/>
    <mergeCell ref="A299:A301"/>
    <mergeCell ref="B299:B301"/>
    <mergeCell ref="C299:C301"/>
    <mergeCell ref="D299:D301"/>
    <mergeCell ref="E299:E301"/>
    <mergeCell ref="AB296:AB298"/>
    <mergeCell ref="AC296:AC298"/>
    <mergeCell ref="AD296:AD298"/>
    <mergeCell ref="AE296:AE298"/>
    <mergeCell ref="AF296:AF298"/>
    <mergeCell ref="V296:V298"/>
    <mergeCell ref="W296:W298"/>
    <mergeCell ref="X296:X298"/>
    <mergeCell ref="Y296:Y298"/>
    <mergeCell ref="Z296:Z298"/>
    <mergeCell ref="AA296:AA298"/>
    <mergeCell ref="T302:T304"/>
    <mergeCell ref="U302:U304"/>
    <mergeCell ref="F302:F304"/>
    <mergeCell ref="K302:K304"/>
    <mergeCell ref="L302:L304"/>
    <mergeCell ref="M302:M304"/>
    <mergeCell ref="N302:N304"/>
    <mergeCell ref="O302:O304"/>
    <mergeCell ref="A302:A304"/>
    <mergeCell ref="B302:B304"/>
    <mergeCell ref="C302:C304"/>
    <mergeCell ref="D302:D304"/>
    <mergeCell ref="E302:E304"/>
    <mergeCell ref="AB299:AB301"/>
    <mergeCell ref="AC299:AC301"/>
    <mergeCell ref="AD299:AD301"/>
    <mergeCell ref="Y299:Y301"/>
    <mergeCell ref="Z299:Z301"/>
    <mergeCell ref="AA299:AA301"/>
    <mergeCell ref="P299:P301"/>
    <mergeCell ref="Q299:Q301"/>
    <mergeCell ref="F305:F307"/>
    <mergeCell ref="K305:K307"/>
    <mergeCell ref="L305:L307"/>
    <mergeCell ref="M305:M307"/>
    <mergeCell ref="N305:N307"/>
    <mergeCell ref="O305:O307"/>
    <mergeCell ref="AG302:AG304"/>
    <mergeCell ref="AJ302:AJ304"/>
    <mergeCell ref="AL302:AL304"/>
    <mergeCell ref="A305:A307"/>
    <mergeCell ref="B305:B307"/>
    <mergeCell ref="C305:C307"/>
    <mergeCell ref="D305:D307"/>
    <mergeCell ref="E305:E307"/>
    <mergeCell ref="AB302:AB304"/>
    <mergeCell ref="AC302:AC304"/>
    <mergeCell ref="AD302:AD304"/>
    <mergeCell ref="AE302:AE304"/>
    <mergeCell ref="AF302:AF304"/>
    <mergeCell ref="V302:V304"/>
    <mergeCell ref="W302:W304"/>
    <mergeCell ref="X302:X304"/>
    <mergeCell ref="Y302:Y304"/>
    <mergeCell ref="Z302:Z304"/>
    <mergeCell ref="AA302:AA304"/>
    <mergeCell ref="P302:P304"/>
    <mergeCell ref="Q302:Q304"/>
    <mergeCell ref="R302:R304"/>
    <mergeCell ref="S302:S304"/>
    <mergeCell ref="L308:L310"/>
    <mergeCell ref="M308:M310"/>
    <mergeCell ref="N308:N310"/>
    <mergeCell ref="O308:O310"/>
    <mergeCell ref="AG305:AG307"/>
    <mergeCell ref="AJ305:AJ307"/>
    <mergeCell ref="AL305:AL307"/>
    <mergeCell ref="A308:A310"/>
    <mergeCell ref="B308:B310"/>
    <mergeCell ref="C308:C310"/>
    <mergeCell ref="D308:D310"/>
    <mergeCell ref="E308:E310"/>
    <mergeCell ref="AB305:AB307"/>
    <mergeCell ref="AC305:AC307"/>
    <mergeCell ref="AD305:AD307"/>
    <mergeCell ref="AE305:AE307"/>
    <mergeCell ref="AF305:AF307"/>
    <mergeCell ref="V305:V307"/>
    <mergeCell ref="W305:W307"/>
    <mergeCell ref="X305:X307"/>
    <mergeCell ref="Y305:Y307"/>
    <mergeCell ref="Z305:Z307"/>
    <mergeCell ref="AA305:AA307"/>
    <mergeCell ref="P305:P307"/>
    <mergeCell ref="Q305:Q307"/>
    <mergeCell ref="R305:R307"/>
    <mergeCell ref="S305:S307"/>
    <mergeCell ref="T305:T307"/>
    <mergeCell ref="U305:U307"/>
    <mergeCell ref="AG308:AG310"/>
    <mergeCell ref="AJ308:AJ310"/>
    <mergeCell ref="AL308:AL310"/>
    <mergeCell ref="A311:A313"/>
    <mergeCell ref="B311:B313"/>
    <mergeCell ref="C311:C313"/>
    <mergeCell ref="D311:D313"/>
    <mergeCell ref="E311:E313"/>
    <mergeCell ref="AB308:AB310"/>
    <mergeCell ref="AC308:AC310"/>
    <mergeCell ref="AD308:AD310"/>
    <mergeCell ref="AE308:AE310"/>
    <mergeCell ref="AF308:AF310"/>
    <mergeCell ref="V308:V310"/>
    <mergeCell ref="W308:W310"/>
    <mergeCell ref="X308:X310"/>
    <mergeCell ref="Y308:Y310"/>
    <mergeCell ref="Z308:Z310"/>
    <mergeCell ref="AA308:AA310"/>
    <mergeCell ref="P308:P310"/>
    <mergeCell ref="Q308:Q310"/>
    <mergeCell ref="R308:R310"/>
    <mergeCell ref="S308:S310"/>
    <mergeCell ref="T308:T310"/>
    <mergeCell ref="U308:U310"/>
    <mergeCell ref="F308:F310"/>
    <mergeCell ref="K308:K310"/>
    <mergeCell ref="AG311:AG313"/>
    <mergeCell ref="AJ311:AJ313"/>
    <mergeCell ref="AL311:AL313"/>
    <mergeCell ref="A314:A316"/>
    <mergeCell ref="B314:B316"/>
    <mergeCell ref="C314:C316"/>
    <mergeCell ref="D314:D316"/>
    <mergeCell ref="E314:E316"/>
    <mergeCell ref="AB311:AB313"/>
    <mergeCell ref="AC311:AC313"/>
    <mergeCell ref="AD311:AD313"/>
    <mergeCell ref="AE311:AE313"/>
    <mergeCell ref="AF311:AF313"/>
    <mergeCell ref="V311:V313"/>
    <mergeCell ref="W311:W313"/>
    <mergeCell ref="X311:X313"/>
    <mergeCell ref="Y311:Y313"/>
    <mergeCell ref="Z311:Z313"/>
    <mergeCell ref="AA311:AA313"/>
    <mergeCell ref="P311:P313"/>
    <mergeCell ref="Q311:Q313"/>
    <mergeCell ref="R311:R313"/>
    <mergeCell ref="S311:S313"/>
    <mergeCell ref="T311:T313"/>
    <mergeCell ref="U311:U313"/>
    <mergeCell ref="F311:F313"/>
    <mergeCell ref="K311:K313"/>
    <mergeCell ref="L311:L313"/>
    <mergeCell ref="M311:M313"/>
    <mergeCell ref="N311:N313"/>
    <mergeCell ref="O311:O313"/>
    <mergeCell ref="A317:A319"/>
    <mergeCell ref="B317:B319"/>
    <mergeCell ref="C317:C319"/>
    <mergeCell ref="D317:D319"/>
    <mergeCell ref="E317:E319"/>
    <mergeCell ref="AB314:AB316"/>
    <mergeCell ref="AC314:AC316"/>
    <mergeCell ref="AD314:AD316"/>
    <mergeCell ref="AE314:AE316"/>
    <mergeCell ref="AF314:AF316"/>
    <mergeCell ref="V314:V316"/>
    <mergeCell ref="W314:W316"/>
    <mergeCell ref="X314:X316"/>
    <mergeCell ref="Y314:Y316"/>
    <mergeCell ref="Z314:Z316"/>
    <mergeCell ref="AA314:AA316"/>
    <mergeCell ref="P314:P316"/>
    <mergeCell ref="Q314:Q316"/>
    <mergeCell ref="R314:R316"/>
    <mergeCell ref="S314:S316"/>
    <mergeCell ref="T314:T316"/>
    <mergeCell ref="U314:U316"/>
    <mergeCell ref="F314:F316"/>
    <mergeCell ref="K314:K316"/>
    <mergeCell ref="L314:L316"/>
    <mergeCell ref="M314:M316"/>
    <mergeCell ref="N314:N316"/>
    <mergeCell ref="O314:O316"/>
    <mergeCell ref="P317:P319"/>
    <mergeCell ref="Q317:Q319"/>
    <mergeCell ref="R317:R319"/>
    <mergeCell ref="S317:S319"/>
    <mergeCell ref="T317:T319"/>
    <mergeCell ref="U317:U319"/>
    <mergeCell ref="F317:F319"/>
    <mergeCell ref="K317:K319"/>
    <mergeCell ref="L317:L319"/>
    <mergeCell ref="M317:M319"/>
    <mergeCell ref="N317:N319"/>
    <mergeCell ref="O317:O319"/>
    <mergeCell ref="AG314:AG316"/>
    <mergeCell ref="AJ314:AJ316"/>
    <mergeCell ref="AL314:AL316"/>
    <mergeCell ref="R320:R322"/>
    <mergeCell ref="S320:S322"/>
    <mergeCell ref="T320:T322"/>
    <mergeCell ref="U320:U322"/>
    <mergeCell ref="F320:F322"/>
    <mergeCell ref="K320:K322"/>
    <mergeCell ref="L320:L322"/>
    <mergeCell ref="M320:M322"/>
    <mergeCell ref="N320:N322"/>
    <mergeCell ref="O320:O322"/>
    <mergeCell ref="AG317:AG319"/>
    <mergeCell ref="AJ317:AJ319"/>
    <mergeCell ref="AL317:AL319"/>
    <mergeCell ref="AG320:AG322"/>
    <mergeCell ref="AJ320:AJ322"/>
    <mergeCell ref="AL320:AL322"/>
    <mergeCell ref="AE320:AE322"/>
    <mergeCell ref="AF320:AF322"/>
    <mergeCell ref="V320:V322"/>
    <mergeCell ref="W320:W322"/>
    <mergeCell ref="X320:X322"/>
    <mergeCell ref="A320:A322"/>
    <mergeCell ref="B320:B322"/>
    <mergeCell ref="C320:C322"/>
    <mergeCell ref="D320:D322"/>
    <mergeCell ref="E320:E322"/>
    <mergeCell ref="AB317:AB319"/>
    <mergeCell ref="AC317:AC319"/>
    <mergeCell ref="AD317:AD319"/>
    <mergeCell ref="AE317:AE319"/>
    <mergeCell ref="AF317:AF319"/>
    <mergeCell ref="V317:V319"/>
    <mergeCell ref="W317:W319"/>
    <mergeCell ref="X317:X319"/>
    <mergeCell ref="Y317:Y319"/>
    <mergeCell ref="Z317:Z319"/>
    <mergeCell ref="AA317:AA319"/>
    <mergeCell ref="T323:T325"/>
    <mergeCell ref="U323:U325"/>
    <mergeCell ref="F323:F325"/>
    <mergeCell ref="K323:K325"/>
    <mergeCell ref="L323:L325"/>
    <mergeCell ref="M323:M325"/>
    <mergeCell ref="N323:N325"/>
    <mergeCell ref="O323:O325"/>
    <mergeCell ref="A323:A325"/>
    <mergeCell ref="B323:B325"/>
    <mergeCell ref="C323:C325"/>
    <mergeCell ref="D323:D325"/>
    <mergeCell ref="E323:E325"/>
    <mergeCell ref="AB320:AB322"/>
    <mergeCell ref="AC320:AC322"/>
    <mergeCell ref="AD320:AD322"/>
    <mergeCell ref="Y320:Y322"/>
    <mergeCell ref="Z320:Z322"/>
    <mergeCell ref="AA320:AA322"/>
    <mergeCell ref="P320:P322"/>
    <mergeCell ref="Q320:Q322"/>
    <mergeCell ref="F326:F328"/>
    <mergeCell ref="K326:K328"/>
    <mergeCell ref="L326:L328"/>
    <mergeCell ref="M326:M328"/>
    <mergeCell ref="N326:N328"/>
    <mergeCell ref="O326:O328"/>
    <mergeCell ref="AG323:AG325"/>
    <mergeCell ref="AJ323:AJ325"/>
    <mergeCell ref="AL323:AL325"/>
    <mergeCell ref="A326:A328"/>
    <mergeCell ref="B326:B328"/>
    <mergeCell ref="C326:C328"/>
    <mergeCell ref="D326:D328"/>
    <mergeCell ref="E326:E328"/>
    <mergeCell ref="AB323:AB325"/>
    <mergeCell ref="AC323:AC325"/>
    <mergeCell ref="AD323:AD325"/>
    <mergeCell ref="AE323:AE325"/>
    <mergeCell ref="AF323:AF325"/>
    <mergeCell ref="V323:V325"/>
    <mergeCell ref="W323:W325"/>
    <mergeCell ref="X323:X325"/>
    <mergeCell ref="Y323:Y325"/>
    <mergeCell ref="Z323:Z325"/>
    <mergeCell ref="AA323:AA325"/>
    <mergeCell ref="P323:P325"/>
    <mergeCell ref="Q323:Q325"/>
    <mergeCell ref="R323:R325"/>
    <mergeCell ref="S323:S325"/>
    <mergeCell ref="L329:L331"/>
    <mergeCell ref="M329:M331"/>
    <mergeCell ref="N329:N331"/>
    <mergeCell ref="O329:O331"/>
    <mergeCell ref="AG326:AG328"/>
    <mergeCell ref="AJ326:AJ328"/>
    <mergeCell ref="AL326:AL328"/>
    <mergeCell ref="A329:A331"/>
    <mergeCell ref="B329:B331"/>
    <mergeCell ref="C329:C331"/>
    <mergeCell ref="D329:D331"/>
    <mergeCell ref="E329:E331"/>
    <mergeCell ref="AB326:AB328"/>
    <mergeCell ref="AC326:AC328"/>
    <mergeCell ref="AD326:AD328"/>
    <mergeCell ref="AE326:AE328"/>
    <mergeCell ref="AF326:AF328"/>
    <mergeCell ref="V326:V328"/>
    <mergeCell ref="W326:W328"/>
    <mergeCell ref="X326:X328"/>
    <mergeCell ref="Y326:Y328"/>
    <mergeCell ref="Z326:Z328"/>
    <mergeCell ref="AA326:AA328"/>
    <mergeCell ref="P326:P328"/>
    <mergeCell ref="Q326:Q328"/>
    <mergeCell ref="R326:R328"/>
    <mergeCell ref="S326:S328"/>
    <mergeCell ref="T326:T328"/>
    <mergeCell ref="U326:U328"/>
    <mergeCell ref="AG329:AG331"/>
    <mergeCell ref="AJ329:AJ331"/>
    <mergeCell ref="AL329:AL331"/>
    <mergeCell ref="A332:A334"/>
    <mergeCell ref="B332:B334"/>
    <mergeCell ref="C332:C334"/>
    <mergeCell ref="D332:D334"/>
    <mergeCell ref="E332:E334"/>
    <mergeCell ref="AB329:AB331"/>
    <mergeCell ref="AC329:AC331"/>
    <mergeCell ref="AD329:AD331"/>
    <mergeCell ref="AE329:AE331"/>
    <mergeCell ref="AF329:AF331"/>
    <mergeCell ref="V329:V331"/>
    <mergeCell ref="W329:W331"/>
    <mergeCell ref="X329:X331"/>
    <mergeCell ref="Y329:Y331"/>
    <mergeCell ref="Z329:Z331"/>
    <mergeCell ref="AA329:AA331"/>
    <mergeCell ref="P329:P331"/>
    <mergeCell ref="Q329:Q331"/>
    <mergeCell ref="R329:R331"/>
    <mergeCell ref="S329:S331"/>
    <mergeCell ref="T329:T331"/>
    <mergeCell ref="U329:U331"/>
    <mergeCell ref="F329:F331"/>
    <mergeCell ref="K329:K331"/>
    <mergeCell ref="AG332:AG334"/>
    <mergeCell ref="AJ332:AJ334"/>
    <mergeCell ref="AL332:AL334"/>
    <mergeCell ref="AH332:AH334"/>
    <mergeCell ref="A335:A337"/>
    <mergeCell ref="B335:B337"/>
    <mergeCell ref="C335:C337"/>
    <mergeCell ref="D335:D337"/>
    <mergeCell ref="E335:E337"/>
    <mergeCell ref="AB332:AB334"/>
    <mergeCell ref="AC332:AC334"/>
    <mergeCell ref="AD332:AD334"/>
    <mergeCell ref="AE332:AE334"/>
    <mergeCell ref="AF332:AF334"/>
    <mergeCell ref="V332:V334"/>
    <mergeCell ref="W332:W334"/>
    <mergeCell ref="X332:X334"/>
    <mergeCell ref="Y332:Y334"/>
    <mergeCell ref="Z332:Z334"/>
    <mergeCell ref="AA332:AA334"/>
    <mergeCell ref="P332:P334"/>
    <mergeCell ref="Q332:Q334"/>
    <mergeCell ref="R332:R334"/>
    <mergeCell ref="S332:S334"/>
    <mergeCell ref="T332:T334"/>
    <mergeCell ref="U332:U334"/>
    <mergeCell ref="F332:F334"/>
    <mergeCell ref="K332:K334"/>
    <mergeCell ref="L332:L334"/>
    <mergeCell ref="M332:M334"/>
    <mergeCell ref="N332:N334"/>
    <mergeCell ref="O332:O334"/>
    <mergeCell ref="AJ335:AJ337"/>
    <mergeCell ref="AL335:AL337"/>
    <mergeCell ref="A338:A340"/>
    <mergeCell ref="B338:B340"/>
    <mergeCell ref="C338:C340"/>
    <mergeCell ref="E338:E340"/>
    <mergeCell ref="F338:F340"/>
    <mergeCell ref="AB335:AB337"/>
    <mergeCell ref="AC335:AC337"/>
    <mergeCell ref="AD335:AD337"/>
    <mergeCell ref="AE335:AE337"/>
    <mergeCell ref="AF335:AF337"/>
    <mergeCell ref="V335:V337"/>
    <mergeCell ref="W335:W337"/>
    <mergeCell ref="X335:X337"/>
    <mergeCell ref="Y335:Y337"/>
    <mergeCell ref="Z335:Z337"/>
    <mergeCell ref="AA335:AA337"/>
    <mergeCell ref="P335:P337"/>
    <mergeCell ref="Q335:Q337"/>
    <mergeCell ref="R335:R337"/>
    <mergeCell ref="S335:S337"/>
    <mergeCell ref="T335:T337"/>
    <mergeCell ref="U335:U337"/>
    <mergeCell ref="F335:F337"/>
    <mergeCell ref="K335:K337"/>
    <mergeCell ref="L335:L337"/>
    <mergeCell ref="M335:M337"/>
    <mergeCell ref="N335:N337"/>
    <mergeCell ref="O335:O337"/>
    <mergeCell ref="AA338:AA340"/>
    <mergeCell ref="AB338:AB340"/>
    <mergeCell ref="Q338:Q340"/>
    <mergeCell ref="R338:R340"/>
    <mergeCell ref="S338:S340"/>
    <mergeCell ref="T338:T340"/>
    <mergeCell ref="U338:U340"/>
    <mergeCell ref="V338:V340"/>
    <mergeCell ref="K338:K340"/>
    <mergeCell ref="L338:L340"/>
    <mergeCell ref="M338:M340"/>
    <mergeCell ref="N338:N340"/>
    <mergeCell ref="O338:O340"/>
    <mergeCell ref="P338:P340"/>
    <mergeCell ref="AG335:AG337"/>
    <mergeCell ref="R341:R343"/>
    <mergeCell ref="S341:S343"/>
    <mergeCell ref="T341:T343"/>
    <mergeCell ref="U341:U343"/>
    <mergeCell ref="V341:V343"/>
    <mergeCell ref="W341:W343"/>
    <mergeCell ref="L341:L343"/>
    <mergeCell ref="M341:M343"/>
    <mergeCell ref="N341:N343"/>
    <mergeCell ref="O341:O343"/>
    <mergeCell ref="P341:P343"/>
    <mergeCell ref="Q341:Q343"/>
    <mergeCell ref="AG338:AG340"/>
    <mergeCell ref="AD341:AD343"/>
    <mergeCell ref="AE341:AE343"/>
    <mergeCell ref="AF341:AF343"/>
    <mergeCell ref="X341:X343"/>
    <mergeCell ref="Y341:Y343"/>
    <mergeCell ref="Z341:Z343"/>
    <mergeCell ref="AJ338:AJ340"/>
    <mergeCell ref="AL338:AL340"/>
    <mergeCell ref="A341:A343"/>
    <mergeCell ref="B341:B343"/>
    <mergeCell ref="C341:C343"/>
    <mergeCell ref="E341:E343"/>
    <mergeCell ref="F341:F343"/>
    <mergeCell ref="K341:K343"/>
    <mergeCell ref="AC338:AC340"/>
    <mergeCell ref="AD338:AD340"/>
    <mergeCell ref="AE338:AE340"/>
    <mergeCell ref="AF338:AF340"/>
    <mergeCell ref="W338:W340"/>
    <mergeCell ref="X338:X340"/>
    <mergeCell ref="Y338:Y340"/>
    <mergeCell ref="Z338:Z340"/>
    <mergeCell ref="U344:U346"/>
    <mergeCell ref="V344:V346"/>
    <mergeCell ref="W344:W346"/>
    <mergeCell ref="X344:X346"/>
    <mergeCell ref="M344:M346"/>
    <mergeCell ref="N344:N346"/>
    <mergeCell ref="O344:O346"/>
    <mergeCell ref="P344:P346"/>
    <mergeCell ref="Q344:Q346"/>
    <mergeCell ref="R344:R346"/>
    <mergeCell ref="AG341:AG343"/>
    <mergeCell ref="AJ341:AJ343"/>
    <mergeCell ref="AL341:AL343"/>
    <mergeCell ref="A344:A346"/>
    <mergeCell ref="B344:B346"/>
    <mergeCell ref="C344:C346"/>
    <mergeCell ref="AA341:AA343"/>
    <mergeCell ref="AB341:AB343"/>
    <mergeCell ref="AC341:AC343"/>
    <mergeCell ref="X347:X349"/>
    <mergeCell ref="Y347:Y349"/>
    <mergeCell ref="N347:N349"/>
    <mergeCell ref="O347:O349"/>
    <mergeCell ref="P347:P349"/>
    <mergeCell ref="Q347:Q349"/>
    <mergeCell ref="R347:R349"/>
    <mergeCell ref="S347:S349"/>
    <mergeCell ref="AJ344:AJ346"/>
    <mergeCell ref="AL344:AL346"/>
    <mergeCell ref="A347:A349"/>
    <mergeCell ref="B347:B349"/>
    <mergeCell ref="C347:C349"/>
    <mergeCell ref="E347:E349"/>
    <mergeCell ref="F347:F349"/>
    <mergeCell ref="K347:K349"/>
    <mergeCell ref="L347:L349"/>
    <mergeCell ref="M347:M349"/>
    <mergeCell ref="AE344:AE346"/>
    <mergeCell ref="AF344:AF346"/>
    <mergeCell ref="AG344:AG346"/>
    <mergeCell ref="Y344:Y346"/>
    <mergeCell ref="Z344:Z346"/>
    <mergeCell ref="AA344:AA346"/>
    <mergeCell ref="AB344:AB346"/>
    <mergeCell ref="AC344:AC346"/>
    <mergeCell ref="AD344:AD346"/>
    <mergeCell ref="S344:S346"/>
    <mergeCell ref="T344:T346"/>
    <mergeCell ref="E344:E346"/>
    <mergeCell ref="F344:F346"/>
    <mergeCell ref="K344:K346"/>
    <mergeCell ref="L344:L346"/>
    <mergeCell ref="O350:O352"/>
    <mergeCell ref="P350:P352"/>
    <mergeCell ref="Q350:Q352"/>
    <mergeCell ref="R350:R352"/>
    <mergeCell ref="S350:S352"/>
    <mergeCell ref="T350:T352"/>
    <mergeCell ref="AL347:AL349"/>
    <mergeCell ref="A350:A352"/>
    <mergeCell ref="B350:B352"/>
    <mergeCell ref="C350:C352"/>
    <mergeCell ref="E350:E352"/>
    <mergeCell ref="F350:F352"/>
    <mergeCell ref="K350:K352"/>
    <mergeCell ref="L350:L352"/>
    <mergeCell ref="M350:M352"/>
    <mergeCell ref="N350:N352"/>
    <mergeCell ref="AF347:AF349"/>
    <mergeCell ref="AG347:AG349"/>
    <mergeCell ref="AJ347:AJ349"/>
    <mergeCell ref="Z347:Z349"/>
    <mergeCell ref="AA347:AA349"/>
    <mergeCell ref="AB347:AB349"/>
    <mergeCell ref="AC347:AC349"/>
    <mergeCell ref="AD347:AD349"/>
    <mergeCell ref="AE347:AE349"/>
    <mergeCell ref="T347:T349"/>
    <mergeCell ref="U347:U349"/>
    <mergeCell ref="V347:V349"/>
    <mergeCell ref="W347:W349"/>
    <mergeCell ref="AG350:AG352"/>
    <mergeCell ref="AJ350:AJ352"/>
    <mergeCell ref="AL350:AL352"/>
    <mergeCell ref="AA350:AA352"/>
    <mergeCell ref="AB350:AB352"/>
    <mergeCell ref="AC350:AC352"/>
    <mergeCell ref="AD350:AD352"/>
    <mergeCell ref="AE350:AE352"/>
    <mergeCell ref="AF350:AF352"/>
    <mergeCell ref="U350:U352"/>
    <mergeCell ref="V350:V352"/>
    <mergeCell ref="W350:W352"/>
    <mergeCell ref="X350:X352"/>
    <mergeCell ref="Y350:Y352"/>
    <mergeCell ref="Z350:Z352"/>
    <mergeCell ref="R353:R355"/>
    <mergeCell ref="S353:S355"/>
    <mergeCell ref="T353:T355"/>
    <mergeCell ref="U353:U355"/>
    <mergeCell ref="V353:V355"/>
    <mergeCell ref="W353:W355"/>
    <mergeCell ref="AG353:AG355"/>
    <mergeCell ref="AJ353:AJ355"/>
    <mergeCell ref="AL353:AL355"/>
    <mergeCell ref="A356:A358"/>
    <mergeCell ref="B356:B358"/>
    <mergeCell ref="C356:C358"/>
    <mergeCell ref="E356:E358"/>
    <mergeCell ref="F356:F358"/>
    <mergeCell ref="K356:K358"/>
    <mergeCell ref="AD353:AD355"/>
    <mergeCell ref="AE353:AE355"/>
    <mergeCell ref="AF353:AF355"/>
    <mergeCell ref="X353:X355"/>
    <mergeCell ref="Y353:Y355"/>
    <mergeCell ref="Z353:Z355"/>
    <mergeCell ref="AA353:AA355"/>
    <mergeCell ref="AB353:AB355"/>
    <mergeCell ref="AC353:AC355"/>
    <mergeCell ref="L353:L355"/>
    <mergeCell ref="M353:M355"/>
    <mergeCell ref="N353:N355"/>
    <mergeCell ref="O353:O355"/>
    <mergeCell ref="P353:P355"/>
    <mergeCell ref="Q353:Q355"/>
    <mergeCell ref="A353:A355"/>
    <mergeCell ref="B353:B355"/>
    <mergeCell ref="C353:C355"/>
    <mergeCell ref="E353:E355"/>
    <mergeCell ref="F353:F355"/>
    <mergeCell ref="K353:K355"/>
    <mergeCell ref="T356:T358"/>
    <mergeCell ref="AG356:AG358"/>
    <mergeCell ref="AJ356:AJ358"/>
    <mergeCell ref="AL356:AL358"/>
    <mergeCell ref="A359:A361"/>
    <mergeCell ref="B359:B361"/>
    <mergeCell ref="C359:C361"/>
    <mergeCell ref="E359:E361"/>
    <mergeCell ref="F359:F361"/>
    <mergeCell ref="K359:K361"/>
    <mergeCell ref="L359:L361"/>
    <mergeCell ref="AD356:AD358"/>
    <mergeCell ref="AE356:AE358"/>
    <mergeCell ref="AF356:AF358"/>
    <mergeCell ref="X356:X358"/>
    <mergeCell ref="Y356:Y358"/>
    <mergeCell ref="Z356:Z358"/>
    <mergeCell ref="AA356:AA358"/>
    <mergeCell ref="AB356:AB358"/>
    <mergeCell ref="AC356:AC358"/>
    <mergeCell ref="R356:R358"/>
    <mergeCell ref="S356:S358"/>
    <mergeCell ref="U356:U358"/>
    <mergeCell ref="V356:V358"/>
    <mergeCell ref="W356:W358"/>
    <mergeCell ref="L356:L358"/>
    <mergeCell ref="M356:M358"/>
    <mergeCell ref="N356:N358"/>
    <mergeCell ref="O356:O358"/>
    <mergeCell ref="P356:P358"/>
    <mergeCell ref="Q356:Q358"/>
    <mergeCell ref="AJ359:AJ361"/>
    <mergeCell ref="AL359:AL361"/>
    <mergeCell ref="A362:A364"/>
    <mergeCell ref="B362:B364"/>
    <mergeCell ref="C362:C364"/>
    <mergeCell ref="E362:E364"/>
    <mergeCell ref="F362:F364"/>
    <mergeCell ref="K362:K364"/>
    <mergeCell ref="L362:L364"/>
    <mergeCell ref="M362:M364"/>
    <mergeCell ref="AE359:AE361"/>
    <mergeCell ref="AF359:AF361"/>
    <mergeCell ref="AG359:AG361"/>
    <mergeCell ref="Y359:Y361"/>
    <mergeCell ref="Z359:Z361"/>
    <mergeCell ref="AA359:AA361"/>
    <mergeCell ref="AB359:AB361"/>
    <mergeCell ref="AC359:AC361"/>
    <mergeCell ref="AD359:AD361"/>
    <mergeCell ref="S359:S361"/>
    <mergeCell ref="T359:T361"/>
    <mergeCell ref="U359:U361"/>
    <mergeCell ref="V359:V361"/>
    <mergeCell ref="W359:W361"/>
    <mergeCell ref="X359:X361"/>
    <mergeCell ref="M359:M361"/>
    <mergeCell ref="N359:N361"/>
    <mergeCell ref="O359:O361"/>
    <mergeCell ref="P359:P361"/>
    <mergeCell ref="Q359:Q361"/>
    <mergeCell ref="R359:R361"/>
    <mergeCell ref="AL362:AL364"/>
    <mergeCell ref="A365:A367"/>
    <mergeCell ref="B365:B367"/>
    <mergeCell ref="C365:C367"/>
    <mergeCell ref="D365:D367"/>
    <mergeCell ref="E365:E367"/>
    <mergeCell ref="F365:F367"/>
    <mergeCell ref="K365:K367"/>
    <mergeCell ref="L365:L367"/>
    <mergeCell ref="M365:M367"/>
    <mergeCell ref="AF362:AF364"/>
    <mergeCell ref="AG362:AG364"/>
    <mergeCell ref="AJ362:AJ364"/>
    <mergeCell ref="Z362:Z364"/>
    <mergeCell ref="AA362:AA364"/>
    <mergeCell ref="AB362:AB364"/>
    <mergeCell ref="AC362:AC364"/>
    <mergeCell ref="AD362:AD364"/>
    <mergeCell ref="AE362:AE364"/>
    <mergeCell ref="T362:T364"/>
    <mergeCell ref="U362:U364"/>
    <mergeCell ref="V362:V364"/>
    <mergeCell ref="W362:W364"/>
    <mergeCell ref="X362:X364"/>
    <mergeCell ref="Y362:Y364"/>
    <mergeCell ref="N362:N364"/>
    <mergeCell ref="O362:O364"/>
    <mergeCell ref="P362:P364"/>
    <mergeCell ref="Q362:Q364"/>
    <mergeCell ref="R362:R364"/>
    <mergeCell ref="S362:S364"/>
    <mergeCell ref="AL365:AL367"/>
    <mergeCell ref="A368:A370"/>
    <mergeCell ref="B368:B370"/>
    <mergeCell ref="C368:C370"/>
    <mergeCell ref="D368:D370"/>
    <mergeCell ref="E368:E370"/>
    <mergeCell ref="F368:F370"/>
    <mergeCell ref="K368:K370"/>
    <mergeCell ref="L368:L370"/>
    <mergeCell ref="M368:M370"/>
    <mergeCell ref="AF365:AF367"/>
    <mergeCell ref="AG365:AG367"/>
    <mergeCell ref="AJ365:AJ367"/>
    <mergeCell ref="Z365:Z367"/>
    <mergeCell ref="AA365:AA367"/>
    <mergeCell ref="AB365:AB367"/>
    <mergeCell ref="AC365:AC367"/>
    <mergeCell ref="AD365:AD367"/>
    <mergeCell ref="AE365:AE367"/>
    <mergeCell ref="T365:T367"/>
    <mergeCell ref="U365:U367"/>
    <mergeCell ref="V365:V367"/>
    <mergeCell ref="W365:W367"/>
    <mergeCell ref="X365:X367"/>
    <mergeCell ref="Y365:Y367"/>
    <mergeCell ref="N365:N367"/>
    <mergeCell ref="O365:O367"/>
    <mergeCell ref="Q368:Q370"/>
    <mergeCell ref="R368:R370"/>
    <mergeCell ref="S368:S370"/>
    <mergeCell ref="AL368:AL370"/>
    <mergeCell ref="P365:P367"/>
    <mergeCell ref="Q365:Q367"/>
    <mergeCell ref="R365:R367"/>
    <mergeCell ref="S365:S367"/>
    <mergeCell ref="A371:A373"/>
    <mergeCell ref="B371:B373"/>
    <mergeCell ref="C371:C373"/>
    <mergeCell ref="D371:D373"/>
    <mergeCell ref="E371:E373"/>
    <mergeCell ref="F371:F373"/>
    <mergeCell ref="K371:K373"/>
    <mergeCell ref="L371:L373"/>
    <mergeCell ref="M371:M373"/>
    <mergeCell ref="AF368:AF370"/>
    <mergeCell ref="AG368:AG370"/>
    <mergeCell ref="AJ368:AJ370"/>
    <mergeCell ref="Z368:Z370"/>
    <mergeCell ref="AA368:AA370"/>
    <mergeCell ref="AB368:AB370"/>
    <mergeCell ref="AC368:AC370"/>
    <mergeCell ref="AD368:AD370"/>
    <mergeCell ref="AE368:AE370"/>
    <mergeCell ref="T368:T370"/>
    <mergeCell ref="U368:U370"/>
    <mergeCell ref="V368:V370"/>
    <mergeCell ref="W368:W370"/>
    <mergeCell ref="X368:X370"/>
    <mergeCell ref="Y368:Y370"/>
    <mergeCell ref="N368:N370"/>
    <mergeCell ref="O368:O370"/>
    <mergeCell ref="P368:P370"/>
    <mergeCell ref="A374:A376"/>
    <mergeCell ref="B374:B376"/>
    <mergeCell ref="C374:C376"/>
    <mergeCell ref="D374:D376"/>
    <mergeCell ref="E374:E376"/>
    <mergeCell ref="F374:F376"/>
    <mergeCell ref="K374:K376"/>
    <mergeCell ref="L374:L376"/>
    <mergeCell ref="M374:M376"/>
    <mergeCell ref="AF371:AF373"/>
    <mergeCell ref="AG371:AG373"/>
    <mergeCell ref="AJ371:AJ373"/>
    <mergeCell ref="Z371:Z373"/>
    <mergeCell ref="AA371:AA373"/>
    <mergeCell ref="AB371:AB373"/>
    <mergeCell ref="AC371:AC373"/>
    <mergeCell ref="AD371:AD373"/>
    <mergeCell ref="AE371:AE373"/>
    <mergeCell ref="T371:T373"/>
    <mergeCell ref="U371:U373"/>
    <mergeCell ref="V371:V373"/>
    <mergeCell ref="W371:W373"/>
    <mergeCell ref="X371:X373"/>
    <mergeCell ref="Y371:Y373"/>
    <mergeCell ref="N371:N373"/>
    <mergeCell ref="O371:O373"/>
    <mergeCell ref="P371:P373"/>
    <mergeCell ref="Q371:Q373"/>
    <mergeCell ref="R371:R373"/>
    <mergeCell ref="AB374:AB376"/>
    <mergeCell ref="AC374:AC376"/>
    <mergeCell ref="AD374:AD376"/>
    <mergeCell ref="AL371:AL373"/>
    <mergeCell ref="S371:S373"/>
    <mergeCell ref="AD377:AD379"/>
    <mergeCell ref="AE377:AE379"/>
    <mergeCell ref="T377:T379"/>
    <mergeCell ref="U377:U379"/>
    <mergeCell ref="V377:V379"/>
    <mergeCell ref="W377:W379"/>
    <mergeCell ref="X377:X379"/>
    <mergeCell ref="Y377:Y379"/>
    <mergeCell ref="N377:N379"/>
    <mergeCell ref="O377:O379"/>
    <mergeCell ref="P377:P379"/>
    <mergeCell ref="Q377:Q379"/>
    <mergeCell ref="R377:R379"/>
    <mergeCell ref="S377:S379"/>
    <mergeCell ref="AL374:AL376"/>
    <mergeCell ref="AL377:AL379"/>
    <mergeCell ref="AF377:AF379"/>
    <mergeCell ref="AF374:AF376"/>
    <mergeCell ref="AG374:AG376"/>
    <mergeCell ref="AJ374:AJ376"/>
    <mergeCell ref="Z374:Z376"/>
    <mergeCell ref="AA374:AA376"/>
    <mergeCell ref="T380:T382"/>
    <mergeCell ref="U380:U382"/>
    <mergeCell ref="V380:V382"/>
    <mergeCell ref="W380:W382"/>
    <mergeCell ref="X380:X382"/>
    <mergeCell ref="Y380:Y382"/>
    <mergeCell ref="N380:N382"/>
    <mergeCell ref="O380:O382"/>
    <mergeCell ref="P380:P382"/>
    <mergeCell ref="Q380:Q382"/>
    <mergeCell ref="R380:R382"/>
    <mergeCell ref="S380:S382"/>
    <mergeCell ref="AE374:AE376"/>
    <mergeCell ref="T374:T376"/>
    <mergeCell ref="U374:U376"/>
    <mergeCell ref="V374:V376"/>
    <mergeCell ref="W374:W376"/>
    <mergeCell ref="X374:X376"/>
    <mergeCell ref="Y374:Y376"/>
    <mergeCell ref="N374:N376"/>
    <mergeCell ref="O374:O376"/>
    <mergeCell ref="P374:P376"/>
    <mergeCell ref="Q374:Q376"/>
    <mergeCell ref="R374:R376"/>
    <mergeCell ref="S374:S376"/>
    <mergeCell ref="AE380:AE382"/>
    <mergeCell ref="Y383:Y385"/>
    <mergeCell ref="N383:N385"/>
    <mergeCell ref="O383:O385"/>
    <mergeCell ref="P383:P385"/>
    <mergeCell ref="Q383:Q385"/>
    <mergeCell ref="R383:R385"/>
    <mergeCell ref="S383:S385"/>
    <mergeCell ref="AL380:AL382"/>
    <mergeCell ref="AL383:AL385"/>
    <mergeCell ref="A377:A379"/>
    <mergeCell ref="B377:B379"/>
    <mergeCell ref="C377:C379"/>
    <mergeCell ref="D377:D379"/>
    <mergeCell ref="E377:E379"/>
    <mergeCell ref="F377:F379"/>
    <mergeCell ref="K377:K379"/>
    <mergeCell ref="L377:L379"/>
    <mergeCell ref="M377:M379"/>
    <mergeCell ref="A380:A382"/>
    <mergeCell ref="B380:B382"/>
    <mergeCell ref="C380:C382"/>
    <mergeCell ref="D380:D382"/>
    <mergeCell ref="E380:E382"/>
    <mergeCell ref="F380:F382"/>
    <mergeCell ref="AF380:AF382"/>
    <mergeCell ref="AG380:AG382"/>
    <mergeCell ref="AJ380:AJ382"/>
    <mergeCell ref="Z380:Z382"/>
    <mergeCell ref="AA380:AA382"/>
    <mergeCell ref="AB380:AB382"/>
    <mergeCell ref="AC380:AC382"/>
    <mergeCell ref="AD380:AD382"/>
    <mergeCell ref="K380:K382"/>
    <mergeCell ref="L380:L382"/>
    <mergeCell ref="M380:M382"/>
    <mergeCell ref="AG377:AG379"/>
    <mergeCell ref="AJ377:AJ379"/>
    <mergeCell ref="Z377:Z379"/>
    <mergeCell ref="AA377:AA379"/>
    <mergeCell ref="AB377:AB379"/>
    <mergeCell ref="AC377:AC379"/>
    <mergeCell ref="A386:A388"/>
    <mergeCell ref="B386:B388"/>
    <mergeCell ref="C386:C388"/>
    <mergeCell ref="D386:D388"/>
    <mergeCell ref="E386:E388"/>
    <mergeCell ref="F386:F388"/>
    <mergeCell ref="K386:K388"/>
    <mergeCell ref="L386:L388"/>
    <mergeCell ref="M386:M388"/>
    <mergeCell ref="AF383:AF385"/>
    <mergeCell ref="AG383:AG385"/>
    <mergeCell ref="AJ383:AJ385"/>
    <mergeCell ref="Z383:Z385"/>
    <mergeCell ref="AA383:AA385"/>
    <mergeCell ref="AB383:AB385"/>
    <mergeCell ref="AC383:AC385"/>
    <mergeCell ref="AD383:AD385"/>
    <mergeCell ref="AE383:AE385"/>
    <mergeCell ref="T383:T385"/>
    <mergeCell ref="U383:U385"/>
    <mergeCell ref="A383:A385"/>
    <mergeCell ref="B383:B385"/>
    <mergeCell ref="C383:C385"/>
    <mergeCell ref="D383:D385"/>
    <mergeCell ref="E383:E385"/>
    <mergeCell ref="F383:F385"/>
    <mergeCell ref="K383:K385"/>
    <mergeCell ref="L383:L385"/>
    <mergeCell ref="M383:M385"/>
    <mergeCell ref="V383:V385"/>
    <mergeCell ref="W383:W385"/>
    <mergeCell ref="X383:X385"/>
    <mergeCell ref="AL386:AL388"/>
    <mergeCell ref="A389:A391"/>
    <mergeCell ref="B389:B391"/>
    <mergeCell ref="C389:C391"/>
    <mergeCell ref="D389:D391"/>
    <mergeCell ref="E389:E391"/>
    <mergeCell ref="F389:F391"/>
    <mergeCell ref="K389:K391"/>
    <mergeCell ref="L389:L391"/>
    <mergeCell ref="M389:M391"/>
    <mergeCell ref="AF386:AF388"/>
    <mergeCell ref="AG386:AG388"/>
    <mergeCell ref="AJ386:AJ388"/>
    <mergeCell ref="Z386:Z388"/>
    <mergeCell ref="AA386:AA388"/>
    <mergeCell ref="AB386:AB388"/>
    <mergeCell ref="AC386:AC388"/>
    <mergeCell ref="AD386:AD388"/>
    <mergeCell ref="AE386:AE388"/>
    <mergeCell ref="T386:T388"/>
    <mergeCell ref="U386:U388"/>
    <mergeCell ref="V386:V388"/>
    <mergeCell ref="W386:W388"/>
    <mergeCell ref="X386:X388"/>
    <mergeCell ref="Y386:Y388"/>
    <mergeCell ref="N386:N388"/>
    <mergeCell ref="O386:O388"/>
    <mergeCell ref="P386:P388"/>
    <mergeCell ref="Q386:Q388"/>
    <mergeCell ref="R386:R388"/>
    <mergeCell ref="S386:S388"/>
    <mergeCell ref="AL389:AL391"/>
    <mergeCell ref="A392:A394"/>
    <mergeCell ref="B392:B394"/>
    <mergeCell ref="C392:C394"/>
    <mergeCell ref="D392:D394"/>
    <mergeCell ref="E392:E394"/>
    <mergeCell ref="F392:F394"/>
    <mergeCell ref="K392:K394"/>
    <mergeCell ref="L392:L394"/>
    <mergeCell ref="M392:M394"/>
    <mergeCell ref="AF389:AF391"/>
    <mergeCell ref="AG389:AG391"/>
    <mergeCell ref="AJ389:AJ391"/>
    <mergeCell ref="Z389:Z391"/>
    <mergeCell ref="AA389:AA391"/>
    <mergeCell ref="AB389:AB391"/>
    <mergeCell ref="AC389:AC391"/>
    <mergeCell ref="AD389:AD391"/>
    <mergeCell ref="AE389:AE391"/>
    <mergeCell ref="T389:T391"/>
    <mergeCell ref="U389:U391"/>
    <mergeCell ref="V389:V391"/>
    <mergeCell ref="W389:W391"/>
    <mergeCell ref="X389:X391"/>
    <mergeCell ref="Y389:Y391"/>
    <mergeCell ref="N389:N391"/>
    <mergeCell ref="O389:O391"/>
    <mergeCell ref="P389:P391"/>
    <mergeCell ref="Q389:Q391"/>
    <mergeCell ref="R389:R391"/>
    <mergeCell ref="S389:S391"/>
    <mergeCell ref="AL392:AL394"/>
    <mergeCell ref="A395:A397"/>
    <mergeCell ref="B395:B397"/>
    <mergeCell ref="C395:C397"/>
    <mergeCell ref="D395:D397"/>
    <mergeCell ref="E395:E397"/>
    <mergeCell ref="F395:F397"/>
    <mergeCell ref="K395:K397"/>
    <mergeCell ref="L395:L397"/>
    <mergeCell ref="M395:M397"/>
    <mergeCell ref="AF392:AF394"/>
    <mergeCell ref="AG392:AG394"/>
    <mergeCell ref="AJ392:AJ394"/>
    <mergeCell ref="Z392:Z394"/>
    <mergeCell ref="AA392:AA394"/>
    <mergeCell ref="AB392:AB394"/>
    <mergeCell ref="AC392:AC394"/>
    <mergeCell ref="AD392:AD394"/>
    <mergeCell ref="AE392:AE394"/>
    <mergeCell ref="T392:T394"/>
    <mergeCell ref="U392:U394"/>
    <mergeCell ref="V392:V394"/>
    <mergeCell ref="W392:W394"/>
    <mergeCell ref="X392:X394"/>
    <mergeCell ref="Y392:Y394"/>
    <mergeCell ref="N392:N394"/>
    <mergeCell ref="O392:O394"/>
    <mergeCell ref="AL395:AL397"/>
    <mergeCell ref="P392:P394"/>
    <mergeCell ref="Q392:Q394"/>
    <mergeCell ref="R392:R394"/>
    <mergeCell ref="S392:S394"/>
    <mergeCell ref="A398:A400"/>
    <mergeCell ref="B398:B400"/>
    <mergeCell ref="C398:C400"/>
    <mergeCell ref="D398:D400"/>
    <mergeCell ref="E398:E400"/>
    <mergeCell ref="F398:F400"/>
    <mergeCell ref="K398:K400"/>
    <mergeCell ref="L398:L400"/>
    <mergeCell ref="M398:M400"/>
    <mergeCell ref="AF395:AF397"/>
    <mergeCell ref="AG395:AG397"/>
    <mergeCell ref="AJ395:AJ397"/>
    <mergeCell ref="Z395:Z397"/>
    <mergeCell ref="AA395:AA397"/>
    <mergeCell ref="AB395:AB397"/>
    <mergeCell ref="AC395:AC397"/>
    <mergeCell ref="AD395:AD397"/>
    <mergeCell ref="AE395:AE397"/>
    <mergeCell ref="T395:T397"/>
    <mergeCell ref="U395:U397"/>
    <mergeCell ref="V395:V397"/>
    <mergeCell ref="W395:W397"/>
    <mergeCell ref="X395:X397"/>
    <mergeCell ref="Y395:Y397"/>
    <mergeCell ref="N395:N397"/>
    <mergeCell ref="O395:O397"/>
    <mergeCell ref="P395:P397"/>
    <mergeCell ref="Q395:Q397"/>
    <mergeCell ref="R395:R397"/>
    <mergeCell ref="S395:S397"/>
    <mergeCell ref="A401:A403"/>
    <mergeCell ref="B401:B403"/>
    <mergeCell ref="C401:C403"/>
    <mergeCell ref="D401:D403"/>
    <mergeCell ref="E401:E403"/>
    <mergeCell ref="F401:F403"/>
    <mergeCell ref="K401:K403"/>
    <mergeCell ref="L401:L403"/>
    <mergeCell ref="M401:M403"/>
    <mergeCell ref="AF398:AF400"/>
    <mergeCell ref="AG398:AG400"/>
    <mergeCell ref="AJ398:AJ400"/>
    <mergeCell ref="Z398:Z400"/>
    <mergeCell ref="AA398:AA400"/>
    <mergeCell ref="AB398:AB400"/>
    <mergeCell ref="AC398:AC400"/>
    <mergeCell ref="AD398:AD400"/>
    <mergeCell ref="AE398:AE400"/>
    <mergeCell ref="T398:T400"/>
    <mergeCell ref="U398:U400"/>
    <mergeCell ref="V398:V400"/>
    <mergeCell ref="W398:W400"/>
    <mergeCell ref="X398:X400"/>
    <mergeCell ref="Y398:Y400"/>
    <mergeCell ref="N398:N400"/>
    <mergeCell ref="O398:O400"/>
    <mergeCell ref="P398:P400"/>
    <mergeCell ref="Q398:Q400"/>
    <mergeCell ref="R398:R400"/>
    <mergeCell ref="AB401:AB403"/>
    <mergeCell ref="AC401:AC403"/>
    <mergeCell ref="AD401:AD403"/>
    <mergeCell ref="AL398:AL400"/>
    <mergeCell ref="S398:S400"/>
    <mergeCell ref="AD404:AD406"/>
    <mergeCell ref="AE404:AE406"/>
    <mergeCell ref="T404:T406"/>
    <mergeCell ref="U404:U406"/>
    <mergeCell ref="V404:V406"/>
    <mergeCell ref="W404:W406"/>
    <mergeCell ref="X404:X406"/>
    <mergeCell ref="Y404:Y406"/>
    <mergeCell ref="N404:N406"/>
    <mergeCell ref="O404:O406"/>
    <mergeCell ref="P404:P406"/>
    <mergeCell ref="Q404:Q406"/>
    <mergeCell ref="R404:R406"/>
    <mergeCell ref="S404:S406"/>
    <mergeCell ref="AL401:AL403"/>
    <mergeCell ref="AL404:AL406"/>
    <mergeCell ref="AF404:AF406"/>
    <mergeCell ref="AF401:AF403"/>
    <mergeCell ref="AG401:AG403"/>
    <mergeCell ref="AJ401:AJ403"/>
    <mergeCell ref="Z401:Z403"/>
    <mergeCell ref="AA401:AA403"/>
    <mergeCell ref="Q407:Q409"/>
    <mergeCell ref="R407:R409"/>
    <mergeCell ref="S407:S409"/>
    <mergeCell ref="AE401:AE403"/>
    <mergeCell ref="T401:T403"/>
    <mergeCell ref="U401:U403"/>
    <mergeCell ref="V401:V403"/>
    <mergeCell ref="W401:W403"/>
    <mergeCell ref="X401:X403"/>
    <mergeCell ref="Y401:Y403"/>
    <mergeCell ref="N401:N403"/>
    <mergeCell ref="O401:O403"/>
    <mergeCell ref="P401:P403"/>
    <mergeCell ref="Q401:Q403"/>
    <mergeCell ref="R401:R403"/>
    <mergeCell ref="S401:S403"/>
    <mergeCell ref="AD407:AD409"/>
    <mergeCell ref="AE407:AE409"/>
    <mergeCell ref="AL407:AL409"/>
    <mergeCell ref="A404:A406"/>
    <mergeCell ref="B404:B406"/>
    <mergeCell ref="C404:C406"/>
    <mergeCell ref="D404:D406"/>
    <mergeCell ref="E404:E406"/>
    <mergeCell ref="F404:F406"/>
    <mergeCell ref="K404:K406"/>
    <mergeCell ref="L404:L406"/>
    <mergeCell ref="M404:M406"/>
    <mergeCell ref="A407:A409"/>
    <mergeCell ref="B407:B409"/>
    <mergeCell ref="C407:C409"/>
    <mergeCell ref="D407:D409"/>
    <mergeCell ref="E407:E409"/>
    <mergeCell ref="F407:F409"/>
    <mergeCell ref="AF407:AF409"/>
    <mergeCell ref="AG407:AG409"/>
    <mergeCell ref="AJ407:AJ409"/>
    <mergeCell ref="Z407:Z409"/>
    <mergeCell ref="AA407:AA409"/>
    <mergeCell ref="AB407:AB409"/>
    <mergeCell ref="AC407:AC409"/>
    <mergeCell ref="T407:T409"/>
    <mergeCell ref="U407:U409"/>
    <mergeCell ref="V407:V409"/>
    <mergeCell ref="W407:W409"/>
    <mergeCell ref="X407:X409"/>
    <mergeCell ref="Y407:Y409"/>
    <mergeCell ref="N407:N409"/>
    <mergeCell ref="O407:O409"/>
    <mergeCell ref="P407:P409"/>
    <mergeCell ref="K407:K409"/>
    <mergeCell ref="L407:L409"/>
    <mergeCell ref="M407:M409"/>
    <mergeCell ref="AG404:AG406"/>
    <mergeCell ref="AJ404:AJ406"/>
    <mergeCell ref="Z404:Z406"/>
    <mergeCell ref="AA404:AA406"/>
    <mergeCell ref="AB404:AB406"/>
    <mergeCell ref="AC404:AC406"/>
    <mergeCell ref="AL410:AL412"/>
    <mergeCell ref="A413:A415"/>
    <mergeCell ref="B413:B415"/>
    <mergeCell ref="C413:C415"/>
    <mergeCell ref="D413:D415"/>
    <mergeCell ref="E413:E415"/>
    <mergeCell ref="F413:F415"/>
    <mergeCell ref="K413:K415"/>
    <mergeCell ref="L413:L415"/>
    <mergeCell ref="M413:M415"/>
    <mergeCell ref="AF410:AF412"/>
    <mergeCell ref="AG410:AG412"/>
    <mergeCell ref="AJ410:AJ412"/>
    <mergeCell ref="Z410:Z412"/>
    <mergeCell ref="AA410:AA412"/>
    <mergeCell ref="AB410:AB412"/>
    <mergeCell ref="AC410:AC412"/>
    <mergeCell ref="AD410:AD412"/>
    <mergeCell ref="AE410:AE412"/>
    <mergeCell ref="T410:T412"/>
    <mergeCell ref="U410:U412"/>
    <mergeCell ref="AL413:AL415"/>
    <mergeCell ref="A410:A412"/>
    <mergeCell ref="A416:A418"/>
    <mergeCell ref="B416:B418"/>
    <mergeCell ref="C416:C418"/>
    <mergeCell ref="D416:D418"/>
    <mergeCell ref="E416:E418"/>
    <mergeCell ref="F416:F418"/>
    <mergeCell ref="K416:K418"/>
    <mergeCell ref="L416:L418"/>
    <mergeCell ref="M416:M418"/>
    <mergeCell ref="N413:N415"/>
    <mergeCell ref="O413:O415"/>
    <mergeCell ref="P413:P415"/>
    <mergeCell ref="Q413:Q415"/>
    <mergeCell ref="N416:N418"/>
    <mergeCell ref="O416:O418"/>
    <mergeCell ref="P416:P418"/>
    <mergeCell ref="Q416:Q418"/>
    <mergeCell ref="Y416:Y418"/>
    <mergeCell ref="R416:R418"/>
    <mergeCell ref="S416:S418"/>
    <mergeCell ref="Z416:Z418"/>
    <mergeCell ref="AA416:AA418"/>
    <mergeCell ref="AB416:AB418"/>
    <mergeCell ref="AC416:AC418"/>
    <mergeCell ref="AD416:AD418"/>
    <mergeCell ref="AE416:AE418"/>
    <mergeCell ref="B410:B412"/>
    <mergeCell ref="C410:C412"/>
    <mergeCell ref="D410:D412"/>
    <mergeCell ref="E410:E412"/>
    <mergeCell ref="F410:F412"/>
    <mergeCell ref="K410:K412"/>
    <mergeCell ref="L410:L412"/>
    <mergeCell ref="M410:M412"/>
    <mergeCell ref="V410:V412"/>
    <mergeCell ref="T413:T415"/>
    <mergeCell ref="U413:U415"/>
    <mergeCell ref="V413:V415"/>
    <mergeCell ref="W410:W412"/>
    <mergeCell ref="X410:X412"/>
    <mergeCell ref="Y410:Y412"/>
    <mergeCell ref="N410:N412"/>
    <mergeCell ref="O410:O412"/>
    <mergeCell ref="P410:P412"/>
    <mergeCell ref="Q410:Q412"/>
    <mergeCell ref="R410:R412"/>
    <mergeCell ref="S410:S412"/>
    <mergeCell ref="AL416:AL418"/>
    <mergeCell ref="AG419:AG421"/>
    <mergeCell ref="AJ419:AJ421"/>
    <mergeCell ref="AL419:AL421"/>
    <mergeCell ref="AF413:AF415"/>
    <mergeCell ref="AG413:AG415"/>
    <mergeCell ref="AJ413:AJ415"/>
    <mergeCell ref="Z413:Z415"/>
    <mergeCell ref="AA413:AA415"/>
    <mergeCell ref="AB413:AB415"/>
    <mergeCell ref="AC413:AC415"/>
    <mergeCell ref="AD413:AD415"/>
    <mergeCell ref="AE413:AE415"/>
    <mergeCell ref="K419:K421"/>
    <mergeCell ref="L419:L421"/>
    <mergeCell ref="M419:M421"/>
    <mergeCell ref="N419:N421"/>
    <mergeCell ref="O419:O421"/>
    <mergeCell ref="P419:P421"/>
    <mergeCell ref="W413:W415"/>
    <mergeCell ref="AG416:AG418"/>
    <mergeCell ref="AJ416:AJ418"/>
    <mergeCell ref="R413:R415"/>
    <mergeCell ref="S413:S415"/>
    <mergeCell ref="AF416:AF418"/>
    <mergeCell ref="X413:X415"/>
    <mergeCell ref="Y413:Y415"/>
    <mergeCell ref="T416:T418"/>
    <mergeCell ref="U416:U418"/>
    <mergeCell ref="V416:V418"/>
    <mergeCell ref="W416:W418"/>
    <mergeCell ref="X416:X418"/>
    <mergeCell ref="A419:A421"/>
    <mergeCell ref="B419:B421"/>
    <mergeCell ref="C419:C421"/>
    <mergeCell ref="D419:D421"/>
    <mergeCell ref="E419:E421"/>
    <mergeCell ref="F419:F421"/>
    <mergeCell ref="AM419:AM421"/>
    <mergeCell ref="AC419:AC421"/>
    <mergeCell ref="AD419:AD421"/>
    <mergeCell ref="AE419:AE421"/>
    <mergeCell ref="AF419:AF421"/>
    <mergeCell ref="W419:W421"/>
    <mergeCell ref="X419:X421"/>
    <mergeCell ref="Y419:Y421"/>
    <mergeCell ref="Z419:Z421"/>
    <mergeCell ref="AA419:AA421"/>
    <mergeCell ref="AB419:AB421"/>
    <mergeCell ref="Q419:Q421"/>
    <mergeCell ref="R419:R421"/>
    <mergeCell ref="S419:S421"/>
    <mergeCell ref="T419:T421"/>
    <mergeCell ref="U419:U421"/>
    <mergeCell ref="V419:V421"/>
    <mergeCell ref="AK422:AK424"/>
    <mergeCell ref="M425:M427"/>
    <mergeCell ref="N425:N427"/>
    <mergeCell ref="O425:O427"/>
    <mergeCell ref="P425:P427"/>
    <mergeCell ref="Q425:Q427"/>
    <mergeCell ref="AB428:AB430"/>
    <mergeCell ref="AC428:AC430"/>
    <mergeCell ref="R428:R430"/>
    <mergeCell ref="S428:S430"/>
    <mergeCell ref="AG422:AG424"/>
    <mergeCell ref="AJ422:AJ424"/>
    <mergeCell ref="AG428:AG430"/>
    <mergeCell ref="AJ428:AJ430"/>
    <mergeCell ref="AL422:AL424"/>
    <mergeCell ref="A425:A427"/>
    <mergeCell ref="B425:B427"/>
    <mergeCell ref="C425:C427"/>
    <mergeCell ref="D425:D427"/>
    <mergeCell ref="E425:E427"/>
    <mergeCell ref="F425:F427"/>
    <mergeCell ref="K425:K427"/>
    <mergeCell ref="Y422:Y424"/>
    <mergeCell ref="Z422:Z424"/>
    <mergeCell ref="AA422:AA424"/>
    <mergeCell ref="AB422:AB424"/>
    <mergeCell ref="AC422:AC424"/>
    <mergeCell ref="AF422:AF424"/>
    <mergeCell ref="K422:K424"/>
    <mergeCell ref="L422:L424"/>
    <mergeCell ref="U422:U424"/>
    <mergeCell ref="V422:V424"/>
    <mergeCell ref="W422:W424"/>
    <mergeCell ref="X422:X424"/>
    <mergeCell ref="A422:A424"/>
    <mergeCell ref="AG425:AG427"/>
    <mergeCell ref="AJ425:AJ427"/>
    <mergeCell ref="AL425:AL427"/>
    <mergeCell ref="B422:B424"/>
    <mergeCell ref="C422:C424"/>
    <mergeCell ref="D422:D424"/>
    <mergeCell ref="E422:E424"/>
    <mergeCell ref="F422:F424"/>
    <mergeCell ref="A428:A430"/>
    <mergeCell ref="B428:B430"/>
    <mergeCell ref="C428:C430"/>
    <mergeCell ref="D428:D430"/>
    <mergeCell ref="E428:E430"/>
    <mergeCell ref="F428:F430"/>
    <mergeCell ref="K428:K430"/>
    <mergeCell ref="AD425:AD427"/>
    <mergeCell ref="AE425:AE427"/>
    <mergeCell ref="AF425:AF427"/>
    <mergeCell ref="X425:X427"/>
    <mergeCell ref="Y425:Y427"/>
    <mergeCell ref="Z425:Z427"/>
    <mergeCell ref="AA425:AA427"/>
    <mergeCell ref="AB425:AB427"/>
    <mergeCell ref="AC425:AC427"/>
    <mergeCell ref="R425:R427"/>
    <mergeCell ref="S425:S427"/>
    <mergeCell ref="T425:T427"/>
    <mergeCell ref="U425:U427"/>
    <mergeCell ref="V425:V427"/>
    <mergeCell ref="W425:W427"/>
    <mergeCell ref="L425:L427"/>
    <mergeCell ref="AL428:AL430"/>
    <mergeCell ref="B431:E431"/>
    <mergeCell ref="A432:A434"/>
    <mergeCell ref="B432:B434"/>
    <mergeCell ref="C432:C434"/>
    <mergeCell ref="D432:D434"/>
    <mergeCell ref="E432:E434"/>
    <mergeCell ref="F432:F434"/>
    <mergeCell ref="AD428:AD430"/>
    <mergeCell ref="AE428:AE430"/>
    <mergeCell ref="AF428:AF430"/>
    <mergeCell ref="X428:X430"/>
    <mergeCell ref="Y428:Y430"/>
    <mergeCell ref="Z428:Z430"/>
    <mergeCell ref="AA428:AA430"/>
    <mergeCell ref="T428:T430"/>
    <mergeCell ref="U428:U430"/>
    <mergeCell ref="V428:V430"/>
    <mergeCell ref="W428:W430"/>
    <mergeCell ref="L428:L430"/>
    <mergeCell ref="M428:M430"/>
    <mergeCell ref="N428:N430"/>
    <mergeCell ref="O428:O430"/>
    <mergeCell ref="P428:P430"/>
    <mergeCell ref="Q428:Q430"/>
    <mergeCell ref="AG432:AG434"/>
    <mergeCell ref="AJ432:AJ434"/>
    <mergeCell ref="AL432:AL434"/>
    <mergeCell ref="Q432:Q434"/>
    <mergeCell ref="R432:R434"/>
    <mergeCell ref="S432:S434"/>
    <mergeCell ref="T432:T434"/>
    <mergeCell ref="A435:A437"/>
    <mergeCell ref="B435:B437"/>
    <mergeCell ref="C435:C437"/>
    <mergeCell ref="D435:D437"/>
    <mergeCell ref="E435:E437"/>
    <mergeCell ref="F435:F437"/>
    <mergeCell ref="AC432:AC434"/>
    <mergeCell ref="AD432:AD434"/>
    <mergeCell ref="AE432:AE434"/>
    <mergeCell ref="AF432:AF434"/>
    <mergeCell ref="W432:W434"/>
    <mergeCell ref="X432:X434"/>
    <mergeCell ref="Y432:Y434"/>
    <mergeCell ref="Z432:Z434"/>
    <mergeCell ref="AA432:AA434"/>
    <mergeCell ref="AB432:AB434"/>
    <mergeCell ref="K432:K434"/>
    <mergeCell ref="L432:L434"/>
    <mergeCell ref="M432:M434"/>
    <mergeCell ref="N432:N434"/>
    <mergeCell ref="O432:O434"/>
    <mergeCell ref="P432:P434"/>
    <mergeCell ref="U432:U434"/>
    <mergeCell ref="V432:V434"/>
    <mergeCell ref="AG435:AG437"/>
    <mergeCell ref="AJ435:AJ437"/>
    <mergeCell ref="AL435:AL437"/>
    <mergeCell ref="A438:A440"/>
    <mergeCell ref="B438:B440"/>
    <mergeCell ref="C438:C440"/>
    <mergeCell ref="D438:D440"/>
    <mergeCell ref="E438:E440"/>
    <mergeCell ref="F438:F440"/>
    <mergeCell ref="AC435:AC437"/>
    <mergeCell ref="AD435:AD437"/>
    <mergeCell ref="AE435:AE437"/>
    <mergeCell ref="AF435:AF437"/>
    <mergeCell ref="W435:W437"/>
    <mergeCell ref="X435:X437"/>
    <mergeCell ref="Y435:Y437"/>
    <mergeCell ref="Z435:Z437"/>
    <mergeCell ref="AA435:AA437"/>
    <mergeCell ref="AB435:AB437"/>
    <mergeCell ref="Q435:Q437"/>
    <mergeCell ref="R435:R437"/>
    <mergeCell ref="S435:S437"/>
    <mergeCell ref="T435:T437"/>
    <mergeCell ref="U435:U437"/>
    <mergeCell ref="V435:V437"/>
    <mergeCell ref="K435:K437"/>
    <mergeCell ref="L435:L437"/>
    <mergeCell ref="M435:M437"/>
    <mergeCell ref="N435:N437"/>
    <mergeCell ref="O435:O437"/>
    <mergeCell ref="P435:P437"/>
    <mergeCell ref="AG438:AG440"/>
    <mergeCell ref="AJ438:AJ440"/>
    <mergeCell ref="AL438:AL440"/>
    <mergeCell ref="A441:A443"/>
    <mergeCell ref="B441:B443"/>
    <mergeCell ref="C441:C443"/>
    <mergeCell ref="D441:D443"/>
    <mergeCell ref="E441:E443"/>
    <mergeCell ref="F441:F443"/>
    <mergeCell ref="AC438:AC440"/>
    <mergeCell ref="AD438:AD440"/>
    <mergeCell ref="AE438:AE440"/>
    <mergeCell ref="AF438:AF440"/>
    <mergeCell ref="W438:W440"/>
    <mergeCell ref="X438:X440"/>
    <mergeCell ref="Y438:Y440"/>
    <mergeCell ref="Z438:Z440"/>
    <mergeCell ref="AA438:AA440"/>
    <mergeCell ref="AB438:AB440"/>
    <mergeCell ref="Q438:Q440"/>
    <mergeCell ref="R438:R440"/>
    <mergeCell ref="S438:S440"/>
    <mergeCell ref="T438:T440"/>
    <mergeCell ref="U438:U440"/>
    <mergeCell ref="V438:V440"/>
    <mergeCell ref="K438:K440"/>
    <mergeCell ref="L438:L440"/>
    <mergeCell ref="M438:M440"/>
    <mergeCell ref="N438:N440"/>
    <mergeCell ref="O438:O440"/>
    <mergeCell ref="P438:P440"/>
    <mergeCell ref="AC441:AC443"/>
    <mergeCell ref="AD441:AD443"/>
    <mergeCell ref="AE441:AE443"/>
    <mergeCell ref="AL441:AL443"/>
    <mergeCell ref="A444:A446"/>
    <mergeCell ref="B444:B446"/>
    <mergeCell ref="C444:C446"/>
    <mergeCell ref="D444:D446"/>
    <mergeCell ref="E444:E446"/>
    <mergeCell ref="F444:F446"/>
    <mergeCell ref="W441:W443"/>
    <mergeCell ref="X441:X443"/>
    <mergeCell ref="Y441:Y443"/>
    <mergeCell ref="Z441:Z443"/>
    <mergeCell ref="AA441:AA443"/>
    <mergeCell ref="AB441:AB443"/>
    <mergeCell ref="Q441:Q443"/>
    <mergeCell ref="R441:R443"/>
    <mergeCell ref="S441:S443"/>
    <mergeCell ref="T441:T443"/>
    <mergeCell ref="U441:U443"/>
    <mergeCell ref="V441:V443"/>
    <mergeCell ref="K441:K443"/>
    <mergeCell ref="L441:L443"/>
    <mergeCell ref="M441:M443"/>
    <mergeCell ref="N441:N443"/>
    <mergeCell ref="O441:O443"/>
    <mergeCell ref="P441:P443"/>
    <mergeCell ref="AG444:AG446"/>
    <mergeCell ref="AJ444:AJ446"/>
    <mergeCell ref="AL444:AL446"/>
    <mergeCell ref="AH444:AH446"/>
    <mergeCell ref="A447:A449"/>
    <mergeCell ref="B447:B449"/>
    <mergeCell ref="C447:C449"/>
    <mergeCell ref="E447:E449"/>
    <mergeCell ref="F447:F449"/>
    <mergeCell ref="K447:K449"/>
    <mergeCell ref="AC444:AC446"/>
    <mergeCell ref="AD444:AD446"/>
    <mergeCell ref="AE444:AE446"/>
    <mergeCell ref="AF444:AF446"/>
    <mergeCell ref="W444:W446"/>
    <mergeCell ref="X444:X446"/>
    <mergeCell ref="Y444:Y446"/>
    <mergeCell ref="Z444:Z446"/>
    <mergeCell ref="AA444:AA446"/>
    <mergeCell ref="AB444:AB446"/>
    <mergeCell ref="Q444:Q446"/>
    <mergeCell ref="R444:R446"/>
    <mergeCell ref="S444:S446"/>
    <mergeCell ref="T444:T446"/>
    <mergeCell ref="U444:U446"/>
    <mergeCell ref="V444:V446"/>
    <mergeCell ref="K444:K446"/>
    <mergeCell ref="L444:L446"/>
    <mergeCell ref="M444:M446"/>
    <mergeCell ref="N444:N446"/>
    <mergeCell ref="O444:O446"/>
    <mergeCell ref="P444:P446"/>
    <mergeCell ref="AJ447:AJ449"/>
    <mergeCell ref="AL447:AL449"/>
    <mergeCell ref="A450:A452"/>
    <mergeCell ref="B450:B452"/>
    <mergeCell ref="C450:C452"/>
    <mergeCell ref="E450:E452"/>
    <mergeCell ref="F450:F452"/>
    <mergeCell ref="K450:K452"/>
    <mergeCell ref="L450:L452"/>
    <mergeCell ref="M450:M452"/>
    <mergeCell ref="AD447:AD449"/>
    <mergeCell ref="AE447:AE449"/>
    <mergeCell ref="AF447:AF449"/>
    <mergeCell ref="AG447:AG449"/>
    <mergeCell ref="X447:X449"/>
    <mergeCell ref="Y447:Y449"/>
    <mergeCell ref="Z447:Z449"/>
    <mergeCell ref="AA447:AA449"/>
    <mergeCell ref="AB447:AB449"/>
    <mergeCell ref="AC447:AC449"/>
    <mergeCell ref="R447:R449"/>
    <mergeCell ref="S447:S449"/>
    <mergeCell ref="T447:T449"/>
    <mergeCell ref="U447:U449"/>
    <mergeCell ref="V447:V449"/>
    <mergeCell ref="W447:W449"/>
    <mergeCell ref="L447:L449"/>
    <mergeCell ref="M447:M449"/>
    <mergeCell ref="N447:N449"/>
    <mergeCell ref="O447:O449"/>
    <mergeCell ref="P447:P449"/>
    <mergeCell ref="Q447:Q449"/>
    <mergeCell ref="AL450:AL452"/>
    <mergeCell ref="A453:A455"/>
    <mergeCell ref="B453:B455"/>
    <mergeCell ref="C453:C455"/>
    <mergeCell ref="E453:E455"/>
    <mergeCell ref="F453:F455"/>
    <mergeCell ref="K453:K455"/>
    <mergeCell ref="L453:L455"/>
    <mergeCell ref="M453:M455"/>
    <mergeCell ref="N453:N455"/>
    <mergeCell ref="AF450:AF452"/>
    <mergeCell ref="AG450:AG452"/>
    <mergeCell ref="AJ450:AJ452"/>
    <mergeCell ref="Z450:Z452"/>
    <mergeCell ref="AA450:AA452"/>
    <mergeCell ref="AB450:AB452"/>
    <mergeCell ref="AC450:AC452"/>
    <mergeCell ref="AD450:AD452"/>
    <mergeCell ref="AE450:AE452"/>
    <mergeCell ref="T450:T452"/>
    <mergeCell ref="U450:U452"/>
    <mergeCell ref="V450:V452"/>
    <mergeCell ref="W450:W452"/>
    <mergeCell ref="X450:X452"/>
    <mergeCell ref="Y450:Y452"/>
    <mergeCell ref="N450:N452"/>
    <mergeCell ref="O450:O452"/>
    <mergeCell ref="P450:P452"/>
    <mergeCell ref="Q450:Q452"/>
    <mergeCell ref="R450:R452"/>
    <mergeCell ref="S450:S452"/>
    <mergeCell ref="AG453:AG455"/>
    <mergeCell ref="AJ453:AJ455"/>
    <mergeCell ref="AL453:AL455"/>
    <mergeCell ref="A456:A458"/>
    <mergeCell ref="B456:B458"/>
    <mergeCell ref="C456:C458"/>
    <mergeCell ref="E456:E458"/>
    <mergeCell ref="F456:F458"/>
    <mergeCell ref="K456:K458"/>
    <mergeCell ref="AA453:AA455"/>
    <mergeCell ref="AB453:AB455"/>
    <mergeCell ref="AC453:AC455"/>
    <mergeCell ref="AD453:AD455"/>
    <mergeCell ref="AE453:AE455"/>
    <mergeCell ref="AF453:AF455"/>
    <mergeCell ref="U453:U455"/>
    <mergeCell ref="V453:V455"/>
    <mergeCell ref="W453:W455"/>
    <mergeCell ref="X453:X455"/>
    <mergeCell ref="Y453:Y455"/>
    <mergeCell ref="Z453:Z455"/>
    <mergeCell ref="O453:O455"/>
    <mergeCell ref="P453:P455"/>
    <mergeCell ref="Q453:Q455"/>
    <mergeCell ref="R453:R455"/>
    <mergeCell ref="S453:S455"/>
    <mergeCell ref="T453:T455"/>
    <mergeCell ref="AJ456:AJ458"/>
    <mergeCell ref="AL456:AL458"/>
    <mergeCell ref="E459:E461"/>
    <mergeCell ref="F459:F461"/>
    <mergeCell ref="K459:K461"/>
    <mergeCell ref="L459:L461"/>
    <mergeCell ref="M459:M461"/>
    <mergeCell ref="AD456:AD458"/>
    <mergeCell ref="AE456:AE458"/>
    <mergeCell ref="AF456:AF458"/>
    <mergeCell ref="AG456:AG458"/>
    <mergeCell ref="X456:X458"/>
    <mergeCell ref="Y456:Y458"/>
    <mergeCell ref="Z456:Z458"/>
    <mergeCell ref="AA456:AA458"/>
    <mergeCell ref="AB456:AB458"/>
    <mergeCell ref="AC456:AC458"/>
    <mergeCell ref="R456:R458"/>
    <mergeCell ref="S456:S458"/>
    <mergeCell ref="T456:T458"/>
    <mergeCell ref="U456:U458"/>
    <mergeCell ref="AF459:AF461"/>
    <mergeCell ref="AG459:AG461"/>
    <mergeCell ref="V456:V458"/>
    <mergeCell ref="W456:W458"/>
    <mergeCell ref="L456:L458"/>
    <mergeCell ref="M456:M458"/>
    <mergeCell ref="N456:N458"/>
    <mergeCell ref="O456:O458"/>
    <mergeCell ref="T459:T461"/>
    <mergeCell ref="U459:U461"/>
    <mergeCell ref="P456:P458"/>
    <mergeCell ref="Q456:Q458"/>
    <mergeCell ref="AL462:AL464"/>
    <mergeCell ref="AA462:AA464"/>
    <mergeCell ref="AB462:AB464"/>
    <mergeCell ref="AC462:AC464"/>
    <mergeCell ref="AD462:AD464"/>
    <mergeCell ref="AE462:AE464"/>
    <mergeCell ref="AF462:AF464"/>
    <mergeCell ref="U462:U464"/>
    <mergeCell ref="V462:V464"/>
    <mergeCell ref="W462:W464"/>
    <mergeCell ref="X462:X464"/>
    <mergeCell ref="Y462:Y464"/>
    <mergeCell ref="Z462:Z464"/>
    <mergeCell ref="AJ459:AJ461"/>
    <mergeCell ref="AL459:AL461"/>
    <mergeCell ref="Z459:Z461"/>
    <mergeCell ref="AA459:AA461"/>
    <mergeCell ref="AB459:AB461"/>
    <mergeCell ref="AC459:AC461"/>
    <mergeCell ref="AD459:AD461"/>
    <mergeCell ref="AE459:AE461"/>
    <mergeCell ref="X459:X461"/>
    <mergeCell ref="Y459:Y461"/>
    <mergeCell ref="AG462:AG464"/>
    <mergeCell ref="AJ462:AJ464"/>
    <mergeCell ref="D465:D467"/>
    <mergeCell ref="E465:E467"/>
    <mergeCell ref="F465:F467"/>
    <mergeCell ref="I462:I464"/>
    <mergeCell ref="J462:J464"/>
    <mergeCell ref="K462:K464"/>
    <mergeCell ref="L462:L464"/>
    <mergeCell ref="M462:M464"/>
    <mergeCell ref="N462:N464"/>
    <mergeCell ref="A462:A464"/>
    <mergeCell ref="B462:B464"/>
    <mergeCell ref="C462:C464"/>
    <mergeCell ref="D462:D464"/>
    <mergeCell ref="E462:E464"/>
    <mergeCell ref="F462:F464"/>
    <mergeCell ref="V459:V461"/>
    <mergeCell ref="W459:W461"/>
    <mergeCell ref="O462:O464"/>
    <mergeCell ref="P462:P464"/>
    <mergeCell ref="Q462:Q464"/>
    <mergeCell ref="R462:R464"/>
    <mergeCell ref="S462:S464"/>
    <mergeCell ref="T462:T464"/>
    <mergeCell ref="N459:N461"/>
    <mergeCell ref="O459:O461"/>
    <mergeCell ref="P459:P461"/>
    <mergeCell ref="Q459:Q461"/>
    <mergeCell ref="R459:R461"/>
    <mergeCell ref="S459:S461"/>
    <mergeCell ref="A459:A461"/>
    <mergeCell ref="B459:B461"/>
    <mergeCell ref="C459:C461"/>
    <mergeCell ref="AL465:AL467"/>
    <mergeCell ref="AA465:AA467"/>
    <mergeCell ref="AB465:AB467"/>
    <mergeCell ref="AC465:AC467"/>
    <mergeCell ref="AD465:AD467"/>
    <mergeCell ref="AE465:AE467"/>
    <mergeCell ref="AF465:AF467"/>
    <mergeCell ref="U465:U467"/>
    <mergeCell ref="V465:V467"/>
    <mergeCell ref="W465:W467"/>
    <mergeCell ref="X465:X467"/>
    <mergeCell ref="Y465:Y467"/>
    <mergeCell ref="Z465:Z467"/>
    <mergeCell ref="W471:W472"/>
    <mergeCell ref="X471:X472"/>
    <mergeCell ref="AJ471:AJ472"/>
    <mergeCell ref="AL471:AL472"/>
    <mergeCell ref="B469:L469"/>
    <mergeCell ref="B470:E470"/>
    <mergeCell ref="A471:A472"/>
    <mergeCell ref="B471:B472"/>
    <mergeCell ref="C471:C472"/>
    <mergeCell ref="E471:E472"/>
    <mergeCell ref="F471:F472"/>
    <mergeCell ref="K471:K472"/>
    <mergeCell ref="L471:L472"/>
    <mergeCell ref="L486:L488"/>
    <mergeCell ref="M486:M488"/>
    <mergeCell ref="N486:N488"/>
    <mergeCell ref="O486:O488"/>
    <mergeCell ref="P486:P488"/>
    <mergeCell ref="Q486:Q488"/>
    <mergeCell ref="AG465:AG467"/>
    <mergeCell ref="AJ465:AJ467"/>
    <mergeCell ref="O465:O467"/>
    <mergeCell ref="P465:P467"/>
    <mergeCell ref="Q465:Q467"/>
    <mergeCell ref="R465:R467"/>
    <mergeCell ref="S465:S467"/>
    <mergeCell ref="T465:T467"/>
    <mergeCell ref="I465:I467"/>
    <mergeCell ref="J465:J467"/>
    <mergeCell ref="K465:K467"/>
    <mergeCell ref="L465:L467"/>
    <mergeCell ref="M465:M467"/>
    <mergeCell ref="N465:N467"/>
    <mergeCell ref="A465:A467"/>
    <mergeCell ref="B465:B467"/>
    <mergeCell ref="C465:C467"/>
    <mergeCell ref="B485:E485"/>
    <mergeCell ref="A486:A488"/>
    <mergeCell ref="B486:B488"/>
    <mergeCell ref="C486:C488"/>
    <mergeCell ref="E486:E488"/>
    <mergeCell ref="F486:F488"/>
    <mergeCell ref="K486:K488"/>
    <mergeCell ref="AE471:AE472"/>
    <mergeCell ref="AF471:AF472"/>
    <mergeCell ref="AG471:AG472"/>
    <mergeCell ref="Y471:Y472"/>
    <mergeCell ref="Z471:Z472"/>
    <mergeCell ref="AA471:AA472"/>
    <mergeCell ref="AB471:AB472"/>
    <mergeCell ref="AC471:AC472"/>
    <mergeCell ref="AD471:AD472"/>
    <mergeCell ref="S471:S472"/>
    <mergeCell ref="T471:T472"/>
    <mergeCell ref="U471:U472"/>
    <mergeCell ref="V471:V472"/>
    <mergeCell ref="M471:M472"/>
    <mergeCell ref="N471:N472"/>
    <mergeCell ref="O471:O472"/>
    <mergeCell ref="P471:P472"/>
    <mergeCell ref="Q471:Q472"/>
    <mergeCell ref="R471:R472"/>
    <mergeCell ref="AG486:AG488"/>
    <mergeCell ref="AJ486:AJ488"/>
    <mergeCell ref="AL486:AL488"/>
    <mergeCell ref="R489:R491"/>
    <mergeCell ref="A489:A491"/>
    <mergeCell ref="B489:B491"/>
    <mergeCell ref="C489:C491"/>
    <mergeCell ref="E489:E491"/>
    <mergeCell ref="F489:F491"/>
    <mergeCell ref="K489:K491"/>
    <mergeCell ref="L489:L491"/>
    <mergeCell ref="AD486:AD488"/>
    <mergeCell ref="AE486:AE488"/>
    <mergeCell ref="AF486:AF488"/>
    <mergeCell ref="X486:X488"/>
    <mergeCell ref="Y486:Y488"/>
    <mergeCell ref="Z486:Z488"/>
    <mergeCell ref="AA486:AA488"/>
    <mergeCell ref="AB486:AB488"/>
    <mergeCell ref="AC486:AC488"/>
    <mergeCell ref="R486:R488"/>
    <mergeCell ref="S486:S488"/>
    <mergeCell ref="T486:T488"/>
    <mergeCell ref="U486:U488"/>
    <mergeCell ref="V486:V488"/>
    <mergeCell ref="W486:W488"/>
    <mergeCell ref="S492:S493"/>
    <mergeCell ref="AJ489:AJ491"/>
    <mergeCell ref="AL489:AL491"/>
    <mergeCell ref="A492:A493"/>
    <mergeCell ref="B492:B493"/>
    <mergeCell ref="C492:C493"/>
    <mergeCell ref="E492:E493"/>
    <mergeCell ref="F492:F493"/>
    <mergeCell ref="K492:K493"/>
    <mergeCell ref="L492:L493"/>
    <mergeCell ref="M492:M493"/>
    <mergeCell ref="AE489:AE491"/>
    <mergeCell ref="AF489:AF491"/>
    <mergeCell ref="AG489:AG491"/>
    <mergeCell ref="Y489:Y491"/>
    <mergeCell ref="Z489:Z491"/>
    <mergeCell ref="AA489:AA491"/>
    <mergeCell ref="AB489:AB491"/>
    <mergeCell ref="AC489:AC491"/>
    <mergeCell ref="AD489:AD491"/>
    <mergeCell ref="S489:S491"/>
    <mergeCell ref="T489:T491"/>
    <mergeCell ref="U489:U491"/>
    <mergeCell ref="V489:V491"/>
    <mergeCell ref="W489:W491"/>
    <mergeCell ref="X489:X491"/>
    <mergeCell ref="M489:M491"/>
    <mergeCell ref="N489:N491"/>
    <mergeCell ref="AL492:AL493"/>
    <mergeCell ref="O489:O491"/>
    <mergeCell ref="P489:P491"/>
    <mergeCell ref="Q489:Q491"/>
    <mergeCell ref="T494:T495"/>
    <mergeCell ref="AL497:AL498"/>
    <mergeCell ref="AJ499:AJ500"/>
    <mergeCell ref="A494:A495"/>
    <mergeCell ref="B494:B495"/>
    <mergeCell ref="C494:C495"/>
    <mergeCell ref="E494:E495"/>
    <mergeCell ref="F494:F495"/>
    <mergeCell ref="K494:K495"/>
    <mergeCell ref="L494:L495"/>
    <mergeCell ref="M494:M495"/>
    <mergeCell ref="N494:N495"/>
    <mergeCell ref="AF492:AF493"/>
    <mergeCell ref="AG492:AG493"/>
    <mergeCell ref="AJ492:AJ493"/>
    <mergeCell ref="Z492:Z493"/>
    <mergeCell ref="AA492:AA493"/>
    <mergeCell ref="AB492:AB493"/>
    <mergeCell ref="AC492:AC493"/>
    <mergeCell ref="AD492:AD493"/>
    <mergeCell ref="AE492:AE493"/>
    <mergeCell ref="T492:T493"/>
    <mergeCell ref="U492:U493"/>
    <mergeCell ref="V492:V493"/>
    <mergeCell ref="W492:W493"/>
    <mergeCell ref="X492:X493"/>
    <mergeCell ref="Y492:Y493"/>
    <mergeCell ref="N492:N493"/>
    <mergeCell ref="O492:O493"/>
    <mergeCell ref="P492:P493"/>
    <mergeCell ref="Q492:Q493"/>
    <mergeCell ref="R492:R493"/>
    <mergeCell ref="A497:A498"/>
    <mergeCell ref="B497:B498"/>
    <mergeCell ref="C497:C498"/>
    <mergeCell ref="E497:E498"/>
    <mergeCell ref="F497:F498"/>
    <mergeCell ref="K497:K498"/>
    <mergeCell ref="AG494:AG495"/>
    <mergeCell ref="AJ494:AJ495"/>
    <mergeCell ref="O499:O500"/>
    <mergeCell ref="P499:P500"/>
    <mergeCell ref="Q499:Q500"/>
    <mergeCell ref="R499:R500"/>
    <mergeCell ref="AG497:AG498"/>
    <mergeCell ref="AJ497:AJ498"/>
    <mergeCell ref="AL494:AL495"/>
    <mergeCell ref="AA494:AA495"/>
    <mergeCell ref="AB494:AB495"/>
    <mergeCell ref="AC494:AC495"/>
    <mergeCell ref="AD494:AD495"/>
    <mergeCell ref="AE494:AE495"/>
    <mergeCell ref="AF494:AF495"/>
    <mergeCell ref="U494:U495"/>
    <mergeCell ref="V494:V495"/>
    <mergeCell ref="W494:W495"/>
    <mergeCell ref="X494:X495"/>
    <mergeCell ref="Y494:Y495"/>
    <mergeCell ref="Z494:Z495"/>
    <mergeCell ref="O494:O495"/>
    <mergeCell ref="P494:P495"/>
    <mergeCell ref="Q494:Q495"/>
    <mergeCell ref="R494:R495"/>
    <mergeCell ref="S494:S495"/>
    <mergeCell ref="K499:K500"/>
    <mergeCell ref="L499:L500"/>
    <mergeCell ref="AD497:AD498"/>
    <mergeCell ref="AE497:AE498"/>
    <mergeCell ref="AF497:AF498"/>
    <mergeCell ref="X497:X498"/>
    <mergeCell ref="Y497:Y498"/>
    <mergeCell ref="Z497:Z498"/>
    <mergeCell ref="AA497:AA498"/>
    <mergeCell ref="AB497:AB498"/>
    <mergeCell ref="AC497:AC498"/>
    <mergeCell ref="R497:R498"/>
    <mergeCell ref="S497:S498"/>
    <mergeCell ref="T497:T498"/>
    <mergeCell ref="U497:U498"/>
    <mergeCell ref="V497:V498"/>
    <mergeCell ref="W497:W498"/>
    <mergeCell ref="L497:L498"/>
    <mergeCell ref="M497:M498"/>
    <mergeCell ref="N497:N498"/>
    <mergeCell ref="O497:O498"/>
    <mergeCell ref="P497:P498"/>
    <mergeCell ref="Q497:Q498"/>
    <mergeCell ref="AL499:AL500"/>
    <mergeCell ref="A501:A502"/>
    <mergeCell ref="B501:B502"/>
    <mergeCell ref="C501:C502"/>
    <mergeCell ref="E501:E502"/>
    <mergeCell ref="F501:F502"/>
    <mergeCell ref="K501:K502"/>
    <mergeCell ref="L501:L502"/>
    <mergeCell ref="M501:M502"/>
    <mergeCell ref="AE499:AE500"/>
    <mergeCell ref="AF499:AF500"/>
    <mergeCell ref="AG499:AG500"/>
    <mergeCell ref="Y499:Y500"/>
    <mergeCell ref="Z499:Z500"/>
    <mergeCell ref="AA499:AA500"/>
    <mergeCell ref="AB499:AB500"/>
    <mergeCell ref="AC499:AC500"/>
    <mergeCell ref="AD499:AD500"/>
    <mergeCell ref="S499:S500"/>
    <mergeCell ref="T499:T500"/>
    <mergeCell ref="U499:U500"/>
    <mergeCell ref="V499:V500"/>
    <mergeCell ref="W499:W500"/>
    <mergeCell ref="X499:X500"/>
    <mergeCell ref="M499:M500"/>
    <mergeCell ref="N499:N500"/>
    <mergeCell ref="AL501:AL502"/>
    <mergeCell ref="A499:A500"/>
    <mergeCell ref="B499:B500"/>
    <mergeCell ref="C499:C500"/>
    <mergeCell ref="E499:E500"/>
    <mergeCell ref="F499:F500"/>
    <mergeCell ref="A503:A504"/>
    <mergeCell ref="B503:B504"/>
    <mergeCell ref="C503:C504"/>
    <mergeCell ref="E503:E504"/>
    <mergeCell ref="F503:F504"/>
    <mergeCell ref="K503:K504"/>
    <mergeCell ref="L503:L504"/>
    <mergeCell ref="M503:M504"/>
    <mergeCell ref="N503:N504"/>
    <mergeCell ref="AF501:AF502"/>
    <mergeCell ref="AG501:AG502"/>
    <mergeCell ref="AJ501:AJ502"/>
    <mergeCell ref="Z501:Z502"/>
    <mergeCell ref="AA501:AA502"/>
    <mergeCell ref="AB501:AB502"/>
    <mergeCell ref="AC501:AC502"/>
    <mergeCell ref="AD501:AD502"/>
    <mergeCell ref="AE501:AE502"/>
    <mergeCell ref="T501:T502"/>
    <mergeCell ref="U501:U502"/>
    <mergeCell ref="V501:V502"/>
    <mergeCell ref="W501:W502"/>
    <mergeCell ref="X501:X502"/>
    <mergeCell ref="Y501:Y502"/>
    <mergeCell ref="N501:N502"/>
    <mergeCell ref="O501:O502"/>
    <mergeCell ref="P501:P502"/>
    <mergeCell ref="Q501:Q502"/>
    <mergeCell ref="AG503:AG504"/>
    <mergeCell ref="AJ503:AJ504"/>
    <mergeCell ref="R501:R502"/>
    <mergeCell ref="S501:S502"/>
    <mergeCell ref="F505:F506"/>
    <mergeCell ref="K505:K506"/>
    <mergeCell ref="M511:M512"/>
    <mergeCell ref="N511:N512"/>
    <mergeCell ref="O511:O512"/>
    <mergeCell ref="P511:P512"/>
    <mergeCell ref="Q511:Q512"/>
    <mergeCell ref="R511:R512"/>
    <mergeCell ref="AL503:AL504"/>
    <mergeCell ref="AA503:AA504"/>
    <mergeCell ref="AB503:AB504"/>
    <mergeCell ref="AC503:AC504"/>
    <mergeCell ref="AD503:AD504"/>
    <mergeCell ref="AE503:AE504"/>
    <mergeCell ref="AF503:AF504"/>
    <mergeCell ref="U503:U504"/>
    <mergeCell ref="V503:V504"/>
    <mergeCell ref="W503:W504"/>
    <mergeCell ref="X503:X504"/>
    <mergeCell ref="Y503:Y504"/>
    <mergeCell ref="Z503:Z504"/>
    <mergeCell ref="O503:O504"/>
    <mergeCell ref="P503:P504"/>
    <mergeCell ref="Q503:Q504"/>
    <mergeCell ref="R503:R504"/>
    <mergeCell ref="S503:S504"/>
    <mergeCell ref="T503:T504"/>
    <mergeCell ref="AG505:AG506"/>
    <mergeCell ref="AJ505:AJ506"/>
    <mergeCell ref="AL505:AL506"/>
    <mergeCell ref="A511:A512"/>
    <mergeCell ref="B511:B512"/>
    <mergeCell ref="C511:C512"/>
    <mergeCell ref="E511:E512"/>
    <mergeCell ref="F511:F512"/>
    <mergeCell ref="K511:K512"/>
    <mergeCell ref="L511:L512"/>
    <mergeCell ref="AD505:AD506"/>
    <mergeCell ref="AE505:AE506"/>
    <mergeCell ref="AF505:AF506"/>
    <mergeCell ref="X505:X506"/>
    <mergeCell ref="Y505:Y506"/>
    <mergeCell ref="Z505:Z506"/>
    <mergeCell ref="AA505:AA506"/>
    <mergeCell ref="AB505:AB506"/>
    <mergeCell ref="AC505:AC506"/>
    <mergeCell ref="R505:R506"/>
    <mergeCell ref="S505:S506"/>
    <mergeCell ref="T505:T506"/>
    <mergeCell ref="U505:U506"/>
    <mergeCell ref="V505:V506"/>
    <mergeCell ref="W505:W506"/>
    <mergeCell ref="L505:L506"/>
    <mergeCell ref="M505:M506"/>
    <mergeCell ref="N505:N506"/>
    <mergeCell ref="O505:O506"/>
    <mergeCell ref="P505:P506"/>
    <mergeCell ref="Q505:Q506"/>
    <mergeCell ref="A505:A506"/>
    <mergeCell ref="B505:B506"/>
    <mergeCell ref="C505:C506"/>
    <mergeCell ref="E505:E506"/>
    <mergeCell ref="A593:A594"/>
    <mergeCell ref="B593:B594"/>
    <mergeCell ref="C593:C594"/>
    <mergeCell ref="E593:E594"/>
    <mergeCell ref="F593:F594"/>
    <mergeCell ref="K593:K594"/>
    <mergeCell ref="AJ511:AJ512"/>
    <mergeCell ref="AL511:AL512"/>
    <mergeCell ref="B516:L516"/>
    <mergeCell ref="B518:L518"/>
    <mergeCell ref="B519:E519"/>
    <mergeCell ref="B562:E562"/>
    <mergeCell ref="AE511:AE512"/>
    <mergeCell ref="AF511:AF512"/>
    <mergeCell ref="AG511:AG512"/>
    <mergeCell ref="Y511:Y512"/>
    <mergeCell ref="Z511:Z512"/>
    <mergeCell ref="AA511:AA512"/>
    <mergeCell ref="AB511:AB512"/>
    <mergeCell ref="AC511:AC512"/>
    <mergeCell ref="AD511:AD512"/>
    <mergeCell ref="S511:S512"/>
    <mergeCell ref="T511:T512"/>
    <mergeCell ref="U511:U512"/>
    <mergeCell ref="V511:V512"/>
    <mergeCell ref="W511:W512"/>
    <mergeCell ref="X511:X512"/>
    <mergeCell ref="AJ593:AJ594"/>
    <mergeCell ref="AL593:AL594"/>
    <mergeCell ref="AD593:AD594"/>
    <mergeCell ref="AE593:AE594"/>
    <mergeCell ref="AG593:AG594"/>
    <mergeCell ref="X593:X594"/>
    <mergeCell ref="Y593:Y594"/>
    <mergeCell ref="Z593:Z594"/>
    <mergeCell ref="AA593:AA594"/>
    <mergeCell ref="AB593:AB594"/>
    <mergeCell ref="AC593:AC594"/>
    <mergeCell ref="R593:R594"/>
    <mergeCell ref="S593:S594"/>
    <mergeCell ref="T593:T594"/>
    <mergeCell ref="U593:U594"/>
    <mergeCell ref="V593:V594"/>
    <mergeCell ref="W593:W594"/>
    <mergeCell ref="L593:L594"/>
    <mergeCell ref="M593:M594"/>
    <mergeCell ref="N593:N594"/>
    <mergeCell ref="O593:O594"/>
    <mergeCell ref="P593:P594"/>
    <mergeCell ref="Q593:Q594"/>
    <mergeCell ref="AJ595:AJ596"/>
    <mergeCell ref="AL595:AL596"/>
    <mergeCell ref="Z595:Z596"/>
    <mergeCell ref="AA595:AA596"/>
    <mergeCell ref="AB595:AB596"/>
    <mergeCell ref="AC595:AC596"/>
    <mergeCell ref="AD595:AD596"/>
    <mergeCell ref="AE595:AE596"/>
    <mergeCell ref="T595:T596"/>
    <mergeCell ref="U595:U596"/>
    <mergeCell ref="V595:V596"/>
    <mergeCell ref="W595:W596"/>
    <mergeCell ref="X595:X596"/>
    <mergeCell ref="Y595:Y596"/>
    <mergeCell ref="N595:N596"/>
    <mergeCell ref="O595:O596"/>
    <mergeCell ref="P595:P596"/>
    <mergeCell ref="Q595:Q596"/>
    <mergeCell ref="R595:R596"/>
    <mergeCell ref="S595:S596"/>
    <mergeCell ref="A597:A598"/>
    <mergeCell ref="B597:B598"/>
    <mergeCell ref="C597:C598"/>
    <mergeCell ref="E597:E598"/>
    <mergeCell ref="F597:F598"/>
    <mergeCell ref="K597:K598"/>
    <mergeCell ref="AG595:AG596"/>
    <mergeCell ref="B683:L683"/>
    <mergeCell ref="B684:E684"/>
    <mergeCell ref="A695:A696"/>
    <mergeCell ref="B695:B696"/>
    <mergeCell ref="C695:C696"/>
    <mergeCell ref="E695:E696"/>
    <mergeCell ref="F695:F696"/>
    <mergeCell ref="K695:K696"/>
    <mergeCell ref="L695:L696"/>
    <mergeCell ref="AG597:AG598"/>
    <mergeCell ref="A595:A596"/>
    <mergeCell ref="B595:B596"/>
    <mergeCell ref="C595:C596"/>
    <mergeCell ref="E595:E596"/>
    <mergeCell ref="F595:F596"/>
    <mergeCell ref="K595:K596"/>
    <mergeCell ref="L595:L596"/>
    <mergeCell ref="M595:M596"/>
    <mergeCell ref="AJ597:AJ598"/>
    <mergeCell ref="AL597:AL598"/>
    <mergeCell ref="B637:L637"/>
    <mergeCell ref="B638:E638"/>
    <mergeCell ref="B666:E666"/>
    <mergeCell ref="AD597:AD598"/>
    <mergeCell ref="AE597:AE598"/>
    <mergeCell ref="AF597:AF598"/>
    <mergeCell ref="X597:X598"/>
    <mergeCell ref="Y597:Y598"/>
    <mergeCell ref="Z597:Z598"/>
    <mergeCell ref="AA597:AA598"/>
    <mergeCell ref="AB597:AB598"/>
    <mergeCell ref="AC597:AC598"/>
    <mergeCell ref="R597:R598"/>
    <mergeCell ref="S597:S598"/>
    <mergeCell ref="T597:T598"/>
    <mergeCell ref="U597:U598"/>
    <mergeCell ref="V597:V598"/>
    <mergeCell ref="W597:W598"/>
    <mergeCell ref="L597:L598"/>
    <mergeCell ref="M597:M598"/>
    <mergeCell ref="N597:N598"/>
    <mergeCell ref="O597:O598"/>
    <mergeCell ref="P597:P598"/>
    <mergeCell ref="Q597:Q598"/>
    <mergeCell ref="AK597:AK598"/>
    <mergeCell ref="AJ695:AJ696"/>
    <mergeCell ref="AL695:AL696"/>
    <mergeCell ref="B704:E704"/>
    <mergeCell ref="B714:G714"/>
    <mergeCell ref="AE695:AE696"/>
    <mergeCell ref="AF695:AF696"/>
    <mergeCell ref="AG695:AG696"/>
    <mergeCell ref="Y695:Y696"/>
    <mergeCell ref="Z695:Z696"/>
    <mergeCell ref="AA695:AA696"/>
    <mergeCell ref="AB695:AB696"/>
    <mergeCell ref="AC695:AC696"/>
    <mergeCell ref="AD695:AD696"/>
    <mergeCell ref="S695:S696"/>
    <mergeCell ref="T695:T696"/>
    <mergeCell ref="U695:U696"/>
    <mergeCell ref="V695:V696"/>
    <mergeCell ref="W695:W696"/>
    <mergeCell ref="X695:X696"/>
    <mergeCell ref="M695:M696"/>
    <mergeCell ref="N695:N696"/>
    <mergeCell ref="O695:O696"/>
    <mergeCell ref="P695:P696"/>
    <mergeCell ref="Q695:Q696"/>
    <mergeCell ref="R695:R696"/>
  </mergeCells>
  <printOptions horizontalCentered="1"/>
  <pageMargins left="0" right="0" top="0" bottom="0" header="0.31496062992125984" footer="0.31496062992125984"/>
  <pageSetup paperSize="8" scale="55" fitToHeight="0" orientation="landscape" r:id="rId1"/>
  <headerFooter>
    <oddFooter>&amp;A&amp;RСтраница &amp;P</oddFooter>
  </headerFooter>
  <rowBreaks count="2" manualBreakCount="2">
    <brk id="373" max="37" man="1"/>
    <brk id="552" max="37" man="1"/>
  </rowBreaks>
  <colBreaks count="1" manualBreakCount="1">
    <brk id="31" max="737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753"/>
  <sheetViews>
    <sheetView view="pageBreakPreview" topLeftCell="A19" zoomScale="85" zoomScaleNormal="40" zoomScaleSheetLayoutView="85" workbookViewId="0">
      <selection activeCell="AO10" sqref="AO10"/>
    </sheetView>
  </sheetViews>
  <sheetFormatPr defaultRowHeight="13.2" outlineLevelRow="1" outlineLevelCol="1"/>
  <cols>
    <col min="1" max="1" width="7.88671875" customWidth="1"/>
    <col min="2" max="2" width="49.109375" customWidth="1"/>
    <col min="3" max="3" width="22.6640625" hidden="1" customWidth="1"/>
    <col min="4" max="4" width="22.6640625" hidden="1" customWidth="1" outlineLevel="1"/>
    <col min="5" max="5" width="13.44140625" hidden="1" customWidth="1" outlineLevel="1"/>
    <col min="6" max="6" width="15.88671875" hidden="1" customWidth="1" outlineLevel="1"/>
    <col min="7" max="7" width="13.88671875" hidden="1" customWidth="1" outlineLevel="1"/>
    <col min="8" max="8" width="7.109375" hidden="1" customWidth="1" outlineLevel="1"/>
    <col min="9" max="10" width="10.88671875" hidden="1" customWidth="1" outlineLevel="1"/>
    <col min="11" max="12" width="8.6640625" hidden="1" customWidth="1" outlineLevel="1"/>
    <col min="13" max="13" width="11.33203125" hidden="1" customWidth="1" outlineLevel="1" collapsed="1"/>
    <col min="14" max="16" width="10.44140625" hidden="1" customWidth="1" outlineLevel="1"/>
    <col min="17" max="17" width="11.88671875" hidden="1" customWidth="1" outlineLevel="1"/>
    <col min="18" max="20" width="10.44140625" hidden="1" customWidth="1" outlineLevel="1"/>
    <col min="21" max="21" width="11.6640625" style="391" hidden="1" customWidth="1" outlineLevel="1"/>
    <col min="22" max="24" width="10.5546875" style="391" hidden="1" customWidth="1" outlineLevel="1"/>
    <col min="25" max="25" width="10.5546875" style="440" customWidth="1" collapsed="1"/>
    <col min="26" max="28" width="10.5546875" style="440" customWidth="1"/>
    <col min="29" max="29" width="11.33203125" style="109" customWidth="1"/>
    <col min="30" max="30" width="10.6640625" style="109" customWidth="1"/>
    <col min="31" max="31" width="10.109375" style="109" customWidth="1"/>
    <col min="32" max="32" width="12.109375" style="139" customWidth="1"/>
    <col min="33" max="33" width="13" style="139" hidden="1" customWidth="1" outlineLevel="1"/>
    <col min="34" max="34" width="11.109375" style="139" hidden="1" customWidth="1" outlineLevel="1"/>
    <col min="35" max="35" width="13" style="139" hidden="1" customWidth="1" outlineLevel="1"/>
    <col min="36" max="36" width="13.33203125" style="139" hidden="1" customWidth="1" outlineLevel="1"/>
    <col min="37" max="38" width="13.33203125" style="139" customWidth="1" outlineLevel="1"/>
    <col min="39" max="39" width="16" style="139" customWidth="1"/>
    <col min="40" max="40" width="25.6640625" customWidth="1"/>
    <col min="41" max="41" width="26.109375" customWidth="1"/>
    <col min="42" max="42" width="14.44140625" customWidth="1"/>
    <col min="43" max="43" width="16" customWidth="1"/>
  </cols>
  <sheetData>
    <row r="1" spans="1:45">
      <c r="Y1" s="78"/>
      <c r="Z1" s="78"/>
      <c r="AA1" s="78"/>
      <c r="AB1" s="78"/>
      <c r="AN1" s="2"/>
    </row>
    <row r="2" spans="1:45" ht="18.75" customHeight="1">
      <c r="A2" s="2144" t="s">
        <v>889</v>
      </c>
      <c r="B2" s="2144"/>
      <c r="C2" s="2144"/>
      <c r="D2" s="2144"/>
      <c r="E2" s="2144"/>
      <c r="F2" s="2144"/>
      <c r="G2" s="2144"/>
      <c r="H2" s="2144"/>
      <c r="I2" s="2144"/>
      <c r="J2" s="2144"/>
      <c r="K2" s="2144"/>
      <c r="L2" s="2144"/>
      <c r="M2" s="2144"/>
      <c r="N2" s="2144"/>
      <c r="O2" s="2144"/>
      <c r="P2" s="2144"/>
      <c r="Q2" s="2144"/>
      <c r="R2" s="2144"/>
      <c r="S2" s="2144"/>
      <c r="T2" s="2144"/>
      <c r="U2" s="2144"/>
      <c r="V2" s="2144"/>
      <c r="W2" s="2144"/>
      <c r="X2" s="2144"/>
      <c r="Y2" s="2144"/>
      <c r="Z2" s="2144"/>
      <c r="AA2" s="2144"/>
      <c r="AB2" s="2144"/>
      <c r="AC2" s="2144"/>
      <c r="AD2" s="2144"/>
      <c r="AE2" s="2144"/>
      <c r="AF2" s="2144"/>
      <c r="AG2" s="2144"/>
      <c r="AH2" s="2144"/>
      <c r="AI2" s="2144"/>
      <c r="AJ2" s="2144"/>
      <c r="AK2" s="2144"/>
      <c r="AL2" s="2144"/>
      <c r="AM2" s="2144"/>
      <c r="AN2" s="2144"/>
    </row>
    <row r="3" spans="1:45" ht="17.399999999999999" customHeight="1">
      <c r="A3" s="2144" t="s">
        <v>657</v>
      </c>
      <c r="B3" s="2144"/>
      <c r="C3" s="2144"/>
      <c r="D3" s="2144"/>
      <c r="E3" s="2144"/>
      <c r="F3" s="2144"/>
      <c r="G3" s="2144"/>
      <c r="H3" s="2144"/>
      <c r="I3" s="2144"/>
      <c r="J3" s="2144"/>
      <c r="K3" s="2144"/>
      <c r="L3" s="2144"/>
      <c r="M3" s="2144"/>
      <c r="N3" s="2144"/>
      <c r="O3" s="2144"/>
      <c r="P3" s="2144"/>
      <c r="Q3" s="2144"/>
      <c r="R3" s="2144"/>
      <c r="S3" s="2144"/>
      <c r="T3" s="2144"/>
      <c r="U3" s="2144"/>
      <c r="V3" s="2144"/>
      <c r="W3" s="2144"/>
      <c r="X3" s="2144"/>
      <c r="Y3" s="2144"/>
      <c r="Z3" s="2144"/>
      <c r="AA3" s="2144"/>
      <c r="AB3" s="2144"/>
      <c r="AC3" s="2144"/>
      <c r="AD3" s="2144"/>
      <c r="AE3" s="2144"/>
      <c r="AF3" s="2144"/>
      <c r="AG3" s="2144"/>
      <c r="AH3" s="2144"/>
      <c r="AI3" s="2144"/>
      <c r="AJ3" s="2144"/>
      <c r="AK3" s="2144"/>
      <c r="AL3" s="2144"/>
      <c r="AM3" s="2144"/>
      <c r="AN3" s="2144"/>
    </row>
    <row r="4" spans="1:45" ht="18" customHeight="1">
      <c r="A4" s="1618"/>
      <c r="B4" s="1618"/>
      <c r="C4" s="1618"/>
      <c r="D4" s="1618"/>
      <c r="E4" s="1618"/>
      <c r="F4" s="1618"/>
      <c r="G4" s="1618"/>
      <c r="H4" s="1618"/>
      <c r="I4" s="1618"/>
      <c r="J4" s="1618"/>
      <c r="K4" s="1618"/>
      <c r="L4" s="1618"/>
      <c r="M4" s="1618"/>
      <c r="N4" s="1618"/>
      <c r="O4" s="1618"/>
      <c r="P4" s="1618"/>
      <c r="Q4" s="1618"/>
      <c r="R4" s="1618"/>
      <c r="S4" s="1618"/>
      <c r="T4" s="1618"/>
      <c r="U4" s="1618"/>
      <c r="V4" s="1618"/>
      <c r="W4" s="1618"/>
      <c r="X4" s="1618"/>
      <c r="Y4" s="1618"/>
      <c r="Z4" s="1618"/>
      <c r="AA4" s="1618"/>
      <c r="AB4" s="1618"/>
      <c r="AC4" s="1618"/>
      <c r="AD4" s="1618"/>
      <c r="AE4" s="1618"/>
      <c r="AF4" s="1618"/>
      <c r="AG4" s="1618"/>
      <c r="AH4" s="1618"/>
      <c r="AI4" s="1618"/>
      <c r="AJ4" s="1618"/>
      <c r="AK4" s="1618"/>
      <c r="AL4" s="1618"/>
      <c r="AM4" s="1618"/>
      <c r="AN4" s="1618"/>
    </row>
    <row r="5" spans="1:45" ht="13.8" thickBot="1">
      <c r="K5" s="1619"/>
      <c r="L5" s="1619"/>
      <c r="M5" s="1619"/>
      <c r="N5" s="1619"/>
      <c r="O5" s="1619"/>
      <c r="P5" s="1619"/>
      <c r="Q5" s="1619"/>
      <c r="R5" s="1619"/>
      <c r="S5" s="1619"/>
      <c r="T5" s="1619"/>
      <c r="U5" s="1619"/>
      <c r="V5" s="1619"/>
      <c r="W5" s="1619"/>
      <c r="X5" s="1619"/>
      <c r="Y5" s="1619"/>
      <c r="Z5" s="1619"/>
      <c r="AA5" s="1619"/>
      <c r="AB5" s="1619"/>
      <c r="AC5" s="1619"/>
      <c r="AD5" s="1619"/>
      <c r="AE5" s="1619"/>
      <c r="AF5" s="1619"/>
      <c r="AG5" s="1619"/>
      <c r="AH5" s="1619"/>
      <c r="AI5" s="1619"/>
      <c r="AJ5" s="1619"/>
      <c r="AK5" s="1408"/>
      <c r="AL5" s="1408"/>
      <c r="AM5" s="1408"/>
      <c r="AN5" s="2"/>
    </row>
    <row r="6" spans="1:45" ht="76.2" customHeight="1">
      <c r="A6" s="1620" t="s">
        <v>30</v>
      </c>
      <c r="B6" s="1623" t="s">
        <v>5</v>
      </c>
      <c r="C6" s="1623" t="s">
        <v>710</v>
      </c>
      <c r="D6" s="1623" t="s">
        <v>883</v>
      </c>
      <c r="E6" s="1626" t="s">
        <v>34</v>
      </c>
      <c r="F6" s="1626" t="s">
        <v>435</v>
      </c>
      <c r="G6" s="1634" t="s">
        <v>366</v>
      </c>
      <c r="H6" s="1634"/>
      <c r="I6" s="1634"/>
      <c r="J6" s="1634"/>
      <c r="K6" s="1644" t="s">
        <v>361</v>
      </c>
      <c r="L6" s="1644" t="s">
        <v>365</v>
      </c>
      <c r="M6" s="1634" t="s">
        <v>708</v>
      </c>
      <c r="N6" s="1634"/>
      <c r="O6" s="1634"/>
      <c r="P6" s="1634"/>
      <c r="Q6" s="1647" t="s">
        <v>707</v>
      </c>
      <c r="R6" s="1648"/>
      <c r="S6" s="1648"/>
      <c r="T6" s="1649"/>
      <c r="U6" s="1650" t="s">
        <v>709</v>
      </c>
      <c r="V6" s="1651"/>
      <c r="W6" s="1651"/>
      <c r="X6" s="1652"/>
      <c r="Y6" s="1631" t="s">
        <v>896</v>
      </c>
      <c r="Z6" s="1632"/>
      <c r="AA6" s="1632"/>
      <c r="AB6" s="1633"/>
      <c r="AC6" s="1647" t="s">
        <v>1126</v>
      </c>
      <c r="AD6" s="1648"/>
      <c r="AE6" s="1648"/>
      <c r="AF6" s="1649"/>
      <c r="AG6" s="1634" t="s">
        <v>1080</v>
      </c>
      <c r="AH6" s="1634"/>
      <c r="AI6" s="1634"/>
      <c r="AJ6" s="1634"/>
      <c r="AK6" s="2259" t="s">
        <v>1120</v>
      </c>
      <c r="AL6" s="2260"/>
      <c r="AM6" s="1623" t="s">
        <v>1081</v>
      </c>
      <c r="AN6" s="1635" t="s">
        <v>1075</v>
      </c>
      <c r="AO6" s="2"/>
      <c r="AP6" s="2"/>
      <c r="AQ6" s="2"/>
      <c r="AR6" s="2"/>
      <c r="AS6" s="2"/>
    </row>
    <row r="7" spans="1:45" ht="30.75" customHeight="1">
      <c r="A7" s="1621"/>
      <c r="B7" s="1624"/>
      <c r="C7" s="1624"/>
      <c r="D7" s="1624"/>
      <c r="E7" s="1627"/>
      <c r="F7" s="1627"/>
      <c r="G7" s="1653" t="s">
        <v>371</v>
      </c>
      <c r="H7" s="1653" t="s">
        <v>370</v>
      </c>
      <c r="I7" s="1643" t="s">
        <v>367</v>
      </c>
      <c r="J7" s="1643"/>
      <c r="K7" s="1645"/>
      <c r="L7" s="1645"/>
      <c r="M7" s="1639" t="s">
        <v>701</v>
      </c>
      <c r="N7" s="1643" t="s">
        <v>700</v>
      </c>
      <c r="O7" s="1643"/>
      <c r="P7" s="1643"/>
      <c r="Q7" s="1639" t="s">
        <v>701</v>
      </c>
      <c r="R7" s="1643" t="s">
        <v>700</v>
      </c>
      <c r="S7" s="1643"/>
      <c r="T7" s="1643"/>
      <c r="U7" s="1678" t="s">
        <v>701</v>
      </c>
      <c r="V7" s="1680" t="s">
        <v>700</v>
      </c>
      <c r="W7" s="1680"/>
      <c r="X7" s="1680"/>
      <c r="Y7" s="1629" t="s">
        <v>701</v>
      </c>
      <c r="Z7" s="1638" t="s">
        <v>700</v>
      </c>
      <c r="AA7" s="1638"/>
      <c r="AB7" s="1638"/>
      <c r="AC7" s="1639" t="s">
        <v>701</v>
      </c>
      <c r="AD7" s="1640" t="s">
        <v>700</v>
      </c>
      <c r="AE7" s="1641"/>
      <c r="AF7" s="1642"/>
      <c r="AG7" s="1643"/>
      <c r="AH7" s="1643"/>
      <c r="AI7" s="1643"/>
      <c r="AJ7" s="1643"/>
      <c r="AK7" s="2261"/>
      <c r="AL7" s="2262"/>
      <c r="AM7" s="1624"/>
      <c r="AN7" s="1636"/>
      <c r="AO7" s="2"/>
      <c r="AP7" s="2"/>
      <c r="AQ7" s="2"/>
      <c r="AR7" s="2"/>
      <c r="AS7" s="2"/>
    </row>
    <row r="8" spans="1:45" ht="107.25" customHeight="1" thickBot="1">
      <c r="A8" s="1622"/>
      <c r="B8" s="1625"/>
      <c r="C8" s="1625"/>
      <c r="D8" s="1625"/>
      <c r="E8" s="1628"/>
      <c r="F8" s="1628"/>
      <c r="G8" s="1654"/>
      <c r="H8" s="1654"/>
      <c r="I8" s="1410" t="s">
        <v>368</v>
      </c>
      <c r="J8" s="1410" t="s">
        <v>369</v>
      </c>
      <c r="K8" s="1646"/>
      <c r="L8" s="1646"/>
      <c r="M8" s="1625"/>
      <c r="N8" s="1406">
        <v>2018</v>
      </c>
      <c r="O8" s="1406">
        <v>2019</v>
      </c>
      <c r="P8" s="1406">
        <v>2020</v>
      </c>
      <c r="Q8" s="1625"/>
      <c r="R8" s="1406">
        <v>2018</v>
      </c>
      <c r="S8" s="1406">
        <v>2019</v>
      </c>
      <c r="T8" s="1406">
        <v>2020</v>
      </c>
      <c r="U8" s="1679"/>
      <c r="V8" s="1407">
        <v>2018</v>
      </c>
      <c r="W8" s="1407">
        <v>2019</v>
      </c>
      <c r="X8" s="1407">
        <v>2020</v>
      </c>
      <c r="Y8" s="1630"/>
      <c r="Z8" s="1409">
        <v>2018</v>
      </c>
      <c r="AA8" s="1409">
        <v>2019</v>
      </c>
      <c r="AB8" s="1409">
        <v>2020</v>
      </c>
      <c r="AC8" s="1625"/>
      <c r="AD8" s="1406" t="s">
        <v>1053</v>
      </c>
      <c r="AE8" s="1406" t="s">
        <v>1054</v>
      </c>
      <c r="AF8" s="1406" t="s">
        <v>1119</v>
      </c>
      <c r="AG8" s="120" t="s">
        <v>886</v>
      </c>
      <c r="AH8" s="120" t="s">
        <v>1095</v>
      </c>
      <c r="AI8" s="120" t="s">
        <v>1086</v>
      </c>
      <c r="AJ8" s="120" t="s">
        <v>887</v>
      </c>
      <c r="AK8" s="120" t="s">
        <v>1121</v>
      </c>
      <c r="AL8" s="120" t="s">
        <v>1122</v>
      </c>
      <c r="AM8" s="1625"/>
      <c r="AN8" s="1637"/>
      <c r="AO8" s="2"/>
      <c r="AP8" s="2"/>
      <c r="AQ8" s="2"/>
      <c r="AR8" s="2"/>
      <c r="AS8" s="2"/>
    </row>
    <row r="9" spans="1:45" s="381" customFormat="1" ht="13.8" thickBot="1">
      <c r="A9" s="378">
        <v>1</v>
      </c>
      <c r="B9" s="379">
        <f>A9+1</f>
        <v>2</v>
      </c>
      <c r="C9" s="379"/>
      <c r="D9" s="379"/>
      <c r="E9" s="379">
        <f>B9+1</f>
        <v>3</v>
      </c>
      <c r="F9" s="379">
        <f t="shared" ref="F9:L9" si="0">E9+1</f>
        <v>4</v>
      </c>
      <c r="G9" s="379">
        <f t="shared" si="0"/>
        <v>5</v>
      </c>
      <c r="H9" s="379">
        <f t="shared" si="0"/>
        <v>6</v>
      </c>
      <c r="I9" s="379">
        <f t="shared" si="0"/>
        <v>7</v>
      </c>
      <c r="J9" s="379">
        <f t="shared" si="0"/>
        <v>8</v>
      </c>
      <c r="K9" s="379">
        <f t="shared" si="0"/>
        <v>9</v>
      </c>
      <c r="L9" s="379">
        <f t="shared" si="0"/>
        <v>10</v>
      </c>
      <c r="M9" s="379"/>
      <c r="N9" s="379"/>
      <c r="O9" s="379"/>
      <c r="P9" s="379"/>
      <c r="Q9" s="379"/>
      <c r="R9" s="379"/>
      <c r="S9" s="379"/>
      <c r="T9" s="379"/>
      <c r="U9" s="392"/>
      <c r="V9" s="392"/>
      <c r="W9" s="392"/>
      <c r="X9" s="392"/>
      <c r="Y9" s="441"/>
      <c r="Z9" s="441"/>
      <c r="AA9" s="441"/>
      <c r="AB9" s="441"/>
      <c r="AC9" s="379"/>
      <c r="AD9" s="379"/>
      <c r="AE9" s="379"/>
      <c r="AF9" s="1010"/>
      <c r="AG9" s="379">
        <v>14</v>
      </c>
      <c r="AH9" s="379"/>
      <c r="AI9" s="379"/>
      <c r="AJ9" s="379">
        <f>AG9+1</f>
        <v>15</v>
      </c>
      <c r="AK9" s="994"/>
      <c r="AL9" s="994"/>
      <c r="AM9" s="994"/>
      <c r="AN9" s="380"/>
      <c r="AO9" s="1"/>
      <c r="AP9" s="1"/>
      <c r="AQ9" s="1"/>
      <c r="AR9" s="1"/>
      <c r="AS9" s="1"/>
    </row>
    <row r="10" spans="1:45" ht="60.75" customHeight="1" thickBot="1">
      <c r="A10" s="340"/>
      <c r="B10" s="1663" t="s">
        <v>356</v>
      </c>
      <c r="C10" s="1664"/>
      <c r="D10" s="1664"/>
      <c r="E10" s="1664"/>
      <c r="F10" s="1664"/>
      <c r="G10" s="1664"/>
      <c r="H10" s="1664"/>
      <c r="I10" s="1664"/>
      <c r="J10" s="1664"/>
      <c r="K10" s="1664"/>
      <c r="L10" s="1665"/>
      <c r="M10" s="8">
        <f t="shared" ref="M10:AE10" si="1">SUM(M12+M14)</f>
        <v>1755356.66</v>
      </c>
      <c r="N10" s="8">
        <f t="shared" si="1"/>
        <v>426379.01</v>
      </c>
      <c r="O10" s="8">
        <f t="shared" si="1"/>
        <v>773287.6</v>
      </c>
      <c r="P10" s="8">
        <f t="shared" si="1"/>
        <v>555690.05000000005</v>
      </c>
      <c r="Q10" s="8">
        <f t="shared" si="1"/>
        <v>1805648.2609999999</v>
      </c>
      <c r="R10" s="8">
        <f t="shared" si="1"/>
        <v>365491.94000000006</v>
      </c>
      <c r="S10" s="8">
        <f t="shared" si="1"/>
        <v>786458.76099999994</v>
      </c>
      <c r="T10" s="8">
        <f t="shared" si="1"/>
        <v>653697.56000000006</v>
      </c>
      <c r="U10" s="393">
        <f t="shared" si="1"/>
        <v>1869905.1400000001</v>
      </c>
      <c r="V10" s="393">
        <f t="shared" si="1"/>
        <v>357101.27</v>
      </c>
      <c r="W10" s="393">
        <f t="shared" si="1"/>
        <v>811687.21</v>
      </c>
      <c r="X10" s="393">
        <f t="shared" si="1"/>
        <v>701116.66</v>
      </c>
      <c r="Y10" s="442">
        <f t="shared" si="1"/>
        <v>1679635.0981600001</v>
      </c>
      <c r="Z10" s="442">
        <f t="shared" si="1"/>
        <v>337823.57</v>
      </c>
      <c r="AA10" s="442">
        <f t="shared" si="1"/>
        <v>786673.41</v>
      </c>
      <c r="AB10" s="442">
        <f t="shared" si="1"/>
        <v>555138.11816000007</v>
      </c>
      <c r="AC10" s="8">
        <f t="shared" ref="AC10" si="2">SUM(AC12+AC14)</f>
        <v>1322667.0778466668</v>
      </c>
      <c r="AD10" s="8">
        <f t="shared" si="1"/>
        <v>320039.15000000002</v>
      </c>
      <c r="AE10" s="8">
        <f t="shared" si="1"/>
        <v>505498.22000000003</v>
      </c>
      <c r="AF10" s="8">
        <f>SUM(AF12+AF14)</f>
        <v>506471.11784666672</v>
      </c>
      <c r="AG10" s="90">
        <f>SUM(AG12+AG14)</f>
        <v>258266.82345666667</v>
      </c>
      <c r="AH10" s="90"/>
      <c r="AI10" s="90"/>
      <c r="AJ10" s="90">
        <f>SUM(AJ12+AJ14)</f>
        <v>452940.62000000005</v>
      </c>
      <c r="AK10" s="90">
        <f>AF10-AB10</f>
        <v>-48667.000313333352</v>
      </c>
      <c r="AL10" s="90">
        <f>AC10-Y10</f>
        <v>-356968.02031333325</v>
      </c>
      <c r="AM10" s="90"/>
      <c r="AN10" s="1437"/>
      <c r="AO10" s="2"/>
      <c r="AP10" s="2"/>
      <c r="AQ10" s="2"/>
      <c r="AR10" s="2"/>
      <c r="AS10" s="2"/>
    </row>
    <row r="11" spans="1:45" ht="6" customHeight="1" thickBot="1">
      <c r="A11" s="152"/>
      <c r="B11" s="1666"/>
      <c r="C11" s="1667"/>
      <c r="D11" s="1667"/>
      <c r="E11" s="1667"/>
      <c r="F11" s="1403"/>
      <c r="G11" s="1403"/>
      <c r="H11" s="1403"/>
      <c r="I11" s="1403"/>
      <c r="J11" s="1403"/>
      <c r="K11" s="1403"/>
      <c r="L11" s="1403"/>
      <c r="M11" s="153"/>
      <c r="N11" s="153"/>
      <c r="O11" s="153"/>
      <c r="P11" s="153"/>
      <c r="Q11" s="153"/>
      <c r="R11" s="153"/>
      <c r="S11" s="153"/>
      <c r="T11" s="153"/>
      <c r="U11" s="394"/>
      <c r="V11" s="394"/>
      <c r="W11" s="394"/>
      <c r="X11" s="394"/>
      <c r="Y11" s="443"/>
      <c r="Z11" s="443"/>
      <c r="AA11" s="443"/>
      <c r="AB11" s="443"/>
      <c r="AC11" s="153"/>
      <c r="AD11" s="153"/>
      <c r="AE11" s="153"/>
      <c r="AF11" s="153"/>
      <c r="AG11" s="153"/>
      <c r="AH11" s="153"/>
      <c r="AI11" s="153"/>
      <c r="AJ11" s="219"/>
      <c r="AK11" s="219"/>
      <c r="AL11" s="219"/>
      <c r="AM11" s="219"/>
      <c r="AN11" s="1530"/>
      <c r="AO11" s="2"/>
      <c r="AP11" s="2"/>
      <c r="AQ11" s="2"/>
      <c r="AR11" s="2"/>
      <c r="AS11" s="2"/>
    </row>
    <row r="12" spans="1:45" s="5" customFormat="1" ht="16.2" thickBot="1">
      <c r="A12" s="341"/>
      <c r="B12" s="1668" t="s">
        <v>186</v>
      </c>
      <c r="C12" s="1669"/>
      <c r="D12" s="1669"/>
      <c r="E12" s="1669"/>
      <c r="F12" s="1404"/>
      <c r="G12" s="12"/>
      <c r="H12" s="12"/>
      <c r="I12" s="12"/>
      <c r="J12" s="12"/>
      <c r="K12" s="12"/>
      <c r="L12" s="12"/>
      <c r="M12" s="6">
        <f t="shared" ref="M12:AE12" si="3">M18+M185+M189+M199+M205+M224+M231+M268+M470+M519+M638+M684+M254</f>
        <v>929185.2</v>
      </c>
      <c r="N12" s="6">
        <f t="shared" si="3"/>
        <v>253950.97000000003</v>
      </c>
      <c r="O12" s="6">
        <f t="shared" si="3"/>
        <v>345186.72</v>
      </c>
      <c r="P12" s="6">
        <f t="shared" si="3"/>
        <v>330047.51</v>
      </c>
      <c r="Q12" s="6">
        <f t="shared" si="3"/>
        <v>968407.75</v>
      </c>
      <c r="R12" s="6">
        <f t="shared" si="3"/>
        <v>171795.91000000003</v>
      </c>
      <c r="S12" s="6">
        <f t="shared" si="3"/>
        <v>356556.81999999995</v>
      </c>
      <c r="T12" s="6">
        <f t="shared" si="3"/>
        <v>440055.02</v>
      </c>
      <c r="U12" s="395">
        <f t="shared" si="3"/>
        <v>992300.46</v>
      </c>
      <c r="V12" s="395">
        <f t="shared" si="3"/>
        <v>170562.24000000002</v>
      </c>
      <c r="W12" s="395">
        <f t="shared" si="3"/>
        <v>344796</v>
      </c>
      <c r="X12" s="395">
        <f t="shared" si="3"/>
        <v>476942.22000000003</v>
      </c>
      <c r="Y12" s="444">
        <f t="shared" si="3"/>
        <v>929185.21815999993</v>
      </c>
      <c r="Z12" s="444">
        <f t="shared" si="3"/>
        <v>170562.24000000002</v>
      </c>
      <c r="AA12" s="444">
        <f t="shared" si="3"/>
        <v>344796</v>
      </c>
      <c r="AB12" s="444">
        <f t="shared" si="3"/>
        <v>413826.97816000006</v>
      </c>
      <c r="AC12" s="6">
        <f t="shared" si="3"/>
        <v>772814.94684666663</v>
      </c>
      <c r="AD12" s="6">
        <f t="shared" si="3"/>
        <v>143350.69999999998</v>
      </c>
      <c r="AE12" s="6">
        <f t="shared" si="3"/>
        <v>351816.2</v>
      </c>
      <c r="AF12" s="6">
        <f>SUM(AF18+AF189+AF205+AF224+AF231+AF254+AF268+AF470+AF519+AF638+AF684)</f>
        <v>284043.23684666672</v>
      </c>
      <c r="AG12" s="91">
        <f>SUM(AG18+AG189+AG205+AG224+AG231+AG254+AG268+AG470+AG519+AG638+AG684)</f>
        <v>159724.34628666664</v>
      </c>
      <c r="AH12" s="91"/>
      <c r="AI12" s="91"/>
      <c r="AJ12" s="91">
        <f>SUM(AJ18+AJ189+AJ205+AJ224+AJ231+AJ254+AJ268+AJ470+AJ519+AJ638+AJ684)</f>
        <v>281176.42000000004</v>
      </c>
      <c r="AK12" s="91">
        <f t="shared" ref="AK12:AK75" si="4">AF12-AB12</f>
        <v>-129783.74131333333</v>
      </c>
      <c r="AL12" s="91">
        <f t="shared" ref="AL12:AL75" si="5">AC12-Y12</f>
        <v>-156370.2713133333</v>
      </c>
      <c r="AM12" s="91"/>
      <c r="AN12" s="1440"/>
      <c r="AO12" s="11"/>
      <c r="AP12" s="11"/>
      <c r="AQ12" s="4"/>
      <c r="AR12" s="4"/>
      <c r="AS12" s="4"/>
    </row>
    <row r="13" spans="1:45" ht="4.5" customHeight="1" thickBot="1">
      <c r="A13" s="152"/>
      <c r="B13" s="367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3"/>
      <c r="N13" s="153"/>
      <c r="O13" s="153"/>
      <c r="P13" s="153"/>
      <c r="Q13" s="153"/>
      <c r="R13" s="153"/>
      <c r="S13" s="153"/>
      <c r="T13" s="153"/>
      <c r="U13" s="394"/>
      <c r="V13" s="394"/>
      <c r="W13" s="394"/>
      <c r="X13" s="394"/>
      <c r="Y13" s="443"/>
      <c r="Z13" s="443"/>
      <c r="AA13" s="443"/>
      <c r="AB13" s="443"/>
      <c r="AC13" s="153"/>
      <c r="AD13" s="153"/>
      <c r="AE13" s="153"/>
      <c r="AF13" s="153"/>
      <c r="AG13" s="153"/>
      <c r="AH13" s="153"/>
      <c r="AI13" s="153"/>
      <c r="AJ13" s="219"/>
      <c r="AK13" s="219">
        <f t="shared" si="4"/>
        <v>0</v>
      </c>
      <c r="AL13" s="219">
        <f t="shared" si="5"/>
        <v>0</v>
      </c>
      <c r="AM13" s="219"/>
      <c r="AN13" s="1530"/>
      <c r="AO13" s="2"/>
      <c r="AP13" s="2"/>
      <c r="AQ13" s="2"/>
      <c r="AR13" s="2"/>
      <c r="AS13" s="2"/>
    </row>
    <row r="14" spans="1:45" s="5" customFormat="1" ht="16.2" thickBot="1">
      <c r="A14" s="342"/>
      <c r="B14" s="1670" t="s">
        <v>187</v>
      </c>
      <c r="C14" s="1671"/>
      <c r="D14" s="1671"/>
      <c r="E14" s="1671"/>
      <c r="F14" s="1405"/>
      <c r="G14" s="13"/>
      <c r="H14" s="13"/>
      <c r="I14" s="13"/>
      <c r="J14" s="13"/>
      <c r="K14" s="13"/>
      <c r="L14" s="13"/>
      <c r="M14" s="7">
        <f t="shared" ref="M14:AE14" si="6">M111+M186+M190+M200+M215+M228+M250+M261+M431+M485+M562+M666+M704</f>
        <v>826171.46</v>
      </c>
      <c r="N14" s="7">
        <f t="shared" si="6"/>
        <v>172428.04</v>
      </c>
      <c r="O14" s="7">
        <f t="shared" si="6"/>
        <v>428100.88</v>
      </c>
      <c r="P14" s="7">
        <f t="shared" si="6"/>
        <v>225642.53999999998</v>
      </c>
      <c r="Q14" s="7">
        <f t="shared" si="6"/>
        <v>837240.51100000006</v>
      </c>
      <c r="R14" s="7">
        <f t="shared" si="6"/>
        <v>193696.03</v>
      </c>
      <c r="S14" s="7">
        <f t="shared" si="6"/>
        <v>429901.94099999999</v>
      </c>
      <c r="T14" s="7">
        <f t="shared" si="6"/>
        <v>213642.53999999998</v>
      </c>
      <c r="U14" s="395">
        <f t="shared" si="6"/>
        <v>877604.68</v>
      </c>
      <c r="V14" s="395">
        <f t="shared" si="6"/>
        <v>186539.03</v>
      </c>
      <c r="W14" s="395">
        <f t="shared" si="6"/>
        <v>466891.20999999996</v>
      </c>
      <c r="X14" s="395">
        <f t="shared" si="6"/>
        <v>224174.43999999997</v>
      </c>
      <c r="Y14" s="444">
        <f t="shared" si="6"/>
        <v>750449.88</v>
      </c>
      <c r="Z14" s="444">
        <f t="shared" si="6"/>
        <v>167261.32999999999</v>
      </c>
      <c r="AA14" s="444">
        <f t="shared" si="6"/>
        <v>441877.41000000003</v>
      </c>
      <c r="AB14" s="444">
        <f t="shared" si="6"/>
        <v>141311.14000000001</v>
      </c>
      <c r="AC14" s="7">
        <f t="shared" si="6"/>
        <v>549852.13100000005</v>
      </c>
      <c r="AD14" s="7">
        <f t="shared" si="6"/>
        <v>176688.45</v>
      </c>
      <c r="AE14" s="7">
        <f t="shared" si="6"/>
        <v>153682.02000000002</v>
      </c>
      <c r="AF14" s="7">
        <f>SUM(AF111+AF186+AF190+AF200+AF215+AF228+AF250+AF261+AF431+AF485+AF562+AF666+AF704)</f>
        <v>222427.88099999999</v>
      </c>
      <c r="AG14" s="92">
        <f>SUM(AG111+AG186+AG190+AG200+AG215+AG228+AG250+AG261+AG431+AG485+AG562+AG666+AG704)</f>
        <v>98542.477170000013</v>
      </c>
      <c r="AH14" s="92"/>
      <c r="AI14" s="92"/>
      <c r="AJ14" s="92">
        <f>SUM(AJ111+AJ186+AJ190+AJ200+AJ215+AJ228+AJ250+AJ261+AJ431+AJ485+AJ562+AJ666+AJ704)</f>
        <v>171764.2</v>
      </c>
      <c r="AK14" s="92">
        <f t="shared" si="4"/>
        <v>81116.74099999998</v>
      </c>
      <c r="AL14" s="92">
        <f t="shared" si="5"/>
        <v>-200597.74899999995</v>
      </c>
      <c r="AM14" s="92"/>
      <c r="AN14" s="1441"/>
      <c r="AO14" s="4"/>
      <c r="AP14" s="4"/>
      <c r="AQ14" s="4"/>
      <c r="AR14" s="4"/>
      <c r="AS14" s="4"/>
    </row>
    <row r="15" spans="1:45" ht="12.75" customHeight="1" thickBot="1">
      <c r="A15" s="155"/>
      <c r="B15" s="368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396"/>
      <c r="V15" s="396"/>
      <c r="W15" s="396"/>
      <c r="X15" s="396"/>
      <c r="Y15" s="445"/>
      <c r="Z15" s="445"/>
      <c r="AA15" s="445"/>
      <c r="AB15" s="445"/>
      <c r="AC15" s="156"/>
      <c r="AD15" s="156"/>
      <c r="AE15" s="156"/>
      <c r="AF15" s="156"/>
      <c r="AG15" s="157"/>
      <c r="AH15" s="157"/>
      <c r="AI15" s="157"/>
      <c r="AJ15" s="436"/>
      <c r="AK15" s="436"/>
      <c r="AL15" s="436"/>
      <c r="AM15" s="436"/>
      <c r="AN15" s="1531"/>
      <c r="AO15" s="2"/>
      <c r="AP15" s="2"/>
      <c r="AQ15" s="2"/>
      <c r="AR15" s="2"/>
      <c r="AS15" s="2"/>
    </row>
    <row r="16" spans="1:45" ht="51.6" customHeight="1" thickBot="1">
      <c r="A16" s="62" t="s">
        <v>75</v>
      </c>
      <c r="B16" s="1672" t="s">
        <v>31</v>
      </c>
      <c r="C16" s="1673"/>
      <c r="D16" s="1673"/>
      <c r="E16" s="1673"/>
      <c r="F16" s="1673"/>
      <c r="G16" s="1673"/>
      <c r="H16" s="1673"/>
      <c r="I16" s="1673"/>
      <c r="J16" s="1673"/>
      <c r="K16" s="1673"/>
      <c r="L16" s="1674"/>
      <c r="M16" s="14">
        <f t="shared" ref="M16:AJ16" si="7">SUM(M17+M184+M188+M198)</f>
        <v>129905.56</v>
      </c>
      <c r="N16" s="14">
        <f t="shared" si="7"/>
        <v>32166.11</v>
      </c>
      <c r="O16" s="14">
        <f t="shared" si="7"/>
        <v>42174.5</v>
      </c>
      <c r="P16" s="14">
        <f t="shared" si="7"/>
        <v>55564.95</v>
      </c>
      <c r="Q16" s="14">
        <f t="shared" si="7"/>
        <v>129905.56</v>
      </c>
      <c r="R16" s="14">
        <f t="shared" si="7"/>
        <v>32166.11</v>
      </c>
      <c r="S16" s="14">
        <f t="shared" si="7"/>
        <v>42174.5</v>
      </c>
      <c r="T16" s="14">
        <f t="shared" si="7"/>
        <v>55564.95</v>
      </c>
      <c r="U16" s="397">
        <f t="shared" si="7"/>
        <v>129905.56</v>
      </c>
      <c r="V16" s="397">
        <f t="shared" si="7"/>
        <v>32166.11</v>
      </c>
      <c r="W16" s="397">
        <f t="shared" si="7"/>
        <v>42174.5</v>
      </c>
      <c r="X16" s="397">
        <f t="shared" si="7"/>
        <v>55564.95</v>
      </c>
      <c r="Y16" s="446">
        <f>SUM(Y17+Y184+Y188+Y198)</f>
        <v>54183.96</v>
      </c>
      <c r="Z16" s="446">
        <f>SUM(Z17+Z184+Z188+Z198)</f>
        <v>12888.41</v>
      </c>
      <c r="AA16" s="446">
        <f>SUM(AA17+AA184+AA188+AA198)</f>
        <v>17160.7</v>
      </c>
      <c r="AB16" s="446">
        <f>SUM(AB17+AB184+AB188+AB198)</f>
        <v>24134.85</v>
      </c>
      <c r="AC16" s="14">
        <f>SUM(AC17+AC184+AC188+AC198)</f>
        <v>0</v>
      </c>
      <c r="AD16" s="14">
        <f t="shared" si="7"/>
        <v>0</v>
      </c>
      <c r="AE16" s="14">
        <f t="shared" si="7"/>
        <v>9341.41</v>
      </c>
      <c r="AF16" s="14">
        <f t="shared" si="7"/>
        <v>0</v>
      </c>
      <c r="AG16" s="93">
        <f t="shared" si="7"/>
        <v>0</v>
      </c>
      <c r="AH16" s="93"/>
      <c r="AI16" s="93"/>
      <c r="AJ16" s="93">
        <f t="shared" si="7"/>
        <v>0</v>
      </c>
      <c r="AK16" s="93">
        <f t="shared" si="4"/>
        <v>-24134.85</v>
      </c>
      <c r="AL16" s="93">
        <f t="shared" si="5"/>
        <v>-54183.96</v>
      </c>
      <c r="AM16" s="93"/>
      <c r="AN16" s="1437"/>
      <c r="AO16" s="2"/>
      <c r="AP16" s="2"/>
      <c r="AQ16" s="2"/>
      <c r="AR16" s="2"/>
      <c r="AS16" s="2"/>
    </row>
    <row r="17" spans="1:45" ht="30.75" customHeight="1" thickBot="1">
      <c r="A17" s="1452" t="s">
        <v>3</v>
      </c>
      <c r="B17" s="2197" t="s">
        <v>32</v>
      </c>
      <c r="C17" s="2198"/>
      <c r="D17" s="2198"/>
      <c r="E17" s="2198"/>
      <c r="F17" s="2198"/>
      <c r="G17" s="2198"/>
      <c r="H17" s="2198"/>
      <c r="I17" s="2198"/>
      <c r="J17" s="2198"/>
      <c r="K17" s="2198"/>
      <c r="L17" s="2199"/>
      <c r="M17" s="1425">
        <f t="shared" ref="M17:AJ17" si="8">SUM(M18+M111)</f>
        <v>54183.96</v>
      </c>
      <c r="N17" s="1425">
        <f t="shared" si="8"/>
        <v>12888.41</v>
      </c>
      <c r="O17" s="1425">
        <f t="shared" si="8"/>
        <v>17160.7</v>
      </c>
      <c r="P17" s="1425">
        <f t="shared" si="8"/>
        <v>24134.85</v>
      </c>
      <c r="Q17" s="1425">
        <f t="shared" si="8"/>
        <v>54183.96</v>
      </c>
      <c r="R17" s="1425">
        <f t="shared" si="8"/>
        <v>12888.41</v>
      </c>
      <c r="S17" s="1425">
        <f t="shared" si="8"/>
        <v>17160.7</v>
      </c>
      <c r="T17" s="1425">
        <f t="shared" si="8"/>
        <v>24134.85</v>
      </c>
      <c r="U17" s="1453">
        <f t="shared" si="8"/>
        <v>54183.96</v>
      </c>
      <c r="V17" s="1453">
        <f t="shared" si="8"/>
        <v>12888.41</v>
      </c>
      <c r="W17" s="1453">
        <f t="shared" si="8"/>
        <v>17160.7</v>
      </c>
      <c r="X17" s="1453">
        <f t="shared" si="8"/>
        <v>24134.85</v>
      </c>
      <c r="Y17" s="1454">
        <f>SUM(Y18+Y111)</f>
        <v>54183.96</v>
      </c>
      <c r="Z17" s="1454">
        <f>SUM(Z18+Z111)</f>
        <v>12888.41</v>
      </c>
      <c r="AA17" s="1454">
        <f>SUM(AA18+AA111)</f>
        <v>17160.7</v>
      </c>
      <c r="AB17" s="1454">
        <f>SUM(AB18+AB111)</f>
        <v>24134.85</v>
      </c>
      <c r="AC17" s="1425">
        <f>SUM(AC18+AC111)</f>
        <v>0</v>
      </c>
      <c r="AD17" s="1425">
        <f t="shared" si="8"/>
        <v>0</v>
      </c>
      <c r="AE17" s="1425">
        <f t="shared" si="8"/>
        <v>8892.11</v>
      </c>
      <c r="AF17" s="1425">
        <f t="shared" si="8"/>
        <v>0</v>
      </c>
      <c r="AG17" s="997">
        <f t="shared" si="8"/>
        <v>0</v>
      </c>
      <c r="AH17" s="997"/>
      <c r="AI17" s="997"/>
      <c r="AJ17" s="997">
        <f t="shared" si="8"/>
        <v>0</v>
      </c>
      <c r="AK17" s="997">
        <f t="shared" si="4"/>
        <v>-24134.85</v>
      </c>
      <c r="AL17" s="997">
        <f t="shared" si="5"/>
        <v>-54183.96</v>
      </c>
      <c r="AM17" s="997"/>
      <c r="AN17" s="1530"/>
      <c r="AO17" s="2"/>
      <c r="AP17" s="2"/>
      <c r="AQ17" s="2"/>
      <c r="AR17" s="2"/>
      <c r="AS17" s="2"/>
    </row>
    <row r="18" spans="1:45" ht="24.75" customHeight="1" thickBot="1">
      <c r="A18" s="1456" t="s">
        <v>6</v>
      </c>
      <c r="B18" s="2200" t="s">
        <v>36</v>
      </c>
      <c r="C18" s="2201"/>
      <c r="D18" s="2201"/>
      <c r="E18" s="2201"/>
      <c r="F18" s="1457"/>
      <c r="G18" s="1458"/>
      <c r="H18" s="1458"/>
      <c r="I18" s="1458"/>
      <c r="J18" s="1458"/>
      <c r="K18" s="1458"/>
      <c r="L18" s="1458"/>
      <c r="M18" s="1459">
        <f t="shared" ref="M18:AE18" si="9">SUM(M74+M19)</f>
        <v>32365.699999999997</v>
      </c>
      <c r="N18" s="1459">
        <f t="shared" si="9"/>
        <v>10254.07</v>
      </c>
      <c r="O18" s="1459">
        <f t="shared" si="9"/>
        <v>12621.220000000001</v>
      </c>
      <c r="P18" s="1459">
        <f t="shared" si="9"/>
        <v>9490.41</v>
      </c>
      <c r="Q18" s="1459">
        <f t="shared" si="9"/>
        <v>32365.699999999997</v>
      </c>
      <c r="R18" s="1459">
        <f t="shared" si="9"/>
        <v>10254.07</v>
      </c>
      <c r="S18" s="1459">
        <f t="shared" si="9"/>
        <v>12621.220000000001</v>
      </c>
      <c r="T18" s="1459">
        <f t="shared" si="9"/>
        <v>9490.41</v>
      </c>
      <c r="U18" s="1447">
        <f t="shared" si="9"/>
        <v>32365.699999999997</v>
      </c>
      <c r="V18" s="1447">
        <f t="shared" si="9"/>
        <v>10254.07</v>
      </c>
      <c r="W18" s="1447">
        <f t="shared" si="9"/>
        <v>12621.220000000001</v>
      </c>
      <c r="X18" s="1447">
        <f t="shared" si="9"/>
        <v>9490.41</v>
      </c>
      <c r="Y18" s="1448">
        <f>SUM(Y74+Y19)</f>
        <v>32365.699999999997</v>
      </c>
      <c r="Z18" s="1448">
        <f>SUM(Z74+Z19)</f>
        <v>10254.07</v>
      </c>
      <c r="AA18" s="1448">
        <f>SUM(AA74+AA19)</f>
        <v>12621.220000000001</v>
      </c>
      <c r="AB18" s="1448">
        <f>SUM(AB74+AB19)</f>
        <v>9490.41</v>
      </c>
      <c r="AC18" s="1459">
        <f>SUM(AC74+AC19)</f>
        <v>0</v>
      </c>
      <c r="AD18" s="1459">
        <f t="shared" si="9"/>
        <v>0</v>
      </c>
      <c r="AE18" s="1459">
        <f t="shared" si="9"/>
        <v>6395.19</v>
      </c>
      <c r="AF18" s="1459"/>
      <c r="AG18" s="1460"/>
      <c r="AH18" s="1460"/>
      <c r="AI18" s="1460"/>
      <c r="AJ18" s="1460"/>
      <c r="AK18" s="1460">
        <f t="shared" si="4"/>
        <v>-9490.41</v>
      </c>
      <c r="AL18" s="1460">
        <f t="shared" si="5"/>
        <v>-32365.699999999997</v>
      </c>
      <c r="AM18" s="1460"/>
      <c r="AN18" s="1461"/>
      <c r="AO18" s="2"/>
      <c r="AP18" s="2"/>
      <c r="AQ18" s="2"/>
      <c r="AR18" s="2"/>
      <c r="AS18" s="2"/>
    </row>
    <row r="19" spans="1:45" ht="30.6">
      <c r="A19" s="1455"/>
      <c r="B19" s="158" t="s">
        <v>423</v>
      </c>
      <c r="C19" s="158"/>
      <c r="D19" s="158"/>
      <c r="E19" s="159"/>
      <c r="F19" s="159"/>
      <c r="G19" s="159"/>
      <c r="H19" s="159"/>
      <c r="I19" s="159"/>
      <c r="J19" s="159"/>
      <c r="K19" s="159"/>
      <c r="L19" s="159"/>
      <c r="M19" s="161">
        <f t="shared" ref="M19:T19" si="10">SUM(M20:M73)</f>
        <v>17832.189999999999</v>
      </c>
      <c r="N19" s="161">
        <f t="shared" si="10"/>
        <v>2679.5699999999997</v>
      </c>
      <c r="O19" s="161">
        <f t="shared" si="10"/>
        <v>7523.67</v>
      </c>
      <c r="P19" s="161">
        <f t="shared" si="10"/>
        <v>7628.9500000000007</v>
      </c>
      <c r="Q19" s="161">
        <f t="shared" si="10"/>
        <v>17832.189999999999</v>
      </c>
      <c r="R19" s="161">
        <f t="shared" si="10"/>
        <v>2679.5699999999997</v>
      </c>
      <c r="S19" s="161">
        <f t="shared" si="10"/>
        <v>7523.67</v>
      </c>
      <c r="T19" s="161">
        <f t="shared" si="10"/>
        <v>7628.9500000000007</v>
      </c>
      <c r="U19" s="398">
        <f t="shared" ref="U19:AE19" si="11">SUM(U20:U73)</f>
        <v>17832.189999999999</v>
      </c>
      <c r="V19" s="398">
        <f t="shared" si="11"/>
        <v>2679.5699999999997</v>
      </c>
      <c r="W19" s="398">
        <f t="shared" si="11"/>
        <v>7523.67</v>
      </c>
      <c r="X19" s="398">
        <f t="shared" si="11"/>
        <v>7628.9500000000007</v>
      </c>
      <c r="Y19" s="447">
        <f t="shared" si="11"/>
        <v>17832.189999999999</v>
      </c>
      <c r="Z19" s="447">
        <f t="shared" si="11"/>
        <v>2679.5699999999997</v>
      </c>
      <c r="AA19" s="447">
        <f t="shared" si="11"/>
        <v>7523.67</v>
      </c>
      <c r="AB19" s="447">
        <f t="shared" si="11"/>
        <v>7628.9500000000007</v>
      </c>
      <c r="AC19" s="161">
        <f t="shared" si="11"/>
        <v>0</v>
      </c>
      <c r="AD19" s="161">
        <f t="shared" si="11"/>
        <v>0</v>
      </c>
      <c r="AE19" s="161">
        <f t="shared" si="11"/>
        <v>0</v>
      </c>
      <c r="AF19" s="161">
        <f>SUM(AF20:AF73)</f>
        <v>0</v>
      </c>
      <c r="AG19" s="218">
        <f>SUM(AG20:AG73)</f>
        <v>0</v>
      </c>
      <c r="AH19" s="218"/>
      <c r="AI19" s="218"/>
      <c r="AJ19" s="218">
        <f>SUM(AJ20:AJ73)</f>
        <v>0</v>
      </c>
      <c r="AK19" s="218">
        <f t="shared" si="4"/>
        <v>-7628.9500000000007</v>
      </c>
      <c r="AL19" s="218">
        <f t="shared" si="5"/>
        <v>-17832.189999999999</v>
      </c>
      <c r="AM19" s="218"/>
      <c r="AN19" s="1532"/>
      <c r="AO19" s="9"/>
      <c r="AP19" s="9"/>
      <c r="AQ19" s="9"/>
      <c r="AR19" s="2"/>
      <c r="AS19" s="2"/>
    </row>
    <row r="20" spans="1:45" s="78" customFormat="1" ht="32.25" hidden="1" customHeight="1" outlineLevel="1">
      <c r="A20" s="1657" t="s">
        <v>64</v>
      </c>
      <c r="B20" s="1660" t="s">
        <v>461</v>
      </c>
      <c r="C20" s="1400"/>
      <c r="D20" s="1400"/>
      <c r="E20" s="1588" t="s">
        <v>35</v>
      </c>
      <c r="F20" s="1588" t="s">
        <v>442</v>
      </c>
      <c r="G20" s="273" t="s">
        <v>372</v>
      </c>
      <c r="H20" s="273" t="s">
        <v>79</v>
      </c>
      <c r="I20" s="82" t="s">
        <v>33</v>
      </c>
      <c r="J20" s="274">
        <v>0.14000000000000001</v>
      </c>
      <c r="K20" s="1588">
        <v>2018</v>
      </c>
      <c r="L20" s="1588">
        <v>2020</v>
      </c>
      <c r="M20" s="1606">
        <f>SUM(N20:P22)</f>
        <v>1427.52</v>
      </c>
      <c r="N20" s="1606">
        <v>0</v>
      </c>
      <c r="O20" s="1606">
        <v>1427.52</v>
      </c>
      <c r="P20" s="1606">
        <v>0</v>
      </c>
      <c r="Q20" s="1606">
        <f>SUM(R20:T22)</f>
        <v>1427.52</v>
      </c>
      <c r="R20" s="1606">
        <v>0</v>
      </c>
      <c r="S20" s="1606">
        <v>1427.52</v>
      </c>
      <c r="T20" s="1606">
        <v>0</v>
      </c>
      <c r="U20" s="1681">
        <f>SUM(V20:X22)</f>
        <v>1427.52</v>
      </c>
      <c r="V20" s="1681">
        <f>R20</f>
        <v>0</v>
      </c>
      <c r="W20" s="1681">
        <f>S20</f>
        <v>1427.52</v>
      </c>
      <c r="X20" s="1681">
        <f>T20</f>
        <v>0</v>
      </c>
      <c r="Y20" s="1594">
        <f>U20</f>
        <v>1427.52</v>
      </c>
      <c r="Z20" s="1594">
        <f t="shared" ref="Z20:AB20" si="12">V20</f>
        <v>0</v>
      </c>
      <c r="AA20" s="1594">
        <f t="shared" si="12"/>
        <v>1427.52</v>
      </c>
      <c r="AB20" s="1594">
        <f t="shared" si="12"/>
        <v>0</v>
      </c>
      <c r="AC20" s="1606"/>
      <c r="AD20" s="1606">
        <v>0</v>
      </c>
      <c r="AE20" s="1606">
        <v>0</v>
      </c>
      <c r="AF20" s="1606"/>
      <c r="AG20" s="1585"/>
      <c r="AH20" s="1387"/>
      <c r="AI20" s="1387"/>
      <c r="AJ20" s="1585" t="s">
        <v>33</v>
      </c>
      <c r="AK20" s="1387">
        <f t="shared" si="4"/>
        <v>0</v>
      </c>
      <c r="AL20" s="1387">
        <f t="shared" si="5"/>
        <v>-1427.52</v>
      </c>
      <c r="AM20" s="1387"/>
      <c r="AN20" s="2202" t="s">
        <v>669</v>
      </c>
      <c r="AO20" s="77"/>
      <c r="AP20" s="77"/>
      <c r="AQ20" s="77"/>
      <c r="AR20" s="77"/>
      <c r="AS20" s="77"/>
    </row>
    <row r="21" spans="1:45" s="78" customFormat="1" ht="20.25" hidden="1" customHeight="1" outlineLevel="1">
      <c r="A21" s="1658"/>
      <c r="B21" s="1661"/>
      <c r="C21" s="1401"/>
      <c r="D21" s="1401"/>
      <c r="E21" s="1589"/>
      <c r="F21" s="1589"/>
      <c r="G21" s="273" t="s">
        <v>374</v>
      </c>
      <c r="H21" s="273" t="s">
        <v>373</v>
      </c>
      <c r="I21" s="82" t="s">
        <v>33</v>
      </c>
      <c r="J21" s="273">
        <v>150</v>
      </c>
      <c r="K21" s="1589"/>
      <c r="L21" s="1589"/>
      <c r="M21" s="1607"/>
      <c r="N21" s="1607"/>
      <c r="O21" s="1607"/>
      <c r="P21" s="1607"/>
      <c r="Q21" s="1607"/>
      <c r="R21" s="1607"/>
      <c r="S21" s="1607"/>
      <c r="T21" s="1607"/>
      <c r="U21" s="1682"/>
      <c r="V21" s="1682"/>
      <c r="W21" s="1682"/>
      <c r="X21" s="1682"/>
      <c r="Y21" s="1595"/>
      <c r="Z21" s="1595"/>
      <c r="AA21" s="1595"/>
      <c r="AB21" s="1595"/>
      <c r="AC21" s="1607"/>
      <c r="AD21" s="1607"/>
      <c r="AE21" s="1607"/>
      <c r="AF21" s="1607"/>
      <c r="AG21" s="1586"/>
      <c r="AH21" s="1388"/>
      <c r="AI21" s="1388"/>
      <c r="AJ21" s="1586"/>
      <c r="AK21" s="1388">
        <f t="shared" si="4"/>
        <v>0</v>
      </c>
      <c r="AL21" s="1388">
        <f t="shared" si="5"/>
        <v>0</v>
      </c>
      <c r="AM21" s="1388"/>
      <c r="AN21" s="2202"/>
      <c r="AO21" s="277"/>
      <c r="AP21" s="277"/>
      <c r="AQ21" s="277"/>
      <c r="AR21" s="77"/>
      <c r="AS21" s="77"/>
    </row>
    <row r="22" spans="1:45" s="78" customFormat="1" ht="45" hidden="1" customHeight="1" outlineLevel="1">
      <c r="A22" s="1659"/>
      <c r="B22" s="1662"/>
      <c r="C22" s="1402"/>
      <c r="D22" s="1402"/>
      <c r="E22" s="1590"/>
      <c r="F22" s="1590"/>
      <c r="G22" s="273" t="s">
        <v>375</v>
      </c>
      <c r="H22" s="273" t="s">
        <v>376</v>
      </c>
      <c r="I22" s="82" t="s">
        <v>33</v>
      </c>
      <c r="J22" s="273">
        <v>230</v>
      </c>
      <c r="K22" s="1590"/>
      <c r="L22" s="1590"/>
      <c r="M22" s="1608"/>
      <c r="N22" s="1608"/>
      <c r="O22" s="1608"/>
      <c r="P22" s="1608"/>
      <c r="Q22" s="1608"/>
      <c r="R22" s="1608"/>
      <c r="S22" s="1608"/>
      <c r="T22" s="1608"/>
      <c r="U22" s="1683"/>
      <c r="V22" s="1683"/>
      <c r="W22" s="1683"/>
      <c r="X22" s="1683"/>
      <c r="Y22" s="1596"/>
      <c r="Z22" s="1596"/>
      <c r="AA22" s="1596"/>
      <c r="AB22" s="1596"/>
      <c r="AC22" s="1608"/>
      <c r="AD22" s="1608"/>
      <c r="AE22" s="1608"/>
      <c r="AF22" s="1608"/>
      <c r="AG22" s="1587"/>
      <c r="AH22" s="1389"/>
      <c r="AI22" s="1389"/>
      <c r="AJ22" s="1587"/>
      <c r="AK22" s="1389">
        <f t="shared" si="4"/>
        <v>0</v>
      </c>
      <c r="AL22" s="1389">
        <f t="shared" si="5"/>
        <v>0</v>
      </c>
      <c r="AM22" s="1389"/>
      <c r="AN22" s="2202"/>
      <c r="AO22" s="77"/>
      <c r="AP22" s="77"/>
      <c r="AQ22" s="77"/>
      <c r="AR22" s="77"/>
      <c r="AS22" s="77"/>
    </row>
    <row r="23" spans="1:45" s="78" customFormat="1" ht="17.25" hidden="1" customHeight="1" outlineLevel="1">
      <c r="A23" s="1657" t="s">
        <v>65</v>
      </c>
      <c r="B23" s="1660" t="s">
        <v>462</v>
      </c>
      <c r="C23" s="1400"/>
      <c r="D23" s="1400"/>
      <c r="E23" s="1588" t="s">
        <v>35</v>
      </c>
      <c r="F23" s="1588" t="s">
        <v>442</v>
      </c>
      <c r="G23" s="273" t="s">
        <v>372</v>
      </c>
      <c r="H23" s="273" t="s">
        <v>79</v>
      </c>
      <c r="I23" s="82" t="s">
        <v>33</v>
      </c>
      <c r="J23" s="274">
        <v>0.01</v>
      </c>
      <c r="K23" s="1588">
        <v>2019</v>
      </c>
      <c r="L23" s="1588">
        <v>2020</v>
      </c>
      <c r="M23" s="1606">
        <f>SUM(N23:P25)</f>
        <v>101.97</v>
      </c>
      <c r="N23" s="1606">
        <v>0</v>
      </c>
      <c r="O23" s="1606">
        <v>101.97</v>
      </c>
      <c r="P23" s="1606">
        <v>0</v>
      </c>
      <c r="Q23" s="1606">
        <f>SUM(R23:T25)</f>
        <v>101.97</v>
      </c>
      <c r="R23" s="1606">
        <v>0</v>
      </c>
      <c r="S23" s="1606">
        <v>101.97</v>
      </c>
      <c r="T23" s="1606">
        <v>0</v>
      </c>
      <c r="U23" s="1681">
        <f>SUM(V23:X25)</f>
        <v>101.97</v>
      </c>
      <c r="V23" s="1681">
        <f>R23</f>
        <v>0</v>
      </c>
      <c r="W23" s="1681">
        <f>S23</f>
        <v>101.97</v>
      </c>
      <c r="X23" s="1681">
        <f>T23</f>
        <v>0</v>
      </c>
      <c r="Y23" s="1594">
        <f>U23</f>
        <v>101.97</v>
      </c>
      <c r="Z23" s="1594">
        <f t="shared" ref="Z23:AB23" si="13">V23</f>
        <v>0</v>
      </c>
      <c r="AA23" s="1594">
        <f t="shared" si="13"/>
        <v>101.97</v>
      </c>
      <c r="AB23" s="1594">
        <f t="shared" si="13"/>
        <v>0</v>
      </c>
      <c r="AC23" s="1606"/>
      <c r="AD23" s="1606">
        <v>0</v>
      </c>
      <c r="AE23" s="1606">
        <v>0</v>
      </c>
      <c r="AF23" s="1606"/>
      <c r="AG23" s="1585"/>
      <c r="AH23" s="1387"/>
      <c r="AI23" s="1387"/>
      <c r="AJ23" s="1588"/>
      <c r="AK23" s="1258">
        <f t="shared" si="4"/>
        <v>0</v>
      </c>
      <c r="AL23" s="1258">
        <f t="shared" si="5"/>
        <v>-101.97</v>
      </c>
      <c r="AM23" s="1258"/>
      <c r="AN23" s="2202" t="s">
        <v>669</v>
      </c>
      <c r="AO23" s="77"/>
      <c r="AP23" s="77"/>
      <c r="AQ23" s="77"/>
      <c r="AR23" s="77"/>
      <c r="AS23" s="77"/>
    </row>
    <row r="24" spans="1:45" s="78" customFormat="1" ht="18.75" hidden="1" customHeight="1" outlineLevel="1">
      <c r="A24" s="1658"/>
      <c r="B24" s="1661"/>
      <c r="C24" s="1401"/>
      <c r="D24" s="1401"/>
      <c r="E24" s="1589"/>
      <c r="F24" s="1589"/>
      <c r="G24" s="273" t="s">
        <v>374</v>
      </c>
      <c r="H24" s="273" t="s">
        <v>373</v>
      </c>
      <c r="I24" s="82" t="s">
        <v>33</v>
      </c>
      <c r="J24" s="273">
        <v>150</v>
      </c>
      <c r="K24" s="1589"/>
      <c r="L24" s="1589"/>
      <c r="M24" s="1607"/>
      <c r="N24" s="1607"/>
      <c r="O24" s="1607"/>
      <c r="P24" s="1607"/>
      <c r="Q24" s="1607"/>
      <c r="R24" s="1607"/>
      <c r="S24" s="1607"/>
      <c r="T24" s="1607"/>
      <c r="U24" s="1682"/>
      <c r="V24" s="1682"/>
      <c r="W24" s="1682"/>
      <c r="X24" s="1682"/>
      <c r="Y24" s="1595"/>
      <c r="Z24" s="1595"/>
      <c r="AA24" s="1595"/>
      <c r="AB24" s="1595"/>
      <c r="AC24" s="1607"/>
      <c r="AD24" s="1607"/>
      <c r="AE24" s="1607"/>
      <c r="AF24" s="1607"/>
      <c r="AG24" s="1586"/>
      <c r="AH24" s="1388"/>
      <c r="AI24" s="1388"/>
      <c r="AJ24" s="1589"/>
      <c r="AK24" s="1312">
        <f t="shared" si="4"/>
        <v>0</v>
      </c>
      <c r="AL24" s="1312">
        <f t="shared" si="5"/>
        <v>0</v>
      </c>
      <c r="AM24" s="1312"/>
      <c r="AN24" s="2202"/>
      <c r="AO24" s="77"/>
      <c r="AP24" s="77"/>
      <c r="AQ24" s="77"/>
      <c r="AR24" s="77"/>
      <c r="AS24" s="77"/>
    </row>
    <row r="25" spans="1:45" s="78" customFormat="1" ht="31.5" hidden="1" customHeight="1" outlineLevel="1">
      <c r="A25" s="1659"/>
      <c r="B25" s="1662"/>
      <c r="C25" s="1402"/>
      <c r="D25" s="1402"/>
      <c r="E25" s="1590"/>
      <c r="F25" s="1590"/>
      <c r="G25" s="273" t="s">
        <v>375</v>
      </c>
      <c r="H25" s="273" t="s">
        <v>376</v>
      </c>
      <c r="I25" s="82" t="s">
        <v>33</v>
      </c>
      <c r="J25" s="273">
        <v>179</v>
      </c>
      <c r="K25" s="1590"/>
      <c r="L25" s="1590"/>
      <c r="M25" s="1608"/>
      <c r="N25" s="1608"/>
      <c r="O25" s="1608"/>
      <c r="P25" s="1608"/>
      <c r="Q25" s="1608"/>
      <c r="R25" s="1608"/>
      <c r="S25" s="1608"/>
      <c r="T25" s="1608"/>
      <c r="U25" s="1683"/>
      <c r="V25" s="1683"/>
      <c r="W25" s="1683"/>
      <c r="X25" s="1683"/>
      <c r="Y25" s="1596"/>
      <c r="Z25" s="1596"/>
      <c r="AA25" s="1596"/>
      <c r="AB25" s="1596"/>
      <c r="AC25" s="1608"/>
      <c r="AD25" s="1608"/>
      <c r="AE25" s="1608"/>
      <c r="AF25" s="1608"/>
      <c r="AG25" s="1587"/>
      <c r="AH25" s="1389"/>
      <c r="AI25" s="1389"/>
      <c r="AJ25" s="1590"/>
      <c r="AK25" s="1259">
        <f t="shared" si="4"/>
        <v>0</v>
      </c>
      <c r="AL25" s="1259">
        <f t="shared" si="5"/>
        <v>0</v>
      </c>
      <c r="AM25" s="1259"/>
      <c r="AN25" s="2202"/>
      <c r="AO25" s="77"/>
      <c r="AP25" s="77"/>
      <c r="AQ25" s="77"/>
      <c r="AR25" s="77"/>
      <c r="AS25" s="77"/>
    </row>
    <row r="26" spans="1:45" ht="21.75" hidden="1" customHeight="1" outlineLevel="1">
      <c r="A26" s="1684" t="s">
        <v>66</v>
      </c>
      <c r="B26" s="1687" t="s">
        <v>463</v>
      </c>
      <c r="C26" s="1331"/>
      <c r="D26" s="1331"/>
      <c r="E26" s="1576" t="s">
        <v>35</v>
      </c>
      <c r="F26" s="1576" t="s">
        <v>442</v>
      </c>
      <c r="G26" s="21" t="s">
        <v>372</v>
      </c>
      <c r="H26" s="21" t="s">
        <v>79</v>
      </c>
      <c r="I26" s="1346" t="s">
        <v>33</v>
      </c>
      <c r="J26" s="22">
        <v>0.04</v>
      </c>
      <c r="K26" s="1576">
        <v>2017</v>
      </c>
      <c r="L26" s="1576">
        <v>2018</v>
      </c>
      <c r="M26" s="1606">
        <f>SUM(N26:P28)</f>
        <v>338.13</v>
      </c>
      <c r="N26" s="1612">
        <v>338.13</v>
      </c>
      <c r="O26" s="1612">
        <v>0</v>
      </c>
      <c r="P26" s="1612">
        <v>0</v>
      </c>
      <c r="Q26" s="1606">
        <f>SUM(R26:T28)</f>
        <v>338.13</v>
      </c>
      <c r="R26" s="1612">
        <v>338.13</v>
      </c>
      <c r="S26" s="1612">
        <v>0</v>
      </c>
      <c r="T26" s="1612">
        <v>0</v>
      </c>
      <c r="U26" s="1681">
        <f>SUM(V26:X28)</f>
        <v>338.13</v>
      </c>
      <c r="V26" s="1681">
        <f>R26</f>
        <v>338.13</v>
      </c>
      <c r="W26" s="1681">
        <f>S26</f>
        <v>0</v>
      </c>
      <c r="X26" s="1681">
        <f>T26</f>
        <v>0</v>
      </c>
      <c r="Y26" s="1594">
        <f>U26</f>
        <v>338.13</v>
      </c>
      <c r="Z26" s="1594">
        <f t="shared" ref="Z26:AB26" si="14">V26</f>
        <v>338.13</v>
      </c>
      <c r="AA26" s="1594">
        <f t="shared" si="14"/>
        <v>0</v>
      </c>
      <c r="AB26" s="1594">
        <f t="shared" si="14"/>
        <v>0</v>
      </c>
      <c r="AC26" s="1606"/>
      <c r="AD26" s="1612">
        <v>0</v>
      </c>
      <c r="AE26" s="1612">
        <v>0</v>
      </c>
      <c r="AF26" s="1606"/>
      <c r="AG26" s="1603" t="s">
        <v>33</v>
      </c>
      <c r="AH26" s="1384"/>
      <c r="AI26" s="1384"/>
      <c r="AJ26" s="1576"/>
      <c r="AK26" s="1247">
        <f t="shared" si="4"/>
        <v>0</v>
      </c>
      <c r="AL26" s="1247">
        <f t="shared" si="5"/>
        <v>-338.13</v>
      </c>
      <c r="AM26" s="1247"/>
      <c r="AN26" s="1990"/>
      <c r="AO26" s="75"/>
      <c r="AP26" s="76"/>
      <c r="AQ26" s="75"/>
      <c r="AR26" s="75"/>
      <c r="AS26" s="2"/>
    </row>
    <row r="27" spans="1:45" ht="14.4" hidden="1" customHeight="1" outlineLevel="1">
      <c r="A27" s="1685"/>
      <c r="B27" s="1688"/>
      <c r="C27" s="1332"/>
      <c r="D27" s="1332"/>
      <c r="E27" s="1577"/>
      <c r="F27" s="1577"/>
      <c r="G27" s="21" t="s">
        <v>374</v>
      </c>
      <c r="H27" s="21" t="s">
        <v>373</v>
      </c>
      <c r="I27" s="1346" t="s">
        <v>33</v>
      </c>
      <c r="J27" s="21">
        <v>100</v>
      </c>
      <c r="K27" s="1577"/>
      <c r="L27" s="1577"/>
      <c r="M27" s="1607"/>
      <c r="N27" s="1613"/>
      <c r="O27" s="1613"/>
      <c r="P27" s="1613"/>
      <c r="Q27" s="1607"/>
      <c r="R27" s="1613"/>
      <c r="S27" s="1613"/>
      <c r="T27" s="1613"/>
      <c r="U27" s="1682"/>
      <c r="V27" s="1682"/>
      <c r="W27" s="1682"/>
      <c r="X27" s="1682"/>
      <c r="Y27" s="1595"/>
      <c r="Z27" s="1595"/>
      <c r="AA27" s="1595"/>
      <c r="AB27" s="1595"/>
      <c r="AC27" s="1607"/>
      <c r="AD27" s="1613"/>
      <c r="AE27" s="1613"/>
      <c r="AF27" s="1607"/>
      <c r="AG27" s="1604"/>
      <c r="AH27" s="1385"/>
      <c r="AI27" s="1385"/>
      <c r="AJ27" s="1577"/>
      <c r="AK27" s="1283">
        <f t="shared" si="4"/>
        <v>0</v>
      </c>
      <c r="AL27" s="1283">
        <f t="shared" si="5"/>
        <v>0</v>
      </c>
      <c r="AM27" s="1283"/>
      <c r="AN27" s="1990"/>
      <c r="AO27" s="75"/>
      <c r="AP27" s="76"/>
      <c r="AQ27" s="75"/>
      <c r="AR27" s="75"/>
      <c r="AS27" s="2"/>
    </row>
    <row r="28" spans="1:45" ht="48" hidden="1" customHeight="1" outlineLevel="1">
      <c r="A28" s="1686"/>
      <c r="B28" s="1689"/>
      <c r="C28" s="1333"/>
      <c r="D28" s="1333"/>
      <c r="E28" s="1578"/>
      <c r="F28" s="1578"/>
      <c r="G28" s="21" t="s">
        <v>375</v>
      </c>
      <c r="H28" s="21" t="s">
        <v>376</v>
      </c>
      <c r="I28" s="1346" t="s">
        <v>33</v>
      </c>
      <c r="J28" s="21">
        <v>163</v>
      </c>
      <c r="K28" s="1578"/>
      <c r="L28" s="1578"/>
      <c r="M28" s="1608"/>
      <c r="N28" s="1614"/>
      <c r="O28" s="1614"/>
      <c r="P28" s="1614"/>
      <c r="Q28" s="1608"/>
      <c r="R28" s="1614"/>
      <c r="S28" s="1614"/>
      <c r="T28" s="1614"/>
      <c r="U28" s="1683"/>
      <c r="V28" s="1683"/>
      <c r="W28" s="1683"/>
      <c r="X28" s="1683"/>
      <c r="Y28" s="1596"/>
      <c r="Z28" s="1596"/>
      <c r="AA28" s="1596"/>
      <c r="AB28" s="1596"/>
      <c r="AC28" s="1608"/>
      <c r="AD28" s="1614"/>
      <c r="AE28" s="1614"/>
      <c r="AF28" s="1608"/>
      <c r="AG28" s="1605"/>
      <c r="AH28" s="1386"/>
      <c r="AI28" s="1386"/>
      <c r="AJ28" s="1578"/>
      <c r="AK28" s="1248">
        <f t="shared" si="4"/>
        <v>0</v>
      </c>
      <c r="AL28" s="1248">
        <f t="shared" si="5"/>
        <v>0</v>
      </c>
      <c r="AM28" s="1248"/>
      <c r="AN28" s="1990"/>
      <c r="AO28" s="2"/>
      <c r="AP28" s="2"/>
      <c r="AQ28" s="2"/>
      <c r="AR28" s="2"/>
      <c r="AS28" s="2"/>
    </row>
    <row r="29" spans="1:45" ht="21.75" hidden="1" customHeight="1" outlineLevel="1">
      <c r="A29" s="1684" t="s">
        <v>67</v>
      </c>
      <c r="B29" s="1687" t="s">
        <v>464</v>
      </c>
      <c r="C29" s="1331"/>
      <c r="D29" s="1331"/>
      <c r="E29" s="1576" t="s">
        <v>35</v>
      </c>
      <c r="F29" s="1576" t="s">
        <v>442</v>
      </c>
      <c r="G29" s="21" t="s">
        <v>372</v>
      </c>
      <c r="H29" s="21" t="s">
        <v>79</v>
      </c>
      <c r="I29" s="1346" t="s">
        <v>33</v>
      </c>
      <c r="J29" s="22">
        <v>0.02</v>
      </c>
      <c r="K29" s="1576">
        <v>2017</v>
      </c>
      <c r="L29" s="1576">
        <v>2018</v>
      </c>
      <c r="M29" s="1606">
        <f>SUM(N29:P31)</f>
        <v>194.31</v>
      </c>
      <c r="N29" s="1612">
        <v>194.31</v>
      </c>
      <c r="O29" s="1612">
        <v>0</v>
      </c>
      <c r="P29" s="1612">
        <v>0</v>
      </c>
      <c r="Q29" s="1606">
        <f>SUM(R29:T31)</f>
        <v>194.31</v>
      </c>
      <c r="R29" s="1612">
        <v>194.31</v>
      </c>
      <c r="S29" s="1612">
        <v>0</v>
      </c>
      <c r="T29" s="1612">
        <v>0</v>
      </c>
      <c r="U29" s="1681">
        <f>SUM(V29:X31)</f>
        <v>194.31</v>
      </c>
      <c r="V29" s="1681">
        <f>R29</f>
        <v>194.31</v>
      </c>
      <c r="W29" s="1681">
        <f>S29</f>
        <v>0</v>
      </c>
      <c r="X29" s="1681">
        <f>T29</f>
        <v>0</v>
      </c>
      <c r="Y29" s="1594">
        <f>U29</f>
        <v>194.31</v>
      </c>
      <c r="Z29" s="1594">
        <f t="shared" ref="Z29:AB29" si="15">V29</f>
        <v>194.31</v>
      </c>
      <c r="AA29" s="1594">
        <f t="shared" si="15"/>
        <v>0</v>
      </c>
      <c r="AB29" s="1594">
        <f t="shared" si="15"/>
        <v>0</v>
      </c>
      <c r="AC29" s="1606"/>
      <c r="AD29" s="1612">
        <v>0</v>
      </c>
      <c r="AE29" s="1612">
        <v>0</v>
      </c>
      <c r="AF29" s="1606"/>
      <c r="AG29" s="1603" t="s">
        <v>33</v>
      </c>
      <c r="AH29" s="1384"/>
      <c r="AI29" s="1384"/>
      <c r="AJ29" s="1576"/>
      <c r="AK29" s="1247">
        <f t="shared" si="4"/>
        <v>0</v>
      </c>
      <c r="AL29" s="1247">
        <f t="shared" si="5"/>
        <v>-194.31</v>
      </c>
      <c r="AM29" s="1247"/>
      <c r="AN29" s="1990"/>
      <c r="AO29" s="2"/>
      <c r="AP29" s="2"/>
      <c r="AQ29" s="2"/>
      <c r="AR29" s="2"/>
      <c r="AS29" s="2"/>
    </row>
    <row r="30" spans="1:45" ht="12" hidden="1" customHeight="1" outlineLevel="1">
      <c r="A30" s="1685"/>
      <c r="B30" s="1688"/>
      <c r="C30" s="1332"/>
      <c r="D30" s="1332"/>
      <c r="E30" s="1577"/>
      <c r="F30" s="1577"/>
      <c r="G30" s="21" t="s">
        <v>374</v>
      </c>
      <c r="H30" s="21" t="s">
        <v>373</v>
      </c>
      <c r="I30" s="1346" t="s">
        <v>33</v>
      </c>
      <c r="J30" s="21">
        <v>150</v>
      </c>
      <c r="K30" s="1577"/>
      <c r="L30" s="1577"/>
      <c r="M30" s="1607"/>
      <c r="N30" s="1613"/>
      <c r="O30" s="1613"/>
      <c r="P30" s="1613"/>
      <c r="Q30" s="1607"/>
      <c r="R30" s="1613"/>
      <c r="S30" s="1613"/>
      <c r="T30" s="1613"/>
      <c r="U30" s="1682"/>
      <c r="V30" s="1682"/>
      <c r="W30" s="1682"/>
      <c r="X30" s="1682"/>
      <c r="Y30" s="1595"/>
      <c r="Z30" s="1595"/>
      <c r="AA30" s="1595"/>
      <c r="AB30" s="1595"/>
      <c r="AC30" s="1607"/>
      <c r="AD30" s="1613"/>
      <c r="AE30" s="1613"/>
      <c r="AF30" s="1607"/>
      <c r="AG30" s="1604"/>
      <c r="AH30" s="1385"/>
      <c r="AI30" s="1385"/>
      <c r="AJ30" s="1577"/>
      <c r="AK30" s="1283">
        <f t="shared" si="4"/>
        <v>0</v>
      </c>
      <c r="AL30" s="1283">
        <f t="shared" si="5"/>
        <v>0</v>
      </c>
      <c r="AM30" s="1283"/>
      <c r="AN30" s="1990"/>
      <c r="AO30" s="2"/>
      <c r="AP30" s="2"/>
      <c r="AQ30" s="2"/>
      <c r="AR30" s="2"/>
      <c r="AS30" s="2"/>
    </row>
    <row r="31" spans="1:45" ht="40.5" hidden="1" customHeight="1" outlineLevel="1">
      <c r="A31" s="1686"/>
      <c r="B31" s="1689"/>
      <c r="C31" s="1333"/>
      <c r="D31" s="1333"/>
      <c r="E31" s="1578"/>
      <c r="F31" s="1578"/>
      <c r="G31" s="21" t="s">
        <v>375</v>
      </c>
      <c r="H31" s="21" t="s">
        <v>376</v>
      </c>
      <c r="I31" s="1346" t="s">
        <v>33</v>
      </c>
      <c r="J31" s="21">
        <v>168</v>
      </c>
      <c r="K31" s="1578"/>
      <c r="L31" s="1578"/>
      <c r="M31" s="1608"/>
      <c r="N31" s="1614"/>
      <c r="O31" s="1614"/>
      <c r="P31" s="1614"/>
      <c r="Q31" s="1608"/>
      <c r="R31" s="1614"/>
      <c r="S31" s="1614"/>
      <c r="T31" s="1614"/>
      <c r="U31" s="1683"/>
      <c r="V31" s="1683"/>
      <c r="W31" s="1683"/>
      <c r="X31" s="1683"/>
      <c r="Y31" s="1596"/>
      <c r="Z31" s="1596"/>
      <c r="AA31" s="1596"/>
      <c r="AB31" s="1596"/>
      <c r="AC31" s="1608"/>
      <c r="AD31" s="1614"/>
      <c r="AE31" s="1614"/>
      <c r="AF31" s="1608"/>
      <c r="AG31" s="1605"/>
      <c r="AH31" s="1386"/>
      <c r="AI31" s="1386"/>
      <c r="AJ31" s="1578"/>
      <c r="AK31" s="1248">
        <f t="shared" si="4"/>
        <v>0</v>
      </c>
      <c r="AL31" s="1248">
        <f t="shared" si="5"/>
        <v>0</v>
      </c>
      <c r="AM31" s="1248"/>
      <c r="AN31" s="1990"/>
      <c r="AO31" s="2"/>
      <c r="AP31" s="2"/>
      <c r="AQ31" s="2"/>
      <c r="AR31" s="2"/>
      <c r="AS31" s="2"/>
    </row>
    <row r="32" spans="1:45" ht="19.5" hidden="1" customHeight="1" outlineLevel="1">
      <c r="A32" s="1684" t="s">
        <v>37</v>
      </c>
      <c r="B32" s="1660" t="s">
        <v>556</v>
      </c>
      <c r="C32" s="1400"/>
      <c r="D32" s="1400"/>
      <c r="E32" s="1576" t="s">
        <v>35</v>
      </c>
      <c r="F32" s="1576" t="s">
        <v>442</v>
      </c>
      <c r="G32" s="21" t="s">
        <v>372</v>
      </c>
      <c r="H32" s="21" t="s">
        <v>79</v>
      </c>
      <c r="I32" s="1346" t="s">
        <v>33</v>
      </c>
      <c r="J32" s="23">
        <v>3.1E-2</v>
      </c>
      <c r="K32" s="1576">
        <v>2018</v>
      </c>
      <c r="L32" s="1576">
        <v>2018</v>
      </c>
      <c r="M32" s="1606">
        <f>SUM(N32:P34)</f>
        <v>262.05</v>
      </c>
      <c r="N32" s="1612">
        <v>262.05</v>
      </c>
      <c r="O32" s="1612">
        <v>0</v>
      </c>
      <c r="P32" s="1612">
        <v>0</v>
      </c>
      <c r="Q32" s="1606">
        <f>SUM(R32:T34)</f>
        <v>262.05</v>
      </c>
      <c r="R32" s="1612">
        <v>262.05</v>
      </c>
      <c r="S32" s="1612">
        <v>0</v>
      </c>
      <c r="T32" s="1612">
        <v>0</v>
      </c>
      <c r="U32" s="1681">
        <f>SUM(V32:X34)</f>
        <v>262.05</v>
      </c>
      <c r="V32" s="1681">
        <f>R32</f>
        <v>262.05</v>
      </c>
      <c r="W32" s="1681">
        <f>S32</f>
        <v>0</v>
      </c>
      <c r="X32" s="1681">
        <f>T32</f>
        <v>0</v>
      </c>
      <c r="Y32" s="1594">
        <f>U32</f>
        <v>262.05</v>
      </c>
      <c r="Z32" s="1594">
        <f t="shared" ref="Z32:AB32" si="16">V32</f>
        <v>262.05</v>
      </c>
      <c r="AA32" s="1594">
        <f t="shared" si="16"/>
        <v>0</v>
      </c>
      <c r="AB32" s="1594">
        <f t="shared" si="16"/>
        <v>0</v>
      </c>
      <c r="AC32" s="1606"/>
      <c r="AD32" s="1612">
        <v>0</v>
      </c>
      <c r="AE32" s="1612">
        <v>0</v>
      </c>
      <c r="AF32" s="1606"/>
      <c r="AG32" s="1603" t="s">
        <v>33</v>
      </c>
      <c r="AH32" s="1384"/>
      <c r="AI32" s="1384"/>
      <c r="AJ32" s="1576"/>
      <c r="AK32" s="1247">
        <f t="shared" si="4"/>
        <v>0</v>
      </c>
      <c r="AL32" s="1247">
        <f t="shared" si="5"/>
        <v>-262.05</v>
      </c>
      <c r="AM32" s="1247"/>
      <c r="AN32" s="1990"/>
      <c r="AO32" s="2"/>
      <c r="AP32" s="10"/>
      <c r="AQ32" s="2"/>
      <c r="AR32" s="2"/>
      <c r="AS32" s="2"/>
    </row>
    <row r="33" spans="1:45" ht="15" hidden="1" customHeight="1" outlineLevel="1">
      <c r="A33" s="1685"/>
      <c r="B33" s="1661"/>
      <c r="C33" s="1401"/>
      <c r="D33" s="1401"/>
      <c r="E33" s="1577"/>
      <c r="F33" s="1577"/>
      <c r="G33" s="21" t="s">
        <v>374</v>
      </c>
      <c r="H33" s="21" t="s">
        <v>373</v>
      </c>
      <c r="I33" s="1346" t="s">
        <v>33</v>
      </c>
      <c r="J33" s="21">
        <v>100</v>
      </c>
      <c r="K33" s="1577"/>
      <c r="L33" s="1577"/>
      <c r="M33" s="1607"/>
      <c r="N33" s="1613"/>
      <c r="O33" s="1613"/>
      <c r="P33" s="1613"/>
      <c r="Q33" s="1607"/>
      <c r="R33" s="1613"/>
      <c r="S33" s="1613"/>
      <c r="T33" s="1613"/>
      <c r="U33" s="1682"/>
      <c r="V33" s="1682"/>
      <c r="W33" s="1682"/>
      <c r="X33" s="1682"/>
      <c r="Y33" s="1595"/>
      <c r="Z33" s="1595"/>
      <c r="AA33" s="1595"/>
      <c r="AB33" s="1595"/>
      <c r="AC33" s="1607"/>
      <c r="AD33" s="1613"/>
      <c r="AE33" s="1613"/>
      <c r="AF33" s="1607"/>
      <c r="AG33" s="1604"/>
      <c r="AH33" s="1385"/>
      <c r="AI33" s="1385"/>
      <c r="AJ33" s="1577"/>
      <c r="AK33" s="1283">
        <f t="shared" si="4"/>
        <v>0</v>
      </c>
      <c r="AL33" s="1283">
        <f t="shared" si="5"/>
        <v>0</v>
      </c>
      <c r="AM33" s="1283"/>
      <c r="AN33" s="1990"/>
      <c r="AO33" s="2"/>
      <c r="AP33" s="10"/>
      <c r="AQ33" s="2"/>
      <c r="AR33" s="2"/>
      <c r="AS33" s="2"/>
    </row>
    <row r="34" spans="1:45" ht="41.25" hidden="1" customHeight="1" outlineLevel="1">
      <c r="A34" s="1686"/>
      <c r="B34" s="1662"/>
      <c r="C34" s="1402"/>
      <c r="D34" s="1402"/>
      <c r="E34" s="1578"/>
      <c r="F34" s="1578"/>
      <c r="G34" s="21" t="s">
        <v>375</v>
      </c>
      <c r="H34" s="21" t="s">
        <v>376</v>
      </c>
      <c r="I34" s="1346" t="s">
        <v>33</v>
      </c>
      <c r="J34" s="21">
        <v>1</v>
      </c>
      <c r="K34" s="1578"/>
      <c r="L34" s="1578"/>
      <c r="M34" s="1608"/>
      <c r="N34" s="1614"/>
      <c r="O34" s="1614"/>
      <c r="P34" s="1614"/>
      <c r="Q34" s="1608"/>
      <c r="R34" s="1614"/>
      <c r="S34" s="1614"/>
      <c r="T34" s="1614"/>
      <c r="U34" s="1683"/>
      <c r="V34" s="1683"/>
      <c r="W34" s="1683"/>
      <c r="X34" s="1683"/>
      <c r="Y34" s="1596"/>
      <c r="Z34" s="1596"/>
      <c r="AA34" s="1596"/>
      <c r="AB34" s="1596"/>
      <c r="AC34" s="1608"/>
      <c r="AD34" s="1614"/>
      <c r="AE34" s="1614"/>
      <c r="AF34" s="1608"/>
      <c r="AG34" s="1605"/>
      <c r="AH34" s="1386"/>
      <c r="AI34" s="1386"/>
      <c r="AJ34" s="1578"/>
      <c r="AK34" s="1248">
        <f t="shared" si="4"/>
        <v>0</v>
      </c>
      <c r="AL34" s="1248">
        <f t="shared" si="5"/>
        <v>0</v>
      </c>
      <c r="AM34" s="1248"/>
      <c r="AN34" s="1990"/>
      <c r="AO34" s="2"/>
      <c r="AP34" s="10"/>
      <c r="AQ34" s="2"/>
      <c r="AR34" s="2"/>
      <c r="AS34" s="2"/>
    </row>
    <row r="35" spans="1:45" ht="13.5" hidden="1" customHeight="1" outlineLevel="1">
      <c r="A35" s="1684" t="s">
        <v>52</v>
      </c>
      <c r="B35" s="1660" t="s">
        <v>557</v>
      </c>
      <c r="C35" s="1400"/>
      <c r="D35" s="1400"/>
      <c r="E35" s="1576" t="s">
        <v>35</v>
      </c>
      <c r="F35" s="1576" t="s">
        <v>442</v>
      </c>
      <c r="G35" s="21" t="s">
        <v>372</v>
      </c>
      <c r="H35" s="21" t="s">
        <v>79</v>
      </c>
      <c r="I35" s="1346" t="s">
        <v>33</v>
      </c>
      <c r="J35" s="23">
        <v>9.2999999999999999E-2</v>
      </c>
      <c r="K35" s="1576">
        <v>2018</v>
      </c>
      <c r="L35" s="1576">
        <v>2018</v>
      </c>
      <c r="M35" s="1606">
        <f>SUM(N35:P37)</f>
        <v>786.15</v>
      </c>
      <c r="N35" s="1612">
        <v>786.15</v>
      </c>
      <c r="O35" s="1612">
        <v>0</v>
      </c>
      <c r="P35" s="1612">
        <v>0</v>
      </c>
      <c r="Q35" s="1606">
        <f>SUM(R35:T37)</f>
        <v>786.15</v>
      </c>
      <c r="R35" s="1612">
        <v>786.15</v>
      </c>
      <c r="S35" s="1612">
        <v>0</v>
      </c>
      <c r="T35" s="1612">
        <v>0</v>
      </c>
      <c r="U35" s="1681">
        <f>SUM(V35:X37)</f>
        <v>786.15</v>
      </c>
      <c r="V35" s="1681">
        <f>R35</f>
        <v>786.15</v>
      </c>
      <c r="W35" s="1681">
        <f>S35</f>
        <v>0</v>
      </c>
      <c r="X35" s="1681">
        <f>T35</f>
        <v>0</v>
      </c>
      <c r="Y35" s="1594">
        <f>U35</f>
        <v>786.15</v>
      </c>
      <c r="Z35" s="1594">
        <f t="shared" ref="Z35:AB35" si="17">V35</f>
        <v>786.15</v>
      </c>
      <c r="AA35" s="1594">
        <f t="shared" si="17"/>
        <v>0</v>
      </c>
      <c r="AB35" s="1594">
        <f t="shared" si="17"/>
        <v>0</v>
      </c>
      <c r="AC35" s="1606"/>
      <c r="AD35" s="1612">
        <v>0</v>
      </c>
      <c r="AE35" s="1612">
        <v>0</v>
      </c>
      <c r="AF35" s="1606"/>
      <c r="AG35" s="1603" t="s">
        <v>33</v>
      </c>
      <c r="AH35" s="1384"/>
      <c r="AI35" s="1384"/>
      <c r="AJ35" s="1576"/>
      <c r="AK35" s="1247">
        <f t="shared" si="4"/>
        <v>0</v>
      </c>
      <c r="AL35" s="1247">
        <f t="shared" si="5"/>
        <v>-786.15</v>
      </c>
      <c r="AM35" s="1247"/>
      <c r="AN35" s="1990"/>
      <c r="AO35" s="2"/>
      <c r="AP35" s="2"/>
      <c r="AQ35" s="2"/>
      <c r="AR35" s="2"/>
      <c r="AS35" s="2"/>
    </row>
    <row r="36" spans="1:45" ht="17.25" hidden="1" customHeight="1" outlineLevel="1">
      <c r="A36" s="1685"/>
      <c r="B36" s="1661"/>
      <c r="C36" s="1401"/>
      <c r="D36" s="1401"/>
      <c r="E36" s="1577"/>
      <c r="F36" s="1577"/>
      <c r="G36" s="21" t="s">
        <v>374</v>
      </c>
      <c r="H36" s="21" t="s">
        <v>373</v>
      </c>
      <c r="I36" s="1346" t="s">
        <v>33</v>
      </c>
      <c r="J36" s="21">
        <v>100</v>
      </c>
      <c r="K36" s="1577"/>
      <c r="L36" s="1577"/>
      <c r="M36" s="1607"/>
      <c r="N36" s="1613"/>
      <c r="O36" s="1613"/>
      <c r="P36" s="1613"/>
      <c r="Q36" s="1607"/>
      <c r="R36" s="1613"/>
      <c r="S36" s="1613"/>
      <c r="T36" s="1613"/>
      <c r="U36" s="1682"/>
      <c r="V36" s="1682"/>
      <c r="W36" s="1682"/>
      <c r="X36" s="1682"/>
      <c r="Y36" s="1595"/>
      <c r="Z36" s="1595"/>
      <c r="AA36" s="1595"/>
      <c r="AB36" s="1595"/>
      <c r="AC36" s="1607"/>
      <c r="AD36" s="1613"/>
      <c r="AE36" s="1613"/>
      <c r="AF36" s="1607"/>
      <c r="AG36" s="1604"/>
      <c r="AH36" s="1385"/>
      <c r="AI36" s="1385"/>
      <c r="AJ36" s="1577"/>
      <c r="AK36" s="1283">
        <f t="shared" si="4"/>
        <v>0</v>
      </c>
      <c r="AL36" s="1283">
        <f t="shared" si="5"/>
        <v>0</v>
      </c>
      <c r="AM36" s="1283"/>
      <c r="AN36" s="1990"/>
      <c r="AO36" s="2"/>
      <c r="AP36" s="2"/>
      <c r="AQ36" s="2"/>
      <c r="AR36" s="2"/>
      <c r="AS36" s="2"/>
    </row>
    <row r="37" spans="1:45" ht="48.75" hidden="1" customHeight="1" outlineLevel="1">
      <c r="A37" s="1686"/>
      <c r="B37" s="1662"/>
      <c r="C37" s="1402"/>
      <c r="D37" s="1402"/>
      <c r="E37" s="1578"/>
      <c r="F37" s="1578"/>
      <c r="G37" s="21" t="s">
        <v>375</v>
      </c>
      <c r="H37" s="21" t="s">
        <v>376</v>
      </c>
      <c r="I37" s="1346" t="s">
        <v>33</v>
      </c>
      <c r="J37" s="21">
        <v>1</v>
      </c>
      <c r="K37" s="1578"/>
      <c r="L37" s="1578"/>
      <c r="M37" s="1608"/>
      <c r="N37" s="1614"/>
      <c r="O37" s="1614"/>
      <c r="P37" s="1614"/>
      <c r="Q37" s="1608"/>
      <c r="R37" s="1614"/>
      <c r="S37" s="1614"/>
      <c r="T37" s="1614"/>
      <c r="U37" s="1683"/>
      <c r="V37" s="1683"/>
      <c r="W37" s="1683"/>
      <c r="X37" s="1683"/>
      <c r="Y37" s="1596"/>
      <c r="Z37" s="1596"/>
      <c r="AA37" s="1596"/>
      <c r="AB37" s="1596"/>
      <c r="AC37" s="1608"/>
      <c r="AD37" s="1614"/>
      <c r="AE37" s="1614"/>
      <c r="AF37" s="1608"/>
      <c r="AG37" s="1605"/>
      <c r="AH37" s="1386"/>
      <c r="AI37" s="1386"/>
      <c r="AJ37" s="1578"/>
      <c r="AK37" s="1248">
        <f t="shared" si="4"/>
        <v>0</v>
      </c>
      <c r="AL37" s="1248">
        <f t="shared" si="5"/>
        <v>0</v>
      </c>
      <c r="AM37" s="1248"/>
      <c r="AN37" s="1990"/>
      <c r="AO37" s="2"/>
      <c r="AP37" s="2"/>
      <c r="AQ37" s="2"/>
      <c r="AR37" s="2"/>
      <c r="AS37" s="2"/>
    </row>
    <row r="38" spans="1:45" ht="17.25" hidden="1" customHeight="1" outlineLevel="1">
      <c r="A38" s="1684" t="s">
        <v>53</v>
      </c>
      <c r="B38" s="1660" t="s">
        <v>558</v>
      </c>
      <c r="C38" s="1400"/>
      <c r="D38" s="1400"/>
      <c r="E38" s="1576" t="s">
        <v>35</v>
      </c>
      <c r="F38" s="1576" t="s">
        <v>442</v>
      </c>
      <c r="G38" s="21" t="s">
        <v>372</v>
      </c>
      <c r="H38" s="21" t="s">
        <v>79</v>
      </c>
      <c r="I38" s="1346" t="s">
        <v>33</v>
      </c>
      <c r="J38" s="23">
        <v>1.4999999999999999E-2</v>
      </c>
      <c r="K38" s="1576">
        <v>2018</v>
      </c>
      <c r="L38" s="1576">
        <v>2018</v>
      </c>
      <c r="M38" s="1606">
        <f>SUM(N38:P40)</f>
        <v>126.8</v>
      </c>
      <c r="N38" s="1612">
        <v>126.8</v>
      </c>
      <c r="O38" s="1612">
        <v>0</v>
      </c>
      <c r="P38" s="1612">
        <v>0</v>
      </c>
      <c r="Q38" s="1606">
        <f>SUM(R38:T40)</f>
        <v>126.8</v>
      </c>
      <c r="R38" s="1612">
        <v>126.8</v>
      </c>
      <c r="S38" s="1612">
        <v>0</v>
      </c>
      <c r="T38" s="1612">
        <v>0</v>
      </c>
      <c r="U38" s="1681">
        <f>SUM(V38:X40)</f>
        <v>126.8</v>
      </c>
      <c r="V38" s="1681">
        <f>R38</f>
        <v>126.8</v>
      </c>
      <c r="W38" s="1681">
        <f>S38</f>
        <v>0</v>
      </c>
      <c r="X38" s="1681">
        <f>T38</f>
        <v>0</v>
      </c>
      <c r="Y38" s="1594">
        <f>U38</f>
        <v>126.8</v>
      </c>
      <c r="Z38" s="1594">
        <f t="shared" ref="Z38:AB38" si="18">V38</f>
        <v>126.8</v>
      </c>
      <c r="AA38" s="1594">
        <f t="shared" si="18"/>
        <v>0</v>
      </c>
      <c r="AB38" s="1594">
        <f t="shared" si="18"/>
        <v>0</v>
      </c>
      <c r="AC38" s="1606"/>
      <c r="AD38" s="1612">
        <v>0</v>
      </c>
      <c r="AE38" s="1612">
        <v>0</v>
      </c>
      <c r="AF38" s="1606"/>
      <c r="AG38" s="1603" t="s">
        <v>33</v>
      </c>
      <c r="AH38" s="1384"/>
      <c r="AI38" s="1384"/>
      <c r="AJ38" s="1576"/>
      <c r="AK38" s="1247">
        <f t="shared" si="4"/>
        <v>0</v>
      </c>
      <c r="AL38" s="1247">
        <f t="shared" si="5"/>
        <v>-126.8</v>
      </c>
      <c r="AM38" s="1247"/>
      <c r="AN38" s="1990"/>
      <c r="AO38" s="2"/>
      <c r="AP38" s="2"/>
      <c r="AQ38" s="2"/>
      <c r="AR38" s="2"/>
      <c r="AS38" s="2"/>
    </row>
    <row r="39" spans="1:45" ht="22.5" hidden="1" customHeight="1" outlineLevel="1">
      <c r="A39" s="1685"/>
      <c r="B39" s="1661"/>
      <c r="C39" s="1401"/>
      <c r="D39" s="1401"/>
      <c r="E39" s="1577"/>
      <c r="F39" s="1577"/>
      <c r="G39" s="21" t="s">
        <v>374</v>
      </c>
      <c r="H39" s="21" t="s">
        <v>373</v>
      </c>
      <c r="I39" s="1346" t="s">
        <v>33</v>
      </c>
      <c r="J39" s="21">
        <v>100</v>
      </c>
      <c r="K39" s="1577"/>
      <c r="L39" s="1577"/>
      <c r="M39" s="1607"/>
      <c r="N39" s="1613"/>
      <c r="O39" s="1613"/>
      <c r="P39" s="1613"/>
      <c r="Q39" s="1607"/>
      <c r="R39" s="1613"/>
      <c r="S39" s="1613"/>
      <c r="T39" s="1613"/>
      <c r="U39" s="1682"/>
      <c r="V39" s="1682"/>
      <c r="W39" s="1682"/>
      <c r="X39" s="1682"/>
      <c r="Y39" s="1595"/>
      <c r="Z39" s="1595"/>
      <c r="AA39" s="1595"/>
      <c r="AB39" s="1595"/>
      <c r="AC39" s="1607"/>
      <c r="AD39" s="1613"/>
      <c r="AE39" s="1613"/>
      <c r="AF39" s="1607"/>
      <c r="AG39" s="1604"/>
      <c r="AH39" s="1385"/>
      <c r="AI39" s="1385"/>
      <c r="AJ39" s="1577"/>
      <c r="AK39" s="1283">
        <f t="shared" si="4"/>
        <v>0</v>
      </c>
      <c r="AL39" s="1283">
        <f t="shared" si="5"/>
        <v>0</v>
      </c>
      <c r="AM39" s="1283"/>
      <c r="AN39" s="1990"/>
      <c r="AO39" s="2"/>
      <c r="AP39" s="2"/>
      <c r="AQ39" s="2"/>
      <c r="AR39" s="2"/>
      <c r="AS39" s="2"/>
    </row>
    <row r="40" spans="1:45" ht="48.75" hidden="1" customHeight="1" outlineLevel="1">
      <c r="A40" s="1686"/>
      <c r="B40" s="1662"/>
      <c r="C40" s="1402"/>
      <c r="D40" s="1402"/>
      <c r="E40" s="1578"/>
      <c r="F40" s="1578"/>
      <c r="G40" s="21" t="s">
        <v>375</v>
      </c>
      <c r="H40" s="21" t="s">
        <v>376</v>
      </c>
      <c r="I40" s="1346" t="s">
        <v>33</v>
      </c>
      <c r="J40" s="21">
        <v>1</v>
      </c>
      <c r="K40" s="1578"/>
      <c r="L40" s="1578"/>
      <c r="M40" s="1608"/>
      <c r="N40" s="1614"/>
      <c r="O40" s="1614"/>
      <c r="P40" s="1614"/>
      <c r="Q40" s="1608"/>
      <c r="R40" s="1614"/>
      <c r="S40" s="1614"/>
      <c r="T40" s="1614"/>
      <c r="U40" s="1683"/>
      <c r="V40" s="1683"/>
      <c r="W40" s="1683"/>
      <c r="X40" s="1683"/>
      <c r="Y40" s="1596"/>
      <c r="Z40" s="1596"/>
      <c r="AA40" s="1596"/>
      <c r="AB40" s="1596"/>
      <c r="AC40" s="1608"/>
      <c r="AD40" s="1614"/>
      <c r="AE40" s="1614"/>
      <c r="AF40" s="1608"/>
      <c r="AG40" s="1605"/>
      <c r="AH40" s="1386"/>
      <c r="AI40" s="1386"/>
      <c r="AJ40" s="1578"/>
      <c r="AK40" s="1248">
        <f t="shared" si="4"/>
        <v>0</v>
      </c>
      <c r="AL40" s="1248">
        <f t="shared" si="5"/>
        <v>0</v>
      </c>
      <c r="AM40" s="1248"/>
      <c r="AN40" s="1990"/>
      <c r="AO40" s="2"/>
      <c r="AP40" s="2"/>
      <c r="AQ40" s="2"/>
      <c r="AR40" s="2"/>
      <c r="AS40" s="2"/>
    </row>
    <row r="41" spans="1:45" ht="16.5" hidden="1" customHeight="1" outlineLevel="1">
      <c r="A41" s="1684" t="s">
        <v>54</v>
      </c>
      <c r="B41" s="1660" t="s">
        <v>559</v>
      </c>
      <c r="C41" s="1400"/>
      <c r="D41" s="1400"/>
      <c r="E41" s="1576" t="s">
        <v>35</v>
      </c>
      <c r="F41" s="1576" t="s">
        <v>442</v>
      </c>
      <c r="G41" s="21" t="s">
        <v>372</v>
      </c>
      <c r="H41" s="21" t="s">
        <v>79</v>
      </c>
      <c r="I41" s="1346" t="s">
        <v>33</v>
      </c>
      <c r="J41" s="23">
        <v>0.155</v>
      </c>
      <c r="K41" s="1576">
        <v>2018</v>
      </c>
      <c r="L41" s="1576">
        <v>2018</v>
      </c>
      <c r="M41" s="1606">
        <f>SUM(N41:P43)</f>
        <v>972.13</v>
      </c>
      <c r="N41" s="1612">
        <v>972.13</v>
      </c>
      <c r="O41" s="1612">
        <v>0</v>
      </c>
      <c r="P41" s="1612">
        <v>0</v>
      </c>
      <c r="Q41" s="1606">
        <f>SUM(R41:T43)</f>
        <v>972.13</v>
      </c>
      <c r="R41" s="1612">
        <v>972.13</v>
      </c>
      <c r="S41" s="1612">
        <v>0</v>
      </c>
      <c r="T41" s="1612">
        <v>0</v>
      </c>
      <c r="U41" s="1681">
        <f>SUM(V41:X43)</f>
        <v>972.13</v>
      </c>
      <c r="V41" s="1681">
        <f>R41</f>
        <v>972.13</v>
      </c>
      <c r="W41" s="1681">
        <f>S41</f>
        <v>0</v>
      </c>
      <c r="X41" s="1681">
        <f>T41</f>
        <v>0</v>
      </c>
      <c r="Y41" s="1594">
        <f>U41</f>
        <v>972.13</v>
      </c>
      <c r="Z41" s="1594">
        <f t="shared" ref="Z41:AB41" si="19">V41</f>
        <v>972.13</v>
      </c>
      <c r="AA41" s="1594">
        <f t="shared" si="19"/>
        <v>0</v>
      </c>
      <c r="AB41" s="1594">
        <f t="shared" si="19"/>
        <v>0</v>
      </c>
      <c r="AC41" s="1606"/>
      <c r="AD41" s="1612">
        <v>0</v>
      </c>
      <c r="AE41" s="1612">
        <v>0</v>
      </c>
      <c r="AF41" s="1606"/>
      <c r="AG41" s="1603" t="s">
        <v>33</v>
      </c>
      <c r="AH41" s="1384"/>
      <c r="AI41" s="1384"/>
      <c r="AJ41" s="1576"/>
      <c r="AK41" s="1247">
        <f t="shared" si="4"/>
        <v>0</v>
      </c>
      <c r="AL41" s="1247">
        <f t="shared" si="5"/>
        <v>-972.13</v>
      </c>
      <c r="AM41" s="1247"/>
      <c r="AN41" s="1990"/>
      <c r="AO41" s="2"/>
      <c r="AP41" s="2"/>
      <c r="AQ41" s="2"/>
      <c r="AR41" s="2"/>
      <c r="AS41" s="2"/>
    </row>
    <row r="42" spans="1:45" ht="15.75" hidden="1" customHeight="1" outlineLevel="1">
      <c r="A42" s="1685"/>
      <c r="B42" s="1661"/>
      <c r="C42" s="1401"/>
      <c r="D42" s="1401"/>
      <c r="E42" s="1577"/>
      <c r="F42" s="1577"/>
      <c r="G42" s="21" t="s">
        <v>374</v>
      </c>
      <c r="H42" s="21" t="s">
        <v>373</v>
      </c>
      <c r="I42" s="1346" t="s">
        <v>33</v>
      </c>
      <c r="J42" s="21">
        <v>100</v>
      </c>
      <c r="K42" s="1577"/>
      <c r="L42" s="1577"/>
      <c r="M42" s="1607"/>
      <c r="N42" s="1613"/>
      <c r="O42" s="1613"/>
      <c r="P42" s="1613"/>
      <c r="Q42" s="1607"/>
      <c r="R42" s="1613"/>
      <c r="S42" s="1613"/>
      <c r="T42" s="1613"/>
      <c r="U42" s="1682"/>
      <c r="V42" s="1682"/>
      <c r="W42" s="1682"/>
      <c r="X42" s="1682"/>
      <c r="Y42" s="1595"/>
      <c r="Z42" s="1595"/>
      <c r="AA42" s="1595"/>
      <c r="AB42" s="1595"/>
      <c r="AC42" s="1607"/>
      <c r="AD42" s="1613"/>
      <c r="AE42" s="1613"/>
      <c r="AF42" s="1607"/>
      <c r="AG42" s="1604"/>
      <c r="AH42" s="1385"/>
      <c r="AI42" s="1385"/>
      <c r="AJ42" s="1577"/>
      <c r="AK42" s="1283">
        <f t="shared" si="4"/>
        <v>0</v>
      </c>
      <c r="AL42" s="1283">
        <f t="shared" si="5"/>
        <v>0</v>
      </c>
      <c r="AM42" s="1283"/>
      <c r="AN42" s="1990"/>
      <c r="AO42" s="2"/>
      <c r="AP42" s="2"/>
      <c r="AQ42" s="2"/>
      <c r="AR42" s="2"/>
      <c r="AS42" s="2"/>
    </row>
    <row r="43" spans="1:45" ht="46.5" hidden="1" customHeight="1" outlineLevel="1">
      <c r="A43" s="1686"/>
      <c r="B43" s="1662"/>
      <c r="C43" s="1402"/>
      <c r="D43" s="1402"/>
      <c r="E43" s="1578"/>
      <c r="F43" s="1578"/>
      <c r="G43" s="21" t="s">
        <v>375</v>
      </c>
      <c r="H43" s="21" t="s">
        <v>376</v>
      </c>
      <c r="I43" s="1346" t="s">
        <v>33</v>
      </c>
      <c r="J43" s="21">
        <v>1</v>
      </c>
      <c r="K43" s="1578"/>
      <c r="L43" s="1578"/>
      <c r="M43" s="1608"/>
      <c r="N43" s="1614"/>
      <c r="O43" s="1614"/>
      <c r="P43" s="1614"/>
      <c r="Q43" s="1608"/>
      <c r="R43" s="1614"/>
      <c r="S43" s="1614"/>
      <c r="T43" s="1614"/>
      <c r="U43" s="1683"/>
      <c r="V43" s="1683"/>
      <c r="W43" s="1683"/>
      <c r="X43" s="1683"/>
      <c r="Y43" s="1596"/>
      <c r="Z43" s="1596"/>
      <c r="AA43" s="1596"/>
      <c r="AB43" s="1596"/>
      <c r="AC43" s="1608"/>
      <c r="AD43" s="1614"/>
      <c r="AE43" s="1614"/>
      <c r="AF43" s="1608"/>
      <c r="AG43" s="1605"/>
      <c r="AH43" s="1386"/>
      <c r="AI43" s="1386"/>
      <c r="AJ43" s="1578"/>
      <c r="AK43" s="1248">
        <f t="shared" si="4"/>
        <v>0</v>
      </c>
      <c r="AL43" s="1248">
        <f t="shared" si="5"/>
        <v>0</v>
      </c>
      <c r="AM43" s="1248"/>
      <c r="AN43" s="1990"/>
      <c r="AO43" s="2"/>
      <c r="AP43" s="2"/>
      <c r="AQ43" s="2"/>
      <c r="AR43" s="2"/>
      <c r="AS43" s="2"/>
    </row>
    <row r="44" spans="1:45" s="78" customFormat="1" ht="18.75" hidden="1" customHeight="1" outlineLevel="1">
      <c r="A44" s="1657" t="s">
        <v>55</v>
      </c>
      <c r="B44" s="1660" t="s">
        <v>560</v>
      </c>
      <c r="C44" s="1400"/>
      <c r="D44" s="1400"/>
      <c r="E44" s="1588" t="s">
        <v>35</v>
      </c>
      <c r="F44" s="1588" t="s">
        <v>442</v>
      </c>
      <c r="G44" s="273" t="s">
        <v>372</v>
      </c>
      <c r="H44" s="273" t="s">
        <v>79</v>
      </c>
      <c r="I44" s="82" t="s">
        <v>33</v>
      </c>
      <c r="J44" s="276">
        <v>8.7999999999999995E-2</v>
      </c>
      <c r="K44" s="1588">
        <v>2019</v>
      </c>
      <c r="L44" s="1588">
        <v>2019</v>
      </c>
      <c r="M44" s="1606">
        <f>SUM(N44:P46)</f>
        <v>780.31</v>
      </c>
      <c r="N44" s="1606">
        <v>0</v>
      </c>
      <c r="O44" s="1606">
        <v>780.31</v>
      </c>
      <c r="P44" s="1606">
        <v>0</v>
      </c>
      <c r="Q44" s="1606">
        <f>SUM(R44:T46)</f>
        <v>780.31</v>
      </c>
      <c r="R44" s="1606">
        <v>0</v>
      </c>
      <c r="S44" s="1606">
        <v>780.31</v>
      </c>
      <c r="T44" s="1606">
        <v>0</v>
      </c>
      <c r="U44" s="1681">
        <f>SUM(V44:X46)</f>
        <v>780.31</v>
      </c>
      <c r="V44" s="1681">
        <f>R44</f>
        <v>0</v>
      </c>
      <c r="W44" s="1681">
        <f>S44</f>
        <v>780.31</v>
      </c>
      <c r="X44" s="1681">
        <f>T44</f>
        <v>0</v>
      </c>
      <c r="Y44" s="1594">
        <f>U44</f>
        <v>780.31</v>
      </c>
      <c r="Z44" s="1594">
        <f t="shared" ref="Z44:AB44" si="20">V44</f>
        <v>0</v>
      </c>
      <c r="AA44" s="1594">
        <f t="shared" si="20"/>
        <v>780.31</v>
      </c>
      <c r="AB44" s="1594">
        <f t="shared" si="20"/>
        <v>0</v>
      </c>
      <c r="AC44" s="1606"/>
      <c r="AD44" s="1606">
        <v>0</v>
      </c>
      <c r="AE44" s="1606">
        <v>0</v>
      </c>
      <c r="AF44" s="1606"/>
      <c r="AG44" s="1585" t="s">
        <v>33</v>
      </c>
      <c r="AH44" s="1387"/>
      <c r="AI44" s="1387"/>
      <c r="AJ44" s="1588"/>
      <c r="AK44" s="1258">
        <f t="shared" si="4"/>
        <v>0</v>
      </c>
      <c r="AL44" s="1258">
        <f t="shared" si="5"/>
        <v>-780.31</v>
      </c>
      <c r="AM44" s="1258"/>
      <c r="AN44" s="2202" t="s">
        <v>670</v>
      </c>
      <c r="AO44" s="77"/>
      <c r="AP44" s="77"/>
      <c r="AQ44" s="77"/>
      <c r="AR44" s="77"/>
      <c r="AS44" s="77"/>
    </row>
    <row r="45" spans="1:45" s="78" customFormat="1" ht="17.25" hidden="1" customHeight="1" outlineLevel="1">
      <c r="A45" s="1658"/>
      <c r="B45" s="1661"/>
      <c r="C45" s="1401"/>
      <c r="D45" s="1401"/>
      <c r="E45" s="1589"/>
      <c r="F45" s="1589"/>
      <c r="G45" s="273" t="s">
        <v>374</v>
      </c>
      <c r="H45" s="273" t="s">
        <v>373</v>
      </c>
      <c r="I45" s="82" t="s">
        <v>33</v>
      </c>
      <c r="J45" s="273">
        <v>100</v>
      </c>
      <c r="K45" s="1589"/>
      <c r="L45" s="1589"/>
      <c r="M45" s="1607"/>
      <c r="N45" s="1607"/>
      <c r="O45" s="1607"/>
      <c r="P45" s="1607"/>
      <c r="Q45" s="1607"/>
      <c r="R45" s="1607"/>
      <c r="S45" s="1607"/>
      <c r="T45" s="1607"/>
      <c r="U45" s="1682"/>
      <c r="V45" s="1682"/>
      <c r="W45" s="1682"/>
      <c r="X45" s="1682"/>
      <c r="Y45" s="1595"/>
      <c r="Z45" s="1595"/>
      <c r="AA45" s="1595"/>
      <c r="AB45" s="1595"/>
      <c r="AC45" s="1607"/>
      <c r="AD45" s="1607"/>
      <c r="AE45" s="1607"/>
      <c r="AF45" s="1607"/>
      <c r="AG45" s="1586"/>
      <c r="AH45" s="1388"/>
      <c r="AI45" s="1388"/>
      <c r="AJ45" s="1589"/>
      <c r="AK45" s="1312">
        <f t="shared" si="4"/>
        <v>0</v>
      </c>
      <c r="AL45" s="1312">
        <f t="shared" si="5"/>
        <v>0</v>
      </c>
      <c r="AM45" s="1312"/>
      <c r="AN45" s="2202"/>
      <c r="AO45" s="77"/>
      <c r="AP45" s="77"/>
      <c r="AQ45" s="77"/>
      <c r="AR45" s="77"/>
      <c r="AS45" s="77"/>
    </row>
    <row r="46" spans="1:45" s="78" customFormat="1" ht="36.75" hidden="1" customHeight="1" outlineLevel="1">
      <c r="A46" s="1659"/>
      <c r="B46" s="1662"/>
      <c r="C46" s="1402"/>
      <c r="D46" s="1402"/>
      <c r="E46" s="1590"/>
      <c r="F46" s="1590"/>
      <c r="G46" s="273" t="s">
        <v>375</v>
      </c>
      <c r="H46" s="273" t="s">
        <v>376</v>
      </c>
      <c r="I46" s="82" t="s">
        <v>33</v>
      </c>
      <c r="J46" s="273">
        <v>1</v>
      </c>
      <c r="K46" s="1590"/>
      <c r="L46" s="1590"/>
      <c r="M46" s="1608"/>
      <c r="N46" s="1608"/>
      <c r="O46" s="1608"/>
      <c r="P46" s="1608"/>
      <c r="Q46" s="1608"/>
      <c r="R46" s="1608"/>
      <c r="S46" s="1608"/>
      <c r="T46" s="1608"/>
      <c r="U46" s="1683"/>
      <c r="V46" s="1683"/>
      <c r="W46" s="1683"/>
      <c r="X46" s="1683"/>
      <c r="Y46" s="1596"/>
      <c r="Z46" s="1596"/>
      <c r="AA46" s="1596"/>
      <c r="AB46" s="1596"/>
      <c r="AC46" s="1608"/>
      <c r="AD46" s="1608"/>
      <c r="AE46" s="1608"/>
      <c r="AF46" s="1608"/>
      <c r="AG46" s="1587"/>
      <c r="AH46" s="1389"/>
      <c r="AI46" s="1389"/>
      <c r="AJ46" s="1590"/>
      <c r="AK46" s="1259">
        <f t="shared" si="4"/>
        <v>0</v>
      </c>
      <c r="AL46" s="1259">
        <f t="shared" si="5"/>
        <v>0</v>
      </c>
      <c r="AM46" s="1259"/>
      <c r="AN46" s="2202"/>
      <c r="AO46" s="77"/>
      <c r="AP46" s="77"/>
      <c r="AQ46" s="77"/>
      <c r="AR46" s="77"/>
      <c r="AS46" s="77"/>
    </row>
    <row r="47" spans="1:45" s="78" customFormat="1" ht="14.25" hidden="1" customHeight="1" outlineLevel="1">
      <c r="A47" s="1657" t="s">
        <v>56</v>
      </c>
      <c r="B47" s="1660" t="s">
        <v>561</v>
      </c>
      <c r="C47" s="1400"/>
      <c r="D47" s="1400"/>
      <c r="E47" s="1588" t="s">
        <v>35</v>
      </c>
      <c r="F47" s="1588" t="s">
        <v>442</v>
      </c>
      <c r="G47" s="273" t="s">
        <v>372</v>
      </c>
      <c r="H47" s="273" t="s">
        <v>79</v>
      </c>
      <c r="I47" s="82" t="s">
        <v>33</v>
      </c>
      <c r="J47" s="274">
        <v>0.27</v>
      </c>
      <c r="K47" s="1588">
        <v>2019</v>
      </c>
      <c r="L47" s="1588">
        <v>2019</v>
      </c>
      <c r="M47" s="1606">
        <f>SUM(N47:P49)</f>
        <v>2394.12</v>
      </c>
      <c r="N47" s="1606">
        <v>0</v>
      </c>
      <c r="O47" s="1606">
        <v>2394.12</v>
      </c>
      <c r="P47" s="1606">
        <v>0</v>
      </c>
      <c r="Q47" s="1606">
        <f>SUM(R47:T49)</f>
        <v>2394.12</v>
      </c>
      <c r="R47" s="1606">
        <v>0</v>
      </c>
      <c r="S47" s="1606">
        <v>2394.12</v>
      </c>
      <c r="T47" s="1606">
        <v>0</v>
      </c>
      <c r="U47" s="1681">
        <f>SUM(V47:X49)</f>
        <v>2394.12</v>
      </c>
      <c r="V47" s="1681">
        <f>R47</f>
        <v>0</v>
      </c>
      <c r="W47" s="1681">
        <f>S47</f>
        <v>2394.12</v>
      </c>
      <c r="X47" s="1681">
        <f>T47</f>
        <v>0</v>
      </c>
      <c r="Y47" s="1594">
        <f>U47</f>
        <v>2394.12</v>
      </c>
      <c r="Z47" s="1594">
        <f t="shared" ref="Z47:AB47" si="21">V47</f>
        <v>0</v>
      </c>
      <c r="AA47" s="1594">
        <f t="shared" si="21"/>
        <v>2394.12</v>
      </c>
      <c r="AB47" s="1594">
        <f t="shared" si="21"/>
        <v>0</v>
      </c>
      <c r="AC47" s="1606"/>
      <c r="AD47" s="1606">
        <v>0</v>
      </c>
      <c r="AE47" s="1606">
        <v>0</v>
      </c>
      <c r="AF47" s="1606"/>
      <c r="AG47" s="1585" t="s">
        <v>33</v>
      </c>
      <c r="AH47" s="1387"/>
      <c r="AI47" s="1387"/>
      <c r="AJ47" s="1588"/>
      <c r="AK47" s="1258">
        <f t="shared" si="4"/>
        <v>0</v>
      </c>
      <c r="AL47" s="1258">
        <f t="shared" si="5"/>
        <v>-2394.12</v>
      </c>
      <c r="AM47" s="1258"/>
      <c r="AN47" s="2202" t="s">
        <v>670</v>
      </c>
      <c r="AO47" s="77"/>
      <c r="AP47" s="77"/>
      <c r="AQ47" s="77"/>
      <c r="AR47" s="77"/>
      <c r="AS47" s="77"/>
    </row>
    <row r="48" spans="1:45" s="78" customFormat="1" ht="18.75" hidden="1" customHeight="1" outlineLevel="1">
      <c r="A48" s="1658"/>
      <c r="B48" s="1661"/>
      <c r="C48" s="1401"/>
      <c r="D48" s="1401"/>
      <c r="E48" s="1589"/>
      <c r="F48" s="1589"/>
      <c r="G48" s="273" t="s">
        <v>374</v>
      </c>
      <c r="H48" s="273" t="s">
        <v>373</v>
      </c>
      <c r="I48" s="82" t="s">
        <v>33</v>
      </c>
      <c r="J48" s="273">
        <v>100</v>
      </c>
      <c r="K48" s="1589"/>
      <c r="L48" s="1589"/>
      <c r="M48" s="1607"/>
      <c r="N48" s="1607"/>
      <c r="O48" s="1607"/>
      <c r="P48" s="1607"/>
      <c r="Q48" s="1607"/>
      <c r="R48" s="1607"/>
      <c r="S48" s="1607"/>
      <c r="T48" s="1607"/>
      <c r="U48" s="1682"/>
      <c r="V48" s="1682"/>
      <c r="W48" s="1682"/>
      <c r="X48" s="1682"/>
      <c r="Y48" s="1595"/>
      <c r="Z48" s="1595"/>
      <c r="AA48" s="1595"/>
      <c r="AB48" s="1595"/>
      <c r="AC48" s="1607"/>
      <c r="AD48" s="1607"/>
      <c r="AE48" s="1607"/>
      <c r="AF48" s="1607"/>
      <c r="AG48" s="1586"/>
      <c r="AH48" s="1388"/>
      <c r="AI48" s="1388"/>
      <c r="AJ48" s="1589"/>
      <c r="AK48" s="1312">
        <f t="shared" si="4"/>
        <v>0</v>
      </c>
      <c r="AL48" s="1312">
        <f t="shared" si="5"/>
        <v>0</v>
      </c>
      <c r="AM48" s="1312"/>
      <c r="AN48" s="2202"/>
      <c r="AO48" s="77"/>
      <c r="AP48" s="77"/>
      <c r="AQ48" s="77"/>
      <c r="AR48" s="77"/>
      <c r="AS48" s="77"/>
    </row>
    <row r="49" spans="1:45" s="78" customFormat="1" ht="43.2" hidden="1" customHeight="1" outlineLevel="1">
      <c r="A49" s="1659"/>
      <c r="B49" s="1662"/>
      <c r="C49" s="1402"/>
      <c r="D49" s="1402"/>
      <c r="E49" s="1590"/>
      <c r="F49" s="1590"/>
      <c r="G49" s="273" t="s">
        <v>375</v>
      </c>
      <c r="H49" s="273" t="s">
        <v>376</v>
      </c>
      <c r="I49" s="82" t="s">
        <v>33</v>
      </c>
      <c r="J49" s="273">
        <v>1</v>
      </c>
      <c r="K49" s="1590"/>
      <c r="L49" s="1590"/>
      <c r="M49" s="1608"/>
      <c r="N49" s="1608"/>
      <c r="O49" s="1608"/>
      <c r="P49" s="1608"/>
      <c r="Q49" s="1608"/>
      <c r="R49" s="1608"/>
      <c r="S49" s="1608"/>
      <c r="T49" s="1608"/>
      <c r="U49" s="1683"/>
      <c r="V49" s="1683"/>
      <c r="W49" s="1683"/>
      <c r="X49" s="1683"/>
      <c r="Y49" s="1596"/>
      <c r="Z49" s="1596"/>
      <c r="AA49" s="1596"/>
      <c r="AB49" s="1596"/>
      <c r="AC49" s="1608"/>
      <c r="AD49" s="1608"/>
      <c r="AE49" s="1608"/>
      <c r="AF49" s="1608"/>
      <c r="AG49" s="1587"/>
      <c r="AH49" s="1389"/>
      <c r="AI49" s="1389"/>
      <c r="AJ49" s="1590"/>
      <c r="AK49" s="1259">
        <f t="shared" si="4"/>
        <v>0</v>
      </c>
      <c r="AL49" s="1259">
        <f t="shared" si="5"/>
        <v>0</v>
      </c>
      <c r="AM49" s="1259"/>
      <c r="AN49" s="2202"/>
      <c r="AO49" s="77"/>
      <c r="AP49" s="77"/>
      <c r="AQ49" s="77"/>
      <c r="AR49" s="77"/>
      <c r="AS49" s="77"/>
    </row>
    <row r="50" spans="1:45" s="78" customFormat="1" ht="18.75" hidden="1" customHeight="1" outlineLevel="1">
      <c r="A50" s="1657" t="s">
        <v>57</v>
      </c>
      <c r="B50" s="1660" t="s">
        <v>562</v>
      </c>
      <c r="C50" s="1400"/>
      <c r="D50" s="1400"/>
      <c r="E50" s="1588" t="s">
        <v>35</v>
      </c>
      <c r="F50" s="1588" t="s">
        <v>442</v>
      </c>
      <c r="G50" s="273" t="s">
        <v>372</v>
      </c>
      <c r="H50" s="273" t="s">
        <v>79</v>
      </c>
      <c r="I50" s="82" t="s">
        <v>33</v>
      </c>
      <c r="J50" s="276">
        <v>0.26500000000000001</v>
      </c>
      <c r="K50" s="1588">
        <v>2019</v>
      </c>
      <c r="L50" s="1588">
        <v>2019</v>
      </c>
      <c r="M50" s="1606">
        <f>SUM(N50:P52)</f>
        <v>2349.79</v>
      </c>
      <c r="N50" s="1606">
        <v>0</v>
      </c>
      <c r="O50" s="1606">
        <v>2349.79</v>
      </c>
      <c r="P50" s="1606">
        <v>0</v>
      </c>
      <c r="Q50" s="1606">
        <f>SUM(R50:T52)</f>
        <v>2349.79</v>
      </c>
      <c r="R50" s="1606">
        <v>0</v>
      </c>
      <c r="S50" s="1606">
        <v>2349.79</v>
      </c>
      <c r="T50" s="1606">
        <v>0</v>
      </c>
      <c r="U50" s="1681">
        <f>SUM(V50:X52)</f>
        <v>2349.79</v>
      </c>
      <c r="V50" s="1681">
        <f>R50</f>
        <v>0</v>
      </c>
      <c r="W50" s="1681">
        <f>S50</f>
        <v>2349.79</v>
      </c>
      <c r="X50" s="1681">
        <f>T50</f>
        <v>0</v>
      </c>
      <c r="Y50" s="1594">
        <f>U50</f>
        <v>2349.79</v>
      </c>
      <c r="Z50" s="1594">
        <f t="shared" ref="Z50:AB50" si="22">V50</f>
        <v>0</v>
      </c>
      <c r="AA50" s="1594">
        <f t="shared" si="22"/>
        <v>2349.79</v>
      </c>
      <c r="AB50" s="1594">
        <f t="shared" si="22"/>
        <v>0</v>
      </c>
      <c r="AC50" s="1606"/>
      <c r="AD50" s="1606">
        <v>0</v>
      </c>
      <c r="AE50" s="1606">
        <v>0</v>
      </c>
      <c r="AF50" s="1606"/>
      <c r="AG50" s="1585" t="s">
        <v>33</v>
      </c>
      <c r="AH50" s="1387"/>
      <c r="AI50" s="1387"/>
      <c r="AJ50" s="1588"/>
      <c r="AK50" s="1258">
        <f t="shared" si="4"/>
        <v>0</v>
      </c>
      <c r="AL50" s="1258">
        <f t="shared" si="5"/>
        <v>-2349.79</v>
      </c>
      <c r="AM50" s="1258"/>
      <c r="AN50" s="2202" t="s">
        <v>670</v>
      </c>
      <c r="AO50" s="77"/>
      <c r="AP50" s="77"/>
      <c r="AQ50" s="77"/>
      <c r="AR50" s="77"/>
      <c r="AS50" s="77"/>
    </row>
    <row r="51" spans="1:45" s="78" customFormat="1" ht="13.5" hidden="1" customHeight="1" outlineLevel="1">
      <c r="A51" s="1658"/>
      <c r="B51" s="1661"/>
      <c r="C51" s="1401"/>
      <c r="D51" s="1401"/>
      <c r="E51" s="1589"/>
      <c r="F51" s="1589"/>
      <c r="G51" s="273" t="s">
        <v>374</v>
      </c>
      <c r="H51" s="273" t="s">
        <v>373</v>
      </c>
      <c r="I51" s="82" t="s">
        <v>33</v>
      </c>
      <c r="J51" s="273">
        <v>100</v>
      </c>
      <c r="K51" s="1589"/>
      <c r="L51" s="1589"/>
      <c r="M51" s="1607"/>
      <c r="N51" s="1607"/>
      <c r="O51" s="1607"/>
      <c r="P51" s="1607"/>
      <c r="Q51" s="1607"/>
      <c r="R51" s="1607"/>
      <c r="S51" s="1607"/>
      <c r="T51" s="1607"/>
      <c r="U51" s="1682"/>
      <c r="V51" s="1682"/>
      <c r="W51" s="1682"/>
      <c r="X51" s="1682"/>
      <c r="Y51" s="1595"/>
      <c r="Z51" s="1595"/>
      <c r="AA51" s="1595"/>
      <c r="AB51" s="1595"/>
      <c r="AC51" s="1607"/>
      <c r="AD51" s="1607"/>
      <c r="AE51" s="1607"/>
      <c r="AF51" s="1607"/>
      <c r="AG51" s="1586"/>
      <c r="AH51" s="1388"/>
      <c r="AI51" s="1388"/>
      <c r="AJ51" s="1589"/>
      <c r="AK51" s="1312">
        <f t="shared" si="4"/>
        <v>0</v>
      </c>
      <c r="AL51" s="1312">
        <f t="shared" si="5"/>
        <v>0</v>
      </c>
      <c r="AM51" s="1312"/>
      <c r="AN51" s="2202"/>
      <c r="AO51" s="77"/>
      <c r="AP51" s="77"/>
      <c r="AQ51" s="77"/>
      <c r="AR51" s="77"/>
      <c r="AS51" s="77"/>
    </row>
    <row r="52" spans="1:45" s="78" customFormat="1" ht="37.5" hidden="1" customHeight="1" outlineLevel="1">
      <c r="A52" s="1659"/>
      <c r="B52" s="1662"/>
      <c r="C52" s="1402"/>
      <c r="D52" s="1402"/>
      <c r="E52" s="1590"/>
      <c r="F52" s="1590"/>
      <c r="G52" s="273" t="s">
        <v>375</v>
      </c>
      <c r="H52" s="273" t="s">
        <v>376</v>
      </c>
      <c r="I52" s="82" t="s">
        <v>33</v>
      </c>
      <c r="J52" s="273">
        <v>1</v>
      </c>
      <c r="K52" s="1590"/>
      <c r="L52" s="1590"/>
      <c r="M52" s="1608"/>
      <c r="N52" s="1608"/>
      <c r="O52" s="1608"/>
      <c r="P52" s="1608"/>
      <c r="Q52" s="1608"/>
      <c r="R52" s="1608"/>
      <c r="S52" s="1608"/>
      <c r="T52" s="1608"/>
      <c r="U52" s="1683"/>
      <c r="V52" s="1683"/>
      <c r="W52" s="1683"/>
      <c r="X52" s="1683"/>
      <c r="Y52" s="1596"/>
      <c r="Z52" s="1596"/>
      <c r="AA52" s="1596"/>
      <c r="AB52" s="1596"/>
      <c r="AC52" s="1608"/>
      <c r="AD52" s="1608"/>
      <c r="AE52" s="1608"/>
      <c r="AF52" s="1608"/>
      <c r="AG52" s="1587"/>
      <c r="AH52" s="1389"/>
      <c r="AI52" s="1389"/>
      <c r="AJ52" s="1590"/>
      <c r="AK52" s="1259">
        <f t="shared" si="4"/>
        <v>0</v>
      </c>
      <c r="AL52" s="1259">
        <f t="shared" si="5"/>
        <v>0</v>
      </c>
      <c r="AM52" s="1259"/>
      <c r="AN52" s="2202"/>
      <c r="AO52" s="77"/>
      <c r="AP52" s="77"/>
      <c r="AQ52" s="77"/>
      <c r="AR52" s="77"/>
      <c r="AS52" s="77"/>
    </row>
    <row r="53" spans="1:45" s="78" customFormat="1" ht="15" hidden="1" customHeight="1" outlineLevel="1">
      <c r="A53" s="1657" t="s">
        <v>38</v>
      </c>
      <c r="B53" s="1660" t="s">
        <v>563</v>
      </c>
      <c r="C53" s="1400"/>
      <c r="D53" s="1400"/>
      <c r="E53" s="1588" t="s">
        <v>35</v>
      </c>
      <c r="F53" s="1588" t="s">
        <v>442</v>
      </c>
      <c r="G53" s="273" t="s">
        <v>372</v>
      </c>
      <c r="H53" s="273" t="s">
        <v>79</v>
      </c>
      <c r="I53" s="82" t="s">
        <v>33</v>
      </c>
      <c r="J53" s="276">
        <v>7.0000000000000001E-3</v>
      </c>
      <c r="K53" s="1588">
        <v>2019</v>
      </c>
      <c r="L53" s="1588">
        <v>2019</v>
      </c>
      <c r="M53" s="1606">
        <f>SUM(N53:P55)</f>
        <v>62.07</v>
      </c>
      <c r="N53" s="1606">
        <v>0</v>
      </c>
      <c r="O53" s="1606">
        <v>62.07</v>
      </c>
      <c r="P53" s="1606">
        <v>0</v>
      </c>
      <c r="Q53" s="1606">
        <f>SUM(R53:T55)</f>
        <v>62.07</v>
      </c>
      <c r="R53" s="1606">
        <v>0</v>
      </c>
      <c r="S53" s="1606">
        <v>62.07</v>
      </c>
      <c r="T53" s="1606">
        <v>0</v>
      </c>
      <c r="U53" s="1681">
        <f>SUM(V53:X55)</f>
        <v>62.07</v>
      </c>
      <c r="V53" s="1681">
        <f>R53</f>
        <v>0</v>
      </c>
      <c r="W53" s="1681">
        <f>S53</f>
        <v>62.07</v>
      </c>
      <c r="X53" s="1681">
        <f>T53</f>
        <v>0</v>
      </c>
      <c r="Y53" s="1594">
        <f>U53</f>
        <v>62.07</v>
      </c>
      <c r="Z53" s="1594">
        <f t="shared" ref="Z53:AB53" si="23">V53</f>
        <v>0</v>
      </c>
      <c r="AA53" s="1594">
        <f t="shared" si="23"/>
        <v>62.07</v>
      </c>
      <c r="AB53" s="1594">
        <f t="shared" si="23"/>
        <v>0</v>
      </c>
      <c r="AC53" s="1606"/>
      <c r="AD53" s="1606">
        <v>0</v>
      </c>
      <c r="AE53" s="1606">
        <v>0</v>
      </c>
      <c r="AF53" s="1606"/>
      <c r="AG53" s="1585" t="s">
        <v>33</v>
      </c>
      <c r="AH53" s="1387"/>
      <c r="AI53" s="1387"/>
      <c r="AJ53" s="1588"/>
      <c r="AK53" s="1258">
        <f t="shared" si="4"/>
        <v>0</v>
      </c>
      <c r="AL53" s="1258">
        <f t="shared" si="5"/>
        <v>-62.07</v>
      </c>
      <c r="AM53" s="1258"/>
      <c r="AN53" s="2202" t="s">
        <v>670</v>
      </c>
      <c r="AO53" s="77"/>
      <c r="AP53" s="77"/>
      <c r="AQ53" s="77"/>
      <c r="AR53" s="77"/>
      <c r="AS53" s="77"/>
    </row>
    <row r="54" spans="1:45" s="78" customFormat="1" ht="15" hidden="1" customHeight="1" outlineLevel="1">
      <c r="A54" s="1658"/>
      <c r="B54" s="1661"/>
      <c r="C54" s="1401"/>
      <c r="D54" s="1401"/>
      <c r="E54" s="1589"/>
      <c r="F54" s="1589"/>
      <c r="G54" s="273" t="s">
        <v>374</v>
      </c>
      <c r="H54" s="273" t="s">
        <v>373</v>
      </c>
      <c r="I54" s="82" t="s">
        <v>33</v>
      </c>
      <c r="J54" s="273">
        <v>100</v>
      </c>
      <c r="K54" s="1589"/>
      <c r="L54" s="1589"/>
      <c r="M54" s="1607"/>
      <c r="N54" s="1607"/>
      <c r="O54" s="1607"/>
      <c r="P54" s="1607"/>
      <c r="Q54" s="1607"/>
      <c r="R54" s="1607"/>
      <c r="S54" s="1607"/>
      <c r="T54" s="1607"/>
      <c r="U54" s="1682"/>
      <c r="V54" s="1682"/>
      <c r="W54" s="1682"/>
      <c r="X54" s="1682"/>
      <c r="Y54" s="1595"/>
      <c r="Z54" s="1595"/>
      <c r="AA54" s="1595"/>
      <c r="AB54" s="1595"/>
      <c r="AC54" s="1607"/>
      <c r="AD54" s="1607"/>
      <c r="AE54" s="1607"/>
      <c r="AF54" s="1607"/>
      <c r="AG54" s="1586"/>
      <c r="AH54" s="1388"/>
      <c r="AI54" s="1388"/>
      <c r="AJ54" s="1589"/>
      <c r="AK54" s="1312">
        <f t="shared" si="4"/>
        <v>0</v>
      </c>
      <c r="AL54" s="1312">
        <f t="shared" si="5"/>
        <v>0</v>
      </c>
      <c r="AM54" s="1312"/>
      <c r="AN54" s="2202"/>
      <c r="AO54" s="77"/>
      <c r="AP54" s="77"/>
      <c r="AQ54" s="77"/>
      <c r="AR54" s="77"/>
      <c r="AS54" s="77"/>
    </row>
    <row r="55" spans="1:45" s="78" customFormat="1" ht="43.2" hidden="1" customHeight="1" outlineLevel="1">
      <c r="A55" s="1659"/>
      <c r="B55" s="1662"/>
      <c r="C55" s="1402"/>
      <c r="D55" s="1402"/>
      <c r="E55" s="1590"/>
      <c r="F55" s="1590"/>
      <c r="G55" s="273" t="s">
        <v>375</v>
      </c>
      <c r="H55" s="273" t="s">
        <v>376</v>
      </c>
      <c r="I55" s="82" t="s">
        <v>33</v>
      </c>
      <c r="J55" s="273">
        <v>1</v>
      </c>
      <c r="K55" s="1590"/>
      <c r="L55" s="1590"/>
      <c r="M55" s="1608"/>
      <c r="N55" s="1608"/>
      <c r="O55" s="1608"/>
      <c r="P55" s="1608"/>
      <c r="Q55" s="1608"/>
      <c r="R55" s="1608"/>
      <c r="S55" s="1608"/>
      <c r="T55" s="1608"/>
      <c r="U55" s="1683"/>
      <c r="V55" s="1683"/>
      <c r="W55" s="1683"/>
      <c r="X55" s="1683"/>
      <c r="Y55" s="1596"/>
      <c r="Z55" s="1596"/>
      <c r="AA55" s="1596"/>
      <c r="AB55" s="1596"/>
      <c r="AC55" s="1608"/>
      <c r="AD55" s="1608"/>
      <c r="AE55" s="1608"/>
      <c r="AF55" s="1608"/>
      <c r="AG55" s="1587"/>
      <c r="AH55" s="1389"/>
      <c r="AI55" s="1389"/>
      <c r="AJ55" s="1590"/>
      <c r="AK55" s="1259">
        <f t="shared" si="4"/>
        <v>0</v>
      </c>
      <c r="AL55" s="1259">
        <f t="shared" si="5"/>
        <v>0</v>
      </c>
      <c r="AM55" s="1259"/>
      <c r="AN55" s="2202"/>
      <c r="AO55" s="77"/>
      <c r="AP55" s="77"/>
      <c r="AQ55" s="77"/>
      <c r="AR55" s="77"/>
      <c r="AS55" s="77"/>
    </row>
    <row r="56" spans="1:45" s="78" customFormat="1" ht="18" hidden="1" customHeight="1" outlineLevel="1">
      <c r="A56" s="1657" t="s">
        <v>58</v>
      </c>
      <c r="B56" s="1660" t="s">
        <v>564</v>
      </c>
      <c r="C56" s="1400"/>
      <c r="D56" s="1400"/>
      <c r="E56" s="1588" t="s">
        <v>35</v>
      </c>
      <c r="F56" s="1588" t="s">
        <v>442</v>
      </c>
      <c r="G56" s="273" t="s">
        <v>372</v>
      </c>
      <c r="H56" s="273" t="s">
        <v>79</v>
      </c>
      <c r="I56" s="82" t="s">
        <v>33</v>
      </c>
      <c r="J56" s="276">
        <v>4.5999999999999999E-2</v>
      </c>
      <c r="K56" s="1588">
        <v>2019</v>
      </c>
      <c r="L56" s="1588">
        <v>2019</v>
      </c>
      <c r="M56" s="1606">
        <f>SUM(N56:P58)</f>
        <v>407.89</v>
      </c>
      <c r="N56" s="1606">
        <v>0</v>
      </c>
      <c r="O56" s="1606">
        <v>407.89</v>
      </c>
      <c r="P56" s="1606">
        <v>0</v>
      </c>
      <c r="Q56" s="1606">
        <f>SUM(R56:T58)</f>
        <v>407.89</v>
      </c>
      <c r="R56" s="1606">
        <v>0</v>
      </c>
      <c r="S56" s="1606">
        <v>407.89</v>
      </c>
      <c r="T56" s="1606">
        <v>0</v>
      </c>
      <c r="U56" s="1681">
        <f>SUM(V56:X58)</f>
        <v>407.89</v>
      </c>
      <c r="V56" s="1681">
        <f>R56</f>
        <v>0</v>
      </c>
      <c r="W56" s="1681">
        <f>S56</f>
        <v>407.89</v>
      </c>
      <c r="X56" s="1681">
        <f>T56</f>
        <v>0</v>
      </c>
      <c r="Y56" s="1594">
        <f>U56</f>
        <v>407.89</v>
      </c>
      <c r="Z56" s="1594">
        <f t="shared" ref="Z56:AB56" si="24">V56</f>
        <v>0</v>
      </c>
      <c r="AA56" s="1594">
        <f t="shared" si="24"/>
        <v>407.89</v>
      </c>
      <c r="AB56" s="1594">
        <f t="shared" si="24"/>
        <v>0</v>
      </c>
      <c r="AC56" s="1606"/>
      <c r="AD56" s="1606">
        <v>0</v>
      </c>
      <c r="AE56" s="1606">
        <v>0</v>
      </c>
      <c r="AF56" s="1606"/>
      <c r="AG56" s="1585" t="s">
        <v>33</v>
      </c>
      <c r="AH56" s="1387"/>
      <c r="AI56" s="1387"/>
      <c r="AJ56" s="1588"/>
      <c r="AK56" s="1258">
        <f t="shared" si="4"/>
        <v>0</v>
      </c>
      <c r="AL56" s="1258">
        <f t="shared" si="5"/>
        <v>-407.89</v>
      </c>
      <c r="AM56" s="1258"/>
      <c r="AN56" s="2202" t="s">
        <v>670</v>
      </c>
      <c r="AO56" s="77"/>
      <c r="AP56" s="77"/>
      <c r="AQ56" s="77"/>
      <c r="AR56" s="77"/>
      <c r="AS56" s="77"/>
    </row>
    <row r="57" spans="1:45" s="78" customFormat="1" ht="21" hidden="1" customHeight="1" outlineLevel="1">
      <c r="A57" s="1658"/>
      <c r="B57" s="1661"/>
      <c r="C57" s="1401"/>
      <c r="D57" s="1401"/>
      <c r="E57" s="1589"/>
      <c r="F57" s="1589"/>
      <c r="G57" s="273" t="s">
        <v>374</v>
      </c>
      <c r="H57" s="273" t="s">
        <v>373</v>
      </c>
      <c r="I57" s="82" t="s">
        <v>33</v>
      </c>
      <c r="J57" s="273">
        <v>100</v>
      </c>
      <c r="K57" s="1589"/>
      <c r="L57" s="1589"/>
      <c r="M57" s="1607"/>
      <c r="N57" s="1607"/>
      <c r="O57" s="1607"/>
      <c r="P57" s="1607"/>
      <c r="Q57" s="1607"/>
      <c r="R57" s="1607"/>
      <c r="S57" s="1607"/>
      <c r="T57" s="1607"/>
      <c r="U57" s="1682"/>
      <c r="V57" s="1682"/>
      <c r="W57" s="1682"/>
      <c r="X57" s="1682"/>
      <c r="Y57" s="1595"/>
      <c r="Z57" s="1595"/>
      <c r="AA57" s="1595"/>
      <c r="AB57" s="1595"/>
      <c r="AC57" s="1607"/>
      <c r="AD57" s="1607"/>
      <c r="AE57" s="1607"/>
      <c r="AF57" s="1607"/>
      <c r="AG57" s="1586"/>
      <c r="AH57" s="1388"/>
      <c r="AI57" s="1388"/>
      <c r="AJ57" s="1589"/>
      <c r="AK57" s="1312">
        <f t="shared" si="4"/>
        <v>0</v>
      </c>
      <c r="AL57" s="1312">
        <f t="shared" si="5"/>
        <v>0</v>
      </c>
      <c r="AM57" s="1312"/>
      <c r="AN57" s="2202"/>
      <c r="AO57" s="77"/>
      <c r="AP57" s="77"/>
      <c r="AQ57" s="77"/>
      <c r="AR57" s="77"/>
      <c r="AS57" s="77"/>
    </row>
    <row r="58" spans="1:45" s="78" customFormat="1" ht="43.2" hidden="1" customHeight="1" outlineLevel="1">
      <c r="A58" s="1659"/>
      <c r="B58" s="1662"/>
      <c r="C58" s="1402"/>
      <c r="D58" s="1402"/>
      <c r="E58" s="1590"/>
      <c r="F58" s="1590"/>
      <c r="G58" s="273" t="s">
        <v>375</v>
      </c>
      <c r="H58" s="273" t="s">
        <v>376</v>
      </c>
      <c r="I58" s="82" t="s">
        <v>33</v>
      </c>
      <c r="J58" s="273">
        <v>1</v>
      </c>
      <c r="K58" s="1590"/>
      <c r="L58" s="1590"/>
      <c r="M58" s="1608"/>
      <c r="N58" s="1608"/>
      <c r="O58" s="1608"/>
      <c r="P58" s="1608"/>
      <c r="Q58" s="1608"/>
      <c r="R58" s="1608"/>
      <c r="S58" s="1608"/>
      <c r="T58" s="1608"/>
      <c r="U58" s="1683"/>
      <c r="V58" s="1683"/>
      <c r="W58" s="1683"/>
      <c r="X58" s="1683"/>
      <c r="Y58" s="1596"/>
      <c r="Z58" s="1596"/>
      <c r="AA58" s="1596"/>
      <c r="AB58" s="1596"/>
      <c r="AC58" s="1608"/>
      <c r="AD58" s="1608"/>
      <c r="AE58" s="1608"/>
      <c r="AF58" s="1608"/>
      <c r="AG58" s="1587"/>
      <c r="AH58" s="1389"/>
      <c r="AI58" s="1389"/>
      <c r="AJ58" s="1590"/>
      <c r="AK58" s="1259">
        <f t="shared" si="4"/>
        <v>0</v>
      </c>
      <c r="AL58" s="1259">
        <f t="shared" si="5"/>
        <v>0</v>
      </c>
      <c r="AM58" s="1259"/>
      <c r="AN58" s="2202"/>
      <c r="AO58" s="77"/>
      <c r="AP58" s="77"/>
      <c r="AQ58" s="77"/>
      <c r="AR58" s="77"/>
      <c r="AS58" s="77"/>
    </row>
    <row r="59" spans="1:45" ht="17.25" hidden="1" customHeight="1" outlineLevel="1">
      <c r="A59" s="1684" t="s">
        <v>59</v>
      </c>
      <c r="B59" s="1660" t="s">
        <v>565</v>
      </c>
      <c r="C59" s="1400"/>
      <c r="D59" s="1400"/>
      <c r="E59" s="1576" t="s">
        <v>35</v>
      </c>
      <c r="F59" s="1576" t="s">
        <v>442</v>
      </c>
      <c r="G59" s="21" t="s">
        <v>372</v>
      </c>
      <c r="H59" s="21" t="s">
        <v>79</v>
      </c>
      <c r="I59" s="1346" t="s">
        <v>33</v>
      </c>
      <c r="J59" s="23">
        <v>1.4E-2</v>
      </c>
      <c r="K59" s="1576">
        <v>2020</v>
      </c>
      <c r="L59" s="1576">
        <v>2020</v>
      </c>
      <c r="M59" s="1606">
        <f>SUM(N59:P61)</f>
        <v>129.93</v>
      </c>
      <c r="N59" s="1612">
        <v>0</v>
      </c>
      <c r="O59" s="1612">
        <v>0</v>
      </c>
      <c r="P59" s="1612">
        <v>129.93</v>
      </c>
      <c r="Q59" s="1606">
        <f>SUM(R59:T61)</f>
        <v>129.93</v>
      </c>
      <c r="R59" s="1612">
        <v>0</v>
      </c>
      <c r="S59" s="1612">
        <v>0</v>
      </c>
      <c r="T59" s="1612">
        <v>129.93</v>
      </c>
      <c r="U59" s="1681">
        <f>SUM(V59:X61)</f>
        <v>129.93</v>
      </c>
      <c r="V59" s="1681">
        <f>R59</f>
        <v>0</v>
      </c>
      <c r="W59" s="1681">
        <f>S59</f>
        <v>0</v>
      </c>
      <c r="X59" s="1681">
        <f>T59</f>
        <v>129.93</v>
      </c>
      <c r="Y59" s="1594">
        <f>U59</f>
        <v>129.93</v>
      </c>
      <c r="Z59" s="1594">
        <f t="shared" ref="Z59:AB59" si="25">V59</f>
        <v>0</v>
      </c>
      <c r="AA59" s="1594">
        <f t="shared" si="25"/>
        <v>0</v>
      </c>
      <c r="AB59" s="1594">
        <f t="shared" si="25"/>
        <v>129.93</v>
      </c>
      <c r="AC59" s="1606"/>
      <c r="AD59" s="1612">
        <v>0</v>
      </c>
      <c r="AE59" s="1612">
        <v>0</v>
      </c>
      <c r="AF59" s="1606"/>
      <c r="AG59" s="1603" t="s">
        <v>604</v>
      </c>
      <c r="AH59" s="1384"/>
      <c r="AI59" s="1384"/>
      <c r="AJ59" s="1576"/>
      <c r="AK59" s="1247">
        <f t="shared" si="4"/>
        <v>-129.93</v>
      </c>
      <c r="AL59" s="1247">
        <f t="shared" si="5"/>
        <v>-129.93</v>
      </c>
      <c r="AM59" s="1247"/>
      <c r="AN59" s="1990"/>
      <c r="AO59" s="2"/>
      <c r="AP59" s="2"/>
      <c r="AQ59" s="2"/>
      <c r="AR59" s="2"/>
      <c r="AS59" s="2"/>
    </row>
    <row r="60" spans="1:45" ht="13.5" hidden="1" customHeight="1" outlineLevel="1">
      <c r="A60" s="1685"/>
      <c r="B60" s="1661"/>
      <c r="C60" s="1401"/>
      <c r="D60" s="1401"/>
      <c r="E60" s="1577"/>
      <c r="F60" s="1577"/>
      <c r="G60" s="21" t="s">
        <v>374</v>
      </c>
      <c r="H60" s="21" t="s">
        <v>373</v>
      </c>
      <c r="I60" s="1346" t="s">
        <v>33</v>
      </c>
      <c r="J60" s="21">
        <v>100</v>
      </c>
      <c r="K60" s="1577"/>
      <c r="L60" s="1577"/>
      <c r="M60" s="1607"/>
      <c r="N60" s="1613"/>
      <c r="O60" s="1613"/>
      <c r="P60" s="1613"/>
      <c r="Q60" s="1607"/>
      <c r="R60" s="1613"/>
      <c r="S60" s="1613"/>
      <c r="T60" s="1613"/>
      <c r="U60" s="1682"/>
      <c r="V60" s="1682"/>
      <c r="W60" s="1682"/>
      <c r="X60" s="1682"/>
      <c r="Y60" s="1595"/>
      <c r="Z60" s="1595"/>
      <c r="AA60" s="1595"/>
      <c r="AB60" s="1595"/>
      <c r="AC60" s="1607"/>
      <c r="AD60" s="1613"/>
      <c r="AE60" s="1613"/>
      <c r="AF60" s="1607"/>
      <c r="AG60" s="1604"/>
      <c r="AH60" s="1385"/>
      <c r="AI60" s="1385"/>
      <c r="AJ60" s="1577"/>
      <c r="AK60" s="1283">
        <f t="shared" si="4"/>
        <v>0</v>
      </c>
      <c r="AL60" s="1283">
        <f t="shared" si="5"/>
        <v>0</v>
      </c>
      <c r="AM60" s="1283"/>
      <c r="AN60" s="1990"/>
      <c r="AO60" s="2"/>
      <c r="AP60" s="2"/>
      <c r="AQ60" s="2"/>
      <c r="AR60" s="2"/>
      <c r="AS60" s="2"/>
    </row>
    <row r="61" spans="1:45" ht="43.2" hidden="1" customHeight="1" outlineLevel="1">
      <c r="A61" s="1686"/>
      <c r="B61" s="1662"/>
      <c r="C61" s="1402"/>
      <c r="D61" s="1402"/>
      <c r="E61" s="1578"/>
      <c r="F61" s="1578"/>
      <c r="G61" s="21" t="s">
        <v>375</v>
      </c>
      <c r="H61" s="21" t="s">
        <v>376</v>
      </c>
      <c r="I61" s="1346" t="s">
        <v>33</v>
      </c>
      <c r="J61" s="21">
        <v>1</v>
      </c>
      <c r="K61" s="1578"/>
      <c r="L61" s="1578"/>
      <c r="M61" s="1608"/>
      <c r="N61" s="1614"/>
      <c r="O61" s="1614"/>
      <c r="P61" s="1614"/>
      <c r="Q61" s="1608"/>
      <c r="R61" s="1614"/>
      <c r="S61" s="1614"/>
      <c r="T61" s="1614"/>
      <c r="U61" s="1683"/>
      <c r="V61" s="1683"/>
      <c r="W61" s="1683"/>
      <c r="X61" s="1683"/>
      <c r="Y61" s="1596"/>
      <c r="Z61" s="1596"/>
      <c r="AA61" s="1596"/>
      <c r="AB61" s="1596"/>
      <c r="AC61" s="1608"/>
      <c r="AD61" s="1614"/>
      <c r="AE61" s="1614"/>
      <c r="AF61" s="1608"/>
      <c r="AG61" s="1605"/>
      <c r="AH61" s="1386"/>
      <c r="AI61" s="1386"/>
      <c r="AJ61" s="1578"/>
      <c r="AK61" s="1248">
        <f t="shared" si="4"/>
        <v>0</v>
      </c>
      <c r="AL61" s="1248">
        <f t="shared" si="5"/>
        <v>0</v>
      </c>
      <c r="AM61" s="1248"/>
      <c r="AN61" s="1990"/>
      <c r="AO61" s="2"/>
      <c r="AP61" s="2"/>
      <c r="AQ61" s="2"/>
      <c r="AR61" s="2"/>
      <c r="AS61" s="2"/>
    </row>
    <row r="62" spans="1:45" ht="19.5" hidden="1" customHeight="1" outlineLevel="1">
      <c r="A62" s="1684" t="s">
        <v>60</v>
      </c>
      <c r="B62" s="1660" t="s">
        <v>566</v>
      </c>
      <c r="C62" s="1400"/>
      <c r="D62" s="1400"/>
      <c r="E62" s="1576" t="s">
        <v>35</v>
      </c>
      <c r="F62" s="1576" t="s">
        <v>442</v>
      </c>
      <c r="G62" s="21" t="s">
        <v>372</v>
      </c>
      <c r="H62" s="21" t="s">
        <v>79</v>
      </c>
      <c r="I62" s="1346" t="s">
        <v>33</v>
      </c>
      <c r="J62" s="21">
        <v>2E-3</v>
      </c>
      <c r="K62" s="1576">
        <v>2020</v>
      </c>
      <c r="L62" s="1576">
        <v>2020</v>
      </c>
      <c r="M62" s="1606">
        <f>SUM(N62:P64)</f>
        <v>18.559999999999999</v>
      </c>
      <c r="N62" s="1612">
        <v>0</v>
      </c>
      <c r="O62" s="1612">
        <v>0</v>
      </c>
      <c r="P62" s="1612">
        <v>18.559999999999999</v>
      </c>
      <c r="Q62" s="1606">
        <f>SUM(R62:T64)</f>
        <v>18.559999999999999</v>
      </c>
      <c r="R62" s="1612">
        <v>0</v>
      </c>
      <c r="S62" s="1612">
        <v>0</v>
      </c>
      <c r="T62" s="1612">
        <v>18.559999999999999</v>
      </c>
      <c r="U62" s="1681">
        <f>SUM(V62:X64)</f>
        <v>18.559999999999999</v>
      </c>
      <c r="V62" s="1681">
        <f>R62</f>
        <v>0</v>
      </c>
      <c r="W62" s="1681">
        <f>S62</f>
        <v>0</v>
      </c>
      <c r="X62" s="1681">
        <f>T62</f>
        <v>18.559999999999999</v>
      </c>
      <c r="Y62" s="1594">
        <f>U62</f>
        <v>18.559999999999999</v>
      </c>
      <c r="Z62" s="1594">
        <f t="shared" ref="Z62:AB62" si="26">V62</f>
        <v>0</v>
      </c>
      <c r="AA62" s="1594">
        <f t="shared" si="26"/>
        <v>0</v>
      </c>
      <c r="AB62" s="1594">
        <f t="shared" si="26"/>
        <v>18.559999999999999</v>
      </c>
      <c r="AC62" s="1606"/>
      <c r="AD62" s="1612">
        <v>0</v>
      </c>
      <c r="AE62" s="1612">
        <v>0</v>
      </c>
      <c r="AF62" s="1606"/>
      <c r="AG62" s="1603" t="s">
        <v>604</v>
      </c>
      <c r="AH62" s="1384"/>
      <c r="AI62" s="1384"/>
      <c r="AJ62" s="1576"/>
      <c r="AK62" s="1247">
        <f t="shared" si="4"/>
        <v>-18.559999999999999</v>
      </c>
      <c r="AL62" s="1247">
        <f t="shared" si="5"/>
        <v>-18.559999999999999</v>
      </c>
      <c r="AM62" s="1247"/>
      <c r="AN62" s="1990"/>
      <c r="AO62" s="2"/>
      <c r="AP62" s="2"/>
      <c r="AQ62" s="2"/>
      <c r="AR62" s="2"/>
      <c r="AS62" s="2"/>
    </row>
    <row r="63" spans="1:45" ht="18" hidden="1" customHeight="1" outlineLevel="1">
      <c r="A63" s="1685"/>
      <c r="B63" s="1661"/>
      <c r="C63" s="1401"/>
      <c r="D63" s="1401"/>
      <c r="E63" s="1577"/>
      <c r="F63" s="1577"/>
      <c r="G63" s="21" t="s">
        <v>374</v>
      </c>
      <c r="H63" s="21" t="s">
        <v>373</v>
      </c>
      <c r="I63" s="1346" t="s">
        <v>33</v>
      </c>
      <c r="J63" s="21">
        <v>100</v>
      </c>
      <c r="K63" s="1577"/>
      <c r="L63" s="1577"/>
      <c r="M63" s="1607"/>
      <c r="N63" s="1613"/>
      <c r="O63" s="1613"/>
      <c r="P63" s="1613"/>
      <c r="Q63" s="1607"/>
      <c r="R63" s="1613"/>
      <c r="S63" s="1613"/>
      <c r="T63" s="1613"/>
      <c r="U63" s="1682"/>
      <c r="V63" s="1682"/>
      <c r="W63" s="1682"/>
      <c r="X63" s="1682"/>
      <c r="Y63" s="1595"/>
      <c r="Z63" s="1595"/>
      <c r="AA63" s="1595"/>
      <c r="AB63" s="1595"/>
      <c r="AC63" s="1607"/>
      <c r="AD63" s="1613"/>
      <c r="AE63" s="1613"/>
      <c r="AF63" s="1607"/>
      <c r="AG63" s="1604"/>
      <c r="AH63" s="1385"/>
      <c r="AI63" s="1385"/>
      <c r="AJ63" s="1577"/>
      <c r="AK63" s="1283">
        <f t="shared" si="4"/>
        <v>0</v>
      </c>
      <c r="AL63" s="1283">
        <f t="shared" si="5"/>
        <v>0</v>
      </c>
      <c r="AM63" s="1283"/>
      <c r="AN63" s="1990"/>
      <c r="AO63" s="2"/>
      <c r="AP63" s="2"/>
      <c r="AQ63" s="2"/>
      <c r="AR63" s="2"/>
      <c r="AS63" s="2"/>
    </row>
    <row r="64" spans="1:45" ht="43.2" hidden="1" customHeight="1" outlineLevel="1">
      <c r="A64" s="1686"/>
      <c r="B64" s="1662"/>
      <c r="C64" s="1402"/>
      <c r="D64" s="1402"/>
      <c r="E64" s="1578"/>
      <c r="F64" s="1578"/>
      <c r="G64" s="21" t="s">
        <v>375</v>
      </c>
      <c r="H64" s="21" t="s">
        <v>376</v>
      </c>
      <c r="I64" s="1346" t="s">
        <v>33</v>
      </c>
      <c r="J64" s="21">
        <v>1</v>
      </c>
      <c r="K64" s="1578"/>
      <c r="L64" s="1578"/>
      <c r="M64" s="1608"/>
      <c r="N64" s="1614"/>
      <c r="O64" s="1614"/>
      <c r="P64" s="1614"/>
      <c r="Q64" s="1608"/>
      <c r="R64" s="1614"/>
      <c r="S64" s="1614"/>
      <c r="T64" s="1614"/>
      <c r="U64" s="1683"/>
      <c r="V64" s="1683"/>
      <c r="W64" s="1683"/>
      <c r="X64" s="1683"/>
      <c r="Y64" s="1596"/>
      <c r="Z64" s="1596"/>
      <c r="AA64" s="1596"/>
      <c r="AB64" s="1596"/>
      <c r="AC64" s="1608"/>
      <c r="AD64" s="1614"/>
      <c r="AE64" s="1614"/>
      <c r="AF64" s="1608"/>
      <c r="AG64" s="1605"/>
      <c r="AH64" s="1386"/>
      <c r="AI64" s="1386"/>
      <c r="AJ64" s="1578"/>
      <c r="AK64" s="1248">
        <f t="shared" si="4"/>
        <v>0</v>
      </c>
      <c r="AL64" s="1248">
        <f t="shared" si="5"/>
        <v>0</v>
      </c>
      <c r="AM64" s="1248"/>
      <c r="AN64" s="1990"/>
      <c r="AO64" s="2"/>
      <c r="AP64" s="2"/>
      <c r="AQ64" s="2"/>
      <c r="AR64" s="2"/>
      <c r="AS64" s="2"/>
    </row>
    <row r="65" spans="1:45" ht="17.25" hidden="1" customHeight="1" outlineLevel="1">
      <c r="A65" s="1684" t="s">
        <v>61</v>
      </c>
      <c r="B65" s="1660" t="s">
        <v>567</v>
      </c>
      <c r="C65" s="1400"/>
      <c r="D65" s="1400"/>
      <c r="E65" s="1576" t="s">
        <v>35</v>
      </c>
      <c r="F65" s="1576" t="s">
        <v>442</v>
      </c>
      <c r="G65" s="21" t="s">
        <v>372</v>
      </c>
      <c r="H65" s="21" t="s">
        <v>79</v>
      </c>
      <c r="I65" s="1346" t="s">
        <v>33</v>
      </c>
      <c r="J65" s="23">
        <v>5.0000000000000001E-3</v>
      </c>
      <c r="K65" s="1576">
        <v>2020</v>
      </c>
      <c r="L65" s="1576">
        <v>2020</v>
      </c>
      <c r="M65" s="1711">
        <f>SUM(N65:P67)</f>
        <v>46.4</v>
      </c>
      <c r="N65" s="1573">
        <v>0</v>
      </c>
      <c r="O65" s="1573">
        <v>0</v>
      </c>
      <c r="P65" s="1573">
        <v>46.4</v>
      </c>
      <c r="Q65" s="1714">
        <f>SUM(R65:T67)</f>
        <v>46.4</v>
      </c>
      <c r="R65" s="1573">
        <v>0</v>
      </c>
      <c r="S65" s="1573">
        <v>0</v>
      </c>
      <c r="T65" s="1573">
        <v>46.4</v>
      </c>
      <c r="U65" s="1708">
        <f>SUM(V65:X67)</f>
        <v>46.4</v>
      </c>
      <c r="V65" s="1705">
        <f>R65</f>
        <v>0</v>
      </c>
      <c r="W65" s="1705">
        <f>S65</f>
        <v>0</v>
      </c>
      <c r="X65" s="1705">
        <f>T65</f>
        <v>46.4</v>
      </c>
      <c r="Y65" s="1594">
        <f>U65</f>
        <v>46.4</v>
      </c>
      <c r="Z65" s="1594">
        <f t="shared" ref="Z65:AB65" si="27">V65</f>
        <v>0</v>
      </c>
      <c r="AA65" s="1594">
        <f t="shared" si="27"/>
        <v>0</v>
      </c>
      <c r="AB65" s="1594">
        <f t="shared" si="27"/>
        <v>46.4</v>
      </c>
      <c r="AC65" s="1606"/>
      <c r="AD65" s="1570">
        <v>0</v>
      </c>
      <c r="AE65" s="1570">
        <v>0</v>
      </c>
      <c r="AF65" s="1606"/>
      <c r="AG65" s="1699" t="s">
        <v>604</v>
      </c>
      <c r="AH65" s="1394"/>
      <c r="AI65" s="1394"/>
      <c r="AJ65" s="1702"/>
      <c r="AK65" s="1397">
        <f t="shared" si="4"/>
        <v>-46.4</v>
      </c>
      <c r="AL65" s="1397">
        <f t="shared" si="5"/>
        <v>-46.4</v>
      </c>
      <c r="AM65" s="1397"/>
      <c r="AN65" s="1990"/>
      <c r="AO65" s="2"/>
      <c r="AP65" s="2"/>
      <c r="AQ65" s="2"/>
      <c r="AR65" s="2"/>
      <c r="AS65" s="2"/>
    </row>
    <row r="66" spans="1:45" ht="17.25" hidden="1" customHeight="1" outlineLevel="1">
      <c r="A66" s="1685"/>
      <c r="B66" s="1661"/>
      <c r="C66" s="1401"/>
      <c r="D66" s="1401"/>
      <c r="E66" s="1577"/>
      <c r="F66" s="1577"/>
      <c r="G66" s="21" t="s">
        <v>374</v>
      </c>
      <c r="H66" s="21" t="s">
        <v>373</v>
      </c>
      <c r="I66" s="1346" t="s">
        <v>33</v>
      </c>
      <c r="J66" s="21">
        <v>100</v>
      </c>
      <c r="K66" s="1577"/>
      <c r="L66" s="1577"/>
      <c r="M66" s="1712"/>
      <c r="N66" s="1574"/>
      <c r="O66" s="1574"/>
      <c r="P66" s="1574"/>
      <c r="Q66" s="1715"/>
      <c r="R66" s="1574"/>
      <c r="S66" s="1574"/>
      <c r="T66" s="1574"/>
      <c r="U66" s="1709"/>
      <c r="V66" s="1706"/>
      <c r="W66" s="1706"/>
      <c r="X66" s="1706"/>
      <c r="Y66" s="1595"/>
      <c r="Z66" s="1595"/>
      <c r="AA66" s="1595"/>
      <c r="AB66" s="1595"/>
      <c r="AC66" s="1607"/>
      <c r="AD66" s="1571"/>
      <c r="AE66" s="1571"/>
      <c r="AF66" s="1607"/>
      <c r="AG66" s="1700"/>
      <c r="AH66" s="1395"/>
      <c r="AI66" s="1395"/>
      <c r="AJ66" s="1703"/>
      <c r="AK66" s="1398">
        <f t="shared" si="4"/>
        <v>0</v>
      </c>
      <c r="AL66" s="1398">
        <f t="shared" si="5"/>
        <v>0</v>
      </c>
      <c r="AM66" s="1398"/>
      <c r="AN66" s="1990"/>
      <c r="AO66" s="2"/>
      <c r="AP66" s="2"/>
      <c r="AQ66" s="2"/>
      <c r="AR66" s="2"/>
      <c r="AS66" s="2"/>
    </row>
    <row r="67" spans="1:45" ht="43.2" hidden="1" customHeight="1" outlineLevel="1">
      <c r="A67" s="1686"/>
      <c r="B67" s="1662"/>
      <c r="C67" s="1402"/>
      <c r="D67" s="1402"/>
      <c r="E67" s="1578"/>
      <c r="F67" s="1578"/>
      <c r="G67" s="21" t="s">
        <v>375</v>
      </c>
      <c r="H67" s="21" t="s">
        <v>376</v>
      </c>
      <c r="I67" s="1346" t="s">
        <v>33</v>
      </c>
      <c r="J67" s="21">
        <v>1</v>
      </c>
      <c r="K67" s="1578"/>
      <c r="L67" s="1578"/>
      <c r="M67" s="1713"/>
      <c r="N67" s="1575"/>
      <c r="O67" s="1575"/>
      <c r="P67" s="1575"/>
      <c r="Q67" s="1716"/>
      <c r="R67" s="1575"/>
      <c r="S67" s="1575"/>
      <c r="T67" s="1575"/>
      <c r="U67" s="1710"/>
      <c r="V67" s="1707"/>
      <c r="W67" s="1707"/>
      <c r="X67" s="1707"/>
      <c r="Y67" s="1596"/>
      <c r="Z67" s="1596"/>
      <c r="AA67" s="1596"/>
      <c r="AB67" s="1596"/>
      <c r="AC67" s="1608"/>
      <c r="AD67" s="1572"/>
      <c r="AE67" s="1572"/>
      <c r="AF67" s="1608"/>
      <c r="AG67" s="1701"/>
      <c r="AH67" s="1396"/>
      <c r="AI67" s="1396"/>
      <c r="AJ67" s="1704"/>
      <c r="AK67" s="1399">
        <f t="shared" si="4"/>
        <v>0</v>
      </c>
      <c r="AL67" s="1399">
        <f t="shared" si="5"/>
        <v>0</v>
      </c>
      <c r="AM67" s="1399"/>
      <c r="AN67" s="1990"/>
      <c r="AO67" s="2"/>
      <c r="AP67" s="2"/>
      <c r="AQ67" s="2"/>
      <c r="AR67" s="2"/>
      <c r="AS67" s="2"/>
    </row>
    <row r="68" spans="1:45" ht="21" hidden="1" customHeight="1" outlineLevel="1">
      <c r="A68" s="1684" t="s">
        <v>62</v>
      </c>
      <c r="B68" s="1660" t="s">
        <v>568</v>
      </c>
      <c r="C68" s="1400"/>
      <c r="D68" s="1400"/>
      <c r="E68" s="1576" t="s">
        <v>35</v>
      </c>
      <c r="F68" s="1576" t="s">
        <v>442</v>
      </c>
      <c r="G68" s="21" t="s">
        <v>372</v>
      </c>
      <c r="H68" s="21" t="s">
        <v>79</v>
      </c>
      <c r="I68" s="1346" t="s">
        <v>33</v>
      </c>
      <c r="J68" s="23">
        <v>0.121</v>
      </c>
      <c r="K68" s="1576">
        <v>2020</v>
      </c>
      <c r="L68" s="1576">
        <v>2020</v>
      </c>
      <c r="M68" s="1711">
        <f>SUM(N68:P70)</f>
        <v>1123</v>
      </c>
      <c r="N68" s="1573">
        <v>0</v>
      </c>
      <c r="O68" s="1573">
        <v>0</v>
      </c>
      <c r="P68" s="1573">
        <v>1123</v>
      </c>
      <c r="Q68" s="1714">
        <f>SUM(R68:T70)</f>
        <v>1123</v>
      </c>
      <c r="R68" s="1573">
        <v>0</v>
      </c>
      <c r="S68" s="1573">
        <v>0</v>
      </c>
      <c r="T68" s="1573">
        <v>1123</v>
      </c>
      <c r="U68" s="1708">
        <f>SUM(V68:X70)</f>
        <v>1123</v>
      </c>
      <c r="V68" s="1705">
        <f>R68</f>
        <v>0</v>
      </c>
      <c r="W68" s="1705">
        <f>S68</f>
        <v>0</v>
      </c>
      <c r="X68" s="1705">
        <f>T68</f>
        <v>1123</v>
      </c>
      <c r="Y68" s="1594">
        <f>U68</f>
        <v>1123</v>
      </c>
      <c r="Z68" s="1594">
        <f t="shared" ref="Z68:AB68" si="28">V68</f>
        <v>0</v>
      </c>
      <c r="AA68" s="1594">
        <f t="shared" si="28"/>
        <v>0</v>
      </c>
      <c r="AB68" s="1594">
        <f t="shared" si="28"/>
        <v>1123</v>
      </c>
      <c r="AC68" s="1606"/>
      <c r="AD68" s="1570">
        <v>0</v>
      </c>
      <c r="AE68" s="1573">
        <v>0</v>
      </c>
      <c r="AF68" s="1606"/>
      <c r="AG68" s="1699" t="s">
        <v>604</v>
      </c>
      <c r="AH68" s="1394"/>
      <c r="AI68" s="1394"/>
      <c r="AJ68" s="1702"/>
      <c r="AK68" s="1397">
        <f t="shared" si="4"/>
        <v>-1123</v>
      </c>
      <c r="AL68" s="1397">
        <f t="shared" si="5"/>
        <v>-1123</v>
      </c>
      <c r="AM68" s="1397"/>
      <c r="AN68" s="1990"/>
      <c r="AO68" s="2"/>
      <c r="AP68" s="2"/>
      <c r="AQ68" s="2"/>
      <c r="AR68" s="2"/>
      <c r="AS68" s="2"/>
    </row>
    <row r="69" spans="1:45" ht="14.25" hidden="1" customHeight="1" outlineLevel="1">
      <c r="A69" s="1685"/>
      <c r="B69" s="1661"/>
      <c r="C69" s="1401"/>
      <c r="D69" s="1401"/>
      <c r="E69" s="1577"/>
      <c r="F69" s="1577"/>
      <c r="G69" s="21" t="s">
        <v>374</v>
      </c>
      <c r="H69" s="21" t="s">
        <v>373</v>
      </c>
      <c r="I69" s="1346" t="s">
        <v>33</v>
      </c>
      <c r="J69" s="21">
        <v>100</v>
      </c>
      <c r="K69" s="1577"/>
      <c r="L69" s="1577"/>
      <c r="M69" s="1712"/>
      <c r="N69" s="1574"/>
      <c r="O69" s="1574"/>
      <c r="P69" s="1574"/>
      <c r="Q69" s="1715"/>
      <c r="R69" s="1574"/>
      <c r="S69" s="1574"/>
      <c r="T69" s="1574"/>
      <c r="U69" s="1709"/>
      <c r="V69" s="1706"/>
      <c r="W69" s="1706"/>
      <c r="X69" s="1706"/>
      <c r="Y69" s="1595"/>
      <c r="Z69" s="1595"/>
      <c r="AA69" s="1595"/>
      <c r="AB69" s="1595"/>
      <c r="AC69" s="1607"/>
      <c r="AD69" s="1571"/>
      <c r="AE69" s="1574"/>
      <c r="AF69" s="1607"/>
      <c r="AG69" s="1700"/>
      <c r="AH69" s="1395"/>
      <c r="AI69" s="1395"/>
      <c r="AJ69" s="1703"/>
      <c r="AK69" s="1398">
        <f t="shared" si="4"/>
        <v>0</v>
      </c>
      <c r="AL69" s="1398">
        <f t="shared" si="5"/>
        <v>0</v>
      </c>
      <c r="AM69" s="1398"/>
      <c r="AN69" s="1990"/>
      <c r="AO69" s="2"/>
      <c r="AP69" s="2"/>
      <c r="AQ69" s="2"/>
      <c r="AR69" s="2"/>
      <c r="AS69" s="2"/>
    </row>
    <row r="70" spans="1:45" ht="43.2" hidden="1" customHeight="1" outlineLevel="1">
      <c r="A70" s="1686"/>
      <c r="B70" s="1662"/>
      <c r="C70" s="1402"/>
      <c r="D70" s="1402"/>
      <c r="E70" s="1578"/>
      <c r="F70" s="1578"/>
      <c r="G70" s="21" t="s">
        <v>375</v>
      </c>
      <c r="H70" s="21" t="s">
        <v>376</v>
      </c>
      <c r="I70" s="1346" t="s">
        <v>33</v>
      </c>
      <c r="J70" s="21">
        <v>1</v>
      </c>
      <c r="K70" s="1578"/>
      <c r="L70" s="1578"/>
      <c r="M70" s="1713"/>
      <c r="N70" s="1575"/>
      <c r="O70" s="1575"/>
      <c r="P70" s="1575"/>
      <c r="Q70" s="1716"/>
      <c r="R70" s="1575"/>
      <c r="S70" s="1575"/>
      <c r="T70" s="1575"/>
      <c r="U70" s="1710"/>
      <c r="V70" s="1707"/>
      <c r="W70" s="1707"/>
      <c r="X70" s="1707"/>
      <c r="Y70" s="1596"/>
      <c r="Z70" s="1596"/>
      <c r="AA70" s="1596"/>
      <c r="AB70" s="1596"/>
      <c r="AC70" s="1608"/>
      <c r="AD70" s="1572"/>
      <c r="AE70" s="1575"/>
      <c r="AF70" s="1608"/>
      <c r="AG70" s="1701"/>
      <c r="AH70" s="1396"/>
      <c r="AI70" s="1396"/>
      <c r="AJ70" s="1704"/>
      <c r="AK70" s="1399">
        <f t="shared" si="4"/>
        <v>0</v>
      </c>
      <c r="AL70" s="1399">
        <f t="shared" si="5"/>
        <v>0</v>
      </c>
      <c r="AM70" s="1399"/>
      <c r="AN70" s="1990"/>
      <c r="AO70" s="2"/>
      <c r="AP70" s="2"/>
      <c r="AQ70" s="2"/>
      <c r="AR70" s="2"/>
      <c r="AS70" s="2"/>
    </row>
    <row r="71" spans="1:45" ht="16.5" hidden="1" customHeight="1" outlineLevel="1">
      <c r="A71" s="1684" t="s">
        <v>63</v>
      </c>
      <c r="B71" s="1660" t="s">
        <v>569</v>
      </c>
      <c r="C71" s="1400"/>
      <c r="D71" s="1400"/>
      <c r="E71" s="1576" t="s">
        <v>35</v>
      </c>
      <c r="F71" s="1576" t="s">
        <v>442</v>
      </c>
      <c r="G71" s="21" t="s">
        <v>372</v>
      </c>
      <c r="H71" s="21" t="s">
        <v>79</v>
      </c>
      <c r="I71" s="1346" t="s">
        <v>33</v>
      </c>
      <c r="J71" s="22">
        <v>0.68</v>
      </c>
      <c r="K71" s="1576">
        <v>2020</v>
      </c>
      <c r="L71" s="1576">
        <v>2020</v>
      </c>
      <c r="M71" s="1711">
        <f>SUM(N71:P73)</f>
        <v>6311.06</v>
      </c>
      <c r="N71" s="1573">
        <v>0</v>
      </c>
      <c r="O71" s="1573">
        <v>0</v>
      </c>
      <c r="P71" s="1573">
        <v>6311.06</v>
      </c>
      <c r="Q71" s="1714">
        <f>SUM(R71:T73)</f>
        <v>6311.06</v>
      </c>
      <c r="R71" s="1573">
        <v>0</v>
      </c>
      <c r="S71" s="1573">
        <v>0</v>
      </c>
      <c r="T71" s="1573">
        <v>6311.06</v>
      </c>
      <c r="U71" s="1708">
        <f>SUM(V71:X73)</f>
        <v>6311.06</v>
      </c>
      <c r="V71" s="1705">
        <f>R71</f>
        <v>0</v>
      </c>
      <c r="W71" s="1705">
        <f>S71</f>
        <v>0</v>
      </c>
      <c r="X71" s="1705">
        <f>T71</f>
        <v>6311.06</v>
      </c>
      <c r="Y71" s="1594">
        <f>U71</f>
        <v>6311.06</v>
      </c>
      <c r="Z71" s="1594">
        <f t="shared" ref="Z71:AB71" si="29">V71</f>
        <v>0</v>
      </c>
      <c r="AA71" s="1594">
        <f t="shared" si="29"/>
        <v>0</v>
      </c>
      <c r="AB71" s="1594">
        <f t="shared" si="29"/>
        <v>6311.06</v>
      </c>
      <c r="AC71" s="1606"/>
      <c r="AD71" s="1570">
        <v>0</v>
      </c>
      <c r="AE71" s="1573">
        <v>0</v>
      </c>
      <c r="AF71" s="1606"/>
      <c r="AG71" s="1699" t="s">
        <v>604</v>
      </c>
      <c r="AH71" s="1394"/>
      <c r="AI71" s="1394"/>
      <c r="AJ71" s="1702"/>
      <c r="AK71" s="1397">
        <f t="shared" si="4"/>
        <v>-6311.06</v>
      </c>
      <c r="AL71" s="1397">
        <f t="shared" si="5"/>
        <v>-6311.06</v>
      </c>
      <c r="AM71" s="1397"/>
      <c r="AN71" s="1990"/>
      <c r="AO71" s="2"/>
      <c r="AP71" s="2"/>
      <c r="AQ71" s="2"/>
      <c r="AR71" s="2"/>
      <c r="AS71" s="2"/>
    </row>
    <row r="72" spans="1:45" ht="15" hidden="1" customHeight="1" outlineLevel="1">
      <c r="A72" s="1685"/>
      <c r="B72" s="1661"/>
      <c r="C72" s="1401"/>
      <c r="D72" s="1401"/>
      <c r="E72" s="1577"/>
      <c r="F72" s="1577"/>
      <c r="G72" s="21" t="s">
        <v>374</v>
      </c>
      <c r="H72" s="21" t="s">
        <v>373</v>
      </c>
      <c r="I72" s="1346" t="s">
        <v>33</v>
      </c>
      <c r="J72" s="21">
        <v>100</v>
      </c>
      <c r="K72" s="1577"/>
      <c r="L72" s="1577"/>
      <c r="M72" s="1712"/>
      <c r="N72" s="1574"/>
      <c r="O72" s="1574"/>
      <c r="P72" s="1574"/>
      <c r="Q72" s="1715"/>
      <c r="R72" s="1574"/>
      <c r="S72" s="1574"/>
      <c r="T72" s="1574"/>
      <c r="U72" s="1709"/>
      <c r="V72" s="1706"/>
      <c r="W72" s="1706"/>
      <c r="X72" s="1706"/>
      <c r="Y72" s="1595"/>
      <c r="Z72" s="1595"/>
      <c r="AA72" s="1595"/>
      <c r="AB72" s="1595"/>
      <c r="AC72" s="1607"/>
      <c r="AD72" s="1571"/>
      <c r="AE72" s="1574"/>
      <c r="AF72" s="1607"/>
      <c r="AG72" s="1700"/>
      <c r="AH72" s="1395"/>
      <c r="AI72" s="1395"/>
      <c r="AJ72" s="1703"/>
      <c r="AK72" s="1398">
        <f t="shared" si="4"/>
        <v>0</v>
      </c>
      <c r="AL72" s="1398">
        <f t="shared" si="5"/>
        <v>0</v>
      </c>
      <c r="AM72" s="1398"/>
      <c r="AN72" s="1990"/>
      <c r="AO72" s="2"/>
      <c r="AP72" s="2"/>
      <c r="AQ72" s="2"/>
      <c r="AR72" s="2"/>
      <c r="AS72" s="2"/>
    </row>
    <row r="73" spans="1:45" ht="43.2" hidden="1" customHeight="1" outlineLevel="1">
      <c r="A73" s="1686"/>
      <c r="B73" s="1662"/>
      <c r="C73" s="1402"/>
      <c r="D73" s="1402"/>
      <c r="E73" s="1578"/>
      <c r="F73" s="1578"/>
      <c r="G73" s="21" t="s">
        <v>375</v>
      </c>
      <c r="H73" s="21" t="s">
        <v>376</v>
      </c>
      <c r="I73" s="1346" t="s">
        <v>33</v>
      </c>
      <c r="J73" s="21">
        <v>1</v>
      </c>
      <c r="K73" s="1578"/>
      <c r="L73" s="1578"/>
      <c r="M73" s="1713"/>
      <c r="N73" s="1575"/>
      <c r="O73" s="1575"/>
      <c r="P73" s="1575"/>
      <c r="Q73" s="1716"/>
      <c r="R73" s="1575"/>
      <c r="S73" s="1575"/>
      <c r="T73" s="1575"/>
      <c r="U73" s="1710"/>
      <c r="V73" s="1707"/>
      <c r="W73" s="1707"/>
      <c r="X73" s="1707"/>
      <c r="Y73" s="1596"/>
      <c r="Z73" s="1596"/>
      <c r="AA73" s="1596"/>
      <c r="AB73" s="1596"/>
      <c r="AC73" s="1608"/>
      <c r="AD73" s="1572"/>
      <c r="AE73" s="1575"/>
      <c r="AF73" s="1608"/>
      <c r="AG73" s="1701"/>
      <c r="AH73" s="1396"/>
      <c r="AI73" s="1396"/>
      <c r="AJ73" s="1704"/>
      <c r="AK73" s="1399">
        <f t="shared" si="4"/>
        <v>0</v>
      </c>
      <c r="AL73" s="1399">
        <f t="shared" si="5"/>
        <v>0</v>
      </c>
      <c r="AM73" s="1399"/>
      <c r="AN73" s="1990"/>
      <c r="AO73" s="2"/>
      <c r="AP73" s="2"/>
      <c r="AQ73" s="2"/>
      <c r="AR73" s="2"/>
      <c r="AS73" s="2"/>
    </row>
    <row r="74" spans="1:45" ht="29.25" customHeight="1" collapsed="1" thickBot="1">
      <c r="A74" s="346"/>
      <c r="B74" s="18" t="s">
        <v>424</v>
      </c>
      <c r="C74" s="18"/>
      <c r="D74" s="18"/>
      <c r="E74" s="19"/>
      <c r="F74" s="19"/>
      <c r="G74" s="24"/>
      <c r="H74" s="24"/>
      <c r="I74" s="24"/>
      <c r="J74" s="24"/>
      <c r="K74" s="19"/>
      <c r="L74" s="19"/>
      <c r="M74" s="25">
        <f t="shared" ref="M74:T74" si="30">SUM(M75:M110)</f>
        <v>14533.509999999998</v>
      </c>
      <c r="N74" s="25">
        <f t="shared" si="30"/>
        <v>7574.5</v>
      </c>
      <c r="O74" s="25">
        <f t="shared" si="30"/>
        <v>5097.55</v>
      </c>
      <c r="P74" s="25">
        <f t="shared" si="30"/>
        <v>1861.46</v>
      </c>
      <c r="Q74" s="25">
        <f t="shared" si="30"/>
        <v>14533.509999999998</v>
      </c>
      <c r="R74" s="25">
        <f t="shared" si="30"/>
        <v>7574.5</v>
      </c>
      <c r="S74" s="25">
        <f t="shared" si="30"/>
        <v>5097.55</v>
      </c>
      <c r="T74" s="25">
        <f t="shared" si="30"/>
        <v>1861.46</v>
      </c>
      <c r="U74" s="400">
        <f>SUM(U75:U110)</f>
        <v>14533.509999999998</v>
      </c>
      <c r="V74" s="400">
        <f t="shared" ref="V74:AE74" si="31">SUM(V75:V110)</f>
        <v>7574.5</v>
      </c>
      <c r="W74" s="400">
        <f t="shared" si="31"/>
        <v>5097.55</v>
      </c>
      <c r="X74" s="400">
        <f t="shared" si="31"/>
        <v>1861.46</v>
      </c>
      <c r="Y74" s="449">
        <f t="shared" si="31"/>
        <v>14533.509999999998</v>
      </c>
      <c r="Z74" s="449">
        <f t="shared" si="31"/>
        <v>7574.5</v>
      </c>
      <c r="AA74" s="449">
        <f t="shared" si="31"/>
        <v>5097.55</v>
      </c>
      <c r="AB74" s="449">
        <f t="shared" si="31"/>
        <v>1861.46</v>
      </c>
      <c r="AC74" s="25">
        <f t="shared" si="31"/>
        <v>0</v>
      </c>
      <c r="AD74" s="25">
        <f t="shared" si="31"/>
        <v>0</v>
      </c>
      <c r="AE74" s="25">
        <f t="shared" si="31"/>
        <v>6395.19</v>
      </c>
      <c r="AF74" s="25"/>
      <c r="AG74" s="96"/>
      <c r="AH74" s="96"/>
      <c r="AI74" s="96"/>
      <c r="AJ74" s="96"/>
      <c r="AK74" s="96">
        <f t="shared" si="4"/>
        <v>-1861.46</v>
      </c>
      <c r="AL74" s="96">
        <f t="shared" si="5"/>
        <v>-14533.509999999998</v>
      </c>
      <c r="AM74" s="1101"/>
      <c r="AN74" s="1533"/>
      <c r="AO74" s="2"/>
      <c r="AP74" s="2"/>
      <c r="AQ74" s="2"/>
      <c r="AR74" s="2"/>
      <c r="AS74" s="2"/>
    </row>
    <row r="75" spans="1:45" ht="16.5" hidden="1" customHeight="1" outlineLevel="1">
      <c r="A75" s="1684" t="s">
        <v>48</v>
      </c>
      <c r="B75" s="1718" t="s">
        <v>465</v>
      </c>
      <c r="C75" s="1281"/>
      <c r="D75" s="1281"/>
      <c r="E75" s="1576" t="s">
        <v>35</v>
      </c>
      <c r="F75" s="1576" t="s">
        <v>442</v>
      </c>
      <c r="G75" s="21" t="s">
        <v>372</v>
      </c>
      <c r="H75" s="21" t="s">
        <v>79</v>
      </c>
      <c r="I75" s="1346" t="s">
        <v>33</v>
      </c>
      <c r="J75" s="22">
        <v>0.25</v>
      </c>
      <c r="K75" s="1576">
        <v>2017</v>
      </c>
      <c r="L75" s="1576">
        <v>2018</v>
      </c>
      <c r="M75" s="1570">
        <f>SUM(N75:P77)</f>
        <v>2761.16</v>
      </c>
      <c r="N75" s="1573">
        <v>2761.16</v>
      </c>
      <c r="O75" s="1573">
        <v>0</v>
      </c>
      <c r="P75" s="1573">
        <v>0</v>
      </c>
      <c r="Q75" s="1570">
        <f>SUM(R75:T77)</f>
        <v>2761.16</v>
      </c>
      <c r="R75" s="1573">
        <v>2761.16</v>
      </c>
      <c r="S75" s="1573">
        <v>0</v>
      </c>
      <c r="T75" s="1573">
        <v>0</v>
      </c>
      <c r="U75" s="1708">
        <f>SUM(V75:X77)</f>
        <v>2761.16</v>
      </c>
      <c r="V75" s="1705">
        <f>R75</f>
        <v>2761.16</v>
      </c>
      <c r="W75" s="1705">
        <f>S75</f>
        <v>0</v>
      </c>
      <c r="X75" s="1705">
        <f>T75</f>
        <v>0</v>
      </c>
      <c r="Y75" s="1615">
        <f>U75</f>
        <v>2761.16</v>
      </c>
      <c r="Z75" s="1615">
        <f t="shared" ref="Z75:AB75" si="32">V75</f>
        <v>2761.16</v>
      </c>
      <c r="AA75" s="1615">
        <f t="shared" si="32"/>
        <v>0</v>
      </c>
      <c r="AB75" s="1615">
        <f t="shared" si="32"/>
        <v>0</v>
      </c>
      <c r="AC75" s="1570"/>
      <c r="AD75" s="1570">
        <v>0</v>
      </c>
      <c r="AE75" s="1573">
        <v>0</v>
      </c>
      <c r="AF75" s="1576"/>
      <c r="AG75" s="1603" t="s">
        <v>33</v>
      </c>
      <c r="AH75" s="1384"/>
      <c r="AI75" s="1384"/>
      <c r="AJ75" s="1576"/>
      <c r="AK75" s="1247">
        <f t="shared" si="4"/>
        <v>0</v>
      </c>
      <c r="AL75" s="1247">
        <f t="shared" si="5"/>
        <v>-2761.16</v>
      </c>
      <c r="AM75" s="1102"/>
      <c r="AN75" s="1990"/>
      <c r="AO75" s="2"/>
      <c r="AP75" s="2"/>
      <c r="AQ75" s="2"/>
      <c r="AR75" s="2"/>
      <c r="AS75" s="2"/>
    </row>
    <row r="76" spans="1:45" ht="14.4" hidden="1" customHeight="1" outlineLevel="1">
      <c r="A76" s="1685"/>
      <c r="B76" s="1719"/>
      <c r="C76" s="1282"/>
      <c r="D76" s="1282"/>
      <c r="E76" s="1577"/>
      <c r="F76" s="1577"/>
      <c r="G76" s="21" t="s">
        <v>374</v>
      </c>
      <c r="H76" s="21" t="s">
        <v>373</v>
      </c>
      <c r="I76" s="1346" t="s">
        <v>33</v>
      </c>
      <c r="J76" s="21">
        <v>200</v>
      </c>
      <c r="K76" s="1577"/>
      <c r="L76" s="1577"/>
      <c r="M76" s="1571"/>
      <c r="N76" s="1574"/>
      <c r="O76" s="1574"/>
      <c r="P76" s="1574"/>
      <c r="Q76" s="1571"/>
      <c r="R76" s="1574"/>
      <c r="S76" s="1574"/>
      <c r="T76" s="1574"/>
      <c r="U76" s="1709"/>
      <c r="V76" s="1706"/>
      <c r="W76" s="1706"/>
      <c r="X76" s="1706"/>
      <c r="Y76" s="1616"/>
      <c r="Z76" s="1616"/>
      <c r="AA76" s="1616"/>
      <c r="AB76" s="1616"/>
      <c r="AC76" s="1574"/>
      <c r="AD76" s="1571"/>
      <c r="AE76" s="1574"/>
      <c r="AF76" s="1577"/>
      <c r="AG76" s="1604"/>
      <c r="AH76" s="1385"/>
      <c r="AI76" s="1385"/>
      <c r="AJ76" s="1577"/>
      <c r="AK76" s="1283">
        <f t="shared" ref="AK76:AK139" si="33">AF76-AB76</f>
        <v>0</v>
      </c>
      <c r="AL76" s="1283">
        <f t="shared" ref="AL76:AL139" si="34">AC76-Y76</f>
        <v>0</v>
      </c>
      <c r="AM76" s="1103"/>
      <c r="AN76" s="1990"/>
      <c r="AO76" s="2"/>
      <c r="AP76" s="2"/>
      <c r="AQ76" s="2"/>
      <c r="AR76" s="2"/>
      <c r="AS76" s="2"/>
    </row>
    <row r="77" spans="1:45" ht="43.2" hidden="1" customHeight="1" outlineLevel="1">
      <c r="A77" s="1686"/>
      <c r="B77" s="1720"/>
      <c r="C77" s="1293"/>
      <c r="D77" s="1293"/>
      <c r="E77" s="1578"/>
      <c r="F77" s="1578"/>
      <c r="G77" s="21" t="s">
        <v>375</v>
      </c>
      <c r="H77" s="21" t="s">
        <v>376</v>
      </c>
      <c r="I77" s="1346" t="s">
        <v>33</v>
      </c>
      <c r="J77" s="21">
        <v>1035</v>
      </c>
      <c r="K77" s="1578"/>
      <c r="L77" s="1578"/>
      <c r="M77" s="1572"/>
      <c r="N77" s="1575"/>
      <c r="O77" s="1575"/>
      <c r="P77" s="1575"/>
      <c r="Q77" s="1572"/>
      <c r="R77" s="1575"/>
      <c r="S77" s="1575"/>
      <c r="T77" s="1575"/>
      <c r="U77" s="1710"/>
      <c r="V77" s="1707"/>
      <c r="W77" s="1707"/>
      <c r="X77" s="1707"/>
      <c r="Y77" s="1617"/>
      <c r="Z77" s="1617"/>
      <c r="AA77" s="1617"/>
      <c r="AB77" s="1617"/>
      <c r="AC77" s="1575"/>
      <c r="AD77" s="1572"/>
      <c r="AE77" s="1575"/>
      <c r="AF77" s="1578"/>
      <c r="AG77" s="1605"/>
      <c r="AH77" s="1386"/>
      <c r="AI77" s="1386"/>
      <c r="AJ77" s="1578"/>
      <c r="AK77" s="1248">
        <f t="shared" si="33"/>
        <v>0</v>
      </c>
      <c r="AL77" s="1248">
        <f t="shared" si="34"/>
        <v>0</v>
      </c>
      <c r="AM77" s="1104"/>
      <c r="AN77" s="1990"/>
      <c r="AO77" s="2"/>
      <c r="AP77" s="2"/>
      <c r="AQ77" s="2"/>
      <c r="AR77" s="2"/>
      <c r="AS77" s="2"/>
    </row>
    <row r="78" spans="1:45" ht="12.75" hidden="1" customHeight="1" outlineLevel="1">
      <c r="A78" s="1684" t="s">
        <v>49</v>
      </c>
      <c r="B78" s="1718" t="s">
        <v>466</v>
      </c>
      <c r="C78" s="1281"/>
      <c r="D78" s="1281"/>
      <c r="E78" s="1576" t="s">
        <v>35</v>
      </c>
      <c r="F78" s="1576" t="s">
        <v>442</v>
      </c>
      <c r="G78" s="21" t="s">
        <v>372</v>
      </c>
      <c r="H78" s="21" t="s">
        <v>79</v>
      </c>
      <c r="I78" s="1346" t="s">
        <v>33</v>
      </c>
      <c r="J78" s="22">
        <v>0.02</v>
      </c>
      <c r="K78" s="1576">
        <v>2017</v>
      </c>
      <c r="L78" s="1576">
        <v>2018</v>
      </c>
      <c r="M78" s="1570">
        <f>SUM(N78:P80)</f>
        <v>220.98</v>
      </c>
      <c r="N78" s="1573">
        <v>220.98</v>
      </c>
      <c r="O78" s="1573">
        <v>0</v>
      </c>
      <c r="P78" s="1573">
        <v>0</v>
      </c>
      <c r="Q78" s="1570">
        <f>SUM(R78:T80)</f>
        <v>220.98</v>
      </c>
      <c r="R78" s="1573">
        <v>220.98</v>
      </c>
      <c r="S78" s="1573">
        <v>0</v>
      </c>
      <c r="T78" s="1573">
        <v>0</v>
      </c>
      <c r="U78" s="1708">
        <f>SUM(V78:X80)</f>
        <v>220.98</v>
      </c>
      <c r="V78" s="1705">
        <f>R78</f>
        <v>220.98</v>
      </c>
      <c r="W78" s="1705">
        <f>S78</f>
        <v>0</v>
      </c>
      <c r="X78" s="1705">
        <f>T78</f>
        <v>0</v>
      </c>
      <c r="Y78" s="1615">
        <f t="shared" ref="Y78:AB78" si="35">U78</f>
        <v>220.98</v>
      </c>
      <c r="Z78" s="1615">
        <f t="shared" si="35"/>
        <v>220.98</v>
      </c>
      <c r="AA78" s="1615">
        <f t="shared" si="35"/>
        <v>0</v>
      </c>
      <c r="AB78" s="1615">
        <f t="shared" si="35"/>
        <v>0</v>
      </c>
      <c r="AC78" s="1570"/>
      <c r="AD78" s="1570">
        <v>0</v>
      </c>
      <c r="AE78" s="1573">
        <v>0</v>
      </c>
      <c r="AF78" s="1576"/>
      <c r="AG78" s="1603" t="s">
        <v>33</v>
      </c>
      <c r="AH78" s="1384"/>
      <c r="AI78" s="1384"/>
      <c r="AJ78" s="1576"/>
      <c r="AK78" s="1247">
        <f t="shared" si="33"/>
        <v>0</v>
      </c>
      <c r="AL78" s="1247">
        <f t="shared" si="34"/>
        <v>-220.98</v>
      </c>
      <c r="AM78" s="1102"/>
      <c r="AN78" s="1990"/>
      <c r="AO78" s="2"/>
      <c r="AP78" s="2"/>
      <c r="AQ78" s="2"/>
      <c r="AR78" s="2"/>
      <c r="AS78" s="2"/>
    </row>
    <row r="79" spans="1:45" ht="15.75" hidden="1" customHeight="1" outlineLevel="1">
      <c r="A79" s="1685"/>
      <c r="B79" s="1719"/>
      <c r="C79" s="1282"/>
      <c r="D79" s="1282"/>
      <c r="E79" s="1577"/>
      <c r="F79" s="1577"/>
      <c r="G79" s="21" t="s">
        <v>374</v>
      </c>
      <c r="H79" s="21" t="s">
        <v>373</v>
      </c>
      <c r="I79" s="1346" t="s">
        <v>33</v>
      </c>
      <c r="J79" s="21">
        <v>200</v>
      </c>
      <c r="K79" s="1577"/>
      <c r="L79" s="1577"/>
      <c r="M79" s="1571"/>
      <c r="N79" s="1574"/>
      <c r="O79" s="1574"/>
      <c r="P79" s="1574"/>
      <c r="Q79" s="1571"/>
      <c r="R79" s="1574"/>
      <c r="S79" s="1574"/>
      <c r="T79" s="1574"/>
      <c r="U79" s="1709"/>
      <c r="V79" s="1706"/>
      <c r="W79" s="1706"/>
      <c r="X79" s="1706"/>
      <c r="Y79" s="1616"/>
      <c r="Z79" s="1616"/>
      <c r="AA79" s="1616"/>
      <c r="AB79" s="1616"/>
      <c r="AC79" s="1574"/>
      <c r="AD79" s="1571"/>
      <c r="AE79" s="1574"/>
      <c r="AF79" s="1577"/>
      <c r="AG79" s="1604"/>
      <c r="AH79" s="1385"/>
      <c r="AI79" s="1385"/>
      <c r="AJ79" s="1577"/>
      <c r="AK79" s="1283">
        <f t="shared" si="33"/>
        <v>0</v>
      </c>
      <c r="AL79" s="1283">
        <f t="shared" si="34"/>
        <v>0</v>
      </c>
      <c r="AM79" s="1103"/>
      <c r="AN79" s="1990"/>
      <c r="AO79" s="2"/>
      <c r="AP79" s="2"/>
      <c r="AQ79" s="2"/>
      <c r="AR79" s="2"/>
      <c r="AS79" s="2"/>
    </row>
    <row r="80" spans="1:45" ht="39.75" hidden="1" customHeight="1" outlineLevel="1">
      <c r="A80" s="1686"/>
      <c r="B80" s="1720"/>
      <c r="C80" s="1293"/>
      <c r="D80" s="1293"/>
      <c r="E80" s="1578"/>
      <c r="F80" s="1578"/>
      <c r="G80" s="21" t="s">
        <v>375</v>
      </c>
      <c r="H80" s="21" t="s">
        <v>376</v>
      </c>
      <c r="I80" s="1346" t="s">
        <v>33</v>
      </c>
      <c r="J80" s="21">
        <v>700</v>
      </c>
      <c r="K80" s="1578"/>
      <c r="L80" s="1578"/>
      <c r="M80" s="1572"/>
      <c r="N80" s="1575"/>
      <c r="O80" s="1575"/>
      <c r="P80" s="1575"/>
      <c r="Q80" s="1572"/>
      <c r="R80" s="1575"/>
      <c r="S80" s="1575"/>
      <c r="T80" s="1575"/>
      <c r="U80" s="1710"/>
      <c r="V80" s="1707"/>
      <c r="W80" s="1707"/>
      <c r="X80" s="1707"/>
      <c r="Y80" s="1617"/>
      <c r="Z80" s="1617"/>
      <c r="AA80" s="1617"/>
      <c r="AB80" s="1617"/>
      <c r="AC80" s="1575"/>
      <c r="AD80" s="1572"/>
      <c r="AE80" s="1575"/>
      <c r="AF80" s="1578"/>
      <c r="AG80" s="1605"/>
      <c r="AH80" s="1386"/>
      <c r="AI80" s="1386"/>
      <c r="AJ80" s="1578"/>
      <c r="AK80" s="1248">
        <f t="shared" si="33"/>
        <v>0</v>
      </c>
      <c r="AL80" s="1248">
        <f t="shared" si="34"/>
        <v>0</v>
      </c>
      <c r="AM80" s="1104"/>
      <c r="AN80" s="1990"/>
      <c r="AO80" s="2"/>
      <c r="AP80" s="2"/>
      <c r="AQ80" s="2"/>
      <c r="AR80" s="2"/>
      <c r="AS80" s="2"/>
    </row>
    <row r="81" spans="1:45" ht="18" hidden="1" customHeight="1" outlineLevel="1">
      <c r="A81" s="1684" t="s">
        <v>50</v>
      </c>
      <c r="B81" s="1718" t="s">
        <v>467</v>
      </c>
      <c r="C81" s="1281"/>
      <c r="D81" s="1281"/>
      <c r="E81" s="1576" t="s">
        <v>35</v>
      </c>
      <c r="F81" s="1576" t="s">
        <v>442</v>
      </c>
      <c r="G81" s="21" t="s">
        <v>372</v>
      </c>
      <c r="H81" s="21" t="s">
        <v>79</v>
      </c>
      <c r="I81" s="1346" t="s">
        <v>33</v>
      </c>
      <c r="J81" s="22">
        <v>0.01</v>
      </c>
      <c r="K81" s="1576">
        <v>2017</v>
      </c>
      <c r="L81" s="1576">
        <v>2018</v>
      </c>
      <c r="M81" s="1570">
        <f>SUM(N81:P83)</f>
        <v>139.16</v>
      </c>
      <c r="N81" s="1573">
        <v>139.16</v>
      </c>
      <c r="O81" s="1573">
        <v>0</v>
      </c>
      <c r="P81" s="1573">
        <v>0</v>
      </c>
      <c r="Q81" s="1570">
        <f>SUM(R81:T83)</f>
        <v>139.16</v>
      </c>
      <c r="R81" s="1573">
        <v>139.16</v>
      </c>
      <c r="S81" s="1573">
        <v>0</v>
      </c>
      <c r="T81" s="1573">
        <v>0</v>
      </c>
      <c r="U81" s="1708">
        <f>SUM(V81:X83)</f>
        <v>139.16</v>
      </c>
      <c r="V81" s="1705">
        <f>R81</f>
        <v>139.16</v>
      </c>
      <c r="W81" s="1705">
        <f>S81</f>
        <v>0</v>
      </c>
      <c r="X81" s="1705">
        <f>T81</f>
        <v>0</v>
      </c>
      <c r="Y81" s="1615">
        <f t="shared" ref="Y81:AB81" si="36">U81</f>
        <v>139.16</v>
      </c>
      <c r="Z81" s="1615">
        <f t="shared" si="36"/>
        <v>139.16</v>
      </c>
      <c r="AA81" s="1615">
        <f t="shared" si="36"/>
        <v>0</v>
      </c>
      <c r="AB81" s="1615">
        <f t="shared" si="36"/>
        <v>0</v>
      </c>
      <c r="AC81" s="1570"/>
      <c r="AD81" s="1570">
        <v>0</v>
      </c>
      <c r="AE81" s="1573">
        <v>75.64</v>
      </c>
      <c r="AF81" s="1573">
        <v>87.5</v>
      </c>
      <c r="AG81" s="1721">
        <v>87.5</v>
      </c>
      <c r="AH81" s="1391"/>
      <c r="AI81" s="1391"/>
      <c r="AJ81" s="1699">
        <v>87.5</v>
      </c>
      <c r="AK81" s="1394">
        <f t="shared" si="33"/>
        <v>87.5</v>
      </c>
      <c r="AL81" s="1394">
        <f t="shared" si="34"/>
        <v>-139.16</v>
      </c>
      <c r="AM81" s="1105"/>
      <c r="AN81" s="1990"/>
      <c r="AO81" s="2"/>
      <c r="AP81" s="2"/>
      <c r="AQ81" s="2"/>
      <c r="AR81" s="2"/>
      <c r="AS81" s="2"/>
    </row>
    <row r="82" spans="1:45" ht="14.4" hidden="1" customHeight="1" outlineLevel="1">
      <c r="A82" s="1685"/>
      <c r="B82" s="1719"/>
      <c r="C82" s="1282"/>
      <c r="D82" s="1282"/>
      <c r="E82" s="1577"/>
      <c r="F82" s="1577"/>
      <c r="G82" s="21" t="s">
        <v>374</v>
      </c>
      <c r="H82" s="21" t="s">
        <v>373</v>
      </c>
      <c r="I82" s="1346" t="s">
        <v>33</v>
      </c>
      <c r="J82" s="21">
        <v>300</v>
      </c>
      <c r="K82" s="1577"/>
      <c r="L82" s="1577"/>
      <c r="M82" s="1571"/>
      <c r="N82" s="1574"/>
      <c r="O82" s="1574"/>
      <c r="P82" s="1574"/>
      <c r="Q82" s="1571"/>
      <c r="R82" s="1574"/>
      <c r="S82" s="1574"/>
      <c r="T82" s="1574"/>
      <c r="U82" s="1709"/>
      <c r="V82" s="1706"/>
      <c r="W82" s="1706"/>
      <c r="X82" s="1706"/>
      <c r="Y82" s="1616"/>
      <c r="Z82" s="1616"/>
      <c r="AA82" s="1616"/>
      <c r="AB82" s="1616"/>
      <c r="AC82" s="1574"/>
      <c r="AD82" s="1571"/>
      <c r="AE82" s="1574"/>
      <c r="AF82" s="1574"/>
      <c r="AG82" s="1722"/>
      <c r="AH82" s="1392"/>
      <c r="AI82" s="1392"/>
      <c r="AJ82" s="1700"/>
      <c r="AK82" s="1395">
        <f t="shared" si="33"/>
        <v>0</v>
      </c>
      <c r="AL82" s="1395">
        <f t="shared" si="34"/>
        <v>0</v>
      </c>
      <c r="AM82" s="1106"/>
      <c r="AN82" s="1990"/>
      <c r="AO82" s="2"/>
      <c r="AP82" s="2"/>
      <c r="AQ82" s="2"/>
      <c r="AR82" s="2"/>
      <c r="AS82" s="2"/>
    </row>
    <row r="83" spans="1:45" ht="43.2" hidden="1" customHeight="1" outlineLevel="1">
      <c r="A83" s="1686"/>
      <c r="B83" s="1720"/>
      <c r="C83" s="1293"/>
      <c r="D83" s="1293"/>
      <c r="E83" s="1578"/>
      <c r="F83" s="1578"/>
      <c r="G83" s="21" t="s">
        <v>375</v>
      </c>
      <c r="H83" s="21" t="s">
        <v>376</v>
      </c>
      <c r="I83" s="1346" t="s">
        <v>33</v>
      </c>
      <c r="J83" s="21">
        <v>437</v>
      </c>
      <c r="K83" s="1578"/>
      <c r="L83" s="1578"/>
      <c r="M83" s="1572"/>
      <c r="N83" s="1575"/>
      <c r="O83" s="1575"/>
      <c r="P83" s="1575"/>
      <c r="Q83" s="1572"/>
      <c r="R83" s="1575"/>
      <c r="S83" s="1575"/>
      <c r="T83" s="1575"/>
      <c r="U83" s="1710"/>
      <c r="V83" s="1707"/>
      <c r="W83" s="1707"/>
      <c r="X83" s="1707"/>
      <c r="Y83" s="1617"/>
      <c r="Z83" s="1617"/>
      <c r="AA83" s="1617"/>
      <c r="AB83" s="1617"/>
      <c r="AC83" s="1575"/>
      <c r="AD83" s="1572"/>
      <c r="AE83" s="1575"/>
      <c r="AF83" s="1575"/>
      <c r="AG83" s="1723"/>
      <c r="AH83" s="1393"/>
      <c r="AI83" s="1393"/>
      <c r="AJ83" s="1701"/>
      <c r="AK83" s="1396">
        <f t="shared" si="33"/>
        <v>0</v>
      </c>
      <c r="AL83" s="1396">
        <f t="shared" si="34"/>
        <v>0</v>
      </c>
      <c r="AM83" s="1107"/>
      <c r="AN83" s="1990"/>
      <c r="AO83" s="2"/>
      <c r="AP83" s="2"/>
      <c r="AQ83" s="2"/>
      <c r="AR83" s="2"/>
      <c r="AS83" s="2"/>
    </row>
    <row r="84" spans="1:45" ht="15.75" hidden="1" customHeight="1" outlineLevel="1">
      <c r="A84" s="1684" t="s">
        <v>51</v>
      </c>
      <c r="B84" s="1718" t="s">
        <v>468</v>
      </c>
      <c r="C84" s="1281"/>
      <c r="D84" s="1281"/>
      <c r="E84" s="1576" t="s">
        <v>35</v>
      </c>
      <c r="F84" s="1576" t="s">
        <v>442</v>
      </c>
      <c r="G84" s="21" t="s">
        <v>372</v>
      </c>
      <c r="H84" s="21" t="s">
        <v>79</v>
      </c>
      <c r="I84" s="1346" t="s">
        <v>33</v>
      </c>
      <c r="J84" s="21">
        <v>0.4</v>
      </c>
      <c r="K84" s="1576">
        <v>2017</v>
      </c>
      <c r="L84" s="1576">
        <v>2018</v>
      </c>
      <c r="M84" s="1570">
        <f>SUM(N84:P86)</f>
        <v>3886.18</v>
      </c>
      <c r="N84" s="1573">
        <v>3886.18</v>
      </c>
      <c r="O84" s="1573">
        <v>0</v>
      </c>
      <c r="P84" s="1573">
        <v>0</v>
      </c>
      <c r="Q84" s="1570">
        <f>SUM(R84:T86)</f>
        <v>3886.18</v>
      </c>
      <c r="R84" s="1573">
        <v>3886.18</v>
      </c>
      <c r="S84" s="1573">
        <v>0</v>
      </c>
      <c r="T84" s="1573">
        <v>0</v>
      </c>
      <c r="U84" s="1708">
        <f>SUM(V84:X86)</f>
        <v>3886.18</v>
      </c>
      <c r="V84" s="1705">
        <f>R84</f>
        <v>3886.18</v>
      </c>
      <c r="W84" s="1705">
        <f>S84</f>
        <v>0</v>
      </c>
      <c r="X84" s="1705">
        <f>T84</f>
        <v>0</v>
      </c>
      <c r="Y84" s="1615">
        <f>U84</f>
        <v>3886.18</v>
      </c>
      <c r="Z84" s="1615">
        <f t="shared" ref="Z84:AB84" si="37">V84</f>
        <v>3886.18</v>
      </c>
      <c r="AA84" s="1615">
        <f t="shared" si="37"/>
        <v>0</v>
      </c>
      <c r="AB84" s="1615">
        <f t="shared" si="37"/>
        <v>0</v>
      </c>
      <c r="AC84" s="1570"/>
      <c r="AD84" s="1570">
        <v>0</v>
      </c>
      <c r="AE84" s="1570">
        <v>0</v>
      </c>
      <c r="AF84" s="1564"/>
      <c r="AG84" s="1603" t="s">
        <v>33</v>
      </c>
      <c r="AH84" s="1384"/>
      <c r="AI84" s="1384"/>
      <c r="AJ84" s="1576"/>
      <c r="AK84" s="1247">
        <f t="shared" si="33"/>
        <v>0</v>
      </c>
      <c r="AL84" s="1247">
        <f t="shared" si="34"/>
        <v>-3886.18</v>
      </c>
      <c r="AM84" s="1102"/>
      <c r="AN84" s="1990"/>
      <c r="AO84" s="2"/>
      <c r="AP84" s="2"/>
      <c r="AQ84" s="2"/>
      <c r="AR84" s="2"/>
      <c r="AS84" s="2"/>
    </row>
    <row r="85" spans="1:45" ht="12.75" hidden="1" customHeight="1" outlineLevel="1">
      <c r="A85" s="1685"/>
      <c r="B85" s="1719"/>
      <c r="C85" s="1282"/>
      <c r="D85" s="1282"/>
      <c r="E85" s="1577"/>
      <c r="F85" s="1577"/>
      <c r="G85" s="21" t="s">
        <v>374</v>
      </c>
      <c r="H85" s="21" t="s">
        <v>373</v>
      </c>
      <c r="I85" s="1346" t="s">
        <v>33</v>
      </c>
      <c r="J85" s="21">
        <v>150</v>
      </c>
      <c r="K85" s="1577"/>
      <c r="L85" s="1577"/>
      <c r="M85" s="1571"/>
      <c r="N85" s="1574"/>
      <c r="O85" s="1574"/>
      <c r="P85" s="1574"/>
      <c r="Q85" s="1571"/>
      <c r="R85" s="1574"/>
      <c r="S85" s="1574"/>
      <c r="T85" s="1574"/>
      <c r="U85" s="1709"/>
      <c r="V85" s="1706"/>
      <c r="W85" s="1706"/>
      <c r="X85" s="1706"/>
      <c r="Y85" s="1616"/>
      <c r="Z85" s="1616"/>
      <c r="AA85" s="1616"/>
      <c r="AB85" s="1616"/>
      <c r="AC85" s="1574"/>
      <c r="AD85" s="1571"/>
      <c r="AE85" s="1571"/>
      <c r="AF85" s="1565"/>
      <c r="AG85" s="1604"/>
      <c r="AH85" s="1385"/>
      <c r="AI85" s="1385"/>
      <c r="AJ85" s="1577"/>
      <c r="AK85" s="1283">
        <f t="shared" si="33"/>
        <v>0</v>
      </c>
      <c r="AL85" s="1283">
        <f t="shared" si="34"/>
        <v>0</v>
      </c>
      <c r="AM85" s="1103"/>
      <c r="AN85" s="1990"/>
      <c r="AO85" s="2"/>
      <c r="AP85" s="2"/>
      <c r="AQ85" s="2"/>
      <c r="AR85" s="2"/>
      <c r="AS85" s="2"/>
    </row>
    <row r="86" spans="1:45" ht="48" hidden="1" customHeight="1" outlineLevel="1">
      <c r="A86" s="1686"/>
      <c r="B86" s="1720"/>
      <c r="C86" s="1293"/>
      <c r="D86" s="1293"/>
      <c r="E86" s="1578"/>
      <c r="F86" s="1578"/>
      <c r="G86" s="21" t="s">
        <v>375</v>
      </c>
      <c r="H86" s="21" t="s">
        <v>376</v>
      </c>
      <c r="I86" s="1346" t="s">
        <v>33</v>
      </c>
      <c r="J86" s="21">
        <v>600</v>
      </c>
      <c r="K86" s="1578"/>
      <c r="L86" s="1578"/>
      <c r="M86" s="1572"/>
      <c r="N86" s="1575"/>
      <c r="O86" s="1575"/>
      <c r="P86" s="1575"/>
      <c r="Q86" s="1572"/>
      <c r="R86" s="1575"/>
      <c r="S86" s="1575"/>
      <c r="T86" s="1575"/>
      <c r="U86" s="1710"/>
      <c r="V86" s="1707"/>
      <c r="W86" s="1707"/>
      <c r="X86" s="1707"/>
      <c r="Y86" s="1617"/>
      <c r="Z86" s="1617"/>
      <c r="AA86" s="1617"/>
      <c r="AB86" s="1617"/>
      <c r="AC86" s="1575"/>
      <c r="AD86" s="1572"/>
      <c r="AE86" s="1572"/>
      <c r="AF86" s="1566"/>
      <c r="AG86" s="1605"/>
      <c r="AH86" s="1386"/>
      <c r="AI86" s="1386"/>
      <c r="AJ86" s="1578"/>
      <c r="AK86" s="1248">
        <f t="shared" si="33"/>
        <v>0</v>
      </c>
      <c r="AL86" s="1248">
        <f t="shared" si="34"/>
        <v>0</v>
      </c>
      <c r="AM86" s="1104"/>
      <c r="AN86" s="1990"/>
      <c r="AO86" s="2"/>
      <c r="AP86" s="2"/>
      <c r="AQ86" s="2"/>
      <c r="AR86" s="2"/>
      <c r="AS86" s="2"/>
    </row>
    <row r="87" spans="1:45" ht="21" hidden="1" customHeight="1" outlineLevel="1">
      <c r="A87" s="1684" t="s">
        <v>40</v>
      </c>
      <c r="B87" s="1718" t="s">
        <v>469</v>
      </c>
      <c r="C87" s="1281"/>
      <c r="D87" s="1281"/>
      <c r="E87" s="1576" t="s">
        <v>35</v>
      </c>
      <c r="F87" s="1576" t="s">
        <v>442</v>
      </c>
      <c r="G87" s="21" t="s">
        <v>372</v>
      </c>
      <c r="H87" s="21" t="s">
        <v>79</v>
      </c>
      <c r="I87" s="1346" t="s">
        <v>33</v>
      </c>
      <c r="J87" s="22">
        <v>0.08</v>
      </c>
      <c r="K87" s="1576">
        <v>2017</v>
      </c>
      <c r="L87" s="1576">
        <v>2020</v>
      </c>
      <c r="M87" s="1570">
        <f>SUM(N87:P89)</f>
        <v>970.08</v>
      </c>
      <c r="N87" s="1573">
        <v>0</v>
      </c>
      <c r="O87" s="1573">
        <v>0</v>
      </c>
      <c r="P87" s="1573">
        <v>970.08</v>
      </c>
      <c r="Q87" s="1570">
        <f>SUM(R87:T89)</f>
        <v>970.08</v>
      </c>
      <c r="R87" s="1573">
        <v>0</v>
      </c>
      <c r="S87" s="1573">
        <v>0</v>
      </c>
      <c r="T87" s="1573">
        <v>970.08</v>
      </c>
      <c r="U87" s="1708">
        <f>SUM(V87:X89)</f>
        <v>970.08</v>
      </c>
      <c r="V87" s="1705">
        <f>R87</f>
        <v>0</v>
      </c>
      <c r="W87" s="1705">
        <f>S87</f>
        <v>0</v>
      </c>
      <c r="X87" s="1705">
        <f>T87</f>
        <v>970.08</v>
      </c>
      <c r="Y87" s="1615">
        <f t="shared" ref="Y87:AB87" si="38">U87</f>
        <v>970.08</v>
      </c>
      <c r="Z87" s="1615">
        <f t="shared" si="38"/>
        <v>0</v>
      </c>
      <c r="AA87" s="1615">
        <f t="shared" si="38"/>
        <v>0</v>
      </c>
      <c r="AB87" s="1615">
        <f t="shared" si="38"/>
        <v>970.08</v>
      </c>
      <c r="AC87" s="1570"/>
      <c r="AD87" s="1570">
        <v>0</v>
      </c>
      <c r="AE87" s="1570">
        <v>2279.1999999999998</v>
      </c>
      <c r="AF87" s="1564"/>
      <c r="AG87" s="1561"/>
      <c r="AH87" s="1411"/>
      <c r="AI87" s="1411"/>
      <c r="AJ87" s="1579"/>
      <c r="AK87" s="1372">
        <f t="shared" si="33"/>
        <v>-970.08</v>
      </c>
      <c r="AL87" s="1372">
        <f t="shared" si="34"/>
        <v>-970.08</v>
      </c>
      <c r="AM87" s="1102"/>
      <c r="AN87" s="1990"/>
      <c r="AO87" s="2"/>
      <c r="AP87" s="2"/>
      <c r="AQ87" s="2"/>
      <c r="AR87" s="2"/>
      <c r="AS87" s="2"/>
    </row>
    <row r="88" spans="1:45" ht="16.5" hidden="1" customHeight="1" outlineLevel="1">
      <c r="A88" s="1685"/>
      <c r="B88" s="1719"/>
      <c r="C88" s="1282"/>
      <c r="D88" s="1282"/>
      <c r="E88" s="1577"/>
      <c r="F88" s="1577"/>
      <c r="G88" s="21" t="s">
        <v>374</v>
      </c>
      <c r="H88" s="21" t="s">
        <v>373</v>
      </c>
      <c r="I88" s="1346" t="s">
        <v>33</v>
      </c>
      <c r="J88" s="21">
        <v>200</v>
      </c>
      <c r="K88" s="1577"/>
      <c r="L88" s="1577"/>
      <c r="M88" s="1571"/>
      <c r="N88" s="1574"/>
      <c r="O88" s="1574"/>
      <c r="P88" s="1574"/>
      <c r="Q88" s="1571"/>
      <c r="R88" s="1574"/>
      <c r="S88" s="1574"/>
      <c r="T88" s="1574"/>
      <c r="U88" s="1709"/>
      <c r="V88" s="1706"/>
      <c r="W88" s="1706"/>
      <c r="X88" s="1706"/>
      <c r="Y88" s="1616"/>
      <c r="Z88" s="1616"/>
      <c r="AA88" s="1616"/>
      <c r="AB88" s="1616"/>
      <c r="AC88" s="1574"/>
      <c r="AD88" s="1571"/>
      <c r="AE88" s="1571"/>
      <c r="AF88" s="1565"/>
      <c r="AG88" s="1562"/>
      <c r="AH88" s="1412"/>
      <c r="AI88" s="1412"/>
      <c r="AJ88" s="1580"/>
      <c r="AK88" s="1373">
        <f t="shared" si="33"/>
        <v>0</v>
      </c>
      <c r="AL88" s="1373">
        <f t="shared" si="34"/>
        <v>0</v>
      </c>
      <c r="AM88" s="1103"/>
      <c r="AN88" s="1990"/>
      <c r="AO88" s="2"/>
      <c r="AP88" s="2"/>
      <c r="AQ88" s="2"/>
      <c r="AR88" s="2"/>
      <c r="AS88" s="2"/>
    </row>
    <row r="89" spans="1:45" ht="42" hidden="1" customHeight="1" outlineLevel="1">
      <c r="A89" s="1686"/>
      <c r="B89" s="1720"/>
      <c r="C89" s="1293"/>
      <c r="D89" s="1293"/>
      <c r="E89" s="1578"/>
      <c r="F89" s="1578"/>
      <c r="G89" s="21" t="s">
        <v>375</v>
      </c>
      <c r="H89" s="21" t="s">
        <v>376</v>
      </c>
      <c r="I89" s="1346" t="s">
        <v>33</v>
      </c>
      <c r="J89" s="21">
        <v>965</v>
      </c>
      <c r="K89" s="1578"/>
      <c r="L89" s="1578"/>
      <c r="M89" s="1572"/>
      <c r="N89" s="1575"/>
      <c r="O89" s="1575"/>
      <c r="P89" s="1575"/>
      <c r="Q89" s="1572"/>
      <c r="R89" s="1575"/>
      <c r="S89" s="1575"/>
      <c r="T89" s="1575"/>
      <c r="U89" s="1710"/>
      <c r="V89" s="1707"/>
      <c r="W89" s="1707"/>
      <c r="X89" s="1707"/>
      <c r="Y89" s="1617"/>
      <c r="Z89" s="1617"/>
      <c r="AA89" s="1617"/>
      <c r="AB89" s="1617"/>
      <c r="AC89" s="1575"/>
      <c r="AD89" s="1572"/>
      <c r="AE89" s="1572"/>
      <c r="AF89" s="1566"/>
      <c r="AG89" s="1563"/>
      <c r="AH89" s="1413"/>
      <c r="AI89" s="1413"/>
      <c r="AJ89" s="1581"/>
      <c r="AK89" s="1374">
        <f t="shared" si="33"/>
        <v>0</v>
      </c>
      <c r="AL89" s="1374">
        <f t="shared" si="34"/>
        <v>0</v>
      </c>
      <c r="AM89" s="1104"/>
      <c r="AN89" s="1990"/>
      <c r="AO89" s="2"/>
      <c r="AP89" s="2"/>
      <c r="AQ89" s="2"/>
      <c r="AR89" s="2"/>
      <c r="AS89" s="2"/>
    </row>
    <row r="90" spans="1:45" s="78" customFormat="1" ht="24" hidden="1" customHeight="1" outlineLevel="1">
      <c r="A90" s="1657" t="s">
        <v>41</v>
      </c>
      <c r="B90" s="1730" t="s">
        <v>470</v>
      </c>
      <c r="C90" s="1271"/>
      <c r="D90" s="1271"/>
      <c r="E90" s="1588" t="s">
        <v>35</v>
      </c>
      <c r="F90" s="1588" t="s">
        <v>442</v>
      </c>
      <c r="G90" s="273" t="s">
        <v>372</v>
      </c>
      <c r="H90" s="273" t="s">
        <v>79</v>
      </c>
      <c r="I90" s="82" t="s">
        <v>33</v>
      </c>
      <c r="J90" s="274">
        <v>0.17</v>
      </c>
      <c r="K90" s="1588">
        <v>2017</v>
      </c>
      <c r="L90" s="1588">
        <v>2020</v>
      </c>
      <c r="M90" s="1714">
        <f>SUM(N90:P92)</f>
        <v>1969.51</v>
      </c>
      <c r="N90" s="1600">
        <v>0</v>
      </c>
      <c r="O90" s="1600">
        <v>1969.51</v>
      </c>
      <c r="P90" s="1600">
        <v>0</v>
      </c>
      <c r="Q90" s="1714">
        <f>SUM(R90:T92)</f>
        <v>1969.51</v>
      </c>
      <c r="R90" s="1600">
        <v>0</v>
      </c>
      <c r="S90" s="1600">
        <v>1969.51</v>
      </c>
      <c r="T90" s="1600">
        <v>0</v>
      </c>
      <c r="U90" s="1708">
        <f>SUM(V90:X92)</f>
        <v>1969.51</v>
      </c>
      <c r="V90" s="1705">
        <f>R90</f>
        <v>0</v>
      </c>
      <c r="W90" s="1705">
        <f>S90</f>
        <v>1969.51</v>
      </c>
      <c r="X90" s="1705">
        <f>T90</f>
        <v>0</v>
      </c>
      <c r="Y90" s="1615">
        <f>U90</f>
        <v>1969.51</v>
      </c>
      <c r="Z90" s="1615">
        <f t="shared" ref="Z90:AB90" si="39">V90</f>
        <v>0</v>
      </c>
      <c r="AA90" s="1615">
        <f t="shared" si="39"/>
        <v>1969.51</v>
      </c>
      <c r="AB90" s="1615">
        <f t="shared" si="39"/>
        <v>0</v>
      </c>
      <c r="AC90" s="1570"/>
      <c r="AD90" s="1714">
        <v>0</v>
      </c>
      <c r="AE90" s="1714">
        <v>0</v>
      </c>
      <c r="AF90" s="1567"/>
      <c r="AG90" s="1585" t="s">
        <v>33</v>
      </c>
      <c r="AH90" s="1387"/>
      <c r="AI90" s="1387"/>
      <c r="AJ90" s="1588"/>
      <c r="AK90" s="1258">
        <f t="shared" si="33"/>
        <v>0</v>
      </c>
      <c r="AL90" s="1258">
        <f t="shared" si="34"/>
        <v>-1969.51</v>
      </c>
      <c r="AM90" s="1108"/>
      <c r="AN90" s="2202" t="s">
        <v>670</v>
      </c>
      <c r="AO90" s="77"/>
      <c r="AP90" s="77"/>
      <c r="AQ90" s="77"/>
      <c r="AR90" s="77"/>
      <c r="AS90" s="77"/>
    </row>
    <row r="91" spans="1:45" s="78" customFormat="1" ht="25.5" hidden="1" customHeight="1" outlineLevel="1">
      <c r="A91" s="1658"/>
      <c r="B91" s="1731"/>
      <c r="C91" s="1311"/>
      <c r="D91" s="1311"/>
      <c r="E91" s="1589"/>
      <c r="F91" s="1589"/>
      <c r="G91" s="273" t="s">
        <v>374</v>
      </c>
      <c r="H91" s="273" t="s">
        <v>373</v>
      </c>
      <c r="I91" s="82" t="s">
        <v>33</v>
      </c>
      <c r="J91" s="263">
        <v>200</v>
      </c>
      <c r="K91" s="1589"/>
      <c r="L91" s="1589"/>
      <c r="M91" s="1715"/>
      <c r="N91" s="1601"/>
      <c r="O91" s="1601"/>
      <c r="P91" s="1601"/>
      <c r="Q91" s="1715"/>
      <c r="R91" s="1601"/>
      <c r="S91" s="1601"/>
      <c r="T91" s="1601"/>
      <c r="U91" s="1709"/>
      <c r="V91" s="1706"/>
      <c r="W91" s="1706"/>
      <c r="X91" s="1706"/>
      <c r="Y91" s="1616"/>
      <c r="Z91" s="1616"/>
      <c r="AA91" s="1616"/>
      <c r="AB91" s="1616"/>
      <c r="AC91" s="1574"/>
      <c r="AD91" s="1715"/>
      <c r="AE91" s="1715"/>
      <c r="AF91" s="1568"/>
      <c r="AG91" s="1586"/>
      <c r="AH91" s="1388"/>
      <c r="AI91" s="1388"/>
      <c r="AJ91" s="1589"/>
      <c r="AK91" s="1312">
        <f t="shared" si="33"/>
        <v>0</v>
      </c>
      <c r="AL91" s="1312">
        <f t="shared" si="34"/>
        <v>0</v>
      </c>
      <c r="AM91" s="1109"/>
      <c r="AN91" s="2202"/>
      <c r="AO91" s="77"/>
      <c r="AP91" s="77"/>
      <c r="AQ91" s="77"/>
      <c r="AR91" s="77"/>
      <c r="AS91" s="77"/>
    </row>
    <row r="92" spans="1:45" s="78" customFormat="1" ht="51.75" hidden="1" customHeight="1" outlineLevel="1">
      <c r="A92" s="1659"/>
      <c r="B92" s="1732"/>
      <c r="C92" s="1265"/>
      <c r="D92" s="1265"/>
      <c r="E92" s="1590"/>
      <c r="F92" s="1590"/>
      <c r="G92" s="273" t="s">
        <v>375</v>
      </c>
      <c r="H92" s="273" t="s">
        <v>376</v>
      </c>
      <c r="I92" s="82" t="s">
        <v>33</v>
      </c>
      <c r="J92" s="263">
        <v>1550</v>
      </c>
      <c r="K92" s="1590"/>
      <c r="L92" s="1590"/>
      <c r="M92" s="1716"/>
      <c r="N92" s="1602"/>
      <c r="O92" s="1602"/>
      <c r="P92" s="1602"/>
      <c r="Q92" s="1716"/>
      <c r="R92" s="1602"/>
      <c r="S92" s="1602"/>
      <c r="T92" s="1602"/>
      <c r="U92" s="1710"/>
      <c r="V92" s="1707"/>
      <c r="W92" s="1707"/>
      <c r="X92" s="1707"/>
      <c r="Y92" s="1617"/>
      <c r="Z92" s="1617"/>
      <c r="AA92" s="1617"/>
      <c r="AB92" s="1617"/>
      <c r="AC92" s="1575"/>
      <c r="AD92" s="1716"/>
      <c r="AE92" s="1716"/>
      <c r="AF92" s="1569"/>
      <c r="AG92" s="1587"/>
      <c r="AH92" s="1389"/>
      <c r="AI92" s="1389"/>
      <c r="AJ92" s="1590"/>
      <c r="AK92" s="1259">
        <f t="shared" si="33"/>
        <v>0</v>
      </c>
      <c r="AL92" s="1259">
        <f t="shared" si="34"/>
        <v>0</v>
      </c>
      <c r="AM92" s="1110"/>
      <c r="AN92" s="2202"/>
      <c r="AO92" s="77"/>
      <c r="AP92" s="77"/>
      <c r="AQ92" s="77"/>
      <c r="AR92" s="77"/>
      <c r="AS92" s="77"/>
    </row>
    <row r="93" spans="1:45" ht="15.75" hidden="1" customHeight="1" outlineLevel="1">
      <c r="A93" s="1684" t="s">
        <v>42</v>
      </c>
      <c r="B93" s="1718" t="s">
        <v>471</v>
      </c>
      <c r="C93" s="1281"/>
      <c r="D93" s="1281"/>
      <c r="E93" s="1576" t="s">
        <v>35</v>
      </c>
      <c r="F93" s="1576" t="s">
        <v>442</v>
      </c>
      <c r="G93" s="21" t="s">
        <v>372</v>
      </c>
      <c r="H93" s="21" t="s">
        <v>79</v>
      </c>
      <c r="I93" s="1346" t="s">
        <v>33</v>
      </c>
      <c r="J93" s="22">
        <v>0.02</v>
      </c>
      <c r="K93" s="1576">
        <v>2017</v>
      </c>
      <c r="L93" s="1576">
        <v>2020</v>
      </c>
      <c r="M93" s="1570">
        <f>SUM(N93:P95)</f>
        <v>396.82</v>
      </c>
      <c r="N93" s="1573">
        <v>0</v>
      </c>
      <c r="O93" s="1573">
        <v>0</v>
      </c>
      <c r="P93" s="1573">
        <v>396.82</v>
      </c>
      <c r="Q93" s="1570">
        <f>SUM(R93:T95)</f>
        <v>396.82</v>
      </c>
      <c r="R93" s="1573">
        <v>0</v>
      </c>
      <c r="S93" s="1573">
        <v>0</v>
      </c>
      <c r="T93" s="1573">
        <v>396.82</v>
      </c>
      <c r="U93" s="1708">
        <f>SUM(V93:X95)</f>
        <v>396.82</v>
      </c>
      <c r="V93" s="1705">
        <f>R93</f>
        <v>0</v>
      </c>
      <c r="W93" s="1705">
        <f>S93</f>
        <v>0</v>
      </c>
      <c r="X93" s="1705">
        <f>T93</f>
        <v>396.82</v>
      </c>
      <c r="Y93" s="1615">
        <f t="shared" ref="Y93:AB93" si="40">U93</f>
        <v>396.82</v>
      </c>
      <c r="Z93" s="1615">
        <f t="shared" si="40"/>
        <v>0</v>
      </c>
      <c r="AA93" s="1615">
        <f t="shared" si="40"/>
        <v>0</v>
      </c>
      <c r="AB93" s="1615">
        <f t="shared" si="40"/>
        <v>396.82</v>
      </c>
      <c r="AC93" s="1570"/>
      <c r="AD93" s="1570">
        <v>0</v>
      </c>
      <c r="AE93" s="1570">
        <v>0</v>
      </c>
      <c r="AF93" s="1564"/>
      <c r="AG93" s="1561" t="s">
        <v>604</v>
      </c>
      <c r="AH93" s="1411"/>
      <c r="AI93" s="1411"/>
      <c r="AJ93" s="1579"/>
      <c r="AK93" s="1372">
        <f t="shared" si="33"/>
        <v>-396.82</v>
      </c>
      <c r="AL93" s="1372">
        <f t="shared" si="34"/>
        <v>-396.82</v>
      </c>
      <c r="AM93" s="1102"/>
      <c r="AN93" s="1990"/>
      <c r="AO93" s="2"/>
      <c r="AP93" s="2"/>
      <c r="AQ93" s="2"/>
      <c r="AR93" s="2"/>
      <c r="AS93" s="2"/>
    </row>
    <row r="94" spans="1:45" ht="15" hidden="1" customHeight="1" outlineLevel="1">
      <c r="A94" s="1685"/>
      <c r="B94" s="1719"/>
      <c r="C94" s="1282"/>
      <c r="D94" s="1282"/>
      <c r="E94" s="1577"/>
      <c r="F94" s="1577"/>
      <c r="G94" s="21" t="s">
        <v>374</v>
      </c>
      <c r="H94" s="21" t="s">
        <v>373</v>
      </c>
      <c r="I94" s="1346" t="s">
        <v>33</v>
      </c>
      <c r="J94" s="26">
        <v>450</v>
      </c>
      <c r="K94" s="1577"/>
      <c r="L94" s="1577"/>
      <c r="M94" s="1571"/>
      <c r="N94" s="1574"/>
      <c r="O94" s="1574"/>
      <c r="P94" s="1574"/>
      <c r="Q94" s="1571"/>
      <c r="R94" s="1574"/>
      <c r="S94" s="1574"/>
      <c r="T94" s="1574"/>
      <c r="U94" s="1709"/>
      <c r="V94" s="1706"/>
      <c r="W94" s="1706"/>
      <c r="X94" s="1706"/>
      <c r="Y94" s="1616"/>
      <c r="Z94" s="1616"/>
      <c r="AA94" s="1616"/>
      <c r="AB94" s="1616"/>
      <c r="AC94" s="1574"/>
      <c r="AD94" s="1571"/>
      <c r="AE94" s="1571"/>
      <c r="AF94" s="1565"/>
      <c r="AG94" s="1562"/>
      <c r="AH94" s="1412"/>
      <c r="AI94" s="1412"/>
      <c r="AJ94" s="1580"/>
      <c r="AK94" s="1373">
        <f t="shared" si="33"/>
        <v>0</v>
      </c>
      <c r="AL94" s="1373">
        <f t="shared" si="34"/>
        <v>0</v>
      </c>
      <c r="AM94" s="1103"/>
      <c r="AN94" s="1990"/>
      <c r="AO94" s="2"/>
      <c r="AP94" s="2"/>
      <c r="AQ94" s="2"/>
      <c r="AR94" s="2"/>
      <c r="AS94" s="2"/>
    </row>
    <row r="95" spans="1:45" ht="45" hidden="1" customHeight="1" outlineLevel="1">
      <c r="A95" s="1686"/>
      <c r="B95" s="1720"/>
      <c r="C95" s="1293"/>
      <c r="D95" s="1293"/>
      <c r="E95" s="1578"/>
      <c r="F95" s="1578"/>
      <c r="G95" s="21" t="s">
        <v>375</v>
      </c>
      <c r="H95" s="21" t="s">
        <v>376</v>
      </c>
      <c r="I95" s="1346" t="s">
        <v>33</v>
      </c>
      <c r="J95" s="26">
        <v>3500</v>
      </c>
      <c r="K95" s="1578"/>
      <c r="L95" s="1578"/>
      <c r="M95" s="1572"/>
      <c r="N95" s="1575"/>
      <c r="O95" s="1575"/>
      <c r="P95" s="1575"/>
      <c r="Q95" s="1572"/>
      <c r="R95" s="1575"/>
      <c r="S95" s="1575"/>
      <c r="T95" s="1575"/>
      <c r="U95" s="1710"/>
      <c r="V95" s="1707"/>
      <c r="W95" s="1707"/>
      <c r="X95" s="1707"/>
      <c r="Y95" s="1617"/>
      <c r="Z95" s="1617"/>
      <c r="AA95" s="1617"/>
      <c r="AB95" s="1617"/>
      <c r="AC95" s="1575"/>
      <c r="AD95" s="1572"/>
      <c r="AE95" s="1572"/>
      <c r="AF95" s="1566"/>
      <c r="AG95" s="1563"/>
      <c r="AH95" s="1413"/>
      <c r="AI95" s="1413"/>
      <c r="AJ95" s="1581"/>
      <c r="AK95" s="1374">
        <f t="shared" si="33"/>
        <v>0</v>
      </c>
      <c r="AL95" s="1374">
        <f t="shared" si="34"/>
        <v>0</v>
      </c>
      <c r="AM95" s="1104"/>
      <c r="AN95" s="1990"/>
      <c r="AO95" s="2"/>
      <c r="AP95" s="2"/>
      <c r="AQ95" s="2"/>
      <c r="AR95" s="2"/>
      <c r="AS95" s="2"/>
    </row>
    <row r="96" spans="1:45" ht="17.25" hidden="1" customHeight="1" outlineLevel="1">
      <c r="A96" s="1684" t="s">
        <v>43</v>
      </c>
      <c r="B96" s="1718" t="s">
        <v>472</v>
      </c>
      <c r="C96" s="1281"/>
      <c r="D96" s="1281"/>
      <c r="E96" s="1576" t="s">
        <v>35</v>
      </c>
      <c r="F96" s="1576" t="s">
        <v>442</v>
      </c>
      <c r="G96" s="21" t="s">
        <v>372</v>
      </c>
      <c r="H96" s="21" t="s">
        <v>79</v>
      </c>
      <c r="I96" s="1346" t="s">
        <v>33</v>
      </c>
      <c r="J96" s="22">
        <v>0.27</v>
      </c>
      <c r="K96" s="1576">
        <v>2017</v>
      </c>
      <c r="L96" s="1576">
        <v>2020</v>
      </c>
      <c r="M96" s="1570">
        <f>SUM(N96:P98)</f>
        <v>3128.04</v>
      </c>
      <c r="N96" s="1573">
        <v>0</v>
      </c>
      <c r="O96" s="1573">
        <v>3128.04</v>
      </c>
      <c r="P96" s="1573">
        <v>0</v>
      </c>
      <c r="Q96" s="1570">
        <f>SUM(R96:T98)</f>
        <v>3128.04</v>
      </c>
      <c r="R96" s="1573">
        <v>0</v>
      </c>
      <c r="S96" s="1573">
        <v>3128.04</v>
      </c>
      <c r="T96" s="1573">
        <v>0</v>
      </c>
      <c r="U96" s="1708">
        <f>SUM(V96:X98)</f>
        <v>3128.04</v>
      </c>
      <c r="V96" s="1705">
        <f>R96</f>
        <v>0</v>
      </c>
      <c r="W96" s="1705">
        <f>S96</f>
        <v>3128.04</v>
      </c>
      <c r="X96" s="1705">
        <f>T96</f>
        <v>0</v>
      </c>
      <c r="Y96" s="1615">
        <f>U96</f>
        <v>3128.04</v>
      </c>
      <c r="Z96" s="1615">
        <f t="shared" ref="Z96:AB96" si="41">V96</f>
        <v>0</v>
      </c>
      <c r="AA96" s="1615">
        <f t="shared" si="41"/>
        <v>3128.04</v>
      </c>
      <c r="AB96" s="1615">
        <f t="shared" si="41"/>
        <v>0</v>
      </c>
      <c r="AC96" s="1570"/>
      <c r="AD96" s="1570">
        <v>0</v>
      </c>
      <c r="AE96" s="1570">
        <v>4040.35</v>
      </c>
      <c r="AF96" s="1570">
        <v>1621.4</v>
      </c>
      <c r="AG96" s="1591">
        <v>1620.4</v>
      </c>
      <c r="AH96" s="1414"/>
      <c r="AI96" s="1414"/>
      <c r="AJ96" s="1576">
        <v>1621.4</v>
      </c>
      <c r="AK96" s="1247">
        <f t="shared" si="33"/>
        <v>1621.4</v>
      </c>
      <c r="AL96" s="1247">
        <f t="shared" si="34"/>
        <v>-3128.04</v>
      </c>
      <c r="AM96" s="1102"/>
      <c r="AN96" s="1990"/>
      <c r="AO96" s="2"/>
      <c r="AP96" s="2"/>
      <c r="AQ96" s="2"/>
      <c r="AR96" s="2"/>
      <c r="AS96" s="2"/>
    </row>
    <row r="97" spans="1:45" ht="12" hidden="1" customHeight="1" outlineLevel="1">
      <c r="A97" s="1685"/>
      <c r="B97" s="1719"/>
      <c r="C97" s="1282"/>
      <c r="D97" s="1282"/>
      <c r="E97" s="1577"/>
      <c r="F97" s="1577"/>
      <c r="G97" s="21" t="s">
        <v>374</v>
      </c>
      <c r="H97" s="21" t="s">
        <v>373</v>
      </c>
      <c r="I97" s="1346" t="s">
        <v>33</v>
      </c>
      <c r="J97" s="26">
        <v>200</v>
      </c>
      <c r="K97" s="1577"/>
      <c r="L97" s="1577"/>
      <c r="M97" s="1571"/>
      <c r="N97" s="1574"/>
      <c r="O97" s="1574"/>
      <c r="P97" s="1574"/>
      <c r="Q97" s="1571"/>
      <c r="R97" s="1574"/>
      <c r="S97" s="1574"/>
      <c r="T97" s="1574"/>
      <c r="U97" s="1709"/>
      <c r="V97" s="1706"/>
      <c r="W97" s="1706"/>
      <c r="X97" s="1706"/>
      <c r="Y97" s="1616"/>
      <c r="Z97" s="1616"/>
      <c r="AA97" s="1616"/>
      <c r="AB97" s="1616"/>
      <c r="AC97" s="1574"/>
      <c r="AD97" s="1571"/>
      <c r="AE97" s="1571"/>
      <c r="AF97" s="1571"/>
      <c r="AG97" s="1592"/>
      <c r="AH97" s="1415"/>
      <c r="AI97" s="1415"/>
      <c r="AJ97" s="1577"/>
      <c r="AK97" s="1283">
        <f t="shared" si="33"/>
        <v>0</v>
      </c>
      <c r="AL97" s="1283">
        <f t="shared" si="34"/>
        <v>0</v>
      </c>
      <c r="AM97" s="1103"/>
      <c r="AN97" s="1990"/>
      <c r="AO97" s="2"/>
      <c r="AP97" s="2"/>
      <c r="AQ97" s="2"/>
      <c r="AR97" s="2"/>
      <c r="AS97" s="2"/>
    </row>
    <row r="98" spans="1:45" ht="44.25" hidden="1" customHeight="1" outlineLevel="1">
      <c r="A98" s="1686"/>
      <c r="B98" s="1720"/>
      <c r="C98" s="1293"/>
      <c r="D98" s="1293"/>
      <c r="E98" s="1578"/>
      <c r="F98" s="1578"/>
      <c r="G98" s="21" t="s">
        <v>375</v>
      </c>
      <c r="H98" s="21" t="s">
        <v>376</v>
      </c>
      <c r="I98" s="1346" t="s">
        <v>33</v>
      </c>
      <c r="J98" s="26">
        <v>1387</v>
      </c>
      <c r="K98" s="1578"/>
      <c r="L98" s="1578"/>
      <c r="M98" s="1572"/>
      <c r="N98" s="1575"/>
      <c r="O98" s="1575"/>
      <c r="P98" s="1575"/>
      <c r="Q98" s="1572"/>
      <c r="R98" s="1575"/>
      <c r="S98" s="1575"/>
      <c r="T98" s="1575"/>
      <c r="U98" s="1710"/>
      <c r="V98" s="1707"/>
      <c r="W98" s="1707"/>
      <c r="X98" s="1707"/>
      <c r="Y98" s="1617"/>
      <c r="Z98" s="1617"/>
      <c r="AA98" s="1617"/>
      <c r="AB98" s="1617"/>
      <c r="AC98" s="1575"/>
      <c r="AD98" s="1572"/>
      <c r="AE98" s="1572"/>
      <c r="AF98" s="1572"/>
      <c r="AG98" s="1593"/>
      <c r="AH98" s="1416"/>
      <c r="AI98" s="1416"/>
      <c r="AJ98" s="1578"/>
      <c r="AK98" s="1248">
        <f t="shared" si="33"/>
        <v>0</v>
      </c>
      <c r="AL98" s="1248">
        <f t="shared" si="34"/>
        <v>0</v>
      </c>
      <c r="AM98" s="1104"/>
      <c r="AN98" s="1990"/>
      <c r="AO98" s="2"/>
      <c r="AP98" s="2"/>
      <c r="AQ98" s="2"/>
      <c r="AR98" s="2"/>
      <c r="AS98" s="2"/>
    </row>
    <row r="99" spans="1:45" ht="20.25" hidden="1" customHeight="1" outlineLevel="1">
      <c r="A99" s="1684" t="s">
        <v>44</v>
      </c>
      <c r="B99" s="1718" t="s">
        <v>473</v>
      </c>
      <c r="C99" s="1281"/>
      <c r="D99" s="1281"/>
      <c r="E99" s="1576" t="s">
        <v>35</v>
      </c>
      <c r="F99" s="1576" t="s">
        <v>442</v>
      </c>
      <c r="G99" s="21" t="s">
        <v>372</v>
      </c>
      <c r="H99" s="21" t="s">
        <v>79</v>
      </c>
      <c r="I99" s="1346" t="s">
        <v>33</v>
      </c>
      <c r="J99" s="21">
        <v>2.5000000000000001E-2</v>
      </c>
      <c r="K99" s="1576">
        <v>2017</v>
      </c>
      <c r="L99" s="1576">
        <v>2018</v>
      </c>
      <c r="M99" s="1570">
        <f>SUM(N99:P101)</f>
        <v>275.56</v>
      </c>
      <c r="N99" s="1573">
        <v>275.56</v>
      </c>
      <c r="O99" s="1573">
        <v>0</v>
      </c>
      <c r="P99" s="1573">
        <v>0</v>
      </c>
      <c r="Q99" s="1570">
        <f>SUM(R99:T101)</f>
        <v>275.56</v>
      </c>
      <c r="R99" s="1573">
        <v>275.56</v>
      </c>
      <c r="S99" s="1573">
        <v>0</v>
      </c>
      <c r="T99" s="1573">
        <v>0</v>
      </c>
      <c r="U99" s="1708">
        <f>SUM(V99:X101)</f>
        <v>275.56</v>
      </c>
      <c r="V99" s="1705">
        <f>R99</f>
        <v>275.56</v>
      </c>
      <c r="W99" s="1705">
        <f>S99</f>
        <v>0</v>
      </c>
      <c r="X99" s="1705">
        <f>T99</f>
        <v>0</v>
      </c>
      <c r="Y99" s="1615">
        <f t="shared" ref="Y99:AB99" si="42">U99</f>
        <v>275.56</v>
      </c>
      <c r="Z99" s="1615">
        <f t="shared" si="42"/>
        <v>275.56</v>
      </c>
      <c r="AA99" s="1615">
        <f t="shared" si="42"/>
        <v>0</v>
      </c>
      <c r="AB99" s="1615">
        <f t="shared" si="42"/>
        <v>0</v>
      </c>
      <c r="AC99" s="1570"/>
      <c r="AD99" s="1573">
        <v>0</v>
      </c>
      <c r="AE99" s="1573">
        <v>0</v>
      </c>
      <c r="AF99" s="1573"/>
      <c r="AG99" s="1603" t="s">
        <v>33</v>
      </c>
      <c r="AH99" s="1384"/>
      <c r="AI99" s="1384"/>
      <c r="AJ99" s="1576"/>
      <c r="AK99" s="1247">
        <f t="shared" si="33"/>
        <v>0</v>
      </c>
      <c r="AL99" s="1247">
        <f t="shared" si="34"/>
        <v>-275.56</v>
      </c>
      <c r="AM99" s="1102"/>
      <c r="AN99" s="1990"/>
      <c r="AO99" s="2"/>
      <c r="AP99" s="2"/>
      <c r="AQ99" s="2"/>
      <c r="AR99" s="2"/>
      <c r="AS99" s="2"/>
    </row>
    <row r="100" spans="1:45" ht="13.5" hidden="1" customHeight="1" outlineLevel="1">
      <c r="A100" s="1685"/>
      <c r="B100" s="1719"/>
      <c r="C100" s="1282"/>
      <c r="D100" s="1282"/>
      <c r="E100" s="1577"/>
      <c r="F100" s="1577"/>
      <c r="G100" s="21" t="s">
        <v>374</v>
      </c>
      <c r="H100" s="21" t="s">
        <v>373</v>
      </c>
      <c r="I100" s="1346" t="s">
        <v>33</v>
      </c>
      <c r="J100" s="26">
        <v>200</v>
      </c>
      <c r="K100" s="1577"/>
      <c r="L100" s="1577"/>
      <c r="M100" s="1571"/>
      <c r="N100" s="1574"/>
      <c r="O100" s="1574"/>
      <c r="P100" s="1574"/>
      <c r="Q100" s="1571"/>
      <c r="R100" s="1574"/>
      <c r="S100" s="1574"/>
      <c r="T100" s="1574"/>
      <c r="U100" s="1709"/>
      <c r="V100" s="1706"/>
      <c r="W100" s="1706"/>
      <c r="X100" s="1706"/>
      <c r="Y100" s="1616"/>
      <c r="Z100" s="1616"/>
      <c r="AA100" s="1616"/>
      <c r="AB100" s="1616"/>
      <c r="AC100" s="1574"/>
      <c r="AD100" s="1574"/>
      <c r="AE100" s="1574"/>
      <c r="AF100" s="1574"/>
      <c r="AG100" s="1604"/>
      <c r="AH100" s="1385"/>
      <c r="AI100" s="1385"/>
      <c r="AJ100" s="1577"/>
      <c r="AK100" s="1283">
        <f t="shared" si="33"/>
        <v>0</v>
      </c>
      <c r="AL100" s="1283">
        <f t="shared" si="34"/>
        <v>0</v>
      </c>
      <c r="AM100" s="1103"/>
      <c r="AN100" s="1990"/>
      <c r="AO100" s="2"/>
      <c r="AP100" s="2"/>
      <c r="AQ100" s="2"/>
      <c r="AR100" s="2"/>
      <c r="AS100" s="2"/>
    </row>
    <row r="101" spans="1:45" ht="40.5" hidden="1" customHeight="1" outlineLevel="1">
      <c r="A101" s="1686"/>
      <c r="B101" s="1720"/>
      <c r="C101" s="1293"/>
      <c r="D101" s="1293"/>
      <c r="E101" s="1578"/>
      <c r="F101" s="1578"/>
      <c r="G101" s="21" t="s">
        <v>375</v>
      </c>
      <c r="H101" s="21" t="s">
        <v>376</v>
      </c>
      <c r="I101" s="1346" t="s">
        <v>33</v>
      </c>
      <c r="J101" s="26">
        <v>1030</v>
      </c>
      <c r="K101" s="1578"/>
      <c r="L101" s="1578"/>
      <c r="M101" s="1572"/>
      <c r="N101" s="1575"/>
      <c r="O101" s="1575"/>
      <c r="P101" s="1575"/>
      <c r="Q101" s="1572"/>
      <c r="R101" s="1575"/>
      <c r="S101" s="1575"/>
      <c r="T101" s="1575"/>
      <c r="U101" s="1710"/>
      <c r="V101" s="1707"/>
      <c r="W101" s="1707"/>
      <c r="X101" s="1707"/>
      <c r="Y101" s="1617"/>
      <c r="Z101" s="1617"/>
      <c r="AA101" s="1617"/>
      <c r="AB101" s="1617"/>
      <c r="AC101" s="1575"/>
      <c r="AD101" s="1575"/>
      <c r="AE101" s="1575"/>
      <c r="AF101" s="1575"/>
      <c r="AG101" s="1605"/>
      <c r="AH101" s="1386"/>
      <c r="AI101" s="1386"/>
      <c r="AJ101" s="1578"/>
      <c r="AK101" s="1248">
        <f t="shared" si="33"/>
        <v>0</v>
      </c>
      <c r="AL101" s="1248">
        <f t="shared" si="34"/>
        <v>0</v>
      </c>
      <c r="AM101" s="1104"/>
      <c r="AN101" s="1990"/>
      <c r="AO101" s="2"/>
      <c r="AP101" s="2"/>
      <c r="AQ101" s="2"/>
      <c r="AR101" s="2"/>
      <c r="AS101" s="2"/>
    </row>
    <row r="102" spans="1:45" ht="19.5" hidden="1" customHeight="1" outlineLevel="1">
      <c r="A102" s="1684" t="s">
        <v>45</v>
      </c>
      <c r="B102" s="1718" t="s">
        <v>474</v>
      </c>
      <c r="C102" s="1281"/>
      <c r="D102" s="1281"/>
      <c r="E102" s="1576" t="s">
        <v>35</v>
      </c>
      <c r="F102" s="1576" t="s">
        <v>442</v>
      </c>
      <c r="G102" s="21" t="s">
        <v>372</v>
      </c>
      <c r="H102" s="21" t="s">
        <v>79</v>
      </c>
      <c r="I102" s="1346" t="s">
        <v>33</v>
      </c>
      <c r="J102" s="23">
        <v>3.5000000000000003E-2</v>
      </c>
      <c r="K102" s="1576">
        <v>2017</v>
      </c>
      <c r="L102" s="1576">
        <v>2020</v>
      </c>
      <c r="M102" s="1570">
        <f>SUM(N102:P104)</f>
        <v>373.3</v>
      </c>
      <c r="N102" s="1573">
        <v>0</v>
      </c>
      <c r="O102" s="1573">
        <v>0</v>
      </c>
      <c r="P102" s="1573">
        <v>373.3</v>
      </c>
      <c r="Q102" s="1570">
        <f>SUM(R102:T104)</f>
        <v>373.3</v>
      </c>
      <c r="R102" s="1573">
        <v>0</v>
      </c>
      <c r="S102" s="1573">
        <v>0</v>
      </c>
      <c r="T102" s="1573">
        <v>373.3</v>
      </c>
      <c r="U102" s="1708">
        <f>SUM(V102:X104)</f>
        <v>373.3</v>
      </c>
      <c r="V102" s="1705">
        <f>R102</f>
        <v>0</v>
      </c>
      <c r="W102" s="1705">
        <f>S102</f>
        <v>0</v>
      </c>
      <c r="X102" s="1705">
        <f>T102</f>
        <v>373.3</v>
      </c>
      <c r="Y102" s="1615">
        <f>U102</f>
        <v>373.3</v>
      </c>
      <c r="Z102" s="1615">
        <f t="shared" ref="Z102:AB102" si="43">V102</f>
        <v>0</v>
      </c>
      <c r="AA102" s="1615">
        <f t="shared" si="43"/>
        <v>0</v>
      </c>
      <c r="AB102" s="1615">
        <f t="shared" si="43"/>
        <v>373.3</v>
      </c>
      <c r="AC102" s="1570"/>
      <c r="AD102" s="1573">
        <v>0</v>
      </c>
      <c r="AE102" s="1573">
        <v>0</v>
      </c>
      <c r="AF102" s="1573"/>
      <c r="AG102" s="1733" t="s">
        <v>604</v>
      </c>
      <c r="AH102" s="1334"/>
      <c r="AI102" s="1334"/>
      <c r="AJ102" s="1736"/>
      <c r="AK102" s="1213">
        <f t="shared" si="33"/>
        <v>-373.3</v>
      </c>
      <c r="AL102" s="1213">
        <f t="shared" si="34"/>
        <v>-373.3</v>
      </c>
      <c r="AM102" s="1102"/>
      <c r="AN102" s="1990"/>
      <c r="AO102" s="2"/>
      <c r="AP102" s="2"/>
      <c r="AQ102" s="2"/>
      <c r="AR102" s="2"/>
      <c r="AS102" s="2"/>
    </row>
    <row r="103" spans="1:45" ht="14.4" hidden="1" customHeight="1" outlineLevel="1">
      <c r="A103" s="1685"/>
      <c r="B103" s="1719"/>
      <c r="C103" s="1282"/>
      <c r="D103" s="1282"/>
      <c r="E103" s="1577"/>
      <c r="F103" s="1577"/>
      <c r="G103" s="21" t="s">
        <v>374</v>
      </c>
      <c r="H103" s="21" t="s">
        <v>373</v>
      </c>
      <c r="I103" s="1346" t="s">
        <v>33</v>
      </c>
      <c r="J103" s="21">
        <v>150</v>
      </c>
      <c r="K103" s="1577"/>
      <c r="L103" s="1577"/>
      <c r="M103" s="1571"/>
      <c r="N103" s="1574"/>
      <c r="O103" s="1574"/>
      <c r="P103" s="1574"/>
      <c r="Q103" s="1571"/>
      <c r="R103" s="1574"/>
      <c r="S103" s="1574"/>
      <c r="T103" s="1574"/>
      <c r="U103" s="1709"/>
      <c r="V103" s="1706"/>
      <c r="W103" s="1706"/>
      <c r="X103" s="1706"/>
      <c r="Y103" s="1616"/>
      <c r="Z103" s="1616"/>
      <c r="AA103" s="1616"/>
      <c r="AB103" s="1616"/>
      <c r="AC103" s="1574"/>
      <c r="AD103" s="1574"/>
      <c r="AE103" s="1574"/>
      <c r="AF103" s="1574"/>
      <c r="AG103" s="1734"/>
      <c r="AH103" s="1335"/>
      <c r="AI103" s="1335"/>
      <c r="AJ103" s="1737"/>
      <c r="AK103" s="1219">
        <f t="shared" si="33"/>
        <v>0</v>
      </c>
      <c r="AL103" s="1219">
        <f t="shared" si="34"/>
        <v>0</v>
      </c>
      <c r="AM103" s="1103"/>
      <c r="AN103" s="1990"/>
      <c r="AO103" s="2"/>
      <c r="AP103" s="2"/>
      <c r="AQ103" s="2"/>
      <c r="AR103" s="2"/>
      <c r="AS103" s="2"/>
    </row>
    <row r="104" spans="1:45" ht="43.2" hidden="1" customHeight="1" outlineLevel="1">
      <c r="A104" s="1686"/>
      <c r="B104" s="1720"/>
      <c r="C104" s="1293"/>
      <c r="D104" s="1293"/>
      <c r="E104" s="1578"/>
      <c r="F104" s="1578"/>
      <c r="G104" s="21" t="s">
        <v>375</v>
      </c>
      <c r="H104" s="21" t="s">
        <v>376</v>
      </c>
      <c r="I104" s="1346" t="s">
        <v>33</v>
      </c>
      <c r="J104" s="21">
        <v>275</v>
      </c>
      <c r="K104" s="1578"/>
      <c r="L104" s="1578"/>
      <c r="M104" s="1572"/>
      <c r="N104" s="1575"/>
      <c r="O104" s="1575"/>
      <c r="P104" s="1575"/>
      <c r="Q104" s="1572"/>
      <c r="R104" s="1575"/>
      <c r="S104" s="1575"/>
      <c r="T104" s="1575"/>
      <c r="U104" s="1710"/>
      <c r="V104" s="1707"/>
      <c r="W104" s="1707"/>
      <c r="X104" s="1707"/>
      <c r="Y104" s="1617"/>
      <c r="Z104" s="1617"/>
      <c r="AA104" s="1617"/>
      <c r="AB104" s="1617"/>
      <c r="AC104" s="1575"/>
      <c r="AD104" s="1575"/>
      <c r="AE104" s="1575"/>
      <c r="AF104" s="1575"/>
      <c r="AG104" s="1735"/>
      <c r="AH104" s="1336"/>
      <c r="AI104" s="1336"/>
      <c r="AJ104" s="1738"/>
      <c r="AK104" s="1214">
        <f t="shared" si="33"/>
        <v>0</v>
      </c>
      <c r="AL104" s="1214">
        <f t="shared" si="34"/>
        <v>0</v>
      </c>
      <c r="AM104" s="1104"/>
      <c r="AN104" s="1990"/>
      <c r="AO104" s="2"/>
      <c r="AP104" s="2"/>
      <c r="AQ104" s="2"/>
      <c r="AR104" s="2"/>
      <c r="AS104" s="2"/>
    </row>
    <row r="105" spans="1:45" ht="19.5" hidden="1" customHeight="1" outlineLevel="1">
      <c r="A105" s="1684" t="s">
        <v>46</v>
      </c>
      <c r="B105" s="1718" t="s">
        <v>475</v>
      </c>
      <c r="C105" s="1281"/>
      <c r="D105" s="1281"/>
      <c r="E105" s="1576" t="s">
        <v>35</v>
      </c>
      <c r="F105" s="1576" t="s">
        <v>442</v>
      </c>
      <c r="G105" s="22" t="s">
        <v>372</v>
      </c>
      <c r="H105" s="22" t="s">
        <v>79</v>
      </c>
      <c r="I105" s="1346" t="s">
        <v>33</v>
      </c>
      <c r="J105" s="22">
        <v>0.03</v>
      </c>
      <c r="K105" s="1576">
        <v>2017</v>
      </c>
      <c r="L105" s="1576">
        <v>2018</v>
      </c>
      <c r="M105" s="1570">
        <f>SUM(N105:P107)</f>
        <v>291.45999999999998</v>
      </c>
      <c r="N105" s="1573">
        <v>291.45999999999998</v>
      </c>
      <c r="O105" s="1573">
        <v>0</v>
      </c>
      <c r="P105" s="1573">
        <v>0</v>
      </c>
      <c r="Q105" s="1570">
        <f>SUM(R105:T107)</f>
        <v>291.45999999999998</v>
      </c>
      <c r="R105" s="1573">
        <v>291.45999999999998</v>
      </c>
      <c r="S105" s="1573">
        <v>0</v>
      </c>
      <c r="T105" s="1573">
        <v>0</v>
      </c>
      <c r="U105" s="1708">
        <f>SUM(V105:X107)</f>
        <v>291.45999999999998</v>
      </c>
      <c r="V105" s="1705">
        <f>R105</f>
        <v>291.45999999999998</v>
      </c>
      <c r="W105" s="1705">
        <f>S105</f>
        <v>0</v>
      </c>
      <c r="X105" s="1705">
        <f>T105</f>
        <v>0</v>
      </c>
      <c r="Y105" s="1615">
        <f t="shared" ref="Y105:AB105" si="44">U105</f>
        <v>291.45999999999998</v>
      </c>
      <c r="Z105" s="1615">
        <f t="shared" si="44"/>
        <v>291.45999999999998</v>
      </c>
      <c r="AA105" s="1615">
        <f t="shared" si="44"/>
        <v>0</v>
      </c>
      <c r="AB105" s="1615">
        <f t="shared" si="44"/>
        <v>0</v>
      </c>
      <c r="AC105" s="1570"/>
      <c r="AD105" s="1573">
        <v>0</v>
      </c>
      <c r="AE105" s="1573">
        <v>0</v>
      </c>
      <c r="AF105" s="1573"/>
      <c r="AG105" s="1603" t="s">
        <v>604</v>
      </c>
      <c r="AH105" s="1384"/>
      <c r="AI105" s="1384"/>
      <c r="AJ105" s="1576"/>
      <c r="AK105" s="1247">
        <f t="shared" si="33"/>
        <v>0</v>
      </c>
      <c r="AL105" s="1247">
        <f t="shared" si="34"/>
        <v>-291.45999999999998</v>
      </c>
      <c r="AM105" s="1102"/>
      <c r="AN105" s="1990"/>
      <c r="AO105" s="2"/>
      <c r="AP105" s="2"/>
      <c r="AQ105" s="2"/>
      <c r="AR105" s="2"/>
      <c r="AS105" s="2"/>
    </row>
    <row r="106" spans="1:45" ht="14.4" hidden="1" customHeight="1" outlineLevel="1">
      <c r="A106" s="1685"/>
      <c r="B106" s="1719"/>
      <c r="C106" s="1282"/>
      <c r="D106" s="1282"/>
      <c r="E106" s="1577"/>
      <c r="F106" s="1577"/>
      <c r="G106" s="22" t="s">
        <v>374</v>
      </c>
      <c r="H106" s="22" t="s">
        <v>373</v>
      </c>
      <c r="I106" s="1346" t="s">
        <v>33</v>
      </c>
      <c r="J106" s="21">
        <v>150</v>
      </c>
      <c r="K106" s="1577"/>
      <c r="L106" s="1577"/>
      <c r="M106" s="1571"/>
      <c r="N106" s="1574"/>
      <c r="O106" s="1574"/>
      <c r="P106" s="1574"/>
      <c r="Q106" s="1571"/>
      <c r="R106" s="1574"/>
      <c r="S106" s="1574"/>
      <c r="T106" s="1574"/>
      <c r="U106" s="1709"/>
      <c r="V106" s="1706"/>
      <c r="W106" s="1706"/>
      <c r="X106" s="1706"/>
      <c r="Y106" s="1616"/>
      <c r="Z106" s="1616"/>
      <c r="AA106" s="1616"/>
      <c r="AB106" s="1616"/>
      <c r="AC106" s="1574"/>
      <c r="AD106" s="1574"/>
      <c r="AE106" s="1574"/>
      <c r="AF106" s="1574"/>
      <c r="AG106" s="1604"/>
      <c r="AH106" s="1385"/>
      <c r="AI106" s="1385"/>
      <c r="AJ106" s="1577"/>
      <c r="AK106" s="1283">
        <f t="shared" si="33"/>
        <v>0</v>
      </c>
      <c r="AL106" s="1283">
        <f t="shared" si="34"/>
        <v>0</v>
      </c>
      <c r="AM106" s="1103"/>
      <c r="AN106" s="1990"/>
      <c r="AO106" s="2"/>
      <c r="AP106" s="2"/>
      <c r="AQ106" s="2"/>
      <c r="AR106" s="2"/>
      <c r="AS106" s="2"/>
    </row>
    <row r="107" spans="1:45" ht="43.2" hidden="1" customHeight="1" outlineLevel="1">
      <c r="A107" s="1686"/>
      <c r="B107" s="1720"/>
      <c r="C107" s="1293"/>
      <c r="D107" s="1293"/>
      <c r="E107" s="1578"/>
      <c r="F107" s="1578"/>
      <c r="G107" s="22" t="s">
        <v>375</v>
      </c>
      <c r="H107" s="22" t="s">
        <v>376</v>
      </c>
      <c r="I107" s="1346" t="s">
        <v>33</v>
      </c>
      <c r="J107" s="21">
        <v>592.61</v>
      </c>
      <c r="K107" s="1578"/>
      <c r="L107" s="1578"/>
      <c r="M107" s="1572"/>
      <c r="N107" s="1575"/>
      <c r="O107" s="1575"/>
      <c r="P107" s="1575"/>
      <c r="Q107" s="1572"/>
      <c r="R107" s="1575"/>
      <c r="S107" s="1575"/>
      <c r="T107" s="1575"/>
      <c r="U107" s="1710"/>
      <c r="V107" s="1707"/>
      <c r="W107" s="1707"/>
      <c r="X107" s="1707"/>
      <c r="Y107" s="1617"/>
      <c r="Z107" s="1617"/>
      <c r="AA107" s="1617"/>
      <c r="AB107" s="1617"/>
      <c r="AC107" s="1575"/>
      <c r="AD107" s="1575"/>
      <c r="AE107" s="1575"/>
      <c r="AF107" s="1575"/>
      <c r="AG107" s="1605"/>
      <c r="AH107" s="1386"/>
      <c r="AI107" s="1386"/>
      <c r="AJ107" s="1578"/>
      <c r="AK107" s="1248">
        <f t="shared" si="33"/>
        <v>0</v>
      </c>
      <c r="AL107" s="1248">
        <f t="shared" si="34"/>
        <v>0</v>
      </c>
      <c r="AM107" s="1104"/>
      <c r="AN107" s="1990"/>
      <c r="AO107" s="2"/>
      <c r="AP107" s="2"/>
      <c r="AQ107" s="2"/>
      <c r="AR107" s="2"/>
      <c r="AS107" s="2"/>
    </row>
    <row r="108" spans="1:45" ht="25.5" hidden="1" customHeight="1" outlineLevel="1">
      <c r="A108" s="1684" t="s">
        <v>47</v>
      </c>
      <c r="B108" s="1718" t="s">
        <v>476</v>
      </c>
      <c r="C108" s="1281"/>
      <c r="D108" s="1281"/>
      <c r="E108" s="1576" t="s">
        <v>35</v>
      </c>
      <c r="F108" s="1576" t="s">
        <v>442</v>
      </c>
      <c r="G108" s="21" t="s">
        <v>372</v>
      </c>
      <c r="H108" s="21" t="s">
        <v>79</v>
      </c>
      <c r="I108" s="1346" t="s">
        <v>33</v>
      </c>
      <c r="J108" s="22">
        <v>0.01</v>
      </c>
      <c r="K108" s="1576">
        <v>2017</v>
      </c>
      <c r="L108" s="1576">
        <v>2020</v>
      </c>
      <c r="M108" s="1570">
        <f>SUM(N108:P110)</f>
        <v>121.26</v>
      </c>
      <c r="N108" s="1573">
        <v>0</v>
      </c>
      <c r="O108" s="1573">
        <v>0</v>
      </c>
      <c r="P108" s="1573">
        <v>121.26</v>
      </c>
      <c r="Q108" s="1570">
        <f>SUM(R108:T110)</f>
        <v>121.26</v>
      </c>
      <c r="R108" s="1573">
        <v>0</v>
      </c>
      <c r="S108" s="1573">
        <v>0</v>
      </c>
      <c r="T108" s="1573">
        <v>121.26</v>
      </c>
      <c r="U108" s="1708">
        <f>SUM(V108:X110)</f>
        <v>121.26</v>
      </c>
      <c r="V108" s="1705">
        <f>R108</f>
        <v>0</v>
      </c>
      <c r="W108" s="1705">
        <f>S108</f>
        <v>0</v>
      </c>
      <c r="X108" s="1705">
        <f>T108</f>
        <v>121.26</v>
      </c>
      <c r="Y108" s="1615">
        <f>U108</f>
        <v>121.26</v>
      </c>
      <c r="Z108" s="1615">
        <f t="shared" ref="Z108:AB108" si="45">V108</f>
        <v>0</v>
      </c>
      <c r="AA108" s="1615">
        <f t="shared" si="45"/>
        <v>0</v>
      </c>
      <c r="AB108" s="1615">
        <f t="shared" si="45"/>
        <v>121.26</v>
      </c>
      <c r="AC108" s="1570"/>
      <c r="AD108" s="1573">
        <v>0</v>
      </c>
      <c r="AE108" s="1573">
        <v>0</v>
      </c>
      <c r="AF108" s="1573"/>
      <c r="AG108" s="1561" t="s">
        <v>604</v>
      </c>
      <c r="AH108" s="1411"/>
      <c r="AI108" s="1411"/>
      <c r="AJ108" s="1579"/>
      <c r="AK108" s="1372">
        <f t="shared" si="33"/>
        <v>-121.26</v>
      </c>
      <c r="AL108" s="1372">
        <f t="shared" si="34"/>
        <v>-121.26</v>
      </c>
      <c r="AM108" s="1102"/>
      <c r="AN108" s="1990"/>
      <c r="AO108" s="2"/>
      <c r="AP108" s="2"/>
      <c r="AQ108" s="2"/>
      <c r="AR108" s="2"/>
      <c r="AS108" s="2"/>
    </row>
    <row r="109" spans="1:45" ht="14.4" hidden="1" customHeight="1" outlineLevel="1">
      <c r="A109" s="1685"/>
      <c r="B109" s="1719"/>
      <c r="C109" s="1282"/>
      <c r="D109" s="1282"/>
      <c r="E109" s="1577"/>
      <c r="F109" s="1577"/>
      <c r="G109" s="21" t="s">
        <v>374</v>
      </c>
      <c r="H109" s="21" t="s">
        <v>373</v>
      </c>
      <c r="I109" s="1346" t="s">
        <v>33</v>
      </c>
      <c r="J109" s="26">
        <v>200</v>
      </c>
      <c r="K109" s="1577"/>
      <c r="L109" s="1577"/>
      <c r="M109" s="1571"/>
      <c r="N109" s="1574"/>
      <c r="O109" s="1574"/>
      <c r="P109" s="1574"/>
      <c r="Q109" s="1571"/>
      <c r="R109" s="1574"/>
      <c r="S109" s="1574"/>
      <c r="T109" s="1574"/>
      <c r="U109" s="1709"/>
      <c r="V109" s="1706"/>
      <c r="W109" s="1706"/>
      <c r="X109" s="1706"/>
      <c r="Y109" s="1616"/>
      <c r="Z109" s="1616"/>
      <c r="AA109" s="1616"/>
      <c r="AB109" s="1616"/>
      <c r="AC109" s="1574"/>
      <c r="AD109" s="1574"/>
      <c r="AE109" s="1574"/>
      <c r="AF109" s="1574"/>
      <c r="AG109" s="1562"/>
      <c r="AH109" s="1412"/>
      <c r="AI109" s="1412"/>
      <c r="AJ109" s="1580"/>
      <c r="AK109" s="1373">
        <f t="shared" si="33"/>
        <v>0</v>
      </c>
      <c r="AL109" s="1373">
        <f t="shared" si="34"/>
        <v>0</v>
      </c>
      <c r="AM109" s="1103"/>
      <c r="AN109" s="1990"/>
      <c r="AO109" s="2"/>
      <c r="AP109" s="2"/>
      <c r="AQ109" s="2"/>
      <c r="AR109" s="2"/>
      <c r="AS109" s="2"/>
    </row>
    <row r="110" spans="1:45" ht="43.2" hidden="1" customHeight="1" outlineLevel="1">
      <c r="A110" s="1685"/>
      <c r="B110" s="1719"/>
      <c r="C110" s="1282"/>
      <c r="D110" s="1282"/>
      <c r="E110" s="1577"/>
      <c r="F110" s="1577"/>
      <c r="G110" s="1213" t="s">
        <v>375</v>
      </c>
      <c r="H110" s="1213" t="s">
        <v>376</v>
      </c>
      <c r="I110" s="1211" t="s">
        <v>33</v>
      </c>
      <c r="J110" s="1364">
        <v>1724</v>
      </c>
      <c r="K110" s="1577"/>
      <c r="L110" s="1577"/>
      <c r="M110" s="1571"/>
      <c r="N110" s="1574"/>
      <c r="O110" s="1574"/>
      <c r="P110" s="1574"/>
      <c r="Q110" s="1571"/>
      <c r="R110" s="1574"/>
      <c r="S110" s="1574"/>
      <c r="T110" s="1574"/>
      <c r="U110" s="1709"/>
      <c r="V110" s="1706"/>
      <c r="W110" s="1706"/>
      <c r="X110" s="1706"/>
      <c r="Y110" s="1616"/>
      <c r="Z110" s="1616"/>
      <c r="AA110" s="1616"/>
      <c r="AB110" s="1616"/>
      <c r="AC110" s="1574"/>
      <c r="AD110" s="1574"/>
      <c r="AE110" s="1574"/>
      <c r="AF110" s="1574"/>
      <c r="AG110" s="1562"/>
      <c r="AH110" s="1412"/>
      <c r="AI110" s="1412"/>
      <c r="AJ110" s="1580"/>
      <c r="AK110" s="1373">
        <f t="shared" si="33"/>
        <v>0</v>
      </c>
      <c r="AL110" s="1373">
        <f t="shared" si="34"/>
        <v>0</v>
      </c>
      <c r="AM110" s="1103"/>
      <c r="AN110" s="2203"/>
      <c r="AO110" s="2"/>
      <c r="AP110" s="2"/>
      <c r="AQ110" s="2"/>
      <c r="AR110" s="2"/>
      <c r="AS110" s="2"/>
    </row>
    <row r="111" spans="1:45" ht="31.5" customHeight="1" collapsed="1" thickBot="1">
      <c r="A111" s="1442" t="s">
        <v>14</v>
      </c>
      <c r="B111" s="2204" t="s">
        <v>39</v>
      </c>
      <c r="C111" s="2205"/>
      <c r="D111" s="2205"/>
      <c r="E111" s="2206"/>
      <c r="F111" s="1443"/>
      <c r="G111" s="1444"/>
      <c r="H111" s="1444"/>
      <c r="I111" s="1444"/>
      <c r="J111" s="1444"/>
      <c r="K111" s="1445"/>
      <c r="L111" s="1445"/>
      <c r="M111" s="1446">
        <f t="shared" ref="M111:AJ111" si="46">SUM(M146+M112)</f>
        <v>21818.260000000002</v>
      </c>
      <c r="N111" s="1446">
        <f t="shared" si="46"/>
        <v>2634.3399999999997</v>
      </c>
      <c r="O111" s="1446">
        <f t="shared" si="46"/>
        <v>4539.4799999999996</v>
      </c>
      <c r="P111" s="1446">
        <f t="shared" si="46"/>
        <v>14644.439999999999</v>
      </c>
      <c r="Q111" s="1446">
        <f t="shared" si="46"/>
        <v>21818.260000000002</v>
      </c>
      <c r="R111" s="1446">
        <f t="shared" si="46"/>
        <v>2634.3399999999997</v>
      </c>
      <c r="S111" s="1446">
        <f t="shared" si="46"/>
        <v>4539.4799999999996</v>
      </c>
      <c r="T111" s="1446">
        <f t="shared" si="46"/>
        <v>14644.439999999999</v>
      </c>
      <c r="U111" s="1447">
        <f>SUM(U146+U112)</f>
        <v>21818.260000000002</v>
      </c>
      <c r="V111" s="1447">
        <f t="shared" si="46"/>
        <v>2634.3399999999997</v>
      </c>
      <c r="W111" s="1447">
        <f t="shared" si="46"/>
        <v>4539.4799999999996</v>
      </c>
      <c r="X111" s="1447">
        <f t="shared" si="46"/>
        <v>14644.439999999999</v>
      </c>
      <c r="Y111" s="1448">
        <f>SUM(Y146+Y112)</f>
        <v>21818.260000000002</v>
      </c>
      <c r="Z111" s="1448">
        <f>SUM(Z146+Z112)</f>
        <v>2634.3399999999997</v>
      </c>
      <c r="AA111" s="1448">
        <f>SUM(AA146+AA112)</f>
        <v>4539.4799999999996</v>
      </c>
      <c r="AB111" s="1448">
        <f>SUM(AB146+AB112)</f>
        <v>14644.439999999999</v>
      </c>
      <c r="AC111" s="1446">
        <f>SUM(AC146+AC112)</f>
        <v>0</v>
      </c>
      <c r="AD111" s="1446">
        <f t="shared" si="46"/>
        <v>0</v>
      </c>
      <c r="AE111" s="1446">
        <f t="shared" si="46"/>
        <v>2496.92</v>
      </c>
      <c r="AF111" s="1446">
        <f t="shared" si="46"/>
        <v>0</v>
      </c>
      <c r="AG111" s="1449">
        <f t="shared" si="46"/>
        <v>0</v>
      </c>
      <c r="AH111" s="1449"/>
      <c r="AI111" s="1449"/>
      <c r="AJ111" s="1449">
        <f t="shared" si="46"/>
        <v>0</v>
      </c>
      <c r="AK111" s="1449">
        <f t="shared" si="33"/>
        <v>-14644.439999999999</v>
      </c>
      <c r="AL111" s="1449">
        <f t="shared" si="34"/>
        <v>-21818.260000000002</v>
      </c>
      <c r="AM111" s="1450"/>
      <c r="AN111" s="1451"/>
      <c r="AO111" s="2"/>
      <c r="AP111" s="2"/>
      <c r="AQ111" s="2"/>
      <c r="AR111" s="2"/>
      <c r="AS111" s="2"/>
    </row>
    <row r="112" spans="1:45" ht="30.6">
      <c r="A112" s="348"/>
      <c r="B112" s="158" t="s">
        <v>423</v>
      </c>
      <c r="C112" s="158"/>
      <c r="D112" s="158"/>
      <c r="E112" s="159"/>
      <c r="F112" s="159"/>
      <c r="G112" s="160"/>
      <c r="H112" s="160"/>
      <c r="I112" s="160"/>
      <c r="J112" s="160"/>
      <c r="K112" s="159"/>
      <c r="L112" s="159"/>
      <c r="M112" s="161">
        <f t="shared" ref="M112:T112" si="47">SUM(M113:M143)</f>
        <v>12788.48</v>
      </c>
      <c r="N112" s="161">
        <f t="shared" si="47"/>
        <v>432.95</v>
      </c>
      <c r="O112" s="161">
        <f t="shared" si="47"/>
        <v>1766.29</v>
      </c>
      <c r="P112" s="161">
        <f t="shared" si="47"/>
        <v>10589.24</v>
      </c>
      <c r="Q112" s="161">
        <f t="shared" si="47"/>
        <v>12788.48</v>
      </c>
      <c r="R112" s="161">
        <f t="shared" si="47"/>
        <v>432.95</v>
      </c>
      <c r="S112" s="161">
        <f t="shared" si="47"/>
        <v>1766.29</v>
      </c>
      <c r="T112" s="161">
        <f t="shared" si="47"/>
        <v>10589.24</v>
      </c>
      <c r="U112" s="398">
        <f>SUM(U113:U145)</f>
        <v>12788.48</v>
      </c>
      <c r="V112" s="398">
        <f t="shared" ref="V112:AE112" si="48">SUM(V113:V145)</f>
        <v>432.95</v>
      </c>
      <c r="W112" s="398">
        <f t="shared" si="48"/>
        <v>1766.29</v>
      </c>
      <c r="X112" s="398">
        <f t="shared" si="48"/>
        <v>10589.24</v>
      </c>
      <c r="Y112" s="447">
        <f>SUM(Y113:Y145)</f>
        <v>12788.48</v>
      </c>
      <c r="Z112" s="447">
        <f>SUM(Z113:Z145)</f>
        <v>432.95</v>
      </c>
      <c r="AA112" s="447">
        <f>SUM(AA113:AA145)</f>
        <v>1766.29</v>
      </c>
      <c r="AB112" s="447">
        <f>SUM(AB113:AB145)</f>
        <v>10589.24</v>
      </c>
      <c r="AC112" s="161">
        <f>SUM(AC113:AC145)</f>
        <v>0</v>
      </c>
      <c r="AD112" s="161">
        <f t="shared" si="48"/>
        <v>0</v>
      </c>
      <c r="AE112" s="161">
        <f t="shared" si="48"/>
        <v>0</v>
      </c>
      <c r="AF112" s="161">
        <f>SUM(AF113:AF145)</f>
        <v>0</v>
      </c>
      <c r="AG112" s="218">
        <f>SUM(AG113:AG145)</f>
        <v>0</v>
      </c>
      <c r="AH112" s="218"/>
      <c r="AI112" s="218"/>
      <c r="AJ112" s="218">
        <f>SUM(AJ113:AJ145)</f>
        <v>0</v>
      </c>
      <c r="AK112" s="218">
        <f t="shared" si="33"/>
        <v>-10589.24</v>
      </c>
      <c r="AL112" s="218">
        <f t="shared" si="34"/>
        <v>-12788.48</v>
      </c>
      <c r="AM112" s="1112"/>
      <c r="AN112" s="1532"/>
      <c r="AO112" s="2"/>
      <c r="AP112" s="2"/>
      <c r="AQ112" s="2"/>
      <c r="AR112" s="2"/>
      <c r="AS112" s="2"/>
    </row>
    <row r="113" spans="1:45" s="275" customFormat="1" ht="18.75" hidden="1" customHeight="1" outlineLevel="1">
      <c r="A113" s="1657" t="s">
        <v>189</v>
      </c>
      <c r="B113" s="1730" t="s">
        <v>477</v>
      </c>
      <c r="C113" s="1271"/>
      <c r="D113" s="1271"/>
      <c r="E113" s="1588" t="s">
        <v>35</v>
      </c>
      <c r="F113" s="1588" t="s">
        <v>442</v>
      </c>
      <c r="G113" s="273" t="s">
        <v>372</v>
      </c>
      <c r="H113" s="273" t="s">
        <v>79</v>
      </c>
      <c r="I113" s="82" t="s">
        <v>33</v>
      </c>
      <c r="J113" s="274">
        <v>0.01</v>
      </c>
      <c r="K113" s="1588">
        <v>2018</v>
      </c>
      <c r="L113" s="1588">
        <v>2020</v>
      </c>
      <c r="M113" s="1714">
        <f>SUM(N113:P115)</f>
        <v>84.1</v>
      </c>
      <c r="N113" s="1600">
        <v>0</v>
      </c>
      <c r="O113" s="1600">
        <v>84.1</v>
      </c>
      <c r="P113" s="1600">
        <v>0</v>
      </c>
      <c r="Q113" s="1714">
        <f>SUM(R113:T115)</f>
        <v>84.1</v>
      </c>
      <c r="R113" s="1600">
        <v>0</v>
      </c>
      <c r="S113" s="1600">
        <v>84.1</v>
      </c>
      <c r="T113" s="1600">
        <v>0</v>
      </c>
      <c r="U113" s="1708">
        <f>SUM(V113:X115)</f>
        <v>84.1</v>
      </c>
      <c r="V113" s="1705">
        <f>R113</f>
        <v>0</v>
      </c>
      <c r="W113" s="1705">
        <f>S113</f>
        <v>84.1</v>
      </c>
      <c r="X113" s="1705">
        <f>T113</f>
        <v>0</v>
      </c>
      <c r="Y113" s="1615">
        <f>U113</f>
        <v>84.1</v>
      </c>
      <c r="Z113" s="1615">
        <f t="shared" ref="Z113:AB113" si="49">V113</f>
        <v>0</v>
      </c>
      <c r="AA113" s="1615">
        <f t="shared" si="49"/>
        <v>84.1</v>
      </c>
      <c r="AB113" s="1615">
        <f t="shared" si="49"/>
        <v>0</v>
      </c>
      <c r="AC113" s="1600"/>
      <c r="AD113" s="1600">
        <v>0</v>
      </c>
      <c r="AE113" s="1600">
        <v>0</v>
      </c>
      <c r="AF113" s="1600"/>
      <c r="AG113" s="1585" t="s">
        <v>33</v>
      </c>
      <c r="AH113" s="1387"/>
      <c r="AI113" s="1387"/>
      <c r="AJ113" s="1588"/>
      <c r="AK113" s="1258">
        <f t="shared" si="33"/>
        <v>0</v>
      </c>
      <c r="AL113" s="1258">
        <f t="shared" si="34"/>
        <v>-84.1</v>
      </c>
      <c r="AM113" s="1108"/>
      <c r="AN113" s="2202" t="s">
        <v>670</v>
      </c>
      <c r="AO113" s="77"/>
      <c r="AP113" s="77"/>
      <c r="AQ113" s="77"/>
      <c r="AR113" s="77"/>
      <c r="AS113" s="77"/>
    </row>
    <row r="114" spans="1:45" s="275" customFormat="1" ht="14.25" hidden="1" customHeight="1" outlineLevel="1">
      <c r="A114" s="1658"/>
      <c r="B114" s="1731"/>
      <c r="C114" s="1311"/>
      <c r="D114" s="1311"/>
      <c r="E114" s="1589"/>
      <c r="F114" s="1589"/>
      <c r="G114" s="273" t="s">
        <v>374</v>
      </c>
      <c r="H114" s="273" t="s">
        <v>373</v>
      </c>
      <c r="I114" s="82" t="s">
        <v>33</v>
      </c>
      <c r="J114" s="273">
        <v>150</v>
      </c>
      <c r="K114" s="1589"/>
      <c r="L114" s="1589"/>
      <c r="M114" s="1715"/>
      <c r="N114" s="1601"/>
      <c r="O114" s="1601"/>
      <c r="P114" s="1601"/>
      <c r="Q114" s="1715"/>
      <c r="R114" s="1601"/>
      <c r="S114" s="1601"/>
      <c r="T114" s="1601"/>
      <c r="U114" s="1709"/>
      <c r="V114" s="1706"/>
      <c r="W114" s="1706"/>
      <c r="X114" s="1706"/>
      <c r="Y114" s="1616"/>
      <c r="Z114" s="1616"/>
      <c r="AA114" s="1616"/>
      <c r="AB114" s="1616"/>
      <c r="AC114" s="1601"/>
      <c r="AD114" s="1601"/>
      <c r="AE114" s="1601"/>
      <c r="AF114" s="1601"/>
      <c r="AG114" s="1586"/>
      <c r="AH114" s="1388"/>
      <c r="AI114" s="1388"/>
      <c r="AJ114" s="1589"/>
      <c r="AK114" s="1312">
        <f t="shared" si="33"/>
        <v>0</v>
      </c>
      <c r="AL114" s="1312">
        <f t="shared" si="34"/>
        <v>0</v>
      </c>
      <c r="AM114" s="1109"/>
      <c r="AN114" s="2202"/>
      <c r="AO114" s="77"/>
      <c r="AP114" s="77"/>
      <c r="AQ114" s="77"/>
      <c r="AR114" s="77"/>
      <c r="AS114" s="77"/>
    </row>
    <row r="115" spans="1:45" s="275" customFormat="1" ht="43.2" hidden="1" customHeight="1" outlineLevel="1">
      <c r="A115" s="1659"/>
      <c r="B115" s="1732"/>
      <c r="C115" s="1265"/>
      <c r="D115" s="1265"/>
      <c r="E115" s="1590"/>
      <c r="F115" s="1590"/>
      <c r="G115" s="273" t="s">
        <v>375</v>
      </c>
      <c r="H115" s="273" t="s">
        <v>376</v>
      </c>
      <c r="I115" s="82" t="s">
        <v>33</v>
      </c>
      <c r="J115" s="273">
        <v>230</v>
      </c>
      <c r="K115" s="1590"/>
      <c r="L115" s="1590"/>
      <c r="M115" s="1716"/>
      <c r="N115" s="1602"/>
      <c r="O115" s="1602"/>
      <c r="P115" s="1602"/>
      <c r="Q115" s="1716"/>
      <c r="R115" s="1602"/>
      <c r="S115" s="1602"/>
      <c r="T115" s="1602"/>
      <c r="U115" s="1710"/>
      <c r="V115" s="1707"/>
      <c r="W115" s="1707"/>
      <c r="X115" s="1707"/>
      <c r="Y115" s="1617"/>
      <c r="Z115" s="1617"/>
      <c r="AA115" s="1617"/>
      <c r="AB115" s="1617"/>
      <c r="AC115" s="1602"/>
      <c r="AD115" s="1602"/>
      <c r="AE115" s="1602"/>
      <c r="AF115" s="1602"/>
      <c r="AG115" s="1587"/>
      <c r="AH115" s="1389"/>
      <c r="AI115" s="1389"/>
      <c r="AJ115" s="1590"/>
      <c r="AK115" s="1259">
        <f t="shared" si="33"/>
        <v>0</v>
      </c>
      <c r="AL115" s="1259">
        <f t="shared" si="34"/>
        <v>0</v>
      </c>
      <c r="AM115" s="1110"/>
      <c r="AN115" s="2202"/>
      <c r="AO115" s="77"/>
      <c r="AP115" s="77"/>
      <c r="AQ115" s="77"/>
      <c r="AR115" s="77"/>
      <c r="AS115" s="77"/>
    </row>
    <row r="116" spans="1:45" s="275" customFormat="1" ht="19.5" hidden="1" customHeight="1" outlineLevel="1">
      <c r="A116" s="1657" t="s">
        <v>190</v>
      </c>
      <c r="B116" s="1730" t="s">
        <v>480</v>
      </c>
      <c r="C116" s="1271"/>
      <c r="D116" s="1271"/>
      <c r="E116" s="1588" t="s">
        <v>35</v>
      </c>
      <c r="F116" s="1588" t="s">
        <v>442</v>
      </c>
      <c r="G116" s="273" t="s">
        <v>372</v>
      </c>
      <c r="H116" s="273" t="s">
        <v>79</v>
      </c>
      <c r="I116" s="82" t="s">
        <v>33</v>
      </c>
      <c r="J116" s="274">
        <v>0.01</v>
      </c>
      <c r="K116" s="1588">
        <v>2019</v>
      </c>
      <c r="L116" s="1588">
        <v>2020</v>
      </c>
      <c r="M116" s="1714">
        <f>SUM(N116:P118)</f>
        <v>84.1</v>
      </c>
      <c r="N116" s="1600">
        <v>0</v>
      </c>
      <c r="O116" s="1600">
        <v>84.1</v>
      </c>
      <c r="P116" s="1600">
        <v>0</v>
      </c>
      <c r="Q116" s="1714">
        <f>SUM(R116:T118)</f>
        <v>84.1</v>
      </c>
      <c r="R116" s="1600">
        <v>0</v>
      </c>
      <c r="S116" s="1600">
        <v>84.1</v>
      </c>
      <c r="T116" s="1600">
        <v>0</v>
      </c>
      <c r="U116" s="1708">
        <f>SUM(V116:X118)</f>
        <v>84.1</v>
      </c>
      <c r="V116" s="1705">
        <f>R116</f>
        <v>0</v>
      </c>
      <c r="W116" s="1705">
        <f>S116</f>
        <v>84.1</v>
      </c>
      <c r="X116" s="1705">
        <f>T116</f>
        <v>0</v>
      </c>
      <c r="Y116" s="1615">
        <f t="shared" ref="Y116:AB116" si="50">U116</f>
        <v>84.1</v>
      </c>
      <c r="Z116" s="1615">
        <f t="shared" si="50"/>
        <v>0</v>
      </c>
      <c r="AA116" s="1615">
        <f t="shared" si="50"/>
        <v>84.1</v>
      </c>
      <c r="AB116" s="1615">
        <f t="shared" si="50"/>
        <v>0</v>
      </c>
      <c r="AC116" s="1600"/>
      <c r="AD116" s="1600">
        <v>0</v>
      </c>
      <c r="AE116" s="1600">
        <v>0</v>
      </c>
      <c r="AF116" s="1600"/>
      <c r="AG116" s="1585" t="s">
        <v>33</v>
      </c>
      <c r="AH116" s="1387"/>
      <c r="AI116" s="1387"/>
      <c r="AJ116" s="1588"/>
      <c r="AK116" s="1258">
        <f t="shared" si="33"/>
        <v>0</v>
      </c>
      <c r="AL116" s="1258">
        <f t="shared" si="34"/>
        <v>-84.1</v>
      </c>
      <c r="AM116" s="1108"/>
      <c r="AN116" s="2202" t="s">
        <v>670</v>
      </c>
      <c r="AO116" s="77"/>
      <c r="AP116" s="77"/>
      <c r="AQ116" s="77"/>
      <c r="AR116" s="77"/>
      <c r="AS116" s="77"/>
    </row>
    <row r="117" spans="1:45" s="275" customFormat="1" ht="14.4" hidden="1" customHeight="1" outlineLevel="1">
      <c r="A117" s="1658"/>
      <c r="B117" s="1731"/>
      <c r="C117" s="1311"/>
      <c r="D117" s="1311"/>
      <c r="E117" s="1589"/>
      <c r="F117" s="1589"/>
      <c r="G117" s="273" t="s">
        <v>374</v>
      </c>
      <c r="H117" s="273" t="s">
        <v>373</v>
      </c>
      <c r="I117" s="82" t="s">
        <v>33</v>
      </c>
      <c r="J117" s="273">
        <v>150</v>
      </c>
      <c r="K117" s="1589"/>
      <c r="L117" s="1589"/>
      <c r="M117" s="1715"/>
      <c r="N117" s="1601"/>
      <c r="O117" s="1601"/>
      <c r="P117" s="1601"/>
      <c r="Q117" s="1715"/>
      <c r="R117" s="1601"/>
      <c r="S117" s="1601"/>
      <c r="T117" s="1601"/>
      <c r="U117" s="1709"/>
      <c r="V117" s="1706"/>
      <c r="W117" s="1706"/>
      <c r="X117" s="1706"/>
      <c r="Y117" s="1616"/>
      <c r="Z117" s="1616"/>
      <c r="AA117" s="1616"/>
      <c r="AB117" s="1616"/>
      <c r="AC117" s="1601"/>
      <c r="AD117" s="1601"/>
      <c r="AE117" s="1601"/>
      <c r="AF117" s="1601"/>
      <c r="AG117" s="1586"/>
      <c r="AH117" s="1388"/>
      <c r="AI117" s="1388"/>
      <c r="AJ117" s="1589"/>
      <c r="AK117" s="1312">
        <f t="shared" si="33"/>
        <v>0</v>
      </c>
      <c r="AL117" s="1312">
        <f t="shared" si="34"/>
        <v>0</v>
      </c>
      <c r="AM117" s="1109"/>
      <c r="AN117" s="2202"/>
      <c r="AO117" s="77"/>
      <c r="AP117" s="77"/>
      <c r="AQ117" s="77"/>
      <c r="AR117" s="77"/>
      <c r="AS117" s="77"/>
    </row>
    <row r="118" spans="1:45" s="275" customFormat="1" ht="43.2" hidden="1" customHeight="1" outlineLevel="1">
      <c r="A118" s="1659"/>
      <c r="B118" s="1732"/>
      <c r="C118" s="1265"/>
      <c r="D118" s="1265"/>
      <c r="E118" s="1590"/>
      <c r="F118" s="1590"/>
      <c r="G118" s="273" t="s">
        <v>375</v>
      </c>
      <c r="H118" s="273" t="s">
        <v>376</v>
      </c>
      <c r="I118" s="82" t="s">
        <v>33</v>
      </c>
      <c r="J118" s="273">
        <v>179</v>
      </c>
      <c r="K118" s="1590"/>
      <c r="L118" s="1590"/>
      <c r="M118" s="1716"/>
      <c r="N118" s="1602"/>
      <c r="O118" s="1602"/>
      <c r="P118" s="1602"/>
      <c r="Q118" s="1716"/>
      <c r="R118" s="1602"/>
      <c r="S118" s="1602"/>
      <c r="T118" s="1602"/>
      <c r="U118" s="1710"/>
      <c r="V118" s="1707"/>
      <c r="W118" s="1707"/>
      <c r="X118" s="1707"/>
      <c r="Y118" s="1617"/>
      <c r="Z118" s="1617"/>
      <c r="AA118" s="1617"/>
      <c r="AB118" s="1617"/>
      <c r="AC118" s="1602"/>
      <c r="AD118" s="1602"/>
      <c r="AE118" s="1602"/>
      <c r="AF118" s="1602"/>
      <c r="AG118" s="1587"/>
      <c r="AH118" s="1389"/>
      <c r="AI118" s="1389"/>
      <c r="AJ118" s="1590"/>
      <c r="AK118" s="1259">
        <f t="shared" si="33"/>
        <v>0</v>
      </c>
      <c r="AL118" s="1259">
        <f t="shared" si="34"/>
        <v>0</v>
      </c>
      <c r="AM118" s="1110"/>
      <c r="AN118" s="2202"/>
      <c r="AO118" s="77"/>
      <c r="AP118" s="77"/>
      <c r="AQ118" s="77"/>
      <c r="AR118" s="77"/>
      <c r="AS118" s="77"/>
    </row>
    <row r="119" spans="1:45" ht="17.25" hidden="1" customHeight="1" outlineLevel="1">
      <c r="A119" s="1684" t="s">
        <v>191</v>
      </c>
      <c r="B119" s="1718" t="s">
        <v>479</v>
      </c>
      <c r="C119" s="1281"/>
      <c r="D119" s="1281"/>
      <c r="E119" s="1576" t="s">
        <v>35</v>
      </c>
      <c r="F119" s="1576" t="s">
        <v>442</v>
      </c>
      <c r="G119" s="21" t="s">
        <v>372</v>
      </c>
      <c r="H119" s="21" t="s">
        <v>79</v>
      </c>
      <c r="I119" s="1346" t="s">
        <v>33</v>
      </c>
      <c r="J119" s="22">
        <v>0.02</v>
      </c>
      <c r="K119" s="1576">
        <v>2017</v>
      </c>
      <c r="L119" s="1576">
        <v>2018</v>
      </c>
      <c r="M119" s="1570">
        <f>SUM(N119:P121)</f>
        <v>160.35</v>
      </c>
      <c r="N119" s="1573">
        <v>160.35</v>
      </c>
      <c r="O119" s="1573">
        <v>0</v>
      </c>
      <c r="P119" s="1573">
        <v>0</v>
      </c>
      <c r="Q119" s="1570">
        <f>SUM(R119:T121)</f>
        <v>160.35</v>
      </c>
      <c r="R119" s="1573">
        <v>160.35</v>
      </c>
      <c r="S119" s="1573">
        <v>0</v>
      </c>
      <c r="T119" s="1573">
        <v>0</v>
      </c>
      <c r="U119" s="1708">
        <f>SUM(V119:X121)</f>
        <v>160.35</v>
      </c>
      <c r="V119" s="1705">
        <f>R119</f>
        <v>160.35</v>
      </c>
      <c r="W119" s="1705">
        <f>S119</f>
        <v>0</v>
      </c>
      <c r="X119" s="1705">
        <f>T119</f>
        <v>0</v>
      </c>
      <c r="Y119" s="1615">
        <f t="shared" ref="Y119:AB119" si="51">U119</f>
        <v>160.35</v>
      </c>
      <c r="Z119" s="1615">
        <f t="shared" si="51"/>
        <v>160.35</v>
      </c>
      <c r="AA119" s="1615">
        <f t="shared" si="51"/>
        <v>0</v>
      </c>
      <c r="AB119" s="1615">
        <f t="shared" si="51"/>
        <v>0</v>
      </c>
      <c r="AC119" s="1600"/>
      <c r="AD119" s="1573">
        <v>0</v>
      </c>
      <c r="AE119" s="1573">
        <v>0</v>
      </c>
      <c r="AF119" s="1600"/>
      <c r="AG119" s="1603" t="s">
        <v>33</v>
      </c>
      <c r="AH119" s="1384"/>
      <c r="AI119" s="1384"/>
      <c r="AJ119" s="1576"/>
      <c r="AK119" s="1247">
        <f t="shared" si="33"/>
        <v>0</v>
      </c>
      <c r="AL119" s="1247">
        <f t="shared" si="34"/>
        <v>-160.35</v>
      </c>
      <c r="AM119" s="1102"/>
      <c r="AN119" s="1990"/>
      <c r="AO119" s="2"/>
      <c r="AP119" s="2"/>
      <c r="AQ119" s="2"/>
      <c r="AR119" s="2"/>
      <c r="AS119" s="2"/>
    </row>
    <row r="120" spans="1:45" ht="14.4" hidden="1" customHeight="1" outlineLevel="1">
      <c r="A120" s="1685"/>
      <c r="B120" s="1719"/>
      <c r="C120" s="1282"/>
      <c r="D120" s="1282"/>
      <c r="E120" s="1577"/>
      <c r="F120" s="1577"/>
      <c r="G120" s="21" t="s">
        <v>374</v>
      </c>
      <c r="H120" s="21" t="s">
        <v>373</v>
      </c>
      <c r="I120" s="1346" t="s">
        <v>33</v>
      </c>
      <c r="J120" s="21">
        <v>150</v>
      </c>
      <c r="K120" s="1577"/>
      <c r="L120" s="1577"/>
      <c r="M120" s="1571"/>
      <c r="N120" s="1574"/>
      <c r="O120" s="1574"/>
      <c r="P120" s="1574"/>
      <c r="Q120" s="1571"/>
      <c r="R120" s="1574"/>
      <c r="S120" s="1574"/>
      <c r="T120" s="1574"/>
      <c r="U120" s="1709"/>
      <c r="V120" s="1706"/>
      <c r="W120" s="1706"/>
      <c r="X120" s="1706"/>
      <c r="Y120" s="1616"/>
      <c r="Z120" s="1616"/>
      <c r="AA120" s="1616"/>
      <c r="AB120" s="1616"/>
      <c r="AC120" s="1601"/>
      <c r="AD120" s="1574"/>
      <c r="AE120" s="1574"/>
      <c r="AF120" s="1601"/>
      <c r="AG120" s="1604"/>
      <c r="AH120" s="1385"/>
      <c r="AI120" s="1385"/>
      <c r="AJ120" s="1577"/>
      <c r="AK120" s="1283">
        <f t="shared" si="33"/>
        <v>0</v>
      </c>
      <c r="AL120" s="1283">
        <f t="shared" si="34"/>
        <v>0</v>
      </c>
      <c r="AM120" s="1103"/>
      <c r="AN120" s="1990"/>
      <c r="AO120" s="2"/>
      <c r="AP120" s="2"/>
      <c r="AQ120" s="2"/>
      <c r="AR120" s="2"/>
      <c r="AS120" s="2"/>
    </row>
    <row r="121" spans="1:45" ht="43.2" hidden="1" customHeight="1" outlineLevel="1">
      <c r="A121" s="1686"/>
      <c r="B121" s="1720"/>
      <c r="C121" s="1293"/>
      <c r="D121" s="1293"/>
      <c r="E121" s="1578"/>
      <c r="F121" s="1578"/>
      <c r="G121" s="21" t="s">
        <v>375</v>
      </c>
      <c r="H121" s="21" t="s">
        <v>376</v>
      </c>
      <c r="I121" s="1346" t="s">
        <v>33</v>
      </c>
      <c r="J121" s="21">
        <v>163</v>
      </c>
      <c r="K121" s="1578"/>
      <c r="L121" s="1578"/>
      <c r="M121" s="1572"/>
      <c r="N121" s="1575"/>
      <c r="O121" s="1575"/>
      <c r="P121" s="1575"/>
      <c r="Q121" s="1572"/>
      <c r="R121" s="1575"/>
      <c r="S121" s="1575"/>
      <c r="T121" s="1575"/>
      <c r="U121" s="1710"/>
      <c r="V121" s="1707"/>
      <c r="W121" s="1707"/>
      <c r="X121" s="1707"/>
      <c r="Y121" s="1617"/>
      <c r="Z121" s="1617"/>
      <c r="AA121" s="1617"/>
      <c r="AB121" s="1617"/>
      <c r="AC121" s="1602"/>
      <c r="AD121" s="1575"/>
      <c r="AE121" s="1575"/>
      <c r="AF121" s="1602"/>
      <c r="AG121" s="1605"/>
      <c r="AH121" s="1386"/>
      <c r="AI121" s="1386"/>
      <c r="AJ121" s="1578"/>
      <c r="AK121" s="1248">
        <f t="shared" si="33"/>
        <v>0</v>
      </c>
      <c r="AL121" s="1248">
        <f t="shared" si="34"/>
        <v>0</v>
      </c>
      <c r="AM121" s="1104"/>
      <c r="AN121" s="1990"/>
      <c r="AO121" s="2"/>
      <c r="AP121" s="2"/>
      <c r="AQ121" s="2"/>
      <c r="AR121" s="2"/>
      <c r="AS121" s="2"/>
    </row>
    <row r="122" spans="1:45" ht="18.75" hidden="1" customHeight="1" outlineLevel="1">
      <c r="A122" s="1684" t="s">
        <v>192</v>
      </c>
      <c r="B122" s="1718" t="s">
        <v>478</v>
      </c>
      <c r="C122" s="1281"/>
      <c r="D122" s="1281"/>
      <c r="E122" s="1576" t="s">
        <v>35</v>
      </c>
      <c r="F122" s="1576" t="s">
        <v>442</v>
      </c>
      <c r="G122" s="21" t="s">
        <v>372</v>
      </c>
      <c r="H122" s="21" t="s">
        <v>79</v>
      </c>
      <c r="I122" s="1346" t="s">
        <v>33</v>
      </c>
      <c r="J122" s="22">
        <v>0.01</v>
      </c>
      <c r="K122" s="1576">
        <v>2017</v>
      </c>
      <c r="L122" s="1576">
        <v>2018</v>
      </c>
      <c r="M122" s="1570">
        <f>SUM(N122:P124)</f>
        <v>80.180000000000007</v>
      </c>
      <c r="N122" s="1573">
        <v>80.180000000000007</v>
      </c>
      <c r="O122" s="1573">
        <v>0</v>
      </c>
      <c r="P122" s="1573">
        <v>0</v>
      </c>
      <c r="Q122" s="1570">
        <f>SUM(R122:T124)</f>
        <v>80.180000000000007</v>
      </c>
      <c r="R122" s="1573">
        <v>80.180000000000007</v>
      </c>
      <c r="S122" s="1573">
        <v>0</v>
      </c>
      <c r="T122" s="1573">
        <v>0</v>
      </c>
      <c r="U122" s="1708">
        <f>SUM(V122:X124)</f>
        <v>80.180000000000007</v>
      </c>
      <c r="V122" s="1705">
        <f>R122</f>
        <v>80.180000000000007</v>
      </c>
      <c r="W122" s="1705">
        <f>S122</f>
        <v>0</v>
      </c>
      <c r="X122" s="1705">
        <f>T122</f>
        <v>0</v>
      </c>
      <c r="Y122" s="1615">
        <f t="shared" ref="Y122:AB122" si="52">U122</f>
        <v>80.180000000000007</v>
      </c>
      <c r="Z122" s="1615">
        <f t="shared" si="52"/>
        <v>80.180000000000007</v>
      </c>
      <c r="AA122" s="1615">
        <f t="shared" si="52"/>
        <v>0</v>
      </c>
      <c r="AB122" s="1615">
        <f t="shared" si="52"/>
        <v>0</v>
      </c>
      <c r="AC122" s="1600"/>
      <c r="AD122" s="1573">
        <v>0</v>
      </c>
      <c r="AE122" s="1573">
        <v>0</v>
      </c>
      <c r="AF122" s="1600"/>
      <c r="AG122" s="1603" t="s">
        <v>33</v>
      </c>
      <c r="AH122" s="1384"/>
      <c r="AI122" s="1384"/>
      <c r="AJ122" s="1576"/>
      <c r="AK122" s="1247">
        <f t="shared" si="33"/>
        <v>0</v>
      </c>
      <c r="AL122" s="1247">
        <f t="shared" si="34"/>
        <v>-80.180000000000007</v>
      </c>
      <c r="AM122" s="1102"/>
      <c r="AN122" s="1990"/>
      <c r="AO122" s="2"/>
      <c r="AP122" s="2"/>
      <c r="AQ122" s="2"/>
      <c r="AR122" s="2"/>
      <c r="AS122" s="2"/>
    </row>
    <row r="123" spans="1:45" ht="14.4" hidden="1" customHeight="1" outlineLevel="1">
      <c r="A123" s="1685"/>
      <c r="B123" s="1719"/>
      <c r="C123" s="1282"/>
      <c r="D123" s="1282"/>
      <c r="E123" s="1577"/>
      <c r="F123" s="1577"/>
      <c r="G123" s="21" t="s">
        <v>374</v>
      </c>
      <c r="H123" s="21" t="s">
        <v>373</v>
      </c>
      <c r="I123" s="1346" t="s">
        <v>33</v>
      </c>
      <c r="J123" s="21">
        <v>150</v>
      </c>
      <c r="K123" s="1577"/>
      <c r="L123" s="1577"/>
      <c r="M123" s="1571"/>
      <c r="N123" s="1574"/>
      <c r="O123" s="1574"/>
      <c r="P123" s="1574"/>
      <c r="Q123" s="1571"/>
      <c r="R123" s="1574"/>
      <c r="S123" s="1574"/>
      <c r="T123" s="1574"/>
      <c r="U123" s="1709"/>
      <c r="V123" s="1706"/>
      <c r="W123" s="1706"/>
      <c r="X123" s="1706"/>
      <c r="Y123" s="1616"/>
      <c r="Z123" s="1616"/>
      <c r="AA123" s="1616"/>
      <c r="AB123" s="1616"/>
      <c r="AC123" s="1601"/>
      <c r="AD123" s="1574"/>
      <c r="AE123" s="1574"/>
      <c r="AF123" s="1601"/>
      <c r="AG123" s="1604"/>
      <c r="AH123" s="1385"/>
      <c r="AI123" s="1385"/>
      <c r="AJ123" s="1577"/>
      <c r="AK123" s="1283">
        <f t="shared" si="33"/>
        <v>0</v>
      </c>
      <c r="AL123" s="1283">
        <f t="shared" si="34"/>
        <v>0</v>
      </c>
      <c r="AM123" s="1103"/>
      <c r="AN123" s="1990"/>
      <c r="AO123" s="2"/>
      <c r="AP123" s="2"/>
      <c r="AQ123" s="2"/>
      <c r="AR123" s="2"/>
      <c r="AS123" s="2"/>
    </row>
    <row r="124" spans="1:45" ht="43.2" hidden="1" customHeight="1" outlineLevel="1">
      <c r="A124" s="1686"/>
      <c r="B124" s="1720"/>
      <c r="C124" s="1293"/>
      <c r="D124" s="1293"/>
      <c r="E124" s="1578"/>
      <c r="F124" s="1578"/>
      <c r="G124" s="21" t="s">
        <v>375</v>
      </c>
      <c r="H124" s="21" t="s">
        <v>376</v>
      </c>
      <c r="I124" s="1346" t="s">
        <v>33</v>
      </c>
      <c r="J124" s="21">
        <v>168</v>
      </c>
      <c r="K124" s="1578"/>
      <c r="L124" s="1578"/>
      <c r="M124" s="1572"/>
      <c r="N124" s="1575"/>
      <c r="O124" s="1575"/>
      <c r="P124" s="1575"/>
      <c r="Q124" s="1572"/>
      <c r="R124" s="1575"/>
      <c r="S124" s="1575"/>
      <c r="T124" s="1575"/>
      <c r="U124" s="1710"/>
      <c r="V124" s="1707"/>
      <c r="W124" s="1707"/>
      <c r="X124" s="1707"/>
      <c r="Y124" s="1617"/>
      <c r="Z124" s="1617"/>
      <c r="AA124" s="1617"/>
      <c r="AB124" s="1617"/>
      <c r="AC124" s="1602"/>
      <c r="AD124" s="1575"/>
      <c r="AE124" s="1575"/>
      <c r="AF124" s="1602"/>
      <c r="AG124" s="1605"/>
      <c r="AH124" s="1386"/>
      <c r="AI124" s="1386"/>
      <c r="AJ124" s="1578"/>
      <c r="AK124" s="1248">
        <f t="shared" si="33"/>
        <v>0</v>
      </c>
      <c r="AL124" s="1248">
        <f t="shared" si="34"/>
        <v>0</v>
      </c>
      <c r="AM124" s="1104"/>
      <c r="AN124" s="1990"/>
      <c r="AO124" s="2"/>
      <c r="AP124" s="2"/>
      <c r="AQ124" s="2"/>
      <c r="AR124" s="2"/>
      <c r="AS124" s="2"/>
    </row>
    <row r="125" spans="1:45" ht="13.5" hidden="1" customHeight="1" outlineLevel="1">
      <c r="A125" s="1684" t="s">
        <v>193</v>
      </c>
      <c r="B125" s="1730" t="s">
        <v>570</v>
      </c>
      <c r="C125" s="1271"/>
      <c r="D125" s="1271"/>
      <c r="E125" s="1576" t="s">
        <v>35</v>
      </c>
      <c r="F125" s="1576" t="s">
        <v>442</v>
      </c>
      <c r="G125" s="21" t="s">
        <v>372</v>
      </c>
      <c r="H125" s="21" t="s">
        <v>79</v>
      </c>
      <c r="I125" s="1346" t="s">
        <v>33</v>
      </c>
      <c r="J125" s="23">
        <v>2.4E-2</v>
      </c>
      <c r="K125" s="1576">
        <v>2018</v>
      </c>
      <c r="L125" s="1576">
        <v>2018</v>
      </c>
      <c r="M125" s="1570">
        <f>SUM(N125:P127)</f>
        <v>192.42</v>
      </c>
      <c r="N125" s="1573">
        <v>192.42</v>
      </c>
      <c r="O125" s="1573">
        <v>0</v>
      </c>
      <c r="P125" s="1573">
        <v>0</v>
      </c>
      <c r="Q125" s="1570">
        <f>SUM(R125:T127)</f>
        <v>192.42</v>
      </c>
      <c r="R125" s="1573">
        <v>192.42</v>
      </c>
      <c r="S125" s="1573">
        <v>0</v>
      </c>
      <c r="T125" s="1573">
        <v>0</v>
      </c>
      <c r="U125" s="1708">
        <f>SUM(V125:X127)</f>
        <v>192.42</v>
      </c>
      <c r="V125" s="1705">
        <f>R125</f>
        <v>192.42</v>
      </c>
      <c r="W125" s="1705">
        <f>S125</f>
        <v>0</v>
      </c>
      <c r="X125" s="1705">
        <f>T125</f>
        <v>0</v>
      </c>
      <c r="Y125" s="1615">
        <f>U125</f>
        <v>192.42</v>
      </c>
      <c r="Z125" s="1615">
        <f t="shared" ref="Z125:AB125" si="53">V125</f>
        <v>192.42</v>
      </c>
      <c r="AA125" s="1615">
        <f t="shared" si="53"/>
        <v>0</v>
      </c>
      <c r="AB125" s="1615">
        <f t="shared" si="53"/>
        <v>0</v>
      </c>
      <c r="AC125" s="1600"/>
      <c r="AD125" s="1573">
        <v>0</v>
      </c>
      <c r="AE125" s="1573">
        <v>0</v>
      </c>
      <c r="AF125" s="1600"/>
      <c r="AG125" s="1603" t="s">
        <v>33</v>
      </c>
      <c r="AH125" s="1384"/>
      <c r="AI125" s="1384"/>
      <c r="AJ125" s="1576"/>
      <c r="AK125" s="1247">
        <f t="shared" si="33"/>
        <v>0</v>
      </c>
      <c r="AL125" s="1247">
        <f t="shared" si="34"/>
        <v>-192.42</v>
      </c>
      <c r="AM125" s="1102"/>
      <c r="AN125" s="1990"/>
      <c r="AO125" s="2"/>
      <c r="AP125" s="2"/>
      <c r="AQ125" s="2"/>
      <c r="AR125" s="2"/>
      <c r="AS125" s="2"/>
    </row>
    <row r="126" spans="1:45" ht="14.4" hidden="1" customHeight="1" outlineLevel="1">
      <c r="A126" s="1685"/>
      <c r="B126" s="1731"/>
      <c r="C126" s="1311"/>
      <c r="D126" s="1311"/>
      <c r="E126" s="1577"/>
      <c r="F126" s="1577"/>
      <c r="G126" s="21" t="s">
        <v>374</v>
      </c>
      <c r="H126" s="21" t="s">
        <v>373</v>
      </c>
      <c r="I126" s="1346" t="s">
        <v>33</v>
      </c>
      <c r="J126" s="21">
        <v>150</v>
      </c>
      <c r="K126" s="1577"/>
      <c r="L126" s="1577"/>
      <c r="M126" s="1571"/>
      <c r="N126" s="1574"/>
      <c r="O126" s="1574"/>
      <c r="P126" s="1574"/>
      <c r="Q126" s="1571"/>
      <c r="R126" s="1574"/>
      <c r="S126" s="1574"/>
      <c r="T126" s="1574"/>
      <c r="U126" s="1709"/>
      <c r="V126" s="1706"/>
      <c r="W126" s="1706"/>
      <c r="X126" s="1706"/>
      <c r="Y126" s="1616"/>
      <c r="Z126" s="1616"/>
      <c r="AA126" s="1616"/>
      <c r="AB126" s="1616"/>
      <c r="AC126" s="1601"/>
      <c r="AD126" s="1574"/>
      <c r="AE126" s="1574"/>
      <c r="AF126" s="1601"/>
      <c r="AG126" s="1604"/>
      <c r="AH126" s="1385"/>
      <c r="AI126" s="1385"/>
      <c r="AJ126" s="1577"/>
      <c r="AK126" s="1283">
        <f t="shared" si="33"/>
        <v>0</v>
      </c>
      <c r="AL126" s="1283">
        <f t="shared" si="34"/>
        <v>0</v>
      </c>
      <c r="AM126" s="1103"/>
      <c r="AN126" s="1990"/>
      <c r="AO126" s="2"/>
      <c r="AP126" s="2"/>
      <c r="AQ126" s="2"/>
      <c r="AR126" s="2"/>
      <c r="AS126" s="2"/>
    </row>
    <row r="127" spans="1:45" ht="43.2" hidden="1" customHeight="1" outlineLevel="1">
      <c r="A127" s="1686"/>
      <c r="B127" s="1732"/>
      <c r="C127" s="1265"/>
      <c r="D127" s="1265"/>
      <c r="E127" s="1578"/>
      <c r="F127" s="1578"/>
      <c r="G127" s="21" t="s">
        <v>375</v>
      </c>
      <c r="H127" s="21" t="s">
        <v>376</v>
      </c>
      <c r="I127" s="1346" t="s">
        <v>33</v>
      </c>
      <c r="J127" s="21">
        <v>1</v>
      </c>
      <c r="K127" s="1578"/>
      <c r="L127" s="1578"/>
      <c r="M127" s="1572"/>
      <c r="N127" s="1575"/>
      <c r="O127" s="1575"/>
      <c r="P127" s="1575"/>
      <c r="Q127" s="1572"/>
      <c r="R127" s="1575"/>
      <c r="S127" s="1575"/>
      <c r="T127" s="1575"/>
      <c r="U127" s="1710"/>
      <c r="V127" s="1707"/>
      <c r="W127" s="1707"/>
      <c r="X127" s="1707"/>
      <c r="Y127" s="1617"/>
      <c r="Z127" s="1617"/>
      <c r="AA127" s="1617"/>
      <c r="AB127" s="1617"/>
      <c r="AC127" s="1602"/>
      <c r="AD127" s="1575"/>
      <c r="AE127" s="1575"/>
      <c r="AF127" s="1602"/>
      <c r="AG127" s="1605"/>
      <c r="AH127" s="1386"/>
      <c r="AI127" s="1386"/>
      <c r="AJ127" s="1578"/>
      <c r="AK127" s="1248">
        <f t="shared" si="33"/>
        <v>0</v>
      </c>
      <c r="AL127" s="1248">
        <f t="shared" si="34"/>
        <v>0</v>
      </c>
      <c r="AM127" s="1104"/>
      <c r="AN127" s="1990"/>
      <c r="AO127" s="2"/>
      <c r="AP127" s="2"/>
      <c r="AQ127" s="2"/>
      <c r="AR127" s="2"/>
      <c r="AS127" s="2"/>
    </row>
    <row r="128" spans="1:45" s="78" customFormat="1" ht="16.5" hidden="1" customHeight="1" outlineLevel="1">
      <c r="A128" s="1657" t="s">
        <v>194</v>
      </c>
      <c r="B128" s="1730" t="s">
        <v>571</v>
      </c>
      <c r="C128" s="1271"/>
      <c r="D128" s="1271"/>
      <c r="E128" s="1588" t="s">
        <v>35</v>
      </c>
      <c r="F128" s="1588" t="s">
        <v>442</v>
      </c>
      <c r="G128" s="273" t="s">
        <v>372</v>
      </c>
      <c r="H128" s="273" t="s">
        <v>79</v>
      </c>
      <c r="I128" s="82" t="s">
        <v>33</v>
      </c>
      <c r="J128" s="276">
        <v>0.16500000000000001</v>
      </c>
      <c r="K128" s="1588">
        <v>2019</v>
      </c>
      <c r="L128" s="1588">
        <v>2019</v>
      </c>
      <c r="M128" s="1570">
        <f>SUM(N128:P130)</f>
        <v>1598.09</v>
      </c>
      <c r="N128" s="1573">
        <v>0</v>
      </c>
      <c r="O128" s="1573">
        <v>1598.09</v>
      </c>
      <c r="P128" s="1573">
        <v>0</v>
      </c>
      <c r="Q128" s="1570">
        <f>SUM(R128:T130)</f>
        <v>1598.09</v>
      </c>
      <c r="R128" s="1573">
        <v>0</v>
      </c>
      <c r="S128" s="1573">
        <v>1598.09</v>
      </c>
      <c r="T128" s="1573">
        <v>0</v>
      </c>
      <c r="U128" s="1708">
        <f>SUM(V128:X130)</f>
        <v>1598.09</v>
      </c>
      <c r="V128" s="1705">
        <f>R128</f>
        <v>0</v>
      </c>
      <c r="W128" s="1705">
        <f>S128</f>
        <v>1598.09</v>
      </c>
      <c r="X128" s="1705">
        <f>T128</f>
        <v>0</v>
      </c>
      <c r="Y128" s="1615">
        <f t="shared" ref="Y128:AB128" si="54">U128</f>
        <v>1598.09</v>
      </c>
      <c r="Z128" s="1615">
        <f t="shared" si="54"/>
        <v>0</v>
      </c>
      <c r="AA128" s="1615">
        <f t="shared" si="54"/>
        <v>1598.09</v>
      </c>
      <c r="AB128" s="1615">
        <f t="shared" si="54"/>
        <v>0</v>
      </c>
      <c r="AC128" s="1600"/>
      <c r="AD128" s="1573">
        <v>0</v>
      </c>
      <c r="AE128" s="1573">
        <v>0</v>
      </c>
      <c r="AF128" s="1600"/>
      <c r="AG128" s="1585" t="s">
        <v>33</v>
      </c>
      <c r="AH128" s="1387"/>
      <c r="AI128" s="1387"/>
      <c r="AJ128" s="1588"/>
      <c r="AK128" s="1258">
        <f t="shared" si="33"/>
        <v>0</v>
      </c>
      <c r="AL128" s="1258">
        <f t="shared" si="34"/>
        <v>-1598.09</v>
      </c>
      <c r="AM128" s="1108"/>
      <c r="AN128" s="2202" t="s">
        <v>670</v>
      </c>
      <c r="AO128" s="77"/>
      <c r="AP128" s="77"/>
      <c r="AQ128" s="77"/>
      <c r="AR128" s="77"/>
      <c r="AS128" s="77"/>
    </row>
    <row r="129" spans="1:45" s="78" customFormat="1" ht="14.4" hidden="1" customHeight="1" outlineLevel="1">
      <c r="A129" s="1658"/>
      <c r="B129" s="1731"/>
      <c r="C129" s="1311"/>
      <c r="D129" s="1311"/>
      <c r="E129" s="1589"/>
      <c r="F129" s="1589"/>
      <c r="G129" s="273" t="s">
        <v>374</v>
      </c>
      <c r="H129" s="273" t="s">
        <v>373</v>
      </c>
      <c r="I129" s="82" t="s">
        <v>33</v>
      </c>
      <c r="J129" s="273">
        <v>200</v>
      </c>
      <c r="K129" s="1589"/>
      <c r="L129" s="1589"/>
      <c r="M129" s="1571"/>
      <c r="N129" s="1574"/>
      <c r="O129" s="1574"/>
      <c r="P129" s="1574"/>
      <c r="Q129" s="1571"/>
      <c r="R129" s="1574"/>
      <c r="S129" s="1574"/>
      <c r="T129" s="1574"/>
      <c r="U129" s="1709"/>
      <c r="V129" s="1706"/>
      <c r="W129" s="1706"/>
      <c r="X129" s="1706"/>
      <c r="Y129" s="1616"/>
      <c r="Z129" s="1616"/>
      <c r="AA129" s="1616"/>
      <c r="AB129" s="1616"/>
      <c r="AC129" s="1601"/>
      <c r="AD129" s="1574"/>
      <c r="AE129" s="1574"/>
      <c r="AF129" s="1601"/>
      <c r="AG129" s="1586"/>
      <c r="AH129" s="1388"/>
      <c r="AI129" s="1388"/>
      <c r="AJ129" s="1589"/>
      <c r="AK129" s="1312">
        <f t="shared" si="33"/>
        <v>0</v>
      </c>
      <c r="AL129" s="1312">
        <f t="shared" si="34"/>
        <v>0</v>
      </c>
      <c r="AM129" s="1109"/>
      <c r="AN129" s="2202"/>
      <c r="AO129" s="77"/>
      <c r="AP129" s="77"/>
      <c r="AQ129" s="77"/>
      <c r="AR129" s="77"/>
      <c r="AS129" s="77"/>
    </row>
    <row r="130" spans="1:45" s="78" customFormat="1" ht="43.2" hidden="1" customHeight="1" outlineLevel="1">
      <c r="A130" s="1659"/>
      <c r="B130" s="1732"/>
      <c r="C130" s="1265"/>
      <c r="D130" s="1265"/>
      <c r="E130" s="1590"/>
      <c r="F130" s="1590"/>
      <c r="G130" s="273" t="s">
        <v>375</v>
      </c>
      <c r="H130" s="273" t="s">
        <v>376</v>
      </c>
      <c r="I130" s="82" t="s">
        <v>33</v>
      </c>
      <c r="J130" s="273">
        <v>1</v>
      </c>
      <c r="K130" s="1590"/>
      <c r="L130" s="1590"/>
      <c r="M130" s="1572"/>
      <c r="N130" s="1575"/>
      <c r="O130" s="1575"/>
      <c r="P130" s="1575"/>
      <c r="Q130" s="1572"/>
      <c r="R130" s="1575"/>
      <c r="S130" s="1575"/>
      <c r="T130" s="1575"/>
      <c r="U130" s="1710"/>
      <c r="V130" s="1707"/>
      <c r="W130" s="1707"/>
      <c r="X130" s="1707"/>
      <c r="Y130" s="1617"/>
      <c r="Z130" s="1617"/>
      <c r="AA130" s="1617"/>
      <c r="AB130" s="1617"/>
      <c r="AC130" s="1602"/>
      <c r="AD130" s="1575"/>
      <c r="AE130" s="1575"/>
      <c r="AF130" s="1602"/>
      <c r="AG130" s="1587"/>
      <c r="AH130" s="1389"/>
      <c r="AI130" s="1389"/>
      <c r="AJ130" s="1590"/>
      <c r="AK130" s="1259">
        <f t="shared" si="33"/>
        <v>0</v>
      </c>
      <c r="AL130" s="1259">
        <f t="shared" si="34"/>
        <v>0</v>
      </c>
      <c r="AM130" s="1110"/>
      <c r="AN130" s="2202"/>
      <c r="AO130" s="77"/>
      <c r="AP130" s="77"/>
      <c r="AQ130" s="77"/>
      <c r="AR130" s="77"/>
      <c r="AS130" s="77"/>
    </row>
    <row r="131" spans="1:45" ht="15.75" hidden="1" customHeight="1" outlineLevel="1">
      <c r="A131" s="1684" t="s">
        <v>195</v>
      </c>
      <c r="B131" s="1730" t="s">
        <v>572</v>
      </c>
      <c r="C131" s="1271"/>
      <c r="D131" s="1271"/>
      <c r="E131" s="1576" t="s">
        <v>35</v>
      </c>
      <c r="F131" s="1576" t="s">
        <v>442</v>
      </c>
      <c r="G131" s="21" t="s">
        <v>372</v>
      </c>
      <c r="H131" s="21" t="s">
        <v>79</v>
      </c>
      <c r="I131" s="1346" t="s">
        <v>33</v>
      </c>
      <c r="J131" s="23">
        <v>1.9E-2</v>
      </c>
      <c r="K131" s="1576">
        <v>2020</v>
      </c>
      <c r="L131" s="1576">
        <v>2020</v>
      </c>
      <c r="M131" s="1570">
        <f>SUM(N131:P133)</f>
        <v>167.25</v>
      </c>
      <c r="N131" s="1573">
        <v>0</v>
      </c>
      <c r="O131" s="1573">
        <v>0</v>
      </c>
      <c r="P131" s="1573">
        <v>167.25</v>
      </c>
      <c r="Q131" s="1570">
        <f>SUM(R131:T133)</f>
        <v>167.25</v>
      </c>
      <c r="R131" s="1573">
        <v>0</v>
      </c>
      <c r="S131" s="1573">
        <v>0</v>
      </c>
      <c r="T131" s="1573">
        <v>167.25</v>
      </c>
      <c r="U131" s="1708">
        <f>SUM(V131:X133)</f>
        <v>167.25</v>
      </c>
      <c r="V131" s="1705">
        <f>R131</f>
        <v>0</v>
      </c>
      <c r="W131" s="1705">
        <f>S131</f>
        <v>0</v>
      </c>
      <c r="X131" s="1705">
        <f>T131</f>
        <v>167.25</v>
      </c>
      <c r="Y131" s="1615">
        <f>U131</f>
        <v>167.25</v>
      </c>
      <c r="Z131" s="1615">
        <f t="shared" ref="Z131:AB131" si="55">V131</f>
        <v>0</v>
      </c>
      <c r="AA131" s="1615">
        <f t="shared" si="55"/>
        <v>0</v>
      </c>
      <c r="AB131" s="1615">
        <f t="shared" si="55"/>
        <v>167.25</v>
      </c>
      <c r="AC131" s="1600"/>
      <c r="AD131" s="1573">
        <v>0</v>
      </c>
      <c r="AE131" s="1573">
        <v>0</v>
      </c>
      <c r="AF131" s="1600"/>
      <c r="AG131" s="1603" t="s">
        <v>604</v>
      </c>
      <c r="AH131" s="1384"/>
      <c r="AI131" s="1384"/>
      <c r="AJ131" s="1576"/>
      <c r="AK131" s="1247">
        <f t="shared" si="33"/>
        <v>-167.25</v>
      </c>
      <c r="AL131" s="1247">
        <f t="shared" si="34"/>
        <v>-167.25</v>
      </c>
      <c r="AM131" s="1102"/>
      <c r="AN131" s="1990"/>
      <c r="AO131" s="2"/>
      <c r="AP131" s="2"/>
      <c r="AQ131" s="2"/>
      <c r="AR131" s="2"/>
      <c r="AS131" s="2"/>
    </row>
    <row r="132" spans="1:45" ht="14.4" hidden="1" customHeight="1" outlineLevel="1">
      <c r="A132" s="1685"/>
      <c r="B132" s="1731"/>
      <c r="C132" s="1311"/>
      <c r="D132" s="1311"/>
      <c r="E132" s="1577"/>
      <c r="F132" s="1577"/>
      <c r="G132" s="21" t="s">
        <v>374</v>
      </c>
      <c r="H132" s="21" t="s">
        <v>373</v>
      </c>
      <c r="I132" s="1346" t="s">
        <v>33</v>
      </c>
      <c r="J132" s="21">
        <v>150</v>
      </c>
      <c r="K132" s="1577"/>
      <c r="L132" s="1577"/>
      <c r="M132" s="1571"/>
      <c r="N132" s="1574"/>
      <c r="O132" s="1574"/>
      <c r="P132" s="1574"/>
      <c r="Q132" s="1571"/>
      <c r="R132" s="1574"/>
      <c r="S132" s="1574"/>
      <c r="T132" s="1574"/>
      <c r="U132" s="1709"/>
      <c r="V132" s="1706"/>
      <c r="W132" s="1706"/>
      <c r="X132" s="1706"/>
      <c r="Y132" s="1616"/>
      <c r="Z132" s="1616"/>
      <c r="AA132" s="1616"/>
      <c r="AB132" s="1616"/>
      <c r="AC132" s="1601"/>
      <c r="AD132" s="1574"/>
      <c r="AE132" s="1574"/>
      <c r="AF132" s="1601"/>
      <c r="AG132" s="1604"/>
      <c r="AH132" s="1385"/>
      <c r="AI132" s="1385"/>
      <c r="AJ132" s="1577"/>
      <c r="AK132" s="1283">
        <f t="shared" si="33"/>
        <v>0</v>
      </c>
      <c r="AL132" s="1283">
        <f t="shared" si="34"/>
        <v>0</v>
      </c>
      <c r="AM132" s="1103"/>
      <c r="AN132" s="1990"/>
      <c r="AO132" s="2"/>
      <c r="AP132" s="2"/>
      <c r="AQ132" s="2"/>
      <c r="AR132" s="2"/>
      <c r="AS132" s="2"/>
    </row>
    <row r="133" spans="1:45" ht="43.2" hidden="1" customHeight="1" outlineLevel="1">
      <c r="A133" s="1686"/>
      <c r="B133" s="1732"/>
      <c r="C133" s="1265"/>
      <c r="D133" s="1265"/>
      <c r="E133" s="1578"/>
      <c r="F133" s="1578"/>
      <c r="G133" s="21" t="s">
        <v>375</v>
      </c>
      <c r="H133" s="21" t="s">
        <v>376</v>
      </c>
      <c r="I133" s="1346" t="s">
        <v>33</v>
      </c>
      <c r="J133" s="21">
        <v>1</v>
      </c>
      <c r="K133" s="1578"/>
      <c r="L133" s="1578"/>
      <c r="M133" s="1572"/>
      <c r="N133" s="1575"/>
      <c r="O133" s="1575"/>
      <c r="P133" s="1575"/>
      <c r="Q133" s="1572"/>
      <c r="R133" s="1575"/>
      <c r="S133" s="1575"/>
      <c r="T133" s="1575"/>
      <c r="U133" s="1710"/>
      <c r="V133" s="1707"/>
      <c r="W133" s="1707"/>
      <c r="X133" s="1707"/>
      <c r="Y133" s="1617"/>
      <c r="Z133" s="1617"/>
      <c r="AA133" s="1617"/>
      <c r="AB133" s="1617"/>
      <c r="AC133" s="1602"/>
      <c r="AD133" s="1575"/>
      <c r="AE133" s="1575"/>
      <c r="AF133" s="1602"/>
      <c r="AG133" s="1605"/>
      <c r="AH133" s="1386"/>
      <c r="AI133" s="1386"/>
      <c r="AJ133" s="1578"/>
      <c r="AK133" s="1248">
        <f t="shared" si="33"/>
        <v>0</v>
      </c>
      <c r="AL133" s="1248">
        <f t="shared" si="34"/>
        <v>0</v>
      </c>
      <c r="AM133" s="1104"/>
      <c r="AN133" s="1990"/>
      <c r="AO133" s="2"/>
      <c r="AP133" s="2"/>
      <c r="AQ133" s="2"/>
      <c r="AR133" s="2"/>
      <c r="AS133" s="2"/>
    </row>
    <row r="134" spans="1:45" ht="14.25" hidden="1" customHeight="1" outlineLevel="1">
      <c r="A134" s="1684" t="s">
        <v>196</v>
      </c>
      <c r="B134" s="1730" t="s">
        <v>573</v>
      </c>
      <c r="C134" s="1271"/>
      <c r="D134" s="1271"/>
      <c r="E134" s="1576" t="s">
        <v>35</v>
      </c>
      <c r="F134" s="1576" t="s">
        <v>442</v>
      </c>
      <c r="G134" s="21" t="s">
        <v>372</v>
      </c>
      <c r="H134" s="21" t="s">
        <v>79</v>
      </c>
      <c r="I134" s="1346" t="s">
        <v>33</v>
      </c>
      <c r="J134" s="22">
        <v>0.04</v>
      </c>
      <c r="K134" s="1576">
        <v>2020</v>
      </c>
      <c r="L134" s="1576">
        <v>2020</v>
      </c>
      <c r="M134" s="1570">
        <f>SUM(N134:P136)</f>
        <v>352.11</v>
      </c>
      <c r="N134" s="1573">
        <v>0</v>
      </c>
      <c r="O134" s="1573">
        <v>0</v>
      </c>
      <c r="P134" s="1573">
        <v>352.11</v>
      </c>
      <c r="Q134" s="1570">
        <f>SUM(R134:T136)</f>
        <v>352.11</v>
      </c>
      <c r="R134" s="1573">
        <v>0</v>
      </c>
      <c r="S134" s="1573">
        <v>0</v>
      </c>
      <c r="T134" s="1573">
        <v>352.11</v>
      </c>
      <c r="U134" s="1708">
        <f>SUM(V134:X136)</f>
        <v>352.11</v>
      </c>
      <c r="V134" s="1705">
        <f>R134</f>
        <v>0</v>
      </c>
      <c r="W134" s="1705">
        <f>S134</f>
        <v>0</v>
      </c>
      <c r="X134" s="1705">
        <f>T134</f>
        <v>352.11</v>
      </c>
      <c r="Y134" s="1615">
        <f t="shared" ref="Y134:AB134" si="56">U134</f>
        <v>352.11</v>
      </c>
      <c r="Z134" s="1615">
        <f t="shared" si="56"/>
        <v>0</v>
      </c>
      <c r="AA134" s="1615">
        <f t="shared" si="56"/>
        <v>0</v>
      </c>
      <c r="AB134" s="1615">
        <f t="shared" si="56"/>
        <v>352.11</v>
      </c>
      <c r="AC134" s="1600"/>
      <c r="AD134" s="1573">
        <v>0</v>
      </c>
      <c r="AE134" s="1573">
        <v>0</v>
      </c>
      <c r="AF134" s="1600"/>
      <c r="AG134" s="1603" t="s">
        <v>604</v>
      </c>
      <c r="AH134" s="1384"/>
      <c r="AI134" s="1384"/>
      <c r="AJ134" s="1576"/>
      <c r="AK134" s="1247">
        <f t="shared" si="33"/>
        <v>-352.11</v>
      </c>
      <c r="AL134" s="1247">
        <f t="shared" si="34"/>
        <v>-352.11</v>
      </c>
      <c r="AM134" s="1102"/>
      <c r="AN134" s="1990"/>
      <c r="AO134" s="2"/>
      <c r="AP134" s="2"/>
      <c r="AQ134" s="2"/>
      <c r="AR134" s="2"/>
      <c r="AS134" s="2"/>
    </row>
    <row r="135" spans="1:45" ht="14.4" hidden="1" customHeight="1" outlineLevel="1">
      <c r="A135" s="1685"/>
      <c r="B135" s="1731"/>
      <c r="C135" s="1311"/>
      <c r="D135" s="1311"/>
      <c r="E135" s="1577"/>
      <c r="F135" s="1577"/>
      <c r="G135" s="21" t="s">
        <v>374</v>
      </c>
      <c r="H135" s="21" t="s">
        <v>373</v>
      </c>
      <c r="I135" s="1346" t="s">
        <v>33</v>
      </c>
      <c r="J135" s="21">
        <v>150</v>
      </c>
      <c r="K135" s="1577"/>
      <c r="L135" s="1577"/>
      <c r="M135" s="1571"/>
      <c r="N135" s="1574"/>
      <c r="O135" s="1574"/>
      <c r="P135" s="1574"/>
      <c r="Q135" s="1571"/>
      <c r="R135" s="1574"/>
      <c r="S135" s="1574"/>
      <c r="T135" s="1574"/>
      <c r="U135" s="1709"/>
      <c r="V135" s="1706"/>
      <c r="W135" s="1706"/>
      <c r="X135" s="1706"/>
      <c r="Y135" s="1616"/>
      <c r="Z135" s="1616"/>
      <c r="AA135" s="1616"/>
      <c r="AB135" s="1616"/>
      <c r="AC135" s="1601"/>
      <c r="AD135" s="1574"/>
      <c r="AE135" s="1574"/>
      <c r="AF135" s="1601"/>
      <c r="AG135" s="1604"/>
      <c r="AH135" s="1385"/>
      <c r="AI135" s="1385"/>
      <c r="AJ135" s="1577"/>
      <c r="AK135" s="1283">
        <f t="shared" si="33"/>
        <v>0</v>
      </c>
      <c r="AL135" s="1283">
        <f t="shared" si="34"/>
        <v>0</v>
      </c>
      <c r="AM135" s="1103"/>
      <c r="AN135" s="1990"/>
      <c r="AO135" s="2"/>
      <c r="AP135" s="2"/>
      <c r="AQ135" s="2"/>
      <c r="AR135" s="2"/>
      <c r="AS135" s="2"/>
    </row>
    <row r="136" spans="1:45" ht="43.2" hidden="1" customHeight="1" outlineLevel="1">
      <c r="A136" s="1686"/>
      <c r="B136" s="1732"/>
      <c r="C136" s="1265"/>
      <c r="D136" s="1265"/>
      <c r="E136" s="1578"/>
      <c r="F136" s="1578"/>
      <c r="G136" s="21" t="s">
        <v>375</v>
      </c>
      <c r="H136" s="21" t="s">
        <v>376</v>
      </c>
      <c r="I136" s="1346" t="s">
        <v>33</v>
      </c>
      <c r="J136" s="21">
        <v>1</v>
      </c>
      <c r="K136" s="1578"/>
      <c r="L136" s="1578"/>
      <c r="M136" s="1572"/>
      <c r="N136" s="1575"/>
      <c r="O136" s="1575"/>
      <c r="P136" s="1575"/>
      <c r="Q136" s="1572"/>
      <c r="R136" s="1575"/>
      <c r="S136" s="1575"/>
      <c r="T136" s="1575"/>
      <c r="U136" s="1710"/>
      <c r="V136" s="1707"/>
      <c r="W136" s="1707"/>
      <c r="X136" s="1707"/>
      <c r="Y136" s="1617"/>
      <c r="Z136" s="1617"/>
      <c r="AA136" s="1617"/>
      <c r="AB136" s="1617"/>
      <c r="AC136" s="1602"/>
      <c r="AD136" s="1575"/>
      <c r="AE136" s="1575"/>
      <c r="AF136" s="1602"/>
      <c r="AG136" s="1605"/>
      <c r="AH136" s="1386"/>
      <c r="AI136" s="1386"/>
      <c r="AJ136" s="1578"/>
      <c r="AK136" s="1248">
        <f t="shared" si="33"/>
        <v>0</v>
      </c>
      <c r="AL136" s="1248">
        <f t="shared" si="34"/>
        <v>0</v>
      </c>
      <c r="AM136" s="1104"/>
      <c r="AN136" s="1990"/>
      <c r="AO136" s="2"/>
      <c r="AP136" s="2"/>
      <c r="AQ136" s="2"/>
      <c r="AR136" s="2"/>
      <c r="AS136" s="2"/>
    </row>
    <row r="137" spans="1:45" ht="14.25" hidden="1" customHeight="1" outlineLevel="1">
      <c r="A137" s="1684" t="s">
        <v>197</v>
      </c>
      <c r="B137" s="1730" t="s">
        <v>574</v>
      </c>
      <c r="C137" s="1271"/>
      <c r="D137" s="1271"/>
      <c r="E137" s="1576" t="s">
        <v>35</v>
      </c>
      <c r="F137" s="1576" t="s">
        <v>442</v>
      </c>
      <c r="G137" s="21" t="s">
        <v>372</v>
      </c>
      <c r="H137" s="21" t="s">
        <v>79</v>
      </c>
      <c r="I137" s="1346" t="s">
        <v>33</v>
      </c>
      <c r="J137" s="23">
        <v>6.0999999999999999E-2</v>
      </c>
      <c r="K137" s="1576">
        <v>2020</v>
      </c>
      <c r="L137" s="1576">
        <v>2020</v>
      </c>
      <c r="M137" s="1570">
        <f>SUM(N137:P139)</f>
        <v>618.38</v>
      </c>
      <c r="N137" s="1573">
        <v>0</v>
      </c>
      <c r="O137" s="1573">
        <v>0</v>
      </c>
      <c r="P137" s="1573">
        <v>618.38</v>
      </c>
      <c r="Q137" s="1570">
        <f>SUM(R137:T139)</f>
        <v>618.38</v>
      </c>
      <c r="R137" s="1573">
        <v>0</v>
      </c>
      <c r="S137" s="1573">
        <v>0</v>
      </c>
      <c r="T137" s="1573">
        <v>618.38</v>
      </c>
      <c r="U137" s="1708">
        <f>SUM(V137:X139)</f>
        <v>618.38</v>
      </c>
      <c r="V137" s="1705">
        <f>R137</f>
        <v>0</v>
      </c>
      <c r="W137" s="1705">
        <f>S137</f>
        <v>0</v>
      </c>
      <c r="X137" s="1705">
        <f>T137</f>
        <v>618.38</v>
      </c>
      <c r="Y137" s="1615">
        <f>U137</f>
        <v>618.38</v>
      </c>
      <c r="Z137" s="1615">
        <f t="shared" ref="Z137:AB137" si="57">V137</f>
        <v>0</v>
      </c>
      <c r="AA137" s="1615">
        <f t="shared" si="57"/>
        <v>0</v>
      </c>
      <c r="AB137" s="1615">
        <f t="shared" si="57"/>
        <v>618.38</v>
      </c>
      <c r="AC137" s="1600"/>
      <c r="AD137" s="1573">
        <v>0</v>
      </c>
      <c r="AE137" s="1573">
        <v>0</v>
      </c>
      <c r="AF137" s="1600"/>
      <c r="AG137" s="1603" t="s">
        <v>604</v>
      </c>
      <c r="AH137" s="1384"/>
      <c r="AI137" s="1384"/>
      <c r="AJ137" s="1576"/>
      <c r="AK137" s="1247">
        <f t="shared" si="33"/>
        <v>-618.38</v>
      </c>
      <c r="AL137" s="1247">
        <f t="shared" si="34"/>
        <v>-618.38</v>
      </c>
      <c r="AM137" s="1102"/>
      <c r="AN137" s="1990"/>
      <c r="AO137" s="2"/>
      <c r="AP137" s="2"/>
      <c r="AQ137" s="2"/>
      <c r="AR137" s="2"/>
      <c r="AS137" s="2"/>
    </row>
    <row r="138" spans="1:45" ht="14.4" hidden="1" customHeight="1" outlineLevel="1">
      <c r="A138" s="1685"/>
      <c r="B138" s="1731"/>
      <c r="C138" s="1311"/>
      <c r="D138" s="1311"/>
      <c r="E138" s="1577"/>
      <c r="F138" s="1577"/>
      <c r="G138" s="21" t="s">
        <v>374</v>
      </c>
      <c r="H138" s="21" t="s">
        <v>373</v>
      </c>
      <c r="I138" s="1346" t="s">
        <v>33</v>
      </c>
      <c r="J138" s="21">
        <v>200</v>
      </c>
      <c r="K138" s="1577"/>
      <c r="L138" s="1577"/>
      <c r="M138" s="1571"/>
      <c r="N138" s="1574"/>
      <c r="O138" s="1574"/>
      <c r="P138" s="1574"/>
      <c r="Q138" s="1571"/>
      <c r="R138" s="1574"/>
      <c r="S138" s="1574"/>
      <c r="T138" s="1574"/>
      <c r="U138" s="1709"/>
      <c r="V138" s="1706"/>
      <c r="W138" s="1706"/>
      <c r="X138" s="1706"/>
      <c r="Y138" s="1616"/>
      <c r="Z138" s="1616"/>
      <c r="AA138" s="1616"/>
      <c r="AB138" s="1616"/>
      <c r="AC138" s="1601"/>
      <c r="AD138" s="1574"/>
      <c r="AE138" s="1574"/>
      <c r="AF138" s="1601"/>
      <c r="AG138" s="1604"/>
      <c r="AH138" s="1385"/>
      <c r="AI138" s="1385"/>
      <c r="AJ138" s="1577"/>
      <c r="AK138" s="1283">
        <f t="shared" si="33"/>
        <v>0</v>
      </c>
      <c r="AL138" s="1283">
        <f t="shared" si="34"/>
        <v>0</v>
      </c>
      <c r="AM138" s="1103"/>
      <c r="AN138" s="1990"/>
      <c r="AO138" s="2"/>
      <c r="AP138" s="2"/>
      <c r="AQ138" s="2"/>
      <c r="AR138" s="2"/>
      <c r="AS138" s="2"/>
    </row>
    <row r="139" spans="1:45" ht="43.2" hidden="1" customHeight="1" outlineLevel="1">
      <c r="A139" s="1686"/>
      <c r="B139" s="1732"/>
      <c r="C139" s="1265"/>
      <c r="D139" s="1265"/>
      <c r="E139" s="1578"/>
      <c r="F139" s="1578"/>
      <c r="G139" s="21" t="s">
        <v>375</v>
      </c>
      <c r="H139" s="21" t="s">
        <v>376</v>
      </c>
      <c r="I139" s="1346" t="s">
        <v>33</v>
      </c>
      <c r="J139" s="21">
        <v>1</v>
      </c>
      <c r="K139" s="1578"/>
      <c r="L139" s="1578"/>
      <c r="M139" s="1572"/>
      <c r="N139" s="1575"/>
      <c r="O139" s="1575"/>
      <c r="P139" s="1575"/>
      <c r="Q139" s="1572"/>
      <c r="R139" s="1575"/>
      <c r="S139" s="1575"/>
      <c r="T139" s="1575"/>
      <c r="U139" s="1710"/>
      <c r="V139" s="1707"/>
      <c r="W139" s="1707"/>
      <c r="X139" s="1707"/>
      <c r="Y139" s="1617"/>
      <c r="Z139" s="1617"/>
      <c r="AA139" s="1617"/>
      <c r="AB139" s="1617"/>
      <c r="AC139" s="1602"/>
      <c r="AD139" s="1575"/>
      <c r="AE139" s="1575"/>
      <c r="AF139" s="1602"/>
      <c r="AG139" s="1605"/>
      <c r="AH139" s="1386"/>
      <c r="AI139" s="1386"/>
      <c r="AJ139" s="1578"/>
      <c r="AK139" s="1248">
        <f t="shared" si="33"/>
        <v>0</v>
      </c>
      <c r="AL139" s="1248">
        <f t="shared" si="34"/>
        <v>0</v>
      </c>
      <c r="AM139" s="1104"/>
      <c r="AN139" s="1990"/>
      <c r="AO139" s="2"/>
      <c r="AP139" s="2"/>
      <c r="AQ139" s="2"/>
      <c r="AR139" s="2"/>
      <c r="AS139" s="2"/>
    </row>
    <row r="140" spans="1:45" ht="14.25" hidden="1" customHeight="1" outlineLevel="1">
      <c r="A140" s="1684" t="s">
        <v>198</v>
      </c>
      <c r="B140" s="1730" t="s">
        <v>575</v>
      </c>
      <c r="C140" s="1271"/>
      <c r="D140" s="1271"/>
      <c r="E140" s="1576" t="s">
        <v>35</v>
      </c>
      <c r="F140" s="1576" t="s">
        <v>442</v>
      </c>
      <c r="G140" s="21" t="s">
        <v>372</v>
      </c>
      <c r="H140" s="21" t="s">
        <v>79</v>
      </c>
      <c r="I140" s="1346" t="s">
        <v>33</v>
      </c>
      <c r="J140" s="23">
        <v>0.58499999999999996</v>
      </c>
      <c r="K140" s="1576">
        <v>2020</v>
      </c>
      <c r="L140" s="1576">
        <v>2020</v>
      </c>
      <c r="M140" s="1570">
        <f>SUM(N140:P142)</f>
        <v>5930.4</v>
      </c>
      <c r="N140" s="1573">
        <v>0</v>
      </c>
      <c r="O140" s="1573">
        <v>0</v>
      </c>
      <c r="P140" s="1573">
        <v>5930.4</v>
      </c>
      <c r="Q140" s="1570">
        <f>SUM(R140:T142)</f>
        <v>5930.4</v>
      </c>
      <c r="R140" s="1573">
        <v>0</v>
      </c>
      <c r="S140" s="1573">
        <v>0</v>
      </c>
      <c r="T140" s="1573">
        <v>5930.4</v>
      </c>
      <c r="U140" s="1708">
        <f>SUM(V140:X142)</f>
        <v>5930.4</v>
      </c>
      <c r="V140" s="1705">
        <f>R140</f>
        <v>0</v>
      </c>
      <c r="W140" s="1705">
        <f>S140</f>
        <v>0</v>
      </c>
      <c r="X140" s="1705">
        <f>T140</f>
        <v>5930.4</v>
      </c>
      <c r="Y140" s="1615">
        <f t="shared" ref="Y140:AB140" si="58">U140</f>
        <v>5930.4</v>
      </c>
      <c r="Z140" s="1615">
        <f t="shared" si="58"/>
        <v>0</v>
      </c>
      <c r="AA140" s="1615">
        <f t="shared" si="58"/>
        <v>0</v>
      </c>
      <c r="AB140" s="1615">
        <f t="shared" si="58"/>
        <v>5930.4</v>
      </c>
      <c r="AC140" s="1600"/>
      <c r="AD140" s="1573">
        <v>0</v>
      </c>
      <c r="AE140" s="1573">
        <v>0</v>
      </c>
      <c r="AF140" s="1600"/>
      <c r="AG140" s="1603" t="s">
        <v>604</v>
      </c>
      <c r="AH140" s="1384"/>
      <c r="AI140" s="1384"/>
      <c r="AJ140" s="1576"/>
      <c r="AK140" s="1247">
        <f t="shared" ref="AK140:AK202" si="59">AF140-AB140</f>
        <v>-5930.4</v>
      </c>
      <c r="AL140" s="1247">
        <f t="shared" ref="AL140:AL202" si="60">AC140-Y140</f>
        <v>-5930.4</v>
      </c>
      <c r="AM140" s="1102"/>
      <c r="AN140" s="1990"/>
      <c r="AO140" s="2"/>
      <c r="AP140" s="2"/>
      <c r="AQ140" s="2"/>
      <c r="AR140" s="2"/>
      <c r="AS140" s="2"/>
    </row>
    <row r="141" spans="1:45" ht="14.4" hidden="1" customHeight="1" outlineLevel="1">
      <c r="A141" s="1685"/>
      <c r="B141" s="1731"/>
      <c r="C141" s="1311"/>
      <c r="D141" s="1311"/>
      <c r="E141" s="1577"/>
      <c r="F141" s="1577"/>
      <c r="G141" s="21" t="s">
        <v>374</v>
      </c>
      <c r="H141" s="21" t="s">
        <v>373</v>
      </c>
      <c r="I141" s="1346" t="s">
        <v>33</v>
      </c>
      <c r="J141" s="21">
        <v>200</v>
      </c>
      <c r="K141" s="1577"/>
      <c r="L141" s="1577"/>
      <c r="M141" s="1571"/>
      <c r="N141" s="1574"/>
      <c r="O141" s="1574"/>
      <c r="P141" s="1574"/>
      <c r="Q141" s="1571"/>
      <c r="R141" s="1574"/>
      <c r="S141" s="1574"/>
      <c r="T141" s="1574"/>
      <c r="U141" s="1709"/>
      <c r="V141" s="1706"/>
      <c r="W141" s="1706"/>
      <c r="X141" s="1706"/>
      <c r="Y141" s="1616"/>
      <c r="Z141" s="1616"/>
      <c r="AA141" s="1616"/>
      <c r="AB141" s="1616"/>
      <c r="AC141" s="1601"/>
      <c r="AD141" s="1574"/>
      <c r="AE141" s="1574"/>
      <c r="AF141" s="1601"/>
      <c r="AG141" s="1604"/>
      <c r="AH141" s="1385"/>
      <c r="AI141" s="1385"/>
      <c r="AJ141" s="1577"/>
      <c r="AK141" s="1283">
        <f t="shared" si="59"/>
        <v>0</v>
      </c>
      <c r="AL141" s="1283">
        <f t="shared" si="60"/>
        <v>0</v>
      </c>
      <c r="AM141" s="1103"/>
      <c r="AN141" s="1990"/>
      <c r="AO141" s="2"/>
      <c r="AP141" s="2"/>
      <c r="AQ141" s="2"/>
      <c r="AR141" s="2"/>
      <c r="AS141" s="2"/>
    </row>
    <row r="142" spans="1:45" ht="43.2" hidden="1" customHeight="1" outlineLevel="1">
      <c r="A142" s="1686"/>
      <c r="B142" s="1732"/>
      <c r="C142" s="1265"/>
      <c r="D142" s="1265"/>
      <c r="E142" s="1578"/>
      <c r="F142" s="1578"/>
      <c r="G142" s="21" t="s">
        <v>375</v>
      </c>
      <c r="H142" s="21" t="s">
        <v>376</v>
      </c>
      <c r="I142" s="1346" t="s">
        <v>33</v>
      </c>
      <c r="J142" s="21">
        <v>1</v>
      </c>
      <c r="K142" s="1578"/>
      <c r="L142" s="1578"/>
      <c r="M142" s="1572"/>
      <c r="N142" s="1575"/>
      <c r="O142" s="1575"/>
      <c r="P142" s="1575"/>
      <c r="Q142" s="1572"/>
      <c r="R142" s="1575"/>
      <c r="S142" s="1575"/>
      <c r="T142" s="1575"/>
      <c r="U142" s="1710"/>
      <c r="V142" s="1707"/>
      <c r="W142" s="1707"/>
      <c r="X142" s="1707"/>
      <c r="Y142" s="1617"/>
      <c r="Z142" s="1617"/>
      <c r="AA142" s="1617"/>
      <c r="AB142" s="1617"/>
      <c r="AC142" s="1602"/>
      <c r="AD142" s="1575"/>
      <c r="AE142" s="1575"/>
      <c r="AF142" s="1602"/>
      <c r="AG142" s="1605"/>
      <c r="AH142" s="1386"/>
      <c r="AI142" s="1386"/>
      <c r="AJ142" s="1578"/>
      <c r="AK142" s="1248">
        <f t="shared" si="59"/>
        <v>0</v>
      </c>
      <c r="AL142" s="1248">
        <f t="shared" si="60"/>
        <v>0</v>
      </c>
      <c r="AM142" s="1104"/>
      <c r="AN142" s="1990"/>
      <c r="AO142" s="2"/>
      <c r="AP142" s="2"/>
      <c r="AQ142" s="2"/>
      <c r="AR142" s="2"/>
      <c r="AS142" s="2"/>
    </row>
    <row r="143" spans="1:45" ht="15" hidden="1" customHeight="1" outlineLevel="1">
      <c r="A143" s="1684" t="s">
        <v>199</v>
      </c>
      <c r="B143" s="1730" t="s">
        <v>576</v>
      </c>
      <c r="C143" s="1271"/>
      <c r="D143" s="1271"/>
      <c r="E143" s="1576" t="s">
        <v>35</v>
      </c>
      <c r="F143" s="1576" t="s">
        <v>442</v>
      </c>
      <c r="G143" s="21" t="s">
        <v>372</v>
      </c>
      <c r="H143" s="21" t="s">
        <v>79</v>
      </c>
      <c r="I143" s="1346" t="s">
        <v>33</v>
      </c>
      <c r="J143" s="21">
        <v>0.4</v>
      </c>
      <c r="K143" s="1576">
        <v>2020</v>
      </c>
      <c r="L143" s="1576">
        <v>2020</v>
      </c>
      <c r="M143" s="1570">
        <f>SUM(N143:P145)</f>
        <v>3521.1</v>
      </c>
      <c r="N143" s="1573">
        <v>0</v>
      </c>
      <c r="O143" s="1573">
        <v>0</v>
      </c>
      <c r="P143" s="1573">
        <v>3521.1</v>
      </c>
      <c r="Q143" s="1570">
        <f>SUM(R143:T145)</f>
        <v>3521.1</v>
      </c>
      <c r="R143" s="1573">
        <v>0</v>
      </c>
      <c r="S143" s="1573">
        <v>0</v>
      </c>
      <c r="T143" s="1573">
        <v>3521.1</v>
      </c>
      <c r="U143" s="1708">
        <f>SUM(V143:X145)</f>
        <v>3521.1</v>
      </c>
      <c r="V143" s="1705">
        <f>R143</f>
        <v>0</v>
      </c>
      <c r="W143" s="1705">
        <f>S143</f>
        <v>0</v>
      </c>
      <c r="X143" s="1705">
        <f>T143</f>
        <v>3521.1</v>
      </c>
      <c r="Y143" s="1615">
        <f>U143</f>
        <v>3521.1</v>
      </c>
      <c r="Z143" s="1615">
        <f t="shared" ref="Z143:AB143" si="61">V143</f>
        <v>0</v>
      </c>
      <c r="AA143" s="1615">
        <f t="shared" si="61"/>
        <v>0</v>
      </c>
      <c r="AB143" s="1615">
        <f t="shared" si="61"/>
        <v>3521.1</v>
      </c>
      <c r="AC143" s="1600"/>
      <c r="AD143" s="1573">
        <v>0</v>
      </c>
      <c r="AE143" s="1573">
        <v>0</v>
      </c>
      <c r="AF143" s="1600"/>
      <c r="AG143" s="1603" t="s">
        <v>604</v>
      </c>
      <c r="AH143" s="1384"/>
      <c r="AI143" s="1384"/>
      <c r="AJ143" s="1576"/>
      <c r="AK143" s="1247">
        <f t="shared" si="59"/>
        <v>-3521.1</v>
      </c>
      <c r="AL143" s="1247">
        <f t="shared" si="60"/>
        <v>-3521.1</v>
      </c>
      <c r="AM143" s="1102"/>
      <c r="AN143" s="1990"/>
      <c r="AO143" s="2"/>
      <c r="AP143" s="2"/>
      <c r="AQ143" s="2"/>
      <c r="AR143" s="2"/>
      <c r="AS143" s="2"/>
    </row>
    <row r="144" spans="1:45" ht="14.4" hidden="1" customHeight="1" outlineLevel="1">
      <c r="A144" s="1685"/>
      <c r="B144" s="1731"/>
      <c r="C144" s="1311"/>
      <c r="D144" s="1311"/>
      <c r="E144" s="1577"/>
      <c r="F144" s="1577"/>
      <c r="G144" s="21" t="s">
        <v>374</v>
      </c>
      <c r="H144" s="21" t="s">
        <v>373</v>
      </c>
      <c r="I144" s="1346" t="s">
        <v>33</v>
      </c>
      <c r="J144" s="21">
        <v>150</v>
      </c>
      <c r="K144" s="1577"/>
      <c r="L144" s="1577"/>
      <c r="M144" s="1571"/>
      <c r="N144" s="1574"/>
      <c r="O144" s="1574"/>
      <c r="P144" s="1574"/>
      <c r="Q144" s="1571"/>
      <c r="R144" s="1574"/>
      <c r="S144" s="1574"/>
      <c r="T144" s="1574"/>
      <c r="U144" s="1709"/>
      <c r="V144" s="1706"/>
      <c r="W144" s="1706"/>
      <c r="X144" s="1706"/>
      <c r="Y144" s="1616"/>
      <c r="Z144" s="1616"/>
      <c r="AA144" s="1616"/>
      <c r="AB144" s="1616"/>
      <c r="AC144" s="1601"/>
      <c r="AD144" s="1574"/>
      <c r="AE144" s="1574"/>
      <c r="AF144" s="1601"/>
      <c r="AG144" s="1604"/>
      <c r="AH144" s="1385"/>
      <c r="AI144" s="1385"/>
      <c r="AJ144" s="1577"/>
      <c r="AK144" s="1283">
        <f t="shared" si="59"/>
        <v>0</v>
      </c>
      <c r="AL144" s="1283">
        <f t="shared" si="60"/>
        <v>0</v>
      </c>
      <c r="AM144" s="1103"/>
      <c r="AN144" s="1990"/>
      <c r="AO144" s="2"/>
      <c r="AP144" s="2"/>
      <c r="AQ144" s="2"/>
      <c r="AR144" s="2"/>
      <c r="AS144" s="2"/>
    </row>
    <row r="145" spans="1:45" ht="43.5" hidden="1" customHeight="1" outlineLevel="1">
      <c r="A145" s="1686"/>
      <c r="B145" s="1732"/>
      <c r="C145" s="1265"/>
      <c r="D145" s="1265"/>
      <c r="E145" s="1578"/>
      <c r="F145" s="1578"/>
      <c r="G145" s="21" t="s">
        <v>375</v>
      </c>
      <c r="H145" s="21" t="s">
        <v>376</v>
      </c>
      <c r="I145" s="1346" t="s">
        <v>33</v>
      </c>
      <c r="J145" s="21">
        <v>1</v>
      </c>
      <c r="K145" s="1578"/>
      <c r="L145" s="1578"/>
      <c r="M145" s="1572"/>
      <c r="N145" s="1575"/>
      <c r="O145" s="1575"/>
      <c r="P145" s="1575"/>
      <c r="Q145" s="1572"/>
      <c r="R145" s="1575"/>
      <c r="S145" s="1575"/>
      <c r="T145" s="1575"/>
      <c r="U145" s="1710"/>
      <c r="V145" s="1707"/>
      <c r="W145" s="1707"/>
      <c r="X145" s="1707"/>
      <c r="Y145" s="1617"/>
      <c r="Z145" s="1617"/>
      <c r="AA145" s="1617"/>
      <c r="AB145" s="1617"/>
      <c r="AC145" s="1602"/>
      <c r="AD145" s="1575"/>
      <c r="AE145" s="1575"/>
      <c r="AF145" s="1602"/>
      <c r="AG145" s="1605"/>
      <c r="AH145" s="1386"/>
      <c r="AI145" s="1386"/>
      <c r="AJ145" s="1578"/>
      <c r="AK145" s="1248">
        <f t="shared" si="59"/>
        <v>0</v>
      </c>
      <c r="AL145" s="1248">
        <f t="shared" si="60"/>
        <v>0</v>
      </c>
      <c r="AM145" s="1104"/>
      <c r="AN145" s="1990"/>
      <c r="AO145" s="2"/>
      <c r="AP145" s="2"/>
      <c r="AQ145" s="2"/>
      <c r="AR145" s="2"/>
      <c r="AS145" s="2"/>
    </row>
    <row r="146" spans="1:45" ht="30.6" collapsed="1">
      <c r="A146" s="346"/>
      <c r="B146" s="18" t="s">
        <v>424</v>
      </c>
      <c r="C146" s="18"/>
      <c r="D146" s="18"/>
      <c r="E146" s="19"/>
      <c r="F146" s="19"/>
      <c r="G146" s="24"/>
      <c r="H146" s="24"/>
      <c r="I146" s="24"/>
      <c r="J146" s="24"/>
      <c r="K146" s="19"/>
      <c r="L146" s="19"/>
      <c r="M146" s="25">
        <f t="shared" ref="M146:T146" si="62">SUM(M147:M182)</f>
        <v>9029.7800000000007</v>
      </c>
      <c r="N146" s="25">
        <f t="shared" si="62"/>
        <v>2201.39</v>
      </c>
      <c r="O146" s="25">
        <f t="shared" si="62"/>
        <v>2773.19</v>
      </c>
      <c r="P146" s="25">
        <f t="shared" si="62"/>
        <v>4055.2</v>
      </c>
      <c r="Q146" s="25">
        <f t="shared" si="62"/>
        <v>9029.7800000000007</v>
      </c>
      <c r="R146" s="25">
        <f t="shared" si="62"/>
        <v>2201.39</v>
      </c>
      <c r="S146" s="25">
        <f t="shared" si="62"/>
        <v>2773.19</v>
      </c>
      <c r="T146" s="25">
        <f t="shared" si="62"/>
        <v>4055.2</v>
      </c>
      <c r="U146" s="400">
        <f>SUM(U147:U182)</f>
        <v>9029.7800000000007</v>
      </c>
      <c r="V146" s="400">
        <f t="shared" ref="V146:AJ146" si="63">SUM(V147:V182)</f>
        <v>2201.39</v>
      </c>
      <c r="W146" s="400">
        <f t="shared" si="63"/>
        <v>2773.19</v>
      </c>
      <c r="X146" s="400">
        <f t="shared" si="63"/>
        <v>4055.2</v>
      </c>
      <c r="Y146" s="449">
        <f t="shared" si="63"/>
        <v>9029.7800000000007</v>
      </c>
      <c r="Z146" s="449">
        <f t="shared" si="63"/>
        <v>2201.39</v>
      </c>
      <c r="AA146" s="449">
        <f t="shared" si="63"/>
        <v>2773.19</v>
      </c>
      <c r="AB146" s="449">
        <f t="shared" si="63"/>
        <v>4055.2</v>
      </c>
      <c r="AC146" s="25">
        <f t="shared" si="63"/>
        <v>0</v>
      </c>
      <c r="AD146" s="25">
        <f t="shared" si="63"/>
        <v>0</v>
      </c>
      <c r="AE146" s="25">
        <f t="shared" si="63"/>
        <v>2496.92</v>
      </c>
      <c r="AF146" s="25">
        <f t="shared" si="63"/>
        <v>0</v>
      </c>
      <c r="AG146" s="96">
        <f t="shared" si="63"/>
        <v>0</v>
      </c>
      <c r="AH146" s="96"/>
      <c r="AI146" s="96"/>
      <c r="AJ146" s="96">
        <f t="shared" si="63"/>
        <v>0</v>
      </c>
      <c r="AK146" s="96">
        <f t="shared" si="59"/>
        <v>-4055.2</v>
      </c>
      <c r="AL146" s="96">
        <f t="shared" si="60"/>
        <v>-9029.7800000000007</v>
      </c>
      <c r="AM146" s="1101"/>
      <c r="AN146" s="1533"/>
      <c r="AO146" s="2"/>
      <c r="AP146" s="2"/>
      <c r="AQ146" s="2"/>
      <c r="AR146" s="2"/>
      <c r="AS146" s="2"/>
    </row>
    <row r="147" spans="1:45" ht="21.75" hidden="1" customHeight="1" outlineLevel="1">
      <c r="A147" s="1684" t="s">
        <v>200</v>
      </c>
      <c r="B147" s="1718" t="s">
        <v>481</v>
      </c>
      <c r="C147" s="1281"/>
      <c r="D147" s="1281"/>
      <c r="E147" s="1576" t="s">
        <v>35</v>
      </c>
      <c r="F147" s="1576" t="s">
        <v>442</v>
      </c>
      <c r="G147" s="21" t="s">
        <v>372</v>
      </c>
      <c r="H147" s="21" t="s">
        <v>79</v>
      </c>
      <c r="I147" s="1346" t="s">
        <v>33</v>
      </c>
      <c r="J147" s="22">
        <v>0.03</v>
      </c>
      <c r="K147" s="1576">
        <v>2017</v>
      </c>
      <c r="L147" s="1576">
        <v>2018</v>
      </c>
      <c r="M147" s="1570">
        <f>SUM(N147:P149)</f>
        <v>277</v>
      </c>
      <c r="N147" s="1573">
        <v>277</v>
      </c>
      <c r="O147" s="1573">
        <v>0</v>
      </c>
      <c r="P147" s="1573">
        <v>0</v>
      </c>
      <c r="Q147" s="1570">
        <f>SUM(R147:T149)</f>
        <v>277</v>
      </c>
      <c r="R147" s="1570">
        <v>277</v>
      </c>
      <c r="S147" s="1570">
        <v>0</v>
      </c>
      <c r="T147" s="1570">
        <v>0</v>
      </c>
      <c r="U147" s="1708">
        <f>SUM(V147:X149)</f>
        <v>277</v>
      </c>
      <c r="V147" s="1708">
        <f>R147</f>
        <v>277</v>
      </c>
      <c r="W147" s="1708">
        <f>S147</f>
        <v>0</v>
      </c>
      <c r="X147" s="1708">
        <f>T147</f>
        <v>0</v>
      </c>
      <c r="Y147" s="1615">
        <f>U147</f>
        <v>277</v>
      </c>
      <c r="Z147" s="1615">
        <f t="shared" ref="Z147:AB147" si="64">V147</f>
        <v>277</v>
      </c>
      <c r="AA147" s="1615">
        <f t="shared" si="64"/>
        <v>0</v>
      </c>
      <c r="AB147" s="1615">
        <f t="shared" si="64"/>
        <v>0</v>
      </c>
      <c r="AC147" s="1573"/>
      <c r="AD147" s="1573">
        <v>0</v>
      </c>
      <c r="AE147" s="1573">
        <v>0</v>
      </c>
      <c r="AF147" s="1573"/>
      <c r="AG147" s="1750" t="s">
        <v>33</v>
      </c>
      <c r="AH147" s="1375"/>
      <c r="AI147" s="1375"/>
      <c r="AJ147" s="1576"/>
      <c r="AK147" s="1266">
        <f t="shared" si="59"/>
        <v>0</v>
      </c>
      <c r="AL147" s="1266">
        <f t="shared" si="60"/>
        <v>-277</v>
      </c>
      <c r="AM147" s="1102"/>
      <c r="AN147" s="1990"/>
      <c r="AO147" s="2"/>
      <c r="AP147" s="2"/>
      <c r="AQ147" s="2"/>
      <c r="AR147" s="2"/>
      <c r="AS147" s="2"/>
    </row>
    <row r="148" spans="1:45" ht="14.4" hidden="1" customHeight="1" outlineLevel="1">
      <c r="A148" s="1685"/>
      <c r="B148" s="1719"/>
      <c r="C148" s="1282"/>
      <c r="D148" s="1282"/>
      <c r="E148" s="1577"/>
      <c r="F148" s="1577"/>
      <c r="G148" s="21" t="s">
        <v>374</v>
      </c>
      <c r="H148" s="21" t="s">
        <v>373</v>
      </c>
      <c r="I148" s="1346" t="s">
        <v>33</v>
      </c>
      <c r="J148" s="21">
        <v>200</v>
      </c>
      <c r="K148" s="1577"/>
      <c r="L148" s="1577"/>
      <c r="M148" s="1571"/>
      <c r="N148" s="1574"/>
      <c r="O148" s="1574"/>
      <c r="P148" s="1574"/>
      <c r="Q148" s="1571"/>
      <c r="R148" s="1571"/>
      <c r="S148" s="1571"/>
      <c r="T148" s="1571"/>
      <c r="U148" s="1709"/>
      <c r="V148" s="1706"/>
      <c r="W148" s="1706"/>
      <c r="X148" s="1706"/>
      <c r="Y148" s="1748"/>
      <c r="Z148" s="1748"/>
      <c r="AA148" s="1748"/>
      <c r="AB148" s="1748"/>
      <c r="AC148" s="1574"/>
      <c r="AD148" s="1574"/>
      <c r="AE148" s="1574"/>
      <c r="AF148" s="1574"/>
      <c r="AG148" s="1751"/>
      <c r="AH148" s="1376"/>
      <c r="AI148" s="1376"/>
      <c r="AJ148" s="1577"/>
      <c r="AK148" s="1330">
        <f t="shared" si="59"/>
        <v>0</v>
      </c>
      <c r="AL148" s="1330">
        <f t="shared" si="60"/>
        <v>0</v>
      </c>
      <c r="AM148" s="1103"/>
      <c r="AN148" s="1990"/>
      <c r="AO148" s="2"/>
      <c r="AP148" s="2"/>
      <c r="AQ148" s="2"/>
      <c r="AR148" s="2"/>
      <c r="AS148" s="2"/>
    </row>
    <row r="149" spans="1:45" ht="43.2" hidden="1" customHeight="1" outlineLevel="1">
      <c r="A149" s="1686"/>
      <c r="B149" s="1720"/>
      <c r="C149" s="1293"/>
      <c r="D149" s="1293"/>
      <c r="E149" s="1578"/>
      <c r="F149" s="1578"/>
      <c r="G149" s="21" t="s">
        <v>375</v>
      </c>
      <c r="H149" s="21" t="s">
        <v>376</v>
      </c>
      <c r="I149" s="1346" t="s">
        <v>33</v>
      </c>
      <c r="J149" s="21">
        <v>1035</v>
      </c>
      <c r="K149" s="1578"/>
      <c r="L149" s="1578"/>
      <c r="M149" s="1572"/>
      <c r="N149" s="1575"/>
      <c r="O149" s="1575"/>
      <c r="P149" s="1575"/>
      <c r="Q149" s="1572"/>
      <c r="R149" s="1572"/>
      <c r="S149" s="1572"/>
      <c r="T149" s="1572"/>
      <c r="U149" s="1710"/>
      <c r="V149" s="1707"/>
      <c r="W149" s="1707"/>
      <c r="X149" s="1707"/>
      <c r="Y149" s="1749"/>
      <c r="Z149" s="1749"/>
      <c r="AA149" s="1749"/>
      <c r="AB149" s="1749"/>
      <c r="AC149" s="1575"/>
      <c r="AD149" s="1575"/>
      <c r="AE149" s="1575"/>
      <c r="AF149" s="1575"/>
      <c r="AG149" s="1752"/>
      <c r="AH149" s="1377"/>
      <c r="AI149" s="1377"/>
      <c r="AJ149" s="1578"/>
      <c r="AK149" s="1267">
        <f t="shared" si="59"/>
        <v>0</v>
      </c>
      <c r="AL149" s="1267">
        <f t="shared" si="60"/>
        <v>0</v>
      </c>
      <c r="AM149" s="1104"/>
      <c r="AN149" s="1990"/>
      <c r="AO149" s="2"/>
      <c r="AP149" s="2"/>
      <c r="AQ149" s="2"/>
      <c r="AR149" s="2"/>
      <c r="AS149" s="2"/>
    </row>
    <row r="150" spans="1:45" ht="16.5" hidden="1" customHeight="1" outlineLevel="1">
      <c r="A150" s="1684" t="s">
        <v>201</v>
      </c>
      <c r="B150" s="1718" t="s">
        <v>482</v>
      </c>
      <c r="C150" s="1281"/>
      <c r="D150" s="1281"/>
      <c r="E150" s="1576" t="s">
        <v>35</v>
      </c>
      <c r="F150" s="1576" t="s">
        <v>442</v>
      </c>
      <c r="G150" s="21" t="s">
        <v>372</v>
      </c>
      <c r="H150" s="21" t="s">
        <v>79</v>
      </c>
      <c r="I150" s="1346" t="s">
        <v>33</v>
      </c>
      <c r="J150" s="23">
        <v>1.4999999999999999E-2</v>
      </c>
      <c r="K150" s="1576">
        <v>2017</v>
      </c>
      <c r="L150" s="1576">
        <v>2018</v>
      </c>
      <c r="M150" s="1570">
        <f>SUM(N150:P152)</f>
        <v>138.5</v>
      </c>
      <c r="N150" s="1573">
        <v>138.5</v>
      </c>
      <c r="O150" s="1573">
        <v>0</v>
      </c>
      <c r="P150" s="1573">
        <v>0</v>
      </c>
      <c r="Q150" s="1570">
        <f>SUM(R150:T152)</f>
        <v>138.5</v>
      </c>
      <c r="R150" s="1570">
        <v>138.5</v>
      </c>
      <c r="S150" s="1570">
        <v>0</v>
      </c>
      <c r="T150" s="1570">
        <v>0</v>
      </c>
      <c r="U150" s="1708">
        <f>SUM(V150:X152)</f>
        <v>138.5</v>
      </c>
      <c r="V150" s="1708">
        <f>R150</f>
        <v>138.5</v>
      </c>
      <c r="W150" s="1708">
        <f>S150</f>
        <v>0</v>
      </c>
      <c r="X150" s="1708">
        <f>T150</f>
        <v>0</v>
      </c>
      <c r="Y150" s="1615">
        <f t="shared" ref="Y150:AB150" si="65">U150</f>
        <v>138.5</v>
      </c>
      <c r="Z150" s="1615">
        <f t="shared" si="65"/>
        <v>138.5</v>
      </c>
      <c r="AA150" s="1615">
        <f t="shared" si="65"/>
        <v>0</v>
      </c>
      <c r="AB150" s="1615">
        <f t="shared" si="65"/>
        <v>0</v>
      </c>
      <c r="AC150" s="1573"/>
      <c r="AD150" s="1573">
        <v>0</v>
      </c>
      <c r="AE150" s="1573">
        <v>0</v>
      </c>
      <c r="AF150" s="1573"/>
      <c r="AG150" s="1750" t="s">
        <v>33</v>
      </c>
      <c r="AH150" s="1375"/>
      <c r="AI150" s="1375"/>
      <c r="AJ150" s="1576"/>
      <c r="AK150" s="1266">
        <f t="shared" si="59"/>
        <v>0</v>
      </c>
      <c r="AL150" s="1266">
        <f t="shared" si="60"/>
        <v>-138.5</v>
      </c>
      <c r="AM150" s="1102"/>
      <c r="AN150" s="1990"/>
      <c r="AO150" s="2"/>
      <c r="AP150" s="2"/>
      <c r="AQ150" s="2"/>
      <c r="AR150" s="2"/>
      <c r="AS150" s="2"/>
    </row>
    <row r="151" spans="1:45" ht="14.4" hidden="1" customHeight="1" outlineLevel="1">
      <c r="A151" s="1685"/>
      <c r="B151" s="1719"/>
      <c r="C151" s="1282"/>
      <c r="D151" s="1282"/>
      <c r="E151" s="1577"/>
      <c r="F151" s="1577"/>
      <c r="G151" s="21" t="s">
        <v>374</v>
      </c>
      <c r="H151" s="21" t="s">
        <v>373</v>
      </c>
      <c r="I151" s="1346" t="s">
        <v>33</v>
      </c>
      <c r="J151" s="21">
        <v>200</v>
      </c>
      <c r="K151" s="1577"/>
      <c r="L151" s="1577"/>
      <c r="M151" s="1571"/>
      <c r="N151" s="1574"/>
      <c r="O151" s="1574"/>
      <c r="P151" s="1574"/>
      <c r="Q151" s="1571"/>
      <c r="R151" s="1571"/>
      <c r="S151" s="1571"/>
      <c r="T151" s="1571"/>
      <c r="U151" s="1709"/>
      <c r="V151" s="1706"/>
      <c r="W151" s="1706"/>
      <c r="X151" s="1706"/>
      <c r="Y151" s="1748"/>
      <c r="Z151" s="1748"/>
      <c r="AA151" s="1748"/>
      <c r="AB151" s="1748"/>
      <c r="AC151" s="1574"/>
      <c r="AD151" s="1574"/>
      <c r="AE151" s="1574"/>
      <c r="AF151" s="1574"/>
      <c r="AG151" s="1751"/>
      <c r="AH151" s="1376"/>
      <c r="AI151" s="1376"/>
      <c r="AJ151" s="1577"/>
      <c r="AK151" s="1330">
        <f t="shared" si="59"/>
        <v>0</v>
      </c>
      <c r="AL151" s="1330">
        <f t="shared" si="60"/>
        <v>0</v>
      </c>
      <c r="AM151" s="1103"/>
      <c r="AN151" s="1990"/>
      <c r="AO151" s="2"/>
      <c r="AP151" s="2"/>
      <c r="AQ151" s="2"/>
      <c r="AR151" s="2"/>
      <c r="AS151" s="2"/>
    </row>
    <row r="152" spans="1:45" ht="43.2" hidden="1" customHeight="1" outlineLevel="1">
      <c r="A152" s="1686"/>
      <c r="B152" s="1720"/>
      <c r="C152" s="1293"/>
      <c r="D152" s="1293"/>
      <c r="E152" s="1578"/>
      <c r="F152" s="1578"/>
      <c r="G152" s="21" t="s">
        <v>375</v>
      </c>
      <c r="H152" s="21" t="s">
        <v>376</v>
      </c>
      <c r="I152" s="1346" t="s">
        <v>33</v>
      </c>
      <c r="J152" s="21">
        <v>700</v>
      </c>
      <c r="K152" s="1578"/>
      <c r="L152" s="1578"/>
      <c r="M152" s="1572"/>
      <c r="N152" s="1575"/>
      <c r="O152" s="1575"/>
      <c r="P152" s="1575"/>
      <c r="Q152" s="1572"/>
      <c r="R152" s="1572"/>
      <c r="S152" s="1572"/>
      <c r="T152" s="1572"/>
      <c r="U152" s="1710"/>
      <c r="V152" s="1707"/>
      <c r="W152" s="1707"/>
      <c r="X152" s="1707"/>
      <c r="Y152" s="1749"/>
      <c r="Z152" s="1749"/>
      <c r="AA152" s="1749"/>
      <c r="AB152" s="1749"/>
      <c r="AC152" s="1575"/>
      <c r="AD152" s="1575"/>
      <c r="AE152" s="1575"/>
      <c r="AF152" s="1575"/>
      <c r="AG152" s="1752"/>
      <c r="AH152" s="1377"/>
      <c r="AI152" s="1377"/>
      <c r="AJ152" s="1578"/>
      <c r="AK152" s="1267">
        <f t="shared" si="59"/>
        <v>0</v>
      </c>
      <c r="AL152" s="1267">
        <f t="shared" si="60"/>
        <v>0</v>
      </c>
      <c r="AM152" s="1104"/>
      <c r="AN152" s="1990"/>
      <c r="AO152" s="2"/>
      <c r="AP152" s="2"/>
      <c r="AQ152" s="2"/>
      <c r="AR152" s="2"/>
      <c r="AS152" s="2"/>
    </row>
    <row r="153" spans="1:45" ht="13.5" hidden="1" customHeight="1" outlineLevel="1">
      <c r="A153" s="1684" t="s">
        <v>202</v>
      </c>
      <c r="B153" s="1718" t="s">
        <v>483</v>
      </c>
      <c r="C153" s="1281"/>
      <c r="D153" s="1281"/>
      <c r="E153" s="1576" t="s">
        <v>35</v>
      </c>
      <c r="F153" s="1576" t="s">
        <v>442</v>
      </c>
      <c r="G153" s="21" t="s">
        <v>372</v>
      </c>
      <c r="H153" s="21" t="s">
        <v>79</v>
      </c>
      <c r="I153" s="1346" t="s">
        <v>33</v>
      </c>
      <c r="J153" s="22">
        <v>0.03</v>
      </c>
      <c r="K153" s="1576">
        <v>2017</v>
      </c>
      <c r="L153" s="1576">
        <v>2018</v>
      </c>
      <c r="M153" s="1570">
        <f>SUM(N153:P155)</f>
        <v>240.53</v>
      </c>
      <c r="N153" s="1573">
        <v>240.53</v>
      </c>
      <c r="O153" s="1573">
        <v>0</v>
      </c>
      <c r="P153" s="1573">
        <v>0</v>
      </c>
      <c r="Q153" s="1570">
        <f>SUM(R153:T155)</f>
        <v>240.53</v>
      </c>
      <c r="R153" s="1570">
        <v>240.53</v>
      </c>
      <c r="S153" s="1570">
        <v>0</v>
      </c>
      <c r="T153" s="1570">
        <v>0</v>
      </c>
      <c r="U153" s="1708">
        <f>SUM(V153:X155)</f>
        <v>240.53</v>
      </c>
      <c r="V153" s="1708">
        <f>R153</f>
        <v>240.53</v>
      </c>
      <c r="W153" s="1708">
        <f>S153</f>
        <v>0</v>
      </c>
      <c r="X153" s="1708">
        <f>T153</f>
        <v>0</v>
      </c>
      <c r="Y153" s="1615">
        <f t="shared" ref="Y153:AB153" si="66">U153</f>
        <v>240.53</v>
      </c>
      <c r="Z153" s="1615">
        <f t="shared" si="66"/>
        <v>240.53</v>
      </c>
      <c r="AA153" s="1615">
        <f t="shared" si="66"/>
        <v>0</v>
      </c>
      <c r="AB153" s="1615">
        <f t="shared" si="66"/>
        <v>0</v>
      </c>
      <c r="AC153" s="1573"/>
      <c r="AD153" s="1573">
        <v>0</v>
      </c>
      <c r="AE153" s="1573">
        <v>0</v>
      </c>
      <c r="AF153" s="1573"/>
      <c r="AG153" s="1750" t="s">
        <v>33</v>
      </c>
      <c r="AH153" s="1375"/>
      <c r="AI153" s="1375"/>
      <c r="AJ153" s="1576"/>
      <c r="AK153" s="1266">
        <f t="shared" si="59"/>
        <v>0</v>
      </c>
      <c r="AL153" s="1266">
        <f t="shared" si="60"/>
        <v>-240.53</v>
      </c>
      <c r="AM153" s="1102"/>
      <c r="AN153" s="1990"/>
      <c r="AO153" s="2"/>
      <c r="AP153" s="2"/>
      <c r="AQ153" s="2"/>
      <c r="AR153" s="2"/>
      <c r="AS153" s="2"/>
    </row>
    <row r="154" spans="1:45" ht="14.4" hidden="1" customHeight="1" outlineLevel="1">
      <c r="A154" s="1685"/>
      <c r="B154" s="1719"/>
      <c r="C154" s="1282"/>
      <c r="D154" s="1282"/>
      <c r="E154" s="1577"/>
      <c r="F154" s="1577"/>
      <c r="G154" s="21" t="s">
        <v>374</v>
      </c>
      <c r="H154" s="21" t="s">
        <v>373</v>
      </c>
      <c r="I154" s="1346" t="s">
        <v>33</v>
      </c>
      <c r="J154" s="21">
        <v>150</v>
      </c>
      <c r="K154" s="1577"/>
      <c r="L154" s="1577"/>
      <c r="M154" s="1571"/>
      <c r="N154" s="1574"/>
      <c r="O154" s="1574"/>
      <c r="P154" s="1574"/>
      <c r="Q154" s="1571"/>
      <c r="R154" s="1571"/>
      <c r="S154" s="1571"/>
      <c r="T154" s="1571"/>
      <c r="U154" s="1709"/>
      <c r="V154" s="1706"/>
      <c r="W154" s="1706"/>
      <c r="X154" s="1706"/>
      <c r="Y154" s="1748"/>
      <c r="Z154" s="1748"/>
      <c r="AA154" s="1748"/>
      <c r="AB154" s="1748"/>
      <c r="AC154" s="1574"/>
      <c r="AD154" s="1574"/>
      <c r="AE154" s="1574"/>
      <c r="AF154" s="1574"/>
      <c r="AG154" s="1751"/>
      <c r="AH154" s="1376"/>
      <c r="AI154" s="1376"/>
      <c r="AJ154" s="1577"/>
      <c r="AK154" s="1330">
        <f t="shared" si="59"/>
        <v>0</v>
      </c>
      <c r="AL154" s="1330">
        <f t="shared" si="60"/>
        <v>0</v>
      </c>
      <c r="AM154" s="1103"/>
      <c r="AN154" s="1990"/>
      <c r="AO154" s="2"/>
      <c r="AP154" s="2"/>
      <c r="AQ154" s="2"/>
      <c r="AR154" s="2"/>
      <c r="AS154" s="2"/>
    </row>
    <row r="155" spans="1:45" ht="49.5" hidden="1" customHeight="1" outlineLevel="1">
      <c r="A155" s="1686"/>
      <c r="B155" s="1720"/>
      <c r="C155" s="1293"/>
      <c r="D155" s="1293"/>
      <c r="E155" s="1578"/>
      <c r="F155" s="1578"/>
      <c r="G155" s="21" t="s">
        <v>375</v>
      </c>
      <c r="H155" s="21" t="s">
        <v>376</v>
      </c>
      <c r="I155" s="1346" t="s">
        <v>33</v>
      </c>
      <c r="J155" s="21">
        <v>437</v>
      </c>
      <c r="K155" s="1578"/>
      <c r="L155" s="1578"/>
      <c r="M155" s="1572"/>
      <c r="N155" s="1575"/>
      <c r="O155" s="1575"/>
      <c r="P155" s="1575"/>
      <c r="Q155" s="1572"/>
      <c r="R155" s="1572"/>
      <c r="S155" s="1572"/>
      <c r="T155" s="1572"/>
      <c r="U155" s="1710"/>
      <c r="V155" s="1707"/>
      <c r="W155" s="1707"/>
      <c r="X155" s="1707"/>
      <c r="Y155" s="1749"/>
      <c r="Z155" s="1749"/>
      <c r="AA155" s="1749"/>
      <c r="AB155" s="1749"/>
      <c r="AC155" s="1575"/>
      <c r="AD155" s="1575"/>
      <c r="AE155" s="1575"/>
      <c r="AF155" s="1575"/>
      <c r="AG155" s="1752"/>
      <c r="AH155" s="1377"/>
      <c r="AI155" s="1377"/>
      <c r="AJ155" s="1578"/>
      <c r="AK155" s="1267">
        <f t="shared" si="59"/>
        <v>0</v>
      </c>
      <c r="AL155" s="1267">
        <f t="shared" si="60"/>
        <v>0</v>
      </c>
      <c r="AM155" s="1104"/>
      <c r="AN155" s="1990"/>
      <c r="AO155" s="2"/>
      <c r="AP155" s="2"/>
      <c r="AQ155" s="2"/>
      <c r="AR155" s="2"/>
      <c r="AS155" s="2"/>
    </row>
    <row r="156" spans="1:45" ht="17.25" hidden="1" customHeight="1" outlineLevel="1">
      <c r="A156" s="1684" t="s">
        <v>203</v>
      </c>
      <c r="B156" s="1718" t="s">
        <v>484</v>
      </c>
      <c r="C156" s="1281"/>
      <c r="D156" s="1281"/>
      <c r="E156" s="1576" t="s">
        <v>35</v>
      </c>
      <c r="F156" s="1576" t="s">
        <v>442</v>
      </c>
      <c r="G156" s="21" t="s">
        <v>372</v>
      </c>
      <c r="H156" s="21" t="s">
        <v>79</v>
      </c>
      <c r="I156" s="1346" t="s">
        <v>33</v>
      </c>
      <c r="J156" s="22">
        <v>0.02</v>
      </c>
      <c r="K156" s="1576">
        <v>2017</v>
      </c>
      <c r="L156" s="1576">
        <v>2018</v>
      </c>
      <c r="M156" s="1570">
        <f>SUM(N156:P158)</f>
        <v>160.35</v>
      </c>
      <c r="N156" s="1573">
        <v>160.35</v>
      </c>
      <c r="O156" s="1573">
        <v>0</v>
      </c>
      <c r="P156" s="1573">
        <v>0</v>
      </c>
      <c r="Q156" s="1570">
        <f>SUM(R156:T158)</f>
        <v>160.35</v>
      </c>
      <c r="R156" s="1570">
        <v>160.35</v>
      </c>
      <c r="S156" s="1570">
        <v>0</v>
      </c>
      <c r="T156" s="1570">
        <v>0</v>
      </c>
      <c r="U156" s="1708">
        <f>SUM(V156:X158)</f>
        <v>160.35</v>
      </c>
      <c r="V156" s="1708">
        <f>R156</f>
        <v>160.35</v>
      </c>
      <c r="W156" s="1708">
        <f>S156</f>
        <v>0</v>
      </c>
      <c r="X156" s="1708">
        <f>T156</f>
        <v>0</v>
      </c>
      <c r="Y156" s="1615">
        <f>U156</f>
        <v>160.35</v>
      </c>
      <c r="Z156" s="1615">
        <f t="shared" ref="Z156:AB156" si="67">V156</f>
        <v>160.35</v>
      </c>
      <c r="AA156" s="1615">
        <f t="shared" si="67"/>
        <v>0</v>
      </c>
      <c r="AB156" s="1615">
        <f t="shared" si="67"/>
        <v>0</v>
      </c>
      <c r="AC156" s="1573"/>
      <c r="AD156" s="1573">
        <v>0</v>
      </c>
      <c r="AE156" s="1573">
        <v>0</v>
      </c>
      <c r="AF156" s="1573"/>
      <c r="AG156" s="1750" t="s">
        <v>33</v>
      </c>
      <c r="AH156" s="1375"/>
      <c r="AI156" s="1375"/>
      <c r="AJ156" s="1576"/>
      <c r="AK156" s="1266">
        <f t="shared" si="59"/>
        <v>0</v>
      </c>
      <c r="AL156" s="1266">
        <f t="shared" si="60"/>
        <v>-160.35</v>
      </c>
      <c r="AM156" s="1102"/>
      <c r="AN156" s="1990"/>
      <c r="AO156" s="2"/>
      <c r="AP156" s="2"/>
      <c r="AQ156" s="2"/>
      <c r="AR156" s="2"/>
      <c r="AS156" s="2"/>
    </row>
    <row r="157" spans="1:45" ht="21" hidden="1" customHeight="1" outlineLevel="1">
      <c r="A157" s="1685"/>
      <c r="B157" s="1719"/>
      <c r="C157" s="1282"/>
      <c r="D157" s="1282"/>
      <c r="E157" s="1577"/>
      <c r="F157" s="1577"/>
      <c r="G157" s="21" t="s">
        <v>374</v>
      </c>
      <c r="H157" s="21" t="s">
        <v>373</v>
      </c>
      <c r="I157" s="1346" t="s">
        <v>33</v>
      </c>
      <c r="J157" s="21">
        <v>150</v>
      </c>
      <c r="K157" s="1577"/>
      <c r="L157" s="1577"/>
      <c r="M157" s="1571"/>
      <c r="N157" s="1574"/>
      <c r="O157" s="1574"/>
      <c r="P157" s="1574"/>
      <c r="Q157" s="1571"/>
      <c r="R157" s="1571"/>
      <c r="S157" s="1571"/>
      <c r="T157" s="1571"/>
      <c r="U157" s="1709"/>
      <c r="V157" s="1706"/>
      <c r="W157" s="1706"/>
      <c r="X157" s="1706"/>
      <c r="Y157" s="1748"/>
      <c r="Z157" s="1748"/>
      <c r="AA157" s="1748"/>
      <c r="AB157" s="1748"/>
      <c r="AC157" s="1574"/>
      <c r="AD157" s="1574"/>
      <c r="AE157" s="1574"/>
      <c r="AF157" s="1574"/>
      <c r="AG157" s="1751"/>
      <c r="AH157" s="1376"/>
      <c r="AI157" s="1376"/>
      <c r="AJ157" s="1577"/>
      <c r="AK157" s="1330">
        <f t="shared" si="59"/>
        <v>0</v>
      </c>
      <c r="AL157" s="1330">
        <f t="shared" si="60"/>
        <v>0</v>
      </c>
      <c r="AM157" s="1103"/>
      <c r="AN157" s="1990"/>
      <c r="AO157" s="2"/>
      <c r="AP157" s="2"/>
      <c r="AQ157" s="2"/>
      <c r="AR157" s="2"/>
      <c r="AS157" s="2"/>
    </row>
    <row r="158" spans="1:45" ht="45" hidden="1" customHeight="1" outlineLevel="1">
      <c r="A158" s="1686"/>
      <c r="B158" s="1720"/>
      <c r="C158" s="1293"/>
      <c r="D158" s="1293"/>
      <c r="E158" s="1578"/>
      <c r="F158" s="1578"/>
      <c r="G158" s="21" t="s">
        <v>375</v>
      </c>
      <c r="H158" s="21" t="s">
        <v>376</v>
      </c>
      <c r="I158" s="1346" t="s">
        <v>33</v>
      </c>
      <c r="J158" s="21">
        <v>542.6</v>
      </c>
      <c r="K158" s="1578"/>
      <c r="L158" s="1578"/>
      <c r="M158" s="1572"/>
      <c r="N158" s="1575"/>
      <c r="O158" s="1575"/>
      <c r="P158" s="1575"/>
      <c r="Q158" s="1572"/>
      <c r="R158" s="1572"/>
      <c r="S158" s="1572"/>
      <c r="T158" s="1572"/>
      <c r="U158" s="1710"/>
      <c r="V158" s="1707"/>
      <c r="W158" s="1707"/>
      <c r="X158" s="1707"/>
      <c r="Y158" s="1749"/>
      <c r="Z158" s="1749"/>
      <c r="AA158" s="1749"/>
      <c r="AB158" s="1749"/>
      <c r="AC158" s="1575"/>
      <c r="AD158" s="1575"/>
      <c r="AE158" s="1575"/>
      <c r="AF158" s="1575"/>
      <c r="AG158" s="1752"/>
      <c r="AH158" s="1377"/>
      <c r="AI158" s="1377"/>
      <c r="AJ158" s="1578"/>
      <c r="AK158" s="1267">
        <f t="shared" si="59"/>
        <v>0</v>
      </c>
      <c r="AL158" s="1267">
        <f t="shared" si="60"/>
        <v>0</v>
      </c>
      <c r="AM158" s="1104"/>
      <c r="AN158" s="1990"/>
      <c r="AO158" s="2"/>
      <c r="AP158" s="2"/>
      <c r="AQ158" s="2"/>
      <c r="AR158" s="2"/>
      <c r="AS158" s="2"/>
    </row>
    <row r="159" spans="1:45" ht="23.25" hidden="1" customHeight="1" outlineLevel="1">
      <c r="A159" s="1684" t="s">
        <v>204</v>
      </c>
      <c r="B159" s="1718" t="s">
        <v>485</v>
      </c>
      <c r="C159" s="1281"/>
      <c r="D159" s="1281"/>
      <c r="E159" s="1576" t="s">
        <v>35</v>
      </c>
      <c r="F159" s="1576" t="s">
        <v>442</v>
      </c>
      <c r="G159" s="21" t="s">
        <v>372</v>
      </c>
      <c r="H159" s="21" t="s">
        <v>79</v>
      </c>
      <c r="I159" s="1346" t="s">
        <v>33</v>
      </c>
      <c r="J159" s="22">
        <v>0.08</v>
      </c>
      <c r="K159" s="1576">
        <v>2017</v>
      </c>
      <c r="L159" s="1576">
        <v>2018</v>
      </c>
      <c r="M159" s="1570">
        <f>SUM(N159:P161)</f>
        <v>811</v>
      </c>
      <c r="N159" s="1573">
        <v>0</v>
      </c>
      <c r="O159" s="1573">
        <v>0</v>
      </c>
      <c r="P159" s="1573">
        <v>811</v>
      </c>
      <c r="Q159" s="1570">
        <f>SUM(R159:T161)</f>
        <v>811</v>
      </c>
      <c r="R159" s="1570">
        <v>0</v>
      </c>
      <c r="S159" s="1570">
        <v>0</v>
      </c>
      <c r="T159" s="1570">
        <v>811</v>
      </c>
      <c r="U159" s="1708">
        <f>SUM(V159:X161)</f>
        <v>811</v>
      </c>
      <c r="V159" s="1708">
        <f>R159</f>
        <v>0</v>
      </c>
      <c r="W159" s="1708">
        <f>S159</f>
        <v>0</v>
      </c>
      <c r="X159" s="1708">
        <f>T159</f>
        <v>811</v>
      </c>
      <c r="Y159" s="1615">
        <f t="shared" ref="Y159:AB159" si="68">U159</f>
        <v>811</v>
      </c>
      <c r="Z159" s="1615">
        <f t="shared" si="68"/>
        <v>0</v>
      </c>
      <c r="AA159" s="1615">
        <f t="shared" si="68"/>
        <v>0</v>
      </c>
      <c r="AB159" s="1615">
        <f t="shared" si="68"/>
        <v>811</v>
      </c>
      <c r="AC159" s="1573"/>
      <c r="AD159" s="1573">
        <v>0</v>
      </c>
      <c r="AE159" s="1573">
        <v>73.900000000000006</v>
      </c>
      <c r="AF159" s="1573"/>
      <c r="AG159" s="1753"/>
      <c r="AH159" s="1277"/>
      <c r="AI159" s="1277"/>
      <c r="AJ159" s="1736"/>
      <c r="AK159" s="1211">
        <f t="shared" si="59"/>
        <v>-811</v>
      </c>
      <c r="AL159" s="1211">
        <f t="shared" si="60"/>
        <v>-811</v>
      </c>
      <c r="AM159" s="1102"/>
      <c r="AN159" s="1990"/>
      <c r="AO159" s="2"/>
      <c r="AP159" s="2"/>
      <c r="AQ159" s="2"/>
      <c r="AR159" s="2"/>
      <c r="AS159" s="2"/>
    </row>
    <row r="160" spans="1:45" ht="17.25" hidden="1" customHeight="1" outlineLevel="1">
      <c r="A160" s="1685"/>
      <c r="B160" s="1719"/>
      <c r="C160" s="1282"/>
      <c r="D160" s="1282"/>
      <c r="E160" s="1577"/>
      <c r="F160" s="1577"/>
      <c r="G160" s="21" t="s">
        <v>374</v>
      </c>
      <c r="H160" s="21" t="s">
        <v>373</v>
      </c>
      <c r="I160" s="1346" t="s">
        <v>33</v>
      </c>
      <c r="J160" s="21">
        <v>200</v>
      </c>
      <c r="K160" s="1577"/>
      <c r="L160" s="1577"/>
      <c r="M160" s="1571"/>
      <c r="N160" s="1574"/>
      <c r="O160" s="1574"/>
      <c r="P160" s="1574"/>
      <c r="Q160" s="1571"/>
      <c r="R160" s="1571"/>
      <c r="S160" s="1571"/>
      <c r="T160" s="1571"/>
      <c r="U160" s="1709"/>
      <c r="V160" s="1706"/>
      <c r="W160" s="1706"/>
      <c r="X160" s="1706"/>
      <c r="Y160" s="1748"/>
      <c r="Z160" s="1748"/>
      <c r="AA160" s="1748"/>
      <c r="AB160" s="1748"/>
      <c r="AC160" s="1574"/>
      <c r="AD160" s="1574"/>
      <c r="AE160" s="1574"/>
      <c r="AF160" s="1574"/>
      <c r="AG160" s="1754"/>
      <c r="AH160" s="1278"/>
      <c r="AI160" s="1278"/>
      <c r="AJ160" s="1737"/>
      <c r="AK160" s="1223">
        <f t="shared" si="59"/>
        <v>0</v>
      </c>
      <c r="AL160" s="1223">
        <f t="shared" si="60"/>
        <v>0</v>
      </c>
      <c r="AM160" s="1103"/>
      <c r="AN160" s="1990"/>
      <c r="AO160" s="2"/>
      <c r="AP160" s="2"/>
      <c r="AQ160" s="2"/>
      <c r="AR160" s="2"/>
      <c r="AS160" s="2"/>
    </row>
    <row r="161" spans="1:45" ht="42.75" hidden="1" customHeight="1" outlineLevel="1">
      <c r="A161" s="1686"/>
      <c r="B161" s="1720"/>
      <c r="C161" s="1293"/>
      <c r="D161" s="1293"/>
      <c r="E161" s="1578"/>
      <c r="F161" s="1578"/>
      <c r="G161" s="21" t="s">
        <v>375</v>
      </c>
      <c r="H161" s="21" t="s">
        <v>376</v>
      </c>
      <c r="I161" s="1346" t="s">
        <v>33</v>
      </c>
      <c r="J161" s="21">
        <v>965</v>
      </c>
      <c r="K161" s="1578"/>
      <c r="L161" s="1578"/>
      <c r="M161" s="1572"/>
      <c r="N161" s="1575"/>
      <c r="O161" s="1575"/>
      <c r="P161" s="1575"/>
      <c r="Q161" s="1572"/>
      <c r="R161" s="1572"/>
      <c r="S161" s="1572"/>
      <c r="T161" s="1572"/>
      <c r="U161" s="1710"/>
      <c r="V161" s="1707"/>
      <c r="W161" s="1707"/>
      <c r="X161" s="1707"/>
      <c r="Y161" s="1749"/>
      <c r="Z161" s="1749"/>
      <c r="AA161" s="1749"/>
      <c r="AB161" s="1749"/>
      <c r="AC161" s="1575"/>
      <c r="AD161" s="1575"/>
      <c r="AE161" s="1575"/>
      <c r="AF161" s="1575"/>
      <c r="AG161" s="1755"/>
      <c r="AH161" s="1297"/>
      <c r="AI161" s="1297"/>
      <c r="AJ161" s="1738"/>
      <c r="AK161" s="1212">
        <f t="shared" si="59"/>
        <v>0</v>
      </c>
      <c r="AL161" s="1212">
        <f t="shared" si="60"/>
        <v>0</v>
      </c>
      <c r="AM161" s="1104"/>
      <c r="AN161" s="1990"/>
      <c r="AO161" s="2"/>
      <c r="AP161" s="2"/>
      <c r="AQ161" s="2"/>
      <c r="AR161" s="2"/>
      <c r="AS161" s="2"/>
    </row>
    <row r="162" spans="1:45" s="78" customFormat="1" ht="16.5" hidden="1" customHeight="1" outlineLevel="1">
      <c r="A162" s="1657" t="s">
        <v>205</v>
      </c>
      <c r="B162" s="1730" t="s">
        <v>486</v>
      </c>
      <c r="C162" s="1271"/>
      <c r="D162" s="1271"/>
      <c r="E162" s="1588" t="s">
        <v>35</v>
      </c>
      <c r="F162" s="1588" t="s">
        <v>442</v>
      </c>
      <c r="G162" s="273" t="s">
        <v>372</v>
      </c>
      <c r="H162" s="273" t="s">
        <v>79</v>
      </c>
      <c r="I162" s="82" t="s">
        <v>33</v>
      </c>
      <c r="J162" s="274">
        <v>0.02</v>
      </c>
      <c r="K162" s="1588">
        <v>2017</v>
      </c>
      <c r="L162" s="1588">
        <v>2020</v>
      </c>
      <c r="M162" s="1570">
        <f>SUM(N162:P164)</f>
        <v>2218.5500000000002</v>
      </c>
      <c r="N162" s="1573">
        <v>0</v>
      </c>
      <c r="O162" s="1573">
        <v>2218.5500000000002</v>
      </c>
      <c r="P162" s="1573">
        <v>0</v>
      </c>
      <c r="Q162" s="1570">
        <f>SUM(R162:T164)</f>
        <v>2218.5500000000002</v>
      </c>
      <c r="R162" s="1570">
        <v>0</v>
      </c>
      <c r="S162" s="1570">
        <v>2218.5500000000002</v>
      </c>
      <c r="T162" s="1570">
        <v>0</v>
      </c>
      <c r="U162" s="1708">
        <f>SUM(V162:X164)</f>
        <v>2218.5500000000002</v>
      </c>
      <c r="V162" s="1708">
        <f>R162</f>
        <v>0</v>
      </c>
      <c r="W162" s="1708">
        <f>S162</f>
        <v>2218.5500000000002</v>
      </c>
      <c r="X162" s="1708">
        <f>T162</f>
        <v>0</v>
      </c>
      <c r="Y162" s="1615">
        <f>U162</f>
        <v>2218.5500000000002</v>
      </c>
      <c r="Z162" s="1615">
        <f t="shared" ref="Z162:AB162" si="69">V162</f>
        <v>0</v>
      </c>
      <c r="AA162" s="1615">
        <f t="shared" si="69"/>
        <v>2218.5500000000002</v>
      </c>
      <c r="AB162" s="1615">
        <f t="shared" si="69"/>
        <v>0</v>
      </c>
      <c r="AC162" s="1573"/>
      <c r="AD162" s="1573">
        <v>0</v>
      </c>
      <c r="AE162" s="1573">
        <v>0</v>
      </c>
      <c r="AF162" s="1573"/>
      <c r="AG162" s="1756" t="s">
        <v>604</v>
      </c>
      <c r="AH162" s="1378"/>
      <c r="AI162" s="1378"/>
      <c r="AJ162" s="1588"/>
      <c r="AK162" s="1381">
        <f t="shared" si="59"/>
        <v>0</v>
      </c>
      <c r="AL162" s="1381">
        <f t="shared" si="60"/>
        <v>-2218.5500000000002</v>
      </c>
      <c r="AM162" s="1108"/>
      <c r="AN162" s="2202"/>
      <c r="AO162" s="77"/>
      <c r="AP162" s="77"/>
      <c r="AQ162" s="77"/>
      <c r="AR162" s="77"/>
      <c r="AS162" s="77"/>
    </row>
    <row r="163" spans="1:45" s="78" customFormat="1" ht="14.4" hidden="1" customHeight="1" outlineLevel="1">
      <c r="A163" s="1658"/>
      <c r="B163" s="1731"/>
      <c r="C163" s="1311"/>
      <c r="D163" s="1311"/>
      <c r="E163" s="1589"/>
      <c r="F163" s="1589"/>
      <c r="G163" s="273" t="s">
        <v>374</v>
      </c>
      <c r="H163" s="273" t="s">
        <v>373</v>
      </c>
      <c r="I163" s="82" t="s">
        <v>33</v>
      </c>
      <c r="J163" s="273">
        <v>250</v>
      </c>
      <c r="K163" s="1589"/>
      <c r="L163" s="1589"/>
      <c r="M163" s="1571"/>
      <c r="N163" s="1574"/>
      <c r="O163" s="1574"/>
      <c r="P163" s="1574"/>
      <c r="Q163" s="1571"/>
      <c r="R163" s="1571"/>
      <c r="S163" s="1571"/>
      <c r="T163" s="1571"/>
      <c r="U163" s="1709"/>
      <c r="V163" s="1706"/>
      <c r="W163" s="1706"/>
      <c r="X163" s="1706"/>
      <c r="Y163" s="1748"/>
      <c r="Z163" s="1748"/>
      <c r="AA163" s="1748"/>
      <c r="AB163" s="1748"/>
      <c r="AC163" s="1574"/>
      <c r="AD163" s="1574"/>
      <c r="AE163" s="1574"/>
      <c r="AF163" s="1574"/>
      <c r="AG163" s="1757"/>
      <c r="AH163" s="1379"/>
      <c r="AI163" s="1379"/>
      <c r="AJ163" s="1589"/>
      <c r="AK163" s="1382">
        <f t="shared" si="59"/>
        <v>0</v>
      </c>
      <c r="AL163" s="1382">
        <f t="shared" si="60"/>
        <v>0</v>
      </c>
      <c r="AM163" s="1109"/>
      <c r="AN163" s="2202"/>
      <c r="AO163" s="77"/>
      <c r="AP163" s="77"/>
      <c r="AQ163" s="77"/>
      <c r="AR163" s="77"/>
      <c r="AS163" s="77"/>
    </row>
    <row r="164" spans="1:45" s="78" customFormat="1" ht="43.2" hidden="1" customHeight="1" outlineLevel="1">
      <c r="A164" s="1659"/>
      <c r="B164" s="1732"/>
      <c r="C164" s="1265"/>
      <c r="D164" s="1265"/>
      <c r="E164" s="1590"/>
      <c r="F164" s="1590"/>
      <c r="G164" s="273" t="s">
        <v>375</v>
      </c>
      <c r="H164" s="273" t="s">
        <v>376</v>
      </c>
      <c r="I164" s="82" t="s">
        <v>33</v>
      </c>
      <c r="J164" s="273">
        <v>1550</v>
      </c>
      <c r="K164" s="1590"/>
      <c r="L164" s="1590"/>
      <c r="M164" s="1572"/>
      <c r="N164" s="1575"/>
      <c r="O164" s="1575"/>
      <c r="P164" s="1575"/>
      <c r="Q164" s="1572"/>
      <c r="R164" s="1572"/>
      <c r="S164" s="1572"/>
      <c r="T164" s="1572"/>
      <c r="U164" s="1710"/>
      <c r="V164" s="1707"/>
      <c r="W164" s="1707"/>
      <c r="X164" s="1707"/>
      <c r="Y164" s="1749"/>
      <c r="Z164" s="1749"/>
      <c r="AA164" s="1749"/>
      <c r="AB164" s="1749"/>
      <c r="AC164" s="1575"/>
      <c r="AD164" s="1575"/>
      <c r="AE164" s="1575"/>
      <c r="AF164" s="1575"/>
      <c r="AG164" s="1758"/>
      <c r="AH164" s="1380"/>
      <c r="AI164" s="1380"/>
      <c r="AJ164" s="1590"/>
      <c r="AK164" s="1383">
        <f t="shared" si="59"/>
        <v>0</v>
      </c>
      <c r="AL164" s="1383">
        <f t="shared" si="60"/>
        <v>0</v>
      </c>
      <c r="AM164" s="1110"/>
      <c r="AN164" s="2202"/>
      <c r="AO164" s="77"/>
      <c r="AP164" s="77"/>
      <c r="AQ164" s="77"/>
      <c r="AR164" s="77"/>
      <c r="AS164" s="77"/>
    </row>
    <row r="165" spans="1:45" ht="15.75" hidden="1" customHeight="1" outlineLevel="1">
      <c r="A165" s="1684" t="s">
        <v>206</v>
      </c>
      <c r="B165" s="1718" t="s">
        <v>550</v>
      </c>
      <c r="C165" s="1281"/>
      <c r="D165" s="1281"/>
      <c r="E165" s="1576" t="s">
        <v>35</v>
      </c>
      <c r="F165" s="1576" t="s">
        <v>442</v>
      </c>
      <c r="G165" s="21" t="s">
        <v>372</v>
      </c>
      <c r="H165" s="21" t="s">
        <v>79</v>
      </c>
      <c r="I165" s="1346" t="s">
        <v>33</v>
      </c>
      <c r="J165" s="22">
        <v>0.13</v>
      </c>
      <c r="K165" s="1576">
        <v>2017</v>
      </c>
      <c r="L165" s="1576">
        <v>2020</v>
      </c>
      <c r="M165" s="1570">
        <f>SUM(N165:P167)</f>
        <v>2847.45</v>
      </c>
      <c r="N165" s="1573">
        <v>0</v>
      </c>
      <c r="O165" s="1573">
        <v>0</v>
      </c>
      <c r="P165" s="1573">
        <v>2847.45</v>
      </c>
      <c r="Q165" s="1570">
        <f>SUM(R165:T167)</f>
        <v>2847.45</v>
      </c>
      <c r="R165" s="1570">
        <v>0</v>
      </c>
      <c r="S165" s="1570">
        <v>0</v>
      </c>
      <c r="T165" s="1570">
        <v>2847.45</v>
      </c>
      <c r="U165" s="1708">
        <f>SUM(V165:X167)</f>
        <v>2847.45</v>
      </c>
      <c r="V165" s="1708">
        <f>R165</f>
        <v>0</v>
      </c>
      <c r="W165" s="1708">
        <f>S165</f>
        <v>0</v>
      </c>
      <c r="X165" s="1708">
        <f>T165</f>
        <v>2847.45</v>
      </c>
      <c r="Y165" s="1615">
        <f t="shared" ref="Y165:AB165" si="70">U165</f>
        <v>2847.45</v>
      </c>
      <c r="Z165" s="1615">
        <f t="shared" si="70"/>
        <v>0</v>
      </c>
      <c r="AA165" s="1615">
        <f t="shared" si="70"/>
        <v>0</v>
      </c>
      <c r="AB165" s="1615">
        <f t="shared" si="70"/>
        <v>2847.45</v>
      </c>
      <c r="AC165" s="1573"/>
      <c r="AD165" s="1573">
        <v>0</v>
      </c>
      <c r="AE165" s="1573">
        <v>0</v>
      </c>
      <c r="AF165" s="1573"/>
      <c r="AG165" s="1759" t="s">
        <v>604</v>
      </c>
      <c r="AH165" s="1291"/>
      <c r="AI165" s="1291"/>
      <c r="AJ165" s="1579"/>
      <c r="AK165" s="1233">
        <f t="shared" si="59"/>
        <v>-2847.45</v>
      </c>
      <c r="AL165" s="1233">
        <f t="shared" si="60"/>
        <v>-2847.45</v>
      </c>
      <c r="AM165" s="1102"/>
      <c r="AN165" s="1990"/>
      <c r="AO165" s="2"/>
      <c r="AP165" s="2"/>
      <c r="AQ165" s="2"/>
      <c r="AR165" s="2"/>
      <c r="AS165" s="2"/>
    </row>
    <row r="166" spans="1:45" ht="22.5" hidden="1" customHeight="1" outlineLevel="1">
      <c r="A166" s="1685"/>
      <c r="B166" s="1719"/>
      <c r="C166" s="1282"/>
      <c r="D166" s="1282"/>
      <c r="E166" s="1577"/>
      <c r="F166" s="1577"/>
      <c r="G166" s="21" t="s">
        <v>374</v>
      </c>
      <c r="H166" s="21" t="s">
        <v>373</v>
      </c>
      <c r="I166" s="1346" t="s">
        <v>33</v>
      </c>
      <c r="J166" s="26">
        <v>500</v>
      </c>
      <c r="K166" s="1577"/>
      <c r="L166" s="1577"/>
      <c r="M166" s="1571"/>
      <c r="N166" s="1574"/>
      <c r="O166" s="1574"/>
      <c r="P166" s="1574"/>
      <c r="Q166" s="1571"/>
      <c r="R166" s="1571"/>
      <c r="S166" s="1571"/>
      <c r="T166" s="1571"/>
      <c r="U166" s="1709"/>
      <c r="V166" s="1706"/>
      <c r="W166" s="1706"/>
      <c r="X166" s="1706"/>
      <c r="Y166" s="1748"/>
      <c r="Z166" s="1748"/>
      <c r="AA166" s="1748"/>
      <c r="AB166" s="1748"/>
      <c r="AC166" s="1574"/>
      <c r="AD166" s="1574"/>
      <c r="AE166" s="1574"/>
      <c r="AF166" s="1574"/>
      <c r="AG166" s="1760"/>
      <c r="AH166" s="1371"/>
      <c r="AI166" s="1371"/>
      <c r="AJ166" s="1580"/>
      <c r="AK166" s="1296">
        <f t="shared" si="59"/>
        <v>0</v>
      </c>
      <c r="AL166" s="1296">
        <f t="shared" si="60"/>
        <v>0</v>
      </c>
      <c r="AM166" s="1103"/>
      <c r="AN166" s="1990"/>
      <c r="AO166" s="2"/>
      <c r="AP166" s="2"/>
      <c r="AQ166" s="2"/>
      <c r="AR166" s="2"/>
      <c r="AS166" s="2"/>
    </row>
    <row r="167" spans="1:45" ht="46.5" hidden="1" customHeight="1" outlineLevel="1">
      <c r="A167" s="1686"/>
      <c r="B167" s="1720"/>
      <c r="C167" s="1293"/>
      <c r="D167" s="1293"/>
      <c r="E167" s="1578"/>
      <c r="F167" s="1578"/>
      <c r="G167" s="21" t="s">
        <v>375</v>
      </c>
      <c r="H167" s="21" t="s">
        <v>376</v>
      </c>
      <c r="I167" s="1346" t="s">
        <v>33</v>
      </c>
      <c r="J167" s="26">
        <v>3500</v>
      </c>
      <c r="K167" s="1578"/>
      <c r="L167" s="1578"/>
      <c r="M167" s="1572"/>
      <c r="N167" s="1575"/>
      <c r="O167" s="1575"/>
      <c r="P167" s="1575"/>
      <c r="Q167" s="1572"/>
      <c r="R167" s="1572"/>
      <c r="S167" s="1572"/>
      <c r="T167" s="1572"/>
      <c r="U167" s="1710"/>
      <c r="V167" s="1707"/>
      <c r="W167" s="1707"/>
      <c r="X167" s="1707"/>
      <c r="Y167" s="1749"/>
      <c r="Z167" s="1749"/>
      <c r="AA167" s="1749"/>
      <c r="AB167" s="1749"/>
      <c r="AC167" s="1575"/>
      <c r="AD167" s="1575"/>
      <c r="AE167" s="1575"/>
      <c r="AF167" s="1575"/>
      <c r="AG167" s="1761"/>
      <c r="AH167" s="1292"/>
      <c r="AI167" s="1292"/>
      <c r="AJ167" s="1581"/>
      <c r="AK167" s="1234">
        <f t="shared" si="59"/>
        <v>0</v>
      </c>
      <c r="AL167" s="1234">
        <f t="shared" si="60"/>
        <v>0</v>
      </c>
      <c r="AM167" s="1104"/>
      <c r="AN167" s="1990"/>
      <c r="AO167" s="2"/>
      <c r="AP167" s="2"/>
      <c r="AQ167" s="2"/>
      <c r="AR167" s="2"/>
      <c r="AS167" s="2"/>
    </row>
    <row r="168" spans="1:45" ht="24" hidden="1" customHeight="1" outlineLevel="1">
      <c r="A168" s="1684" t="s">
        <v>207</v>
      </c>
      <c r="B168" s="1718" t="s">
        <v>487</v>
      </c>
      <c r="C168" s="1281"/>
      <c r="D168" s="1281"/>
      <c r="E168" s="1576" t="s">
        <v>35</v>
      </c>
      <c r="F168" s="1576" t="s">
        <v>442</v>
      </c>
      <c r="G168" s="21" t="s">
        <v>372</v>
      </c>
      <c r="H168" s="21" t="s">
        <v>79</v>
      </c>
      <c r="I168" s="1346" t="s">
        <v>33</v>
      </c>
      <c r="J168" s="22">
        <v>0.05</v>
      </c>
      <c r="K168" s="1576">
        <v>2017</v>
      </c>
      <c r="L168" s="1576">
        <v>2020</v>
      </c>
      <c r="M168" s="1570">
        <f>SUM(N168:P170)</f>
        <v>554.64</v>
      </c>
      <c r="N168" s="1573">
        <v>0</v>
      </c>
      <c r="O168" s="1573">
        <v>554.64</v>
      </c>
      <c r="P168" s="1573">
        <v>0</v>
      </c>
      <c r="Q168" s="1570">
        <f>SUM(R168:T170)</f>
        <v>554.64</v>
      </c>
      <c r="R168" s="1570">
        <v>0</v>
      </c>
      <c r="S168" s="1570">
        <v>554.64</v>
      </c>
      <c r="T168" s="1570">
        <v>0</v>
      </c>
      <c r="U168" s="1708">
        <f>SUM(V168:X170)</f>
        <v>554.64</v>
      </c>
      <c r="V168" s="1708">
        <f>R168</f>
        <v>0</v>
      </c>
      <c r="W168" s="1708">
        <f>S168</f>
        <v>554.64</v>
      </c>
      <c r="X168" s="1708">
        <f>T168</f>
        <v>0</v>
      </c>
      <c r="Y168" s="1615">
        <f>U168</f>
        <v>554.64</v>
      </c>
      <c r="Z168" s="1615">
        <f t="shared" ref="Z168:AB168" si="71">V168</f>
        <v>0</v>
      </c>
      <c r="AA168" s="1615">
        <f t="shared" si="71"/>
        <v>554.64</v>
      </c>
      <c r="AB168" s="1615">
        <f t="shared" si="71"/>
        <v>0</v>
      </c>
      <c r="AC168" s="1573"/>
      <c r="AD168" s="1573">
        <v>0</v>
      </c>
      <c r="AE168" s="1573">
        <v>2423.02</v>
      </c>
      <c r="AF168" s="1573"/>
      <c r="AG168" s="1750"/>
      <c r="AH168" s="1375"/>
      <c r="AI168" s="1375"/>
      <c r="AJ168" s="1576"/>
      <c r="AK168" s="1266">
        <f t="shared" si="59"/>
        <v>0</v>
      </c>
      <c r="AL168" s="1266">
        <f t="shared" si="60"/>
        <v>-554.64</v>
      </c>
      <c r="AM168" s="1102"/>
      <c r="AN168" s="1990"/>
      <c r="AO168" s="2"/>
      <c r="AP168" s="2"/>
      <c r="AQ168" s="2"/>
      <c r="AR168" s="2"/>
      <c r="AS168" s="2"/>
    </row>
    <row r="169" spans="1:45" ht="14.4" hidden="1" customHeight="1" outlineLevel="1">
      <c r="A169" s="1685"/>
      <c r="B169" s="1719"/>
      <c r="C169" s="1282"/>
      <c r="D169" s="1282"/>
      <c r="E169" s="1577"/>
      <c r="F169" s="1577"/>
      <c r="G169" s="21" t="s">
        <v>374</v>
      </c>
      <c r="H169" s="21" t="s">
        <v>373</v>
      </c>
      <c r="I169" s="1346" t="s">
        <v>33</v>
      </c>
      <c r="J169" s="26">
        <v>250</v>
      </c>
      <c r="K169" s="1577"/>
      <c r="L169" s="1577"/>
      <c r="M169" s="1571"/>
      <c r="N169" s="1574"/>
      <c r="O169" s="1574"/>
      <c r="P169" s="1574"/>
      <c r="Q169" s="1571"/>
      <c r="R169" s="1571"/>
      <c r="S169" s="1571"/>
      <c r="T169" s="1571"/>
      <c r="U169" s="1709"/>
      <c r="V169" s="1706"/>
      <c r="W169" s="1706"/>
      <c r="X169" s="1706"/>
      <c r="Y169" s="1748"/>
      <c r="Z169" s="1748"/>
      <c r="AA169" s="1748"/>
      <c r="AB169" s="1748"/>
      <c r="AC169" s="1574"/>
      <c r="AD169" s="1574"/>
      <c r="AE169" s="1574"/>
      <c r="AF169" s="1574"/>
      <c r="AG169" s="1751"/>
      <c r="AH169" s="1376"/>
      <c r="AI169" s="1376"/>
      <c r="AJ169" s="1577"/>
      <c r="AK169" s="1330">
        <f t="shared" si="59"/>
        <v>0</v>
      </c>
      <c r="AL169" s="1330">
        <f t="shared" si="60"/>
        <v>0</v>
      </c>
      <c r="AM169" s="1103"/>
      <c r="AN169" s="1990"/>
      <c r="AO169" s="2"/>
      <c r="AP169" s="2"/>
      <c r="AQ169" s="2"/>
      <c r="AR169" s="2"/>
      <c r="AS169" s="2"/>
    </row>
    <row r="170" spans="1:45" ht="51.75" hidden="1" customHeight="1" outlineLevel="1">
      <c r="A170" s="1686"/>
      <c r="B170" s="1720"/>
      <c r="C170" s="1293"/>
      <c r="D170" s="1293"/>
      <c r="E170" s="1578"/>
      <c r="F170" s="1578"/>
      <c r="G170" s="21" t="s">
        <v>375</v>
      </c>
      <c r="H170" s="21" t="s">
        <v>376</v>
      </c>
      <c r="I170" s="1346" t="s">
        <v>33</v>
      </c>
      <c r="J170" s="26">
        <v>1387</v>
      </c>
      <c r="K170" s="1578"/>
      <c r="L170" s="1578"/>
      <c r="M170" s="1572"/>
      <c r="N170" s="1575"/>
      <c r="O170" s="1575"/>
      <c r="P170" s="1575"/>
      <c r="Q170" s="1572"/>
      <c r="R170" s="1572"/>
      <c r="S170" s="1572"/>
      <c r="T170" s="1572"/>
      <c r="U170" s="1710"/>
      <c r="V170" s="1707"/>
      <c r="W170" s="1707"/>
      <c r="X170" s="1707"/>
      <c r="Y170" s="1749"/>
      <c r="Z170" s="1749"/>
      <c r="AA170" s="1749"/>
      <c r="AB170" s="1749"/>
      <c r="AC170" s="1575"/>
      <c r="AD170" s="1575"/>
      <c r="AE170" s="1575"/>
      <c r="AF170" s="1575"/>
      <c r="AG170" s="1752"/>
      <c r="AH170" s="1377"/>
      <c r="AI170" s="1377"/>
      <c r="AJ170" s="1578"/>
      <c r="AK170" s="1267">
        <f t="shared" si="59"/>
        <v>0</v>
      </c>
      <c r="AL170" s="1267">
        <f t="shared" si="60"/>
        <v>0</v>
      </c>
      <c r="AM170" s="1104"/>
      <c r="AN170" s="1990"/>
      <c r="AO170" s="2"/>
      <c r="AP170" s="2"/>
      <c r="AQ170" s="2"/>
      <c r="AR170" s="2"/>
      <c r="AS170" s="2"/>
    </row>
    <row r="171" spans="1:45" ht="16.5" hidden="1" customHeight="1" outlineLevel="1">
      <c r="A171" s="1684" t="s">
        <v>208</v>
      </c>
      <c r="B171" s="1718" t="s">
        <v>488</v>
      </c>
      <c r="C171" s="1281"/>
      <c r="D171" s="1281"/>
      <c r="E171" s="1576" t="s">
        <v>35</v>
      </c>
      <c r="F171" s="1576" t="s">
        <v>442</v>
      </c>
      <c r="G171" s="21" t="s">
        <v>372</v>
      </c>
      <c r="H171" s="21" t="s">
        <v>79</v>
      </c>
      <c r="I171" s="1346" t="s">
        <v>33</v>
      </c>
      <c r="J171" s="22">
        <v>0.02</v>
      </c>
      <c r="K171" s="1576">
        <v>2017</v>
      </c>
      <c r="L171" s="1576">
        <v>2018</v>
      </c>
      <c r="M171" s="1570">
        <f>SUM(N171:P173)</f>
        <v>184.67</v>
      </c>
      <c r="N171" s="1573">
        <v>184.67</v>
      </c>
      <c r="O171" s="1573">
        <v>0</v>
      </c>
      <c r="P171" s="1573">
        <v>0</v>
      </c>
      <c r="Q171" s="1570">
        <f>SUM(R171:T173)</f>
        <v>184.67</v>
      </c>
      <c r="R171" s="1570">
        <v>184.67</v>
      </c>
      <c r="S171" s="1570">
        <v>0</v>
      </c>
      <c r="T171" s="1570">
        <v>0</v>
      </c>
      <c r="U171" s="1708">
        <f>SUM(V171:X173)</f>
        <v>184.67</v>
      </c>
      <c r="V171" s="1708">
        <f>R171</f>
        <v>184.67</v>
      </c>
      <c r="W171" s="1708">
        <f>S171</f>
        <v>0</v>
      </c>
      <c r="X171" s="1708">
        <f>T171</f>
        <v>0</v>
      </c>
      <c r="Y171" s="1615">
        <f t="shared" ref="Y171:AB171" si="72">U171</f>
        <v>184.67</v>
      </c>
      <c r="Z171" s="1615">
        <f t="shared" si="72"/>
        <v>184.67</v>
      </c>
      <c r="AA171" s="1615">
        <f t="shared" si="72"/>
        <v>0</v>
      </c>
      <c r="AB171" s="1615">
        <f t="shared" si="72"/>
        <v>0</v>
      </c>
      <c r="AC171" s="1573"/>
      <c r="AD171" s="1573">
        <v>0</v>
      </c>
      <c r="AE171" s="1573">
        <v>0</v>
      </c>
      <c r="AF171" s="1573"/>
      <c r="AG171" s="1750" t="s">
        <v>604</v>
      </c>
      <c r="AH171" s="1375"/>
      <c r="AI171" s="1375"/>
      <c r="AJ171" s="1576"/>
      <c r="AK171" s="1266">
        <f t="shared" si="59"/>
        <v>0</v>
      </c>
      <c r="AL171" s="1266">
        <f t="shared" si="60"/>
        <v>-184.67</v>
      </c>
      <c r="AM171" s="1102"/>
      <c r="AN171" s="1990"/>
      <c r="AO171" s="2"/>
      <c r="AP171" s="2"/>
      <c r="AQ171" s="2"/>
      <c r="AR171" s="2"/>
      <c r="AS171" s="2"/>
    </row>
    <row r="172" spans="1:45" ht="14.4" hidden="1" customHeight="1" outlineLevel="1">
      <c r="A172" s="1685"/>
      <c r="B172" s="1719"/>
      <c r="C172" s="1282"/>
      <c r="D172" s="1282"/>
      <c r="E172" s="1577"/>
      <c r="F172" s="1577"/>
      <c r="G172" s="21" t="s">
        <v>374</v>
      </c>
      <c r="H172" s="21" t="s">
        <v>373</v>
      </c>
      <c r="I172" s="1346" t="s">
        <v>33</v>
      </c>
      <c r="J172" s="26">
        <v>150</v>
      </c>
      <c r="K172" s="1577"/>
      <c r="L172" s="1577"/>
      <c r="M172" s="1571"/>
      <c r="N172" s="1574"/>
      <c r="O172" s="1574"/>
      <c r="P172" s="1574"/>
      <c r="Q172" s="1571"/>
      <c r="R172" s="1571"/>
      <c r="S172" s="1571"/>
      <c r="T172" s="1571"/>
      <c r="U172" s="1709"/>
      <c r="V172" s="1706"/>
      <c r="W172" s="1706"/>
      <c r="X172" s="1706"/>
      <c r="Y172" s="1748"/>
      <c r="Z172" s="1748"/>
      <c r="AA172" s="1748"/>
      <c r="AB172" s="1748"/>
      <c r="AC172" s="1574"/>
      <c r="AD172" s="1574"/>
      <c r="AE172" s="1574"/>
      <c r="AF172" s="1574"/>
      <c r="AG172" s="1751"/>
      <c r="AH172" s="1376"/>
      <c r="AI172" s="1376"/>
      <c r="AJ172" s="1577"/>
      <c r="AK172" s="1330">
        <f t="shared" si="59"/>
        <v>0</v>
      </c>
      <c r="AL172" s="1330">
        <f t="shared" si="60"/>
        <v>0</v>
      </c>
      <c r="AM172" s="1103"/>
      <c r="AN172" s="1990"/>
      <c r="AO172" s="2"/>
      <c r="AP172" s="2"/>
      <c r="AQ172" s="2"/>
      <c r="AR172" s="2"/>
      <c r="AS172" s="2"/>
    </row>
    <row r="173" spans="1:45" ht="43.2" hidden="1" customHeight="1" outlineLevel="1">
      <c r="A173" s="1686"/>
      <c r="B173" s="1720"/>
      <c r="C173" s="1293"/>
      <c r="D173" s="1293"/>
      <c r="E173" s="1578"/>
      <c r="F173" s="1578"/>
      <c r="G173" s="21" t="s">
        <v>375</v>
      </c>
      <c r="H173" s="21" t="s">
        <v>376</v>
      </c>
      <c r="I173" s="1346" t="s">
        <v>33</v>
      </c>
      <c r="J173" s="26">
        <v>1030</v>
      </c>
      <c r="K173" s="1578"/>
      <c r="L173" s="1578"/>
      <c r="M173" s="1572"/>
      <c r="N173" s="1575"/>
      <c r="O173" s="1575"/>
      <c r="P173" s="1575"/>
      <c r="Q173" s="1572"/>
      <c r="R173" s="1572"/>
      <c r="S173" s="1572"/>
      <c r="T173" s="1572"/>
      <c r="U173" s="1710"/>
      <c r="V173" s="1707"/>
      <c r="W173" s="1707"/>
      <c r="X173" s="1707"/>
      <c r="Y173" s="1749"/>
      <c r="Z173" s="1749"/>
      <c r="AA173" s="1749"/>
      <c r="AB173" s="1749"/>
      <c r="AC173" s="1575"/>
      <c r="AD173" s="1575"/>
      <c r="AE173" s="1575"/>
      <c r="AF173" s="1575"/>
      <c r="AG173" s="1752"/>
      <c r="AH173" s="1377"/>
      <c r="AI173" s="1377"/>
      <c r="AJ173" s="1578"/>
      <c r="AK173" s="1267">
        <f t="shared" si="59"/>
        <v>0</v>
      </c>
      <c r="AL173" s="1267">
        <f t="shared" si="60"/>
        <v>0</v>
      </c>
      <c r="AM173" s="1104"/>
      <c r="AN173" s="1990"/>
      <c r="AO173" s="2"/>
      <c r="AP173" s="2"/>
      <c r="AQ173" s="2"/>
      <c r="AR173" s="2"/>
      <c r="AS173" s="2"/>
    </row>
    <row r="174" spans="1:45" ht="14.25" hidden="1" customHeight="1" outlineLevel="1">
      <c r="A174" s="1684" t="s">
        <v>209</v>
      </c>
      <c r="B174" s="1718" t="s">
        <v>489</v>
      </c>
      <c r="C174" s="1281"/>
      <c r="D174" s="1281"/>
      <c r="E174" s="1576" t="s">
        <v>35</v>
      </c>
      <c r="F174" s="1576" t="s">
        <v>442</v>
      </c>
      <c r="G174" s="21" t="s">
        <v>372</v>
      </c>
      <c r="H174" s="21" t="s">
        <v>79</v>
      </c>
      <c r="I174" s="1346" t="s">
        <v>33</v>
      </c>
      <c r="J174" s="22">
        <v>0.02</v>
      </c>
      <c r="K174" s="1576">
        <v>2017</v>
      </c>
      <c r="L174" s="1576">
        <v>2020</v>
      </c>
      <c r="M174" s="1570">
        <f>SUM(N174:P176)</f>
        <v>176.06</v>
      </c>
      <c r="N174" s="1573">
        <v>0</v>
      </c>
      <c r="O174" s="1573">
        <v>0</v>
      </c>
      <c r="P174" s="1573">
        <v>176.06</v>
      </c>
      <c r="Q174" s="1570">
        <f>SUM(R174:T176)</f>
        <v>176.06</v>
      </c>
      <c r="R174" s="1570">
        <v>0</v>
      </c>
      <c r="S174" s="1570">
        <v>0</v>
      </c>
      <c r="T174" s="1570">
        <v>176.06</v>
      </c>
      <c r="U174" s="1708">
        <f>SUM(V174:X176)</f>
        <v>176.06</v>
      </c>
      <c r="V174" s="1708">
        <f>R174</f>
        <v>0</v>
      </c>
      <c r="W174" s="1708">
        <f>S174</f>
        <v>0</v>
      </c>
      <c r="X174" s="1708">
        <f>T174</f>
        <v>176.06</v>
      </c>
      <c r="Y174" s="1615">
        <f>U174</f>
        <v>176.06</v>
      </c>
      <c r="Z174" s="1615">
        <f t="shared" ref="Z174:AB174" si="73">V174</f>
        <v>0</v>
      </c>
      <c r="AA174" s="1615">
        <f t="shared" si="73"/>
        <v>0</v>
      </c>
      <c r="AB174" s="1615">
        <f t="shared" si="73"/>
        <v>176.06</v>
      </c>
      <c r="AC174" s="1573"/>
      <c r="AD174" s="1573">
        <v>0</v>
      </c>
      <c r="AE174" s="1573">
        <v>0</v>
      </c>
      <c r="AF174" s="1573"/>
      <c r="AG174" s="1759" t="s">
        <v>604</v>
      </c>
      <c r="AH174" s="1291"/>
      <c r="AI174" s="1291"/>
      <c r="AJ174" s="1579"/>
      <c r="AK174" s="1233">
        <f t="shared" si="59"/>
        <v>-176.06</v>
      </c>
      <c r="AL174" s="1233">
        <f t="shared" si="60"/>
        <v>-176.06</v>
      </c>
      <c r="AM174" s="1102"/>
      <c r="AN174" s="1990"/>
      <c r="AO174" s="2"/>
      <c r="AP174" s="2"/>
      <c r="AQ174" s="2"/>
      <c r="AR174" s="2"/>
      <c r="AS174" s="2"/>
    </row>
    <row r="175" spans="1:45" ht="14.4" hidden="1" customHeight="1" outlineLevel="1">
      <c r="A175" s="1685"/>
      <c r="B175" s="1719"/>
      <c r="C175" s="1282"/>
      <c r="D175" s="1282"/>
      <c r="E175" s="1577"/>
      <c r="F175" s="1577"/>
      <c r="G175" s="21" t="s">
        <v>374</v>
      </c>
      <c r="H175" s="21" t="s">
        <v>373</v>
      </c>
      <c r="I175" s="1346" t="s">
        <v>33</v>
      </c>
      <c r="J175" s="21">
        <v>150</v>
      </c>
      <c r="K175" s="1577"/>
      <c r="L175" s="1577"/>
      <c r="M175" s="1571"/>
      <c r="N175" s="1574"/>
      <c r="O175" s="1574"/>
      <c r="P175" s="1574"/>
      <c r="Q175" s="1571"/>
      <c r="R175" s="1571"/>
      <c r="S175" s="1571"/>
      <c r="T175" s="1571"/>
      <c r="U175" s="1709"/>
      <c r="V175" s="1706"/>
      <c r="W175" s="1706"/>
      <c r="X175" s="1706"/>
      <c r="Y175" s="1748"/>
      <c r="Z175" s="1748"/>
      <c r="AA175" s="1748"/>
      <c r="AB175" s="1748"/>
      <c r="AC175" s="1574"/>
      <c r="AD175" s="1574"/>
      <c r="AE175" s="1574"/>
      <c r="AF175" s="1574"/>
      <c r="AG175" s="1760"/>
      <c r="AH175" s="1371"/>
      <c r="AI175" s="1371"/>
      <c r="AJ175" s="1580"/>
      <c r="AK175" s="1296">
        <f t="shared" si="59"/>
        <v>0</v>
      </c>
      <c r="AL175" s="1296">
        <f t="shared" si="60"/>
        <v>0</v>
      </c>
      <c r="AM175" s="1103"/>
      <c r="AN175" s="1990"/>
      <c r="AO175" s="2"/>
      <c r="AP175" s="2"/>
      <c r="AQ175" s="2"/>
      <c r="AR175" s="2"/>
      <c r="AS175" s="2"/>
    </row>
    <row r="176" spans="1:45" ht="54" hidden="1" customHeight="1" outlineLevel="1">
      <c r="A176" s="1686"/>
      <c r="B176" s="1720"/>
      <c r="C176" s="1293"/>
      <c r="D176" s="1293"/>
      <c r="E176" s="1578"/>
      <c r="F176" s="1578"/>
      <c r="G176" s="21" t="s">
        <v>375</v>
      </c>
      <c r="H176" s="21" t="s">
        <v>376</v>
      </c>
      <c r="I176" s="1346" t="s">
        <v>33</v>
      </c>
      <c r="J176" s="21">
        <v>275</v>
      </c>
      <c r="K176" s="1578"/>
      <c r="L176" s="1578"/>
      <c r="M176" s="1572"/>
      <c r="N176" s="1575"/>
      <c r="O176" s="1575"/>
      <c r="P176" s="1575"/>
      <c r="Q176" s="1572"/>
      <c r="R176" s="1572"/>
      <c r="S176" s="1572"/>
      <c r="T176" s="1572"/>
      <c r="U176" s="1710"/>
      <c r="V176" s="1707"/>
      <c r="W176" s="1707"/>
      <c r="X176" s="1707"/>
      <c r="Y176" s="1749"/>
      <c r="Z176" s="1749"/>
      <c r="AA176" s="1749"/>
      <c r="AB176" s="1749"/>
      <c r="AC176" s="1575"/>
      <c r="AD176" s="1575"/>
      <c r="AE176" s="1575"/>
      <c r="AF176" s="1575"/>
      <c r="AG176" s="1761"/>
      <c r="AH176" s="1292"/>
      <c r="AI176" s="1292"/>
      <c r="AJ176" s="1581"/>
      <c r="AK176" s="1234">
        <f t="shared" si="59"/>
        <v>0</v>
      </c>
      <c r="AL176" s="1234">
        <f t="shared" si="60"/>
        <v>0</v>
      </c>
      <c r="AM176" s="1104"/>
      <c r="AN176" s="1990"/>
      <c r="AO176" s="2"/>
      <c r="AP176" s="2"/>
      <c r="AQ176" s="2"/>
      <c r="AR176" s="2"/>
      <c r="AS176" s="2"/>
    </row>
    <row r="177" spans="1:45" ht="19.5" hidden="1" customHeight="1" outlineLevel="1">
      <c r="A177" s="1684" t="s">
        <v>210</v>
      </c>
      <c r="B177" s="1718" t="s">
        <v>490</v>
      </c>
      <c r="C177" s="1281"/>
      <c r="D177" s="1281"/>
      <c r="E177" s="1576" t="s">
        <v>35</v>
      </c>
      <c r="F177" s="1576" t="s">
        <v>442</v>
      </c>
      <c r="G177" s="22" t="s">
        <v>372</v>
      </c>
      <c r="H177" s="22" t="s">
        <v>79</v>
      </c>
      <c r="I177" s="1346" t="s">
        <v>33</v>
      </c>
      <c r="J177" s="22">
        <v>0.13</v>
      </c>
      <c r="K177" s="1576">
        <v>2017</v>
      </c>
      <c r="L177" s="1576">
        <v>2018</v>
      </c>
      <c r="M177" s="1570">
        <f>SUM(N177:P179)</f>
        <v>1200.3399999999999</v>
      </c>
      <c r="N177" s="1573">
        <v>1200.3399999999999</v>
      </c>
      <c r="O177" s="1573">
        <v>0</v>
      </c>
      <c r="P177" s="1573">
        <v>0</v>
      </c>
      <c r="Q177" s="1570">
        <f>SUM(R177:T179)</f>
        <v>1200.3399999999999</v>
      </c>
      <c r="R177" s="1570">
        <v>1200.3399999999999</v>
      </c>
      <c r="S177" s="1570">
        <v>0</v>
      </c>
      <c r="T177" s="1570">
        <v>0</v>
      </c>
      <c r="U177" s="1708">
        <f>SUM(V177:X179)</f>
        <v>1200.3399999999999</v>
      </c>
      <c r="V177" s="1708">
        <f>R177</f>
        <v>1200.3399999999999</v>
      </c>
      <c r="W177" s="1708">
        <f>S177</f>
        <v>0</v>
      </c>
      <c r="X177" s="1708">
        <f>T177</f>
        <v>0</v>
      </c>
      <c r="Y177" s="1615">
        <f t="shared" ref="Y177:AB177" si="74">U177</f>
        <v>1200.3399999999999</v>
      </c>
      <c r="Z177" s="1615">
        <f t="shared" si="74"/>
        <v>1200.3399999999999</v>
      </c>
      <c r="AA177" s="1615">
        <f t="shared" si="74"/>
        <v>0</v>
      </c>
      <c r="AB177" s="1615">
        <f t="shared" si="74"/>
        <v>0</v>
      </c>
      <c r="AC177" s="1573"/>
      <c r="AD177" s="1573">
        <v>0</v>
      </c>
      <c r="AE177" s="1573">
        <v>0</v>
      </c>
      <c r="AF177" s="1573"/>
      <c r="AG177" s="1750" t="s">
        <v>604</v>
      </c>
      <c r="AH177" s="1375"/>
      <c r="AI177" s="1375"/>
      <c r="AJ177" s="1576"/>
      <c r="AK177" s="1266">
        <f t="shared" si="59"/>
        <v>0</v>
      </c>
      <c r="AL177" s="1266">
        <f t="shared" si="60"/>
        <v>-1200.3399999999999</v>
      </c>
      <c r="AM177" s="1102"/>
      <c r="AN177" s="1990"/>
      <c r="AO177" s="2"/>
      <c r="AP177" s="2"/>
      <c r="AQ177" s="2"/>
      <c r="AR177" s="2"/>
      <c r="AS177" s="2"/>
    </row>
    <row r="178" spans="1:45" ht="14.4" hidden="1" customHeight="1" outlineLevel="1">
      <c r="A178" s="1685"/>
      <c r="B178" s="1719"/>
      <c r="C178" s="1282"/>
      <c r="D178" s="1282"/>
      <c r="E178" s="1577"/>
      <c r="F178" s="1577"/>
      <c r="G178" s="22" t="s">
        <v>374</v>
      </c>
      <c r="H178" s="22" t="s">
        <v>373</v>
      </c>
      <c r="I178" s="1346" t="s">
        <v>33</v>
      </c>
      <c r="J178" s="26">
        <v>200</v>
      </c>
      <c r="K178" s="1577"/>
      <c r="L178" s="1577"/>
      <c r="M178" s="1571"/>
      <c r="N178" s="1574"/>
      <c r="O178" s="1574"/>
      <c r="P178" s="1574"/>
      <c r="Q178" s="1571"/>
      <c r="R178" s="1571"/>
      <c r="S178" s="1571"/>
      <c r="T178" s="1571"/>
      <c r="U178" s="1709"/>
      <c r="V178" s="1706"/>
      <c r="W178" s="1706"/>
      <c r="X178" s="1706"/>
      <c r="Y178" s="1748"/>
      <c r="Z178" s="1748"/>
      <c r="AA178" s="1748"/>
      <c r="AB178" s="1748"/>
      <c r="AC178" s="1574"/>
      <c r="AD178" s="1574"/>
      <c r="AE178" s="1574"/>
      <c r="AF178" s="1574"/>
      <c r="AG178" s="1751"/>
      <c r="AH178" s="1376"/>
      <c r="AI178" s="1376"/>
      <c r="AJ178" s="1577"/>
      <c r="AK178" s="1330">
        <f t="shared" si="59"/>
        <v>0</v>
      </c>
      <c r="AL178" s="1330">
        <f t="shared" si="60"/>
        <v>0</v>
      </c>
      <c r="AM178" s="1103"/>
      <c r="AN178" s="1990"/>
      <c r="AO178" s="2"/>
      <c r="AP178" s="2"/>
      <c r="AQ178" s="2"/>
      <c r="AR178" s="2"/>
      <c r="AS178" s="2"/>
    </row>
    <row r="179" spans="1:45" ht="43.2" hidden="1" customHeight="1" outlineLevel="1">
      <c r="A179" s="1686"/>
      <c r="B179" s="1720"/>
      <c r="C179" s="1293"/>
      <c r="D179" s="1293"/>
      <c r="E179" s="1578"/>
      <c r="F179" s="1578"/>
      <c r="G179" s="22" t="s">
        <v>375</v>
      </c>
      <c r="H179" s="22" t="s">
        <v>376</v>
      </c>
      <c r="I179" s="1346" t="s">
        <v>33</v>
      </c>
      <c r="J179" s="22">
        <v>592.61</v>
      </c>
      <c r="K179" s="1578"/>
      <c r="L179" s="1578"/>
      <c r="M179" s="1572"/>
      <c r="N179" s="1575"/>
      <c r="O179" s="1575"/>
      <c r="P179" s="1575"/>
      <c r="Q179" s="1572"/>
      <c r="R179" s="1572"/>
      <c r="S179" s="1572"/>
      <c r="T179" s="1572"/>
      <c r="U179" s="1710"/>
      <c r="V179" s="1707"/>
      <c r="W179" s="1707"/>
      <c r="X179" s="1707"/>
      <c r="Y179" s="1749"/>
      <c r="Z179" s="1749"/>
      <c r="AA179" s="1749"/>
      <c r="AB179" s="1749"/>
      <c r="AC179" s="1575"/>
      <c r="AD179" s="1575"/>
      <c r="AE179" s="1575"/>
      <c r="AF179" s="1575"/>
      <c r="AG179" s="1752"/>
      <c r="AH179" s="1377"/>
      <c r="AI179" s="1377"/>
      <c r="AJ179" s="1578"/>
      <c r="AK179" s="1267">
        <f t="shared" si="59"/>
        <v>0</v>
      </c>
      <c r="AL179" s="1267">
        <f t="shared" si="60"/>
        <v>0</v>
      </c>
      <c r="AM179" s="1104"/>
      <c r="AN179" s="1990"/>
      <c r="AO179" s="2"/>
      <c r="AP179" s="2"/>
      <c r="AQ179" s="2"/>
      <c r="AR179" s="2"/>
      <c r="AS179" s="2"/>
    </row>
    <row r="180" spans="1:45" ht="20.25" hidden="1" customHeight="1" outlineLevel="1">
      <c r="A180" s="1684" t="s">
        <v>211</v>
      </c>
      <c r="B180" s="1718" t="s">
        <v>491</v>
      </c>
      <c r="C180" s="1281"/>
      <c r="D180" s="1281"/>
      <c r="E180" s="1576" t="s">
        <v>35</v>
      </c>
      <c r="F180" s="1576" t="s">
        <v>442</v>
      </c>
      <c r="G180" s="21" t="s">
        <v>372</v>
      </c>
      <c r="H180" s="21" t="s">
        <v>79</v>
      </c>
      <c r="I180" s="1346" t="s">
        <v>33</v>
      </c>
      <c r="J180" s="23">
        <v>1.4999999999999999E-2</v>
      </c>
      <c r="K180" s="1576">
        <v>2017</v>
      </c>
      <c r="L180" s="1576">
        <v>2020</v>
      </c>
      <c r="M180" s="1570">
        <f>SUM(N180:P182)</f>
        <v>220.69</v>
      </c>
      <c r="N180" s="1573">
        <v>0</v>
      </c>
      <c r="O180" s="1573">
        <v>0</v>
      </c>
      <c r="P180" s="1573">
        <v>220.69</v>
      </c>
      <c r="Q180" s="1570">
        <f>SUM(R180:T182)</f>
        <v>220.69</v>
      </c>
      <c r="R180" s="1570">
        <v>0</v>
      </c>
      <c r="S180" s="1570">
        <v>0</v>
      </c>
      <c r="T180" s="1570">
        <v>220.69</v>
      </c>
      <c r="U180" s="1708">
        <f>SUM(V180:X182)</f>
        <v>220.69</v>
      </c>
      <c r="V180" s="1708">
        <f>R180</f>
        <v>0</v>
      </c>
      <c r="W180" s="1708">
        <f>S180</f>
        <v>0</v>
      </c>
      <c r="X180" s="1708">
        <f>T180</f>
        <v>220.69</v>
      </c>
      <c r="Y180" s="1615">
        <f t="shared" ref="Y180:AB180" si="75">U180</f>
        <v>220.69</v>
      </c>
      <c r="Z180" s="1615">
        <f t="shared" si="75"/>
        <v>0</v>
      </c>
      <c r="AA180" s="1615">
        <f t="shared" si="75"/>
        <v>0</v>
      </c>
      <c r="AB180" s="1615">
        <f t="shared" si="75"/>
        <v>220.69</v>
      </c>
      <c r="AC180" s="1573"/>
      <c r="AD180" s="1573">
        <v>0</v>
      </c>
      <c r="AE180" s="1573">
        <v>0</v>
      </c>
      <c r="AF180" s="1573"/>
      <c r="AG180" s="1759" t="s">
        <v>604</v>
      </c>
      <c r="AH180" s="1291"/>
      <c r="AI180" s="1291"/>
      <c r="AJ180" s="1579"/>
      <c r="AK180" s="1233">
        <f t="shared" si="59"/>
        <v>-220.69</v>
      </c>
      <c r="AL180" s="1233">
        <f t="shared" si="60"/>
        <v>-220.69</v>
      </c>
      <c r="AM180" s="1102"/>
      <c r="AN180" s="1990"/>
      <c r="AO180" s="2"/>
      <c r="AP180" s="2"/>
      <c r="AQ180" s="2"/>
      <c r="AR180" s="2"/>
      <c r="AS180" s="2"/>
    </row>
    <row r="181" spans="1:45" ht="14.4" hidden="1" customHeight="1" outlineLevel="1">
      <c r="A181" s="1685"/>
      <c r="B181" s="1719"/>
      <c r="C181" s="1282"/>
      <c r="D181" s="1282"/>
      <c r="E181" s="1577"/>
      <c r="F181" s="1577"/>
      <c r="G181" s="21" t="s">
        <v>374</v>
      </c>
      <c r="H181" s="21" t="s">
        <v>373</v>
      </c>
      <c r="I181" s="1346" t="s">
        <v>33</v>
      </c>
      <c r="J181" s="21">
        <v>300</v>
      </c>
      <c r="K181" s="1577"/>
      <c r="L181" s="1577"/>
      <c r="M181" s="1571"/>
      <c r="N181" s="1574"/>
      <c r="O181" s="1574"/>
      <c r="P181" s="1574"/>
      <c r="Q181" s="1571"/>
      <c r="R181" s="1571"/>
      <c r="S181" s="1571"/>
      <c r="T181" s="1571"/>
      <c r="U181" s="1709"/>
      <c r="V181" s="1706"/>
      <c r="W181" s="1706"/>
      <c r="X181" s="1706"/>
      <c r="Y181" s="1748"/>
      <c r="Z181" s="1748"/>
      <c r="AA181" s="1748"/>
      <c r="AB181" s="1748"/>
      <c r="AC181" s="1574"/>
      <c r="AD181" s="1574"/>
      <c r="AE181" s="1574"/>
      <c r="AF181" s="1574"/>
      <c r="AG181" s="1760"/>
      <c r="AH181" s="1371"/>
      <c r="AI181" s="1371"/>
      <c r="AJ181" s="1580"/>
      <c r="AK181" s="1296">
        <f t="shared" si="59"/>
        <v>0</v>
      </c>
      <c r="AL181" s="1296">
        <f t="shared" si="60"/>
        <v>0</v>
      </c>
      <c r="AM181" s="1103"/>
      <c r="AN181" s="1990"/>
      <c r="AO181" s="2"/>
      <c r="AP181" s="2"/>
      <c r="AQ181" s="2"/>
      <c r="AR181" s="2"/>
      <c r="AS181" s="2"/>
    </row>
    <row r="182" spans="1:45" ht="43.2" hidden="1" customHeight="1" outlineLevel="1">
      <c r="A182" s="1686"/>
      <c r="B182" s="1720"/>
      <c r="C182" s="1293"/>
      <c r="D182" s="1293"/>
      <c r="E182" s="1578"/>
      <c r="F182" s="1578"/>
      <c r="G182" s="21" t="s">
        <v>375</v>
      </c>
      <c r="H182" s="21" t="s">
        <v>376</v>
      </c>
      <c r="I182" s="1346" t="s">
        <v>33</v>
      </c>
      <c r="J182" s="26">
        <v>1724</v>
      </c>
      <c r="K182" s="1578"/>
      <c r="L182" s="1578"/>
      <c r="M182" s="1572"/>
      <c r="N182" s="1575"/>
      <c r="O182" s="1575"/>
      <c r="P182" s="1575"/>
      <c r="Q182" s="1572"/>
      <c r="R182" s="1572"/>
      <c r="S182" s="1572"/>
      <c r="T182" s="1572"/>
      <c r="U182" s="1710"/>
      <c r="V182" s="1707"/>
      <c r="W182" s="1707"/>
      <c r="X182" s="1707"/>
      <c r="Y182" s="1749"/>
      <c r="Z182" s="1749"/>
      <c r="AA182" s="1749"/>
      <c r="AB182" s="1749"/>
      <c r="AC182" s="1575"/>
      <c r="AD182" s="1575"/>
      <c r="AE182" s="1575"/>
      <c r="AF182" s="1575"/>
      <c r="AG182" s="1761"/>
      <c r="AH182" s="1292"/>
      <c r="AI182" s="1292"/>
      <c r="AJ182" s="1581"/>
      <c r="AK182" s="1234">
        <f t="shared" si="59"/>
        <v>0</v>
      </c>
      <c r="AL182" s="1234">
        <f t="shared" si="60"/>
        <v>0</v>
      </c>
      <c r="AM182" s="1104"/>
      <c r="AN182" s="1990"/>
      <c r="AO182" s="2"/>
      <c r="AP182" s="2"/>
      <c r="AQ182" s="2"/>
      <c r="AR182" s="2"/>
      <c r="AS182" s="2"/>
    </row>
    <row r="183" spans="1:45" s="78" customFormat="1" ht="15" collapsed="1" thickBot="1">
      <c r="A183" s="1344"/>
      <c r="B183" s="507"/>
      <c r="C183" s="518"/>
      <c r="D183" s="518"/>
      <c r="E183" s="508"/>
      <c r="F183" s="508"/>
      <c r="G183" s="519"/>
      <c r="H183" s="519"/>
      <c r="I183" s="519"/>
      <c r="J183" s="519"/>
      <c r="K183" s="519"/>
      <c r="L183" s="519"/>
      <c r="M183" s="520"/>
      <c r="N183" s="520"/>
      <c r="O183" s="520"/>
      <c r="P183" s="520"/>
      <c r="Q183" s="520"/>
      <c r="R183" s="520"/>
      <c r="S183" s="520"/>
      <c r="T183" s="520"/>
      <c r="U183" s="520"/>
      <c r="V183" s="520"/>
      <c r="W183" s="520"/>
      <c r="X183" s="520"/>
      <c r="Y183" s="520"/>
      <c r="Z183" s="520"/>
      <c r="AA183" s="520"/>
      <c r="AB183" s="520"/>
      <c r="AC183" s="520"/>
      <c r="AD183" s="520"/>
      <c r="AE183" s="520"/>
      <c r="AF183" s="520"/>
      <c r="AG183" s="521"/>
      <c r="AH183" s="521"/>
      <c r="AI183" s="521"/>
      <c r="AJ183" s="1226"/>
      <c r="AK183" s="1226"/>
      <c r="AL183" s="1226"/>
      <c r="AM183" s="1113"/>
      <c r="AN183" s="1534"/>
      <c r="AO183" s="77"/>
      <c r="AP183" s="77"/>
      <c r="AQ183" s="77"/>
      <c r="AR183" s="77"/>
      <c r="AS183" s="77"/>
    </row>
    <row r="184" spans="1:45" ht="46.2" customHeight="1">
      <c r="A184" s="349" t="s">
        <v>0</v>
      </c>
      <c r="B184" s="1762" t="s">
        <v>68</v>
      </c>
      <c r="C184" s="1763"/>
      <c r="D184" s="1763"/>
      <c r="E184" s="1763"/>
      <c r="F184" s="1763"/>
      <c r="G184" s="1763"/>
      <c r="H184" s="1763"/>
      <c r="I184" s="1763"/>
      <c r="J184" s="1763"/>
      <c r="K184" s="1763"/>
      <c r="L184" s="1764"/>
      <c r="M184" s="36">
        <v>0</v>
      </c>
      <c r="N184" s="36">
        <v>0</v>
      </c>
      <c r="O184" s="36">
        <v>0</v>
      </c>
      <c r="P184" s="36">
        <v>0</v>
      </c>
      <c r="Q184" s="36">
        <v>0</v>
      </c>
      <c r="R184" s="36">
        <v>0</v>
      </c>
      <c r="S184" s="36">
        <v>0</v>
      </c>
      <c r="T184" s="36">
        <v>0</v>
      </c>
      <c r="U184" s="403">
        <v>0</v>
      </c>
      <c r="V184" s="403">
        <v>0</v>
      </c>
      <c r="W184" s="403">
        <v>0</v>
      </c>
      <c r="X184" s="403">
        <v>0</v>
      </c>
      <c r="Y184" s="452">
        <v>0</v>
      </c>
      <c r="Z184" s="452">
        <v>0</v>
      </c>
      <c r="AA184" s="452">
        <v>0</v>
      </c>
      <c r="AB184" s="452">
        <v>0</v>
      </c>
      <c r="AC184" s="36">
        <v>0</v>
      </c>
      <c r="AD184" s="36">
        <v>0</v>
      </c>
      <c r="AE184" s="36">
        <v>0</v>
      </c>
      <c r="AF184" s="36">
        <v>0</v>
      </c>
      <c r="AG184" s="98">
        <v>0</v>
      </c>
      <c r="AH184" s="98"/>
      <c r="AI184" s="98"/>
      <c r="AJ184" s="98">
        <v>0</v>
      </c>
      <c r="AK184" s="98">
        <f t="shared" si="59"/>
        <v>0</v>
      </c>
      <c r="AL184" s="98">
        <f t="shared" si="60"/>
        <v>0</v>
      </c>
      <c r="AM184" s="1462"/>
      <c r="AN184" s="1463"/>
      <c r="AO184" s="2"/>
      <c r="AP184" s="2"/>
      <c r="AQ184" s="2"/>
      <c r="AR184" s="2"/>
      <c r="AS184" s="2"/>
    </row>
    <row r="185" spans="1:45" ht="22.5" customHeight="1">
      <c r="A185" s="344" t="s">
        <v>19</v>
      </c>
      <c r="B185" s="1655" t="s">
        <v>36</v>
      </c>
      <c r="C185" s="1656"/>
      <c r="D185" s="1656"/>
      <c r="E185" s="1656"/>
      <c r="F185" s="1252"/>
      <c r="G185" s="16"/>
      <c r="H185" s="16"/>
      <c r="I185" s="16"/>
      <c r="J185" s="16"/>
      <c r="K185" s="16"/>
      <c r="L185" s="16"/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399">
        <v>0</v>
      </c>
      <c r="V185" s="399">
        <v>0</v>
      </c>
      <c r="W185" s="399">
        <v>0</v>
      </c>
      <c r="X185" s="399">
        <v>0</v>
      </c>
      <c r="Y185" s="448">
        <v>0</v>
      </c>
      <c r="Z185" s="448">
        <v>0</v>
      </c>
      <c r="AA185" s="448">
        <v>0</v>
      </c>
      <c r="AB185" s="448">
        <v>0</v>
      </c>
      <c r="AC185" s="17">
        <v>0</v>
      </c>
      <c r="AD185" s="17">
        <v>0</v>
      </c>
      <c r="AE185" s="17">
        <v>0</v>
      </c>
      <c r="AF185" s="17">
        <v>0</v>
      </c>
      <c r="AG185" s="95">
        <v>0</v>
      </c>
      <c r="AH185" s="95"/>
      <c r="AI185" s="95"/>
      <c r="AJ185" s="95">
        <v>0</v>
      </c>
      <c r="AK185" s="95">
        <f t="shared" si="59"/>
        <v>0</v>
      </c>
      <c r="AL185" s="95">
        <f t="shared" si="60"/>
        <v>0</v>
      </c>
      <c r="AM185" s="1115"/>
      <c r="AN185" s="1464"/>
      <c r="AO185" s="2"/>
      <c r="AP185" s="2"/>
      <c r="AQ185" s="2"/>
      <c r="AR185" s="2"/>
      <c r="AS185" s="2"/>
    </row>
    <row r="186" spans="1:45" ht="23.25" customHeight="1" thickBot="1">
      <c r="A186" s="350" t="s">
        <v>11</v>
      </c>
      <c r="B186" s="1739" t="s">
        <v>39</v>
      </c>
      <c r="C186" s="1740"/>
      <c r="D186" s="1740"/>
      <c r="E186" s="1740"/>
      <c r="F186" s="1354"/>
      <c r="G186" s="29"/>
      <c r="H186" s="29"/>
      <c r="I186" s="29"/>
      <c r="J186" s="29"/>
      <c r="K186" s="29"/>
      <c r="L186" s="29"/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401">
        <v>0</v>
      </c>
      <c r="V186" s="401">
        <v>0</v>
      </c>
      <c r="W186" s="401">
        <v>0</v>
      </c>
      <c r="X186" s="401">
        <v>0</v>
      </c>
      <c r="Y186" s="450">
        <v>0</v>
      </c>
      <c r="Z186" s="450">
        <v>0</v>
      </c>
      <c r="AA186" s="450">
        <v>0</v>
      </c>
      <c r="AB186" s="450">
        <v>0</v>
      </c>
      <c r="AC186" s="30">
        <v>0</v>
      </c>
      <c r="AD186" s="30">
        <v>0</v>
      </c>
      <c r="AE186" s="30">
        <v>0</v>
      </c>
      <c r="AF186" s="30">
        <v>0</v>
      </c>
      <c r="AG186" s="97">
        <v>0</v>
      </c>
      <c r="AH186" s="97"/>
      <c r="AI186" s="97"/>
      <c r="AJ186" s="97">
        <v>0</v>
      </c>
      <c r="AK186" s="97">
        <f t="shared" si="59"/>
        <v>0</v>
      </c>
      <c r="AL186" s="97">
        <f t="shared" si="60"/>
        <v>0</v>
      </c>
      <c r="AM186" s="1465"/>
      <c r="AN186" s="1466"/>
      <c r="AO186" s="2"/>
      <c r="AP186" s="2"/>
      <c r="AQ186" s="2"/>
      <c r="AR186" s="2"/>
      <c r="AS186" s="2"/>
    </row>
    <row r="187" spans="1:45" s="78" customFormat="1" ht="6" customHeight="1" thickBot="1">
      <c r="A187" s="1467"/>
      <c r="B187" s="1468"/>
      <c r="C187" s="1469"/>
      <c r="D187" s="1469"/>
      <c r="E187" s="1470"/>
      <c r="F187" s="1470"/>
      <c r="G187" s="1470"/>
      <c r="H187" s="1470"/>
      <c r="I187" s="1470"/>
      <c r="J187" s="1470"/>
      <c r="K187" s="1470"/>
      <c r="L187" s="1470"/>
      <c r="M187" s="1470"/>
      <c r="N187" s="1470"/>
      <c r="O187" s="1470"/>
      <c r="P187" s="1470"/>
      <c r="Q187" s="1470"/>
      <c r="R187" s="1470"/>
      <c r="S187" s="1470"/>
      <c r="T187" s="1470"/>
      <c r="U187" s="1471"/>
      <c r="V187" s="1471"/>
      <c r="W187" s="1471"/>
      <c r="X187" s="1471"/>
      <c r="Y187" s="1470"/>
      <c r="Z187" s="1470"/>
      <c r="AA187" s="1470"/>
      <c r="AB187" s="1470"/>
      <c r="AC187" s="1470"/>
      <c r="AD187" s="1470"/>
      <c r="AE187" s="1470"/>
      <c r="AF187" s="1472"/>
      <c r="AG187" s="1473"/>
      <c r="AH187" s="1473"/>
      <c r="AI187" s="1473"/>
      <c r="AJ187" s="998"/>
      <c r="AK187" s="998"/>
      <c r="AL187" s="998"/>
      <c r="AM187" s="1116"/>
      <c r="AN187" s="1535"/>
      <c r="AO187" s="77"/>
      <c r="AP187" s="77"/>
      <c r="AQ187" s="77"/>
      <c r="AR187" s="77"/>
      <c r="AS187" s="77"/>
    </row>
    <row r="188" spans="1:45" ht="36.75" customHeight="1">
      <c r="A188" s="1475" t="s">
        <v>4</v>
      </c>
      <c r="B188" s="1762" t="s">
        <v>69</v>
      </c>
      <c r="C188" s="1763"/>
      <c r="D188" s="1763"/>
      <c r="E188" s="1763"/>
      <c r="F188" s="1763"/>
      <c r="G188" s="1763"/>
      <c r="H188" s="1763"/>
      <c r="I188" s="1763"/>
      <c r="J188" s="1763"/>
      <c r="K188" s="1763"/>
      <c r="L188" s="1764"/>
      <c r="M188" s="15">
        <f t="shared" ref="M188:AE188" si="76">SUM(M189+M190)</f>
        <v>75721.600000000006</v>
      </c>
      <c r="N188" s="15">
        <f t="shared" si="76"/>
        <v>19277.7</v>
      </c>
      <c r="O188" s="15">
        <f t="shared" si="76"/>
        <v>25013.8</v>
      </c>
      <c r="P188" s="15">
        <f t="shared" si="76"/>
        <v>31430.1</v>
      </c>
      <c r="Q188" s="15">
        <f t="shared" si="76"/>
        <v>75721.600000000006</v>
      </c>
      <c r="R188" s="15">
        <f t="shared" si="76"/>
        <v>19277.7</v>
      </c>
      <c r="S188" s="15">
        <f t="shared" si="76"/>
        <v>25013.8</v>
      </c>
      <c r="T188" s="15">
        <f t="shared" si="76"/>
        <v>31430.1</v>
      </c>
      <c r="U188" s="406">
        <f t="shared" si="76"/>
        <v>75721.600000000006</v>
      </c>
      <c r="V188" s="406">
        <f t="shared" si="76"/>
        <v>19277.7</v>
      </c>
      <c r="W188" s="406">
        <f t="shared" si="76"/>
        <v>25013.8</v>
      </c>
      <c r="X188" s="406">
        <f t="shared" si="76"/>
        <v>31430.1</v>
      </c>
      <c r="Y188" s="458">
        <f t="shared" si="76"/>
        <v>0</v>
      </c>
      <c r="Z188" s="458">
        <f>SUM(Z189+Z190)</f>
        <v>0</v>
      </c>
      <c r="AA188" s="458">
        <f>SUM(AA189+AA190)</f>
        <v>0</v>
      </c>
      <c r="AB188" s="458">
        <f>SUM(AB189+AB190)</f>
        <v>0</v>
      </c>
      <c r="AC188" s="15">
        <f t="shared" ref="AC188" si="77">SUM(AC189+AC190)</f>
        <v>0</v>
      </c>
      <c r="AD188" s="15">
        <f t="shared" si="76"/>
        <v>0</v>
      </c>
      <c r="AE188" s="15">
        <f t="shared" si="76"/>
        <v>449.3</v>
      </c>
      <c r="AF188" s="1476"/>
      <c r="AG188" s="94"/>
      <c r="AH188" s="94"/>
      <c r="AI188" s="94"/>
      <c r="AJ188" s="94"/>
      <c r="AK188" s="94">
        <f t="shared" si="59"/>
        <v>0</v>
      </c>
      <c r="AL188" s="94">
        <f t="shared" si="60"/>
        <v>0</v>
      </c>
      <c r="AM188" s="1477"/>
      <c r="AN188" s="1463"/>
      <c r="AO188" s="2"/>
      <c r="AP188" s="2"/>
      <c r="AQ188" s="2"/>
      <c r="AR188" s="2"/>
      <c r="AS188" s="2"/>
    </row>
    <row r="189" spans="1:45" ht="22.5" customHeight="1">
      <c r="A189" s="344" t="s">
        <v>10</v>
      </c>
      <c r="B189" s="1655" t="s">
        <v>36</v>
      </c>
      <c r="C189" s="1656"/>
      <c r="D189" s="1656"/>
      <c r="E189" s="1765"/>
      <c r="F189" s="1370"/>
      <c r="G189" s="16"/>
      <c r="H189" s="16"/>
      <c r="I189" s="16"/>
      <c r="J189" s="16"/>
      <c r="K189" s="16"/>
      <c r="L189" s="16"/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399">
        <v>0</v>
      </c>
      <c r="V189" s="399">
        <v>0</v>
      </c>
      <c r="W189" s="399">
        <v>0</v>
      </c>
      <c r="X189" s="399">
        <v>0</v>
      </c>
      <c r="Y189" s="448">
        <v>0</v>
      </c>
      <c r="Z189" s="448">
        <v>0</v>
      </c>
      <c r="AA189" s="448">
        <v>0</v>
      </c>
      <c r="AB189" s="448">
        <v>0</v>
      </c>
      <c r="AC189" s="17">
        <v>0</v>
      </c>
      <c r="AD189" s="17">
        <v>0</v>
      </c>
      <c r="AE189" s="17">
        <v>0</v>
      </c>
      <c r="AF189" s="1011"/>
      <c r="AG189" s="95"/>
      <c r="AH189" s="95"/>
      <c r="AI189" s="95"/>
      <c r="AJ189" s="95"/>
      <c r="AK189" s="95">
        <f t="shared" si="59"/>
        <v>0</v>
      </c>
      <c r="AL189" s="95">
        <f t="shared" si="60"/>
        <v>0</v>
      </c>
      <c r="AM189" s="1115"/>
      <c r="AN189" s="1464"/>
      <c r="AO189" s="2"/>
      <c r="AP189" s="2"/>
      <c r="AQ189" s="2"/>
      <c r="AR189" s="2"/>
      <c r="AS189" s="2"/>
    </row>
    <row r="190" spans="1:45" ht="23.25" customHeight="1" thickBot="1">
      <c r="A190" s="350" t="s">
        <v>26</v>
      </c>
      <c r="B190" s="1739" t="s">
        <v>39</v>
      </c>
      <c r="C190" s="1740"/>
      <c r="D190" s="1740"/>
      <c r="E190" s="1741"/>
      <c r="F190" s="1390"/>
      <c r="G190" s="29"/>
      <c r="H190" s="29"/>
      <c r="I190" s="29"/>
      <c r="J190" s="29"/>
      <c r="K190" s="29"/>
      <c r="L190" s="29"/>
      <c r="M190" s="30">
        <f>SUM(M191:M196)</f>
        <v>75721.600000000006</v>
      </c>
      <c r="N190" s="30">
        <f t="shared" ref="N190:AE190" si="78">SUM(N191:N196)</f>
        <v>19277.7</v>
      </c>
      <c r="O190" s="30">
        <f t="shared" si="78"/>
        <v>25013.8</v>
      </c>
      <c r="P190" s="30">
        <f t="shared" si="78"/>
        <v>31430.1</v>
      </c>
      <c r="Q190" s="30">
        <f t="shared" si="78"/>
        <v>75721.600000000006</v>
      </c>
      <c r="R190" s="30">
        <f t="shared" si="78"/>
        <v>19277.7</v>
      </c>
      <c r="S190" s="30">
        <f t="shared" si="78"/>
        <v>25013.8</v>
      </c>
      <c r="T190" s="30">
        <f t="shared" si="78"/>
        <v>31430.1</v>
      </c>
      <c r="U190" s="401">
        <f t="shared" si="78"/>
        <v>75721.600000000006</v>
      </c>
      <c r="V190" s="401">
        <f t="shared" si="78"/>
        <v>19277.7</v>
      </c>
      <c r="W190" s="401">
        <f t="shared" si="78"/>
        <v>25013.8</v>
      </c>
      <c r="X190" s="401">
        <f t="shared" si="78"/>
        <v>31430.1</v>
      </c>
      <c r="Y190" s="450">
        <f t="shared" si="78"/>
        <v>0</v>
      </c>
      <c r="Z190" s="450">
        <f>SUM(Z191:Z196)</f>
        <v>0</v>
      </c>
      <c r="AA190" s="450">
        <f>SUM(AA191:AA196)</f>
        <v>0</v>
      </c>
      <c r="AB190" s="450">
        <f>SUM(AB191:AB196)</f>
        <v>0</v>
      </c>
      <c r="AC190" s="30">
        <f t="shared" ref="AC190" si="79">SUM(AC191:AC196)</f>
        <v>0</v>
      </c>
      <c r="AD190" s="30">
        <f t="shared" si="78"/>
        <v>0</v>
      </c>
      <c r="AE190" s="30">
        <f t="shared" si="78"/>
        <v>449.3</v>
      </c>
      <c r="AF190" s="1478"/>
      <c r="AG190" s="97"/>
      <c r="AH190" s="97"/>
      <c r="AI190" s="97"/>
      <c r="AJ190" s="97"/>
      <c r="AK190" s="97">
        <f t="shared" si="59"/>
        <v>0</v>
      </c>
      <c r="AL190" s="97">
        <f t="shared" si="60"/>
        <v>0</v>
      </c>
      <c r="AM190" s="1465"/>
      <c r="AN190" s="1466"/>
      <c r="AO190" s="2"/>
      <c r="AP190" s="2"/>
      <c r="AQ190" s="2"/>
      <c r="AR190" s="2"/>
      <c r="AS190" s="2"/>
    </row>
    <row r="191" spans="1:45" s="78" customFormat="1" ht="20.25" hidden="1" customHeight="1" outlineLevel="1">
      <c r="A191" s="2207" t="s">
        <v>88</v>
      </c>
      <c r="B191" s="2208" t="s">
        <v>492</v>
      </c>
      <c r="C191" s="280"/>
      <c r="D191" s="280"/>
      <c r="E191" s="1772" t="s">
        <v>35</v>
      </c>
      <c r="F191" s="1589" t="s">
        <v>442</v>
      </c>
      <c r="G191" s="1474" t="s">
        <v>372</v>
      </c>
      <c r="H191" s="1474" t="s">
        <v>79</v>
      </c>
      <c r="I191" s="1474">
        <v>2</v>
      </c>
      <c r="J191" s="1474">
        <v>2</v>
      </c>
      <c r="K191" s="1775">
        <v>2018</v>
      </c>
      <c r="L191" s="1775">
        <v>2020</v>
      </c>
      <c r="M191" s="1788">
        <f>SUM(N191:P193)</f>
        <v>61224.6</v>
      </c>
      <c r="N191" s="1788">
        <v>4780.7</v>
      </c>
      <c r="O191" s="1788">
        <v>25013.8</v>
      </c>
      <c r="P191" s="1788">
        <v>31430.1</v>
      </c>
      <c r="Q191" s="1788">
        <f>SUM(R191:T193)</f>
        <v>61224.6</v>
      </c>
      <c r="R191" s="1788">
        <v>4780.7</v>
      </c>
      <c r="S191" s="1788">
        <v>25013.8</v>
      </c>
      <c r="T191" s="1788">
        <v>31430.1</v>
      </c>
      <c r="U191" s="1784">
        <f>SUM(V191:X193)</f>
        <v>61224.6</v>
      </c>
      <c r="V191" s="1784">
        <f>R191</f>
        <v>4780.7</v>
      </c>
      <c r="W191" s="1784">
        <f>S191</f>
        <v>25013.8</v>
      </c>
      <c r="X191" s="1784">
        <f>T191</f>
        <v>31430.1</v>
      </c>
      <c r="Y191" s="455"/>
      <c r="Z191" s="455"/>
      <c r="AA191" s="455"/>
      <c r="AB191" s="455"/>
      <c r="AC191" s="1805"/>
      <c r="AD191" s="1805">
        <v>0</v>
      </c>
      <c r="AE191" s="1805">
        <v>0</v>
      </c>
      <c r="AF191" s="1014"/>
      <c r="AG191" s="1778" t="s">
        <v>604</v>
      </c>
      <c r="AH191" s="1337"/>
      <c r="AI191" s="1337"/>
      <c r="AJ191" s="1791"/>
      <c r="AK191" s="1227">
        <f t="shared" si="59"/>
        <v>0</v>
      </c>
      <c r="AL191" s="1227">
        <f t="shared" si="60"/>
        <v>0</v>
      </c>
      <c r="AM191" s="1109"/>
      <c r="AN191" s="2209" t="s">
        <v>671</v>
      </c>
      <c r="AO191" s="77"/>
      <c r="AP191" s="77"/>
      <c r="AQ191" s="77"/>
      <c r="AR191" s="77"/>
      <c r="AS191" s="77"/>
    </row>
    <row r="192" spans="1:45" s="78" customFormat="1" ht="20.25" hidden="1" customHeight="1" outlineLevel="1">
      <c r="A192" s="1769"/>
      <c r="B192" s="1770"/>
      <c r="C192" s="280"/>
      <c r="D192" s="280"/>
      <c r="E192" s="1772"/>
      <c r="F192" s="1589"/>
      <c r="G192" s="279" t="s">
        <v>374</v>
      </c>
      <c r="H192" s="279" t="s">
        <v>373</v>
      </c>
      <c r="I192" s="279">
        <v>500</v>
      </c>
      <c r="J192" s="279">
        <v>1000</v>
      </c>
      <c r="K192" s="1775"/>
      <c r="L192" s="1775"/>
      <c r="M192" s="1788"/>
      <c r="N192" s="1788"/>
      <c r="O192" s="1788"/>
      <c r="P192" s="1788"/>
      <c r="Q192" s="1788"/>
      <c r="R192" s="1788"/>
      <c r="S192" s="1788"/>
      <c r="T192" s="1788"/>
      <c r="U192" s="1784"/>
      <c r="V192" s="1784"/>
      <c r="W192" s="1784"/>
      <c r="X192" s="1784"/>
      <c r="Y192" s="455"/>
      <c r="Z192" s="455"/>
      <c r="AA192" s="455"/>
      <c r="AB192" s="455"/>
      <c r="AC192" s="1805"/>
      <c r="AD192" s="1805"/>
      <c r="AE192" s="1805"/>
      <c r="AF192" s="1014"/>
      <c r="AG192" s="1778"/>
      <c r="AH192" s="1337"/>
      <c r="AI192" s="1337"/>
      <c r="AJ192" s="1791"/>
      <c r="AK192" s="1227">
        <f t="shared" si="59"/>
        <v>0</v>
      </c>
      <c r="AL192" s="1227">
        <f t="shared" si="60"/>
        <v>0</v>
      </c>
      <c r="AM192" s="1109"/>
      <c r="AN192" s="2202"/>
      <c r="AO192" s="77"/>
      <c r="AP192" s="77"/>
      <c r="AQ192" s="77"/>
      <c r="AR192" s="77"/>
      <c r="AS192" s="77"/>
    </row>
    <row r="193" spans="1:45" s="78" customFormat="1" ht="42" hidden="1" customHeight="1" outlineLevel="1">
      <c r="A193" s="1769"/>
      <c r="B193" s="1770"/>
      <c r="C193" s="281"/>
      <c r="D193" s="281"/>
      <c r="E193" s="1773"/>
      <c r="F193" s="1590"/>
      <c r="G193" s="279" t="s">
        <v>375</v>
      </c>
      <c r="H193" s="279" t="s">
        <v>376</v>
      </c>
      <c r="I193" s="279">
        <v>4320</v>
      </c>
      <c r="J193" s="279">
        <v>118800</v>
      </c>
      <c r="K193" s="1776"/>
      <c r="L193" s="1776"/>
      <c r="M193" s="1789"/>
      <c r="N193" s="1789"/>
      <c r="O193" s="1789"/>
      <c r="P193" s="1789"/>
      <c r="Q193" s="1789"/>
      <c r="R193" s="1789"/>
      <c r="S193" s="1789"/>
      <c r="T193" s="1789"/>
      <c r="U193" s="1786"/>
      <c r="V193" s="1786"/>
      <c r="W193" s="1786"/>
      <c r="X193" s="1786"/>
      <c r="Y193" s="456"/>
      <c r="Z193" s="456"/>
      <c r="AA193" s="456"/>
      <c r="AB193" s="456"/>
      <c r="AC193" s="1806"/>
      <c r="AD193" s="1806"/>
      <c r="AE193" s="1806"/>
      <c r="AF193" s="1015"/>
      <c r="AG193" s="1779"/>
      <c r="AH193" s="1288"/>
      <c r="AI193" s="1288"/>
      <c r="AJ193" s="1792"/>
      <c r="AK193" s="1228">
        <f t="shared" si="59"/>
        <v>0</v>
      </c>
      <c r="AL193" s="1228">
        <f t="shared" si="60"/>
        <v>0</v>
      </c>
      <c r="AM193" s="1110"/>
      <c r="AN193" s="2202"/>
      <c r="AO193" s="77"/>
      <c r="AP193" s="77"/>
      <c r="AQ193" s="77"/>
      <c r="AR193" s="77"/>
      <c r="AS193" s="77"/>
    </row>
    <row r="194" spans="1:45" ht="22.5" hidden="1" customHeight="1" outlineLevel="1">
      <c r="A194" s="1793" t="s">
        <v>460</v>
      </c>
      <c r="B194" s="1795" t="s">
        <v>493</v>
      </c>
      <c r="C194" s="1368"/>
      <c r="D194" s="1368"/>
      <c r="E194" s="1797" t="s">
        <v>35</v>
      </c>
      <c r="F194" s="1576" t="s">
        <v>442</v>
      </c>
      <c r="G194" s="27" t="s">
        <v>372</v>
      </c>
      <c r="H194" s="27" t="s">
        <v>79</v>
      </c>
      <c r="I194" s="27">
        <v>0.7</v>
      </c>
      <c r="J194" s="27">
        <v>0.7</v>
      </c>
      <c r="K194" s="1799">
        <v>2018</v>
      </c>
      <c r="L194" s="1799">
        <v>2018</v>
      </c>
      <c r="M194" s="1787">
        <f>SUM(N194:P196)</f>
        <v>14497</v>
      </c>
      <c r="N194" s="1780">
        <v>14497</v>
      </c>
      <c r="O194" s="1780">
        <v>0</v>
      </c>
      <c r="P194" s="1780">
        <v>0</v>
      </c>
      <c r="Q194" s="1780">
        <f>SUM(R194:T196)</f>
        <v>14497</v>
      </c>
      <c r="R194" s="1780">
        <v>14497</v>
      </c>
      <c r="S194" s="1780">
        <v>0</v>
      </c>
      <c r="T194" s="1780">
        <v>0</v>
      </c>
      <c r="U194" s="1783">
        <f>SUM(V194:X196)</f>
        <v>14497</v>
      </c>
      <c r="V194" s="1783">
        <f>R194</f>
        <v>14497</v>
      </c>
      <c r="W194" s="1783">
        <f>S194</f>
        <v>0</v>
      </c>
      <c r="X194" s="1783">
        <f>T194</f>
        <v>0</v>
      </c>
      <c r="Y194" s="454"/>
      <c r="Z194" s="454"/>
      <c r="AA194" s="454"/>
      <c r="AB194" s="454"/>
      <c r="AC194" s="1606"/>
      <c r="AD194" s="1717">
        <v>0</v>
      </c>
      <c r="AE194" s="1612">
        <v>449.3</v>
      </c>
      <c r="AF194" s="1275">
        <v>648</v>
      </c>
      <c r="AG194" s="1807">
        <v>540</v>
      </c>
      <c r="AH194" s="1319"/>
      <c r="AI194" s="1319"/>
      <c r="AJ194" s="1807">
        <v>648</v>
      </c>
      <c r="AK194" s="1319">
        <f t="shared" si="59"/>
        <v>648</v>
      </c>
      <c r="AL194" s="1319">
        <f t="shared" si="60"/>
        <v>0</v>
      </c>
      <c r="AM194" s="1063"/>
      <c r="AN194" s="1990"/>
      <c r="AO194" s="2"/>
      <c r="AP194" s="2"/>
      <c r="AQ194" s="2"/>
      <c r="AR194" s="2"/>
      <c r="AS194" s="2"/>
    </row>
    <row r="195" spans="1:45" ht="19.5" hidden="1" customHeight="1" outlineLevel="1">
      <c r="A195" s="1793"/>
      <c r="B195" s="1796"/>
      <c r="C195" s="1369"/>
      <c r="D195" s="1369"/>
      <c r="E195" s="1798"/>
      <c r="F195" s="1577"/>
      <c r="G195" s="27" t="s">
        <v>374</v>
      </c>
      <c r="H195" s="27" t="s">
        <v>373</v>
      </c>
      <c r="I195" s="27">
        <v>600</v>
      </c>
      <c r="J195" s="27">
        <v>800</v>
      </c>
      <c r="K195" s="1800"/>
      <c r="L195" s="1800"/>
      <c r="M195" s="1788"/>
      <c r="N195" s="1781"/>
      <c r="O195" s="1781"/>
      <c r="P195" s="1781"/>
      <c r="Q195" s="1781"/>
      <c r="R195" s="1781"/>
      <c r="S195" s="1781"/>
      <c r="T195" s="1781"/>
      <c r="U195" s="1784"/>
      <c r="V195" s="1784"/>
      <c r="W195" s="1784"/>
      <c r="X195" s="1784"/>
      <c r="Y195" s="455"/>
      <c r="Z195" s="455"/>
      <c r="AA195" s="455"/>
      <c r="AB195" s="455"/>
      <c r="AC195" s="1607"/>
      <c r="AD195" s="1809"/>
      <c r="AE195" s="1613"/>
      <c r="AF195" s="1276"/>
      <c r="AG195" s="1808"/>
      <c r="AH195" s="1320"/>
      <c r="AI195" s="1320"/>
      <c r="AJ195" s="1808"/>
      <c r="AK195" s="1320">
        <f t="shared" si="59"/>
        <v>0</v>
      </c>
      <c r="AL195" s="1320">
        <f t="shared" si="60"/>
        <v>0</v>
      </c>
      <c r="AM195" s="1118"/>
      <c r="AN195" s="1990"/>
      <c r="AO195" s="2"/>
      <c r="AP195" s="2"/>
      <c r="AQ195" s="2"/>
      <c r="AR195" s="2"/>
      <c r="AS195" s="2"/>
    </row>
    <row r="196" spans="1:45" ht="48.75" hidden="1" customHeight="1" outlineLevel="1" thickBot="1">
      <c r="A196" s="1794"/>
      <c r="B196" s="1796"/>
      <c r="C196" s="1369"/>
      <c r="D196" s="1369"/>
      <c r="E196" s="1798"/>
      <c r="F196" s="1577"/>
      <c r="G196" s="166" t="s">
        <v>375</v>
      </c>
      <c r="H196" s="166" t="s">
        <v>376</v>
      </c>
      <c r="I196" s="166">
        <v>16320</v>
      </c>
      <c r="J196" s="166">
        <v>66960</v>
      </c>
      <c r="K196" s="1800"/>
      <c r="L196" s="1800"/>
      <c r="M196" s="1789"/>
      <c r="N196" s="1782"/>
      <c r="O196" s="1782"/>
      <c r="P196" s="1782"/>
      <c r="Q196" s="1782"/>
      <c r="R196" s="1782"/>
      <c r="S196" s="1782"/>
      <c r="T196" s="1782"/>
      <c r="U196" s="1785"/>
      <c r="V196" s="1786"/>
      <c r="W196" s="1786"/>
      <c r="X196" s="1786"/>
      <c r="Y196" s="456"/>
      <c r="Z196" s="456"/>
      <c r="AA196" s="456"/>
      <c r="AB196" s="456"/>
      <c r="AC196" s="1608"/>
      <c r="AD196" s="1810"/>
      <c r="AE196" s="1811"/>
      <c r="AF196" s="1276"/>
      <c r="AG196" s="1808"/>
      <c r="AH196" s="1320"/>
      <c r="AI196" s="1320"/>
      <c r="AJ196" s="1808"/>
      <c r="AK196" s="1320">
        <f t="shared" si="59"/>
        <v>0</v>
      </c>
      <c r="AL196" s="1320">
        <f t="shared" si="60"/>
        <v>0</v>
      </c>
      <c r="AM196" s="1118"/>
      <c r="AN196" s="1990"/>
      <c r="AO196" s="2"/>
      <c r="AP196" s="2"/>
      <c r="AQ196" s="2"/>
      <c r="AR196" s="2"/>
      <c r="AS196" s="2"/>
    </row>
    <row r="197" spans="1:45" ht="6" customHeight="1" collapsed="1" thickBot="1">
      <c r="A197" s="1479"/>
      <c r="B197" s="1480"/>
      <c r="C197" s="1481"/>
      <c r="D197" s="1481"/>
      <c r="E197" s="1482"/>
      <c r="F197" s="1482"/>
      <c r="G197" s="1483"/>
      <c r="H197" s="1483"/>
      <c r="I197" s="1483"/>
      <c r="J197" s="1483"/>
      <c r="K197" s="1483"/>
      <c r="L197" s="1483"/>
      <c r="M197" s="1483"/>
      <c r="N197" s="1483"/>
      <c r="O197" s="1483"/>
      <c r="P197" s="1483"/>
      <c r="Q197" s="1483"/>
      <c r="R197" s="1483"/>
      <c r="S197" s="1483"/>
      <c r="T197" s="1483"/>
      <c r="U197" s="1484"/>
      <c r="V197" s="1484"/>
      <c r="W197" s="1484"/>
      <c r="X197" s="1484"/>
      <c r="Y197" s="1485"/>
      <c r="Z197" s="1485"/>
      <c r="AA197" s="1485"/>
      <c r="AB197" s="1485"/>
      <c r="AC197" s="1483"/>
      <c r="AD197" s="1483"/>
      <c r="AE197" s="1483"/>
      <c r="AF197" s="1486"/>
      <c r="AG197" s="1487"/>
      <c r="AH197" s="1487"/>
      <c r="AI197" s="1487"/>
      <c r="AJ197" s="1488"/>
      <c r="AK197" s="1223"/>
      <c r="AL197" s="1223"/>
      <c r="AM197" s="1119"/>
      <c r="AN197" s="1536"/>
      <c r="AO197" s="2"/>
      <c r="AP197" s="2"/>
      <c r="AQ197" s="2"/>
      <c r="AR197" s="2"/>
      <c r="AS197" s="2"/>
    </row>
    <row r="198" spans="1:45" ht="52.95" customHeight="1">
      <c r="A198" s="352" t="s">
        <v>212</v>
      </c>
      <c r="B198" s="1762" t="s">
        <v>70</v>
      </c>
      <c r="C198" s="1763"/>
      <c r="D198" s="1763"/>
      <c r="E198" s="1763"/>
      <c r="F198" s="1763"/>
      <c r="G198" s="1763"/>
      <c r="H198" s="1763"/>
      <c r="I198" s="1763"/>
      <c r="J198" s="1763"/>
      <c r="K198" s="1763"/>
      <c r="L198" s="1764"/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406">
        <v>0</v>
      </c>
      <c r="V198" s="406">
        <v>0</v>
      </c>
      <c r="W198" s="406">
        <v>0</v>
      </c>
      <c r="X198" s="406">
        <v>0</v>
      </c>
      <c r="Y198" s="458"/>
      <c r="Z198" s="458"/>
      <c r="AA198" s="458"/>
      <c r="AB198" s="458"/>
      <c r="AC198" s="15"/>
      <c r="AD198" s="15">
        <v>0</v>
      </c>
      <c r="AE198" s="15">
        <v>0</v>
      </c>
      <c r="AF198" s="15">
        <v>0</v>
      </c>
      <c r="AG198" s="94">
        <v>0</v>
      </c>
      <c r="AH198" s="94"/>
      <c r="AI198" s="94"/>
      <c r="AJ198" s="94">
        <v>0</v>
      </c>
      <c r="AK198" s="94">
        <f t="shared" si="59"/>
        <v>0</v>
      </c>
      <c r="AL198" s="94">
        <f t="shared" si="60"/>
        <v>0</v>
      </c>
      <c r="AM198" s="1477"/>
      <c r="AN198" s="1463"/>
      <c r="AO198" s="2"/>
      <c r="AP198" s="2"/>
      <c r="AQ198" s="2"/>
      <c r="AR198" s="2"/>
      <c r="AS198" s="2"/>
    </row>
    <row r="199" spans="1:45" ht="22.5" customHeight="1">
      <c r="A199" s="344" t="s">
        <v>213</v>
      </c>
      <c r="B199" s="1655" t="s">
        <v>36</v>
      </c>
      <c r="C199" s="1656"/>
      <c r="D199" s="1656"/>
      <c r="E199" s="1656"/>
      <c r="F199" s="1252"/>
      <c r="G199" s="16"/>
      <c r="H199" s="16"/>
      <c r="I199" s="16"/>
      <c r="J199" s="16"/>
      <c r="K199" s="16"/>
      <c r="L199" s="16"/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399">
        <v>0</v>
      </c>
      <c r="V199" s="399">
        <v>0</v>
      </c>
      <c r="W199" s="399">
        <v>0</v>
      </c>
      <c r="X199" s="399">
        <v>0</v>
      </c>
      <c r="Y199" s="448"/>
      <c r="Z199" s="448"/>
      <c r="AA199" s="448"/>
      <c r="AB199" s="448"/>
      <c r="AC199" s="17"/>
      <c r="AD199" s="17">
        <v>0</v>
      </c>
      <c r="AE199" s="17">
        <v>0</v>
      </c>
      <c r="AF199" s="17">
        <v>0</v>
      </c>
      <c r="AG199" s="95">
        <v>0</v>
      </c>
      <c r="AH199" s="95"/>
      <c r="AI199" s="95"/>
      <c r="AJ199" s="95">
        <v>0</v>
      </c>
      <c r="AK199" s="95">
        <f t="shared" si="59"/>
        <v>0</v>
      </c>
      <c r="AL199" s="95">
        <f t="shared" si="60"/>
        <v>0</v>
      </c>
      <c r="AM199" s="1115"/>
      <c r="AN199" s="1464"/>
      <c r="AO199" s="2"/>
      <c r="AP199" s="2"/>
      <c r="AQ199" s="2"/>
      <c r="AR199" s="2"/>
      <c r="AS199" s="2"/>
    </row>
    <row r="200" spans="1:45" ht="23.25" customHeight="1" thickBot="1">
      <c r="A200" s="350" t="s">
        <v>214</v>
      </c>
      <c r="B200" s="1739" t="s">
        <v>39</v>
      </c>
      <c r="C200" s="1740"/>
      <c r="D200" s="1740"/>
      <c r="E200" s="1740"/>
      <c r="F200" s="1354"/>
      <c r="G200" s="29"/>
      <c r="H200" s="29"/>
      <c r="I200" s="29"/>
      <c r="J200" s="29"/>
      <c r="K200" s="29"/>
      <c r="L200" s="29"/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401">
        <v>0</v>
      </c>
      <c r="V200" s="401">
        <v>0</v>
      </c>
      <c r="W200" s="401">
        <v>0</v>
      </c>
      <c r="X200" s="401">
        <v>0</v>
      </c>
      <c r="Y200" s="450"/>
      <c r="Z200" s="450"/>
      <c r="AA200" s="450"/>
      <c r="AB200" s="450"/>
      <c r="AC200" s="30"/>
      <c r="AD200" s="30">
        <v>0</v>
      </c>
      <c r="AE200" s="30">
        <v>0</v>
      </c>
      <c r="AF200" s="30">
        <v>0</v>
      </c>
      <c r="AG200" s="97">
        <v>0</v>
      </c>
      <c r="AH200" s="97"/>
      <c r="AI200" s="97"/>
      <c r="AJ200" s="97">
        <v>0</v>
      </c>
      <c r="AK200" s="97">
        <f t="shared" si="59"/>
        <v>0</v>
      </c>
      <c r="AL200" s="97">
        <f t="shared" si="60"/>
        <v>0</v>
      </c>
      <c r="AM200" s="1465"/>
      <c r="AN200" s="1466"/>
      <c r="AO200" s="2"/>
      <c r="AP200" s="2"/>
      <c r="AQ200" s="2"/>
      <c r="AR200" s="2"/>
      <c r="AS200" s="2"/>
    </row>
    <row r="201" spans="1:45" ht="17.25" customHeight="1" thickBot="1">
      <c r="A201" s="173"/>
      <c r="B201" s="371"/>
      <c r="C201" s="174"/>
      <c r="D201" s="174"/>
      <c r="E201" s="175"/>
      <c r="F201" s="175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407"/>
      <c r="V201" s="407"/>
      <c r="W201" s="407"/>
      <c r="X201" s="407"/>
      <c r="Y201" s="459"/>
      <c r="Z201" s="459"/>
      <c r="AA201" s="459"/>
      <c r="AB201" s="459"/>
      <c r="AC201" s="176"/>
      <c r="AD201" s="176"/>
      <c r="AE201" s="176"/>
      <c r="AF201" s="1017"/>
      <c r="AG201" s="177"/>
      <c r="AH201" s="177"/>
      <c r="AI201" s="177"/>
      <c r="AJ201" s="435"/>
      <c r="AK201" s="435"/>
      <c r="AL201" s="435"/>
      <c r="AM201" s="1120"/>
      <c r="AN201" s="1531"/>
      <c r="AO201" s="2"/>
      <c r="AP201" s="2"/>
      <c r="AQ201" s="2"/>
      <c r="AR201" s="2"/>
      <c r="AS201" s="2"/>
    </row>
    <row r="202" spans="1:45" ht="40.5" customHeight="1" thickBot="1">
      <c r="A202" s="62" t="s">
        <v>12</v>
      </c>
      <c r="B202" s="1672" t="s">
        <v>71</v>
      </c>
      <c r="C202" s="1673"/>
      <c r="D202" s="1673"/>
      <c r="E202" s="1673"/>
      <c r="F202" s="1673"/>
      <c r="G202" s="1673"/>
      <c r="H202" s="1673"/>
      <c r="I202" s="1673"/>
      <c r="J202" s="1673"/>
      <c r="K202" s="1673"/>
      <c r="L202" s="1674"/>
      <c r="M202" s="226">
        <f>SUM(M204+M223+M230+M253)</f>
        <v>580856.30000000005</v>
      </c>
      <c r="N202" s="226">
        <f t="shared" ref="N202:AJ202" si="80">SUM(N204+N223+N230+N253)</f>
        <v>148009</v>
      </c>
      <c r="O202" s="226">
        <f t="shared" si="80"/>
        <v>244265.2</v>
      </c>
      <c r="P202" s="226">
        <f t="shared" si="80"/>
        <v>188582.1</v>
      </c>
      <c r="Q202" s="226">
        <f t="shared" si="80"/>
        <v>583447.70000000007</v>
      </c>
      <c r="R202" s="226">
        <f t="shared" si="80"/>
        <v>62286.400000000001</v>
      </c>
      <c r="S202" s="226">
        <f t="shared" si="80"/>
        <v>244265.2</v>
      </c>
      <c r="T202" s="226">
        <f t="shared" si="80"/>
        <v>276896.09999999998</v>
      </c>
      <c r="U202" s="408">
        <f t="shared" si="80"/>
        <v>583447.70000000007</v>
      </c>
      <c r="V202" s="408">
        <f t="shared" si="80"/>
        <v>62286.400000000001</v>
      </c>
      <c r="W202" s="408">
        <f t="shared" si="80"/>
        <v>244265.2</v>
      </c>
      <c r="X202" s="408">
        <f t="shared" si="80"/>
        <v>276896.09999999998</v>
      </c>
      <c r="Y202" s="460">
        <f t="shared" si="80"/>
        <v>535616.4</v>
      </c>
      <c r="Z202" s="460">
        <f t="shared" si="80"/>
        <v>62286.400000000001</v>
      </c>
      <c r="AA202" s="460">
        <f t="shared" si="80"/>
        <v>244265.2</v>
      </c>
      <c r="AB202" s="460">
        <f t="shared" si="80"/>
        <v>229064.80000000002</v>
      </c>
      <c r="AC202" s="226">
        <f t="shared" si="80"/>
        <v>404940.35599999997</v>
      </c>
      <c r="AD202" s="226">
        <f t="shared" si="80"/>
        <v>23959.41</v>
      </c>
      <c r="AE202" s="226">
        <f t="shared" si="80"/>
        <v>266941.8</v>
      </c>
      <c r="AF202" s="226">
        <f t="shared" si="80"/>
        <v>114039.14599999999</v>
      </c>
      <c r="AG202" s="93">
        <f t="shared" si="80"/>
        <v>59981.499999999993</v>
      </c>
      <c r="AH202" s="93"/>
      <c r="AI202" s="93"/>
      <c r="AJ202" s="93">
        <f t="shared" si="80"/>
        <v>123531.56999999999</v>
      </c>
      <c r="AK202" s="93">
        <f t="shared" si="59"/>
        <v>-115025.65400000002</v>
      </c>
      <c r="AL202" s="93">
        <f t="shared" si="60"/>
        <v>-130676.04400000005</v>
      </c>
      <c r="AM202" s="1438"/>
      <c r="AN202" s="1439"/>
      <c r="AO202" s="211"/>
      <c r="AP202" s="2"/>
      <c r="AQ202" s="2"/>
      <c r="AR202" s="2"/>
      <c r="AS202" s="2"/>
    </row>
    <row r="203" spans="1:45" ht="7.5" customHeight="1" thickBot="1">
      <c r="A203" s="179"/>
      <c r="B203" s="372"/>
      <c r="C203" s="180"/>
      <c r="D203" s="180"/>
      <c r="E203" s="40"/>
      <c r="F203" s="40"/>
      <c r="G203" s="40"/>
      <c r="H203" s="40"/>
      <c r="I203" s="40"/>
      <c r="J203" s="40"/>
      <c r="K203" s="40"/>
      <c r="L203" s="40"/>
      <c r="M203" s="227"/>
      <c r="N203" s="227"/>
      <c r="O203" s="227"/>
      <c r="P203" s="227"/>
      <c r="Q203" s="227"/>
      <c r="R203" s="227"/>
      <c r="S203" s="227"/>
      <c r="T203" s="227"/>
      <c r="U203" s="409"/>
      <c r="V203" s="409"/>
      <c r="W203" s="409"/>
      <c r="X203" s="409"/>
      <c r="Y203" s="461"/>
      <c r="Z203" s="461"/>
      <c r="AA203" s="461"/>
      <c r="AB203" s="461"/>
      <c r="AC203" s="227"/>
      <c r="AD203" s="227"/>
      <c r="AE203" s="227"/>
      <c r="AF203" s="227"/>
      <c r="AG203" s="163"/>
      <c r="AH203" s="163"/>
      <c r="AI203" s="163"/>
      <c r="AJ203" s="383"/>
      <c r="AK203" s="1425"/>
      <c r="AL203" s="1425"/>
      <c r="AM203" s="1121"/>
      <c r="AN203" s="1530"/>
      <c r="AO203" s="2"/>
      <c r="AP203" s="2"/>
      <c r="AQ203" s="2"/>
      <c r="AR203" s="2"/>
      <c r="AS203" s="2"/>
    </row>
    <row r="204" spans="1:45" ht="30" customHeight="1" thickBot="1">
      <c r="A204" s="62" t="s">
        <v>2</v>
      </c>
      <c r="B204" s="1672" t="s">
        <v>72</v>
      </c>
      <c r="C204" s="1673"/>
      <c r="D204" s="1673"/>
      <c r="E204" s="1673"/>
      <c r="F204" s="1673"/>
      <c r="G204" s="1673"/>
      <c r="H204" s="1673"/>
      <c r="I204" s="1673"/>
      <c r="J204" s="1673"/>
      <c r="K204" s="1673"/>
      <c r="L204" s="1674"/>
      <c r="M204" s="226">
        <f>SUM(M205+M215)</f>
        <v>440486.30000000005</v>
      </c>
      <c r="N204" s="226">
        <f t="shared" ref="N204:AJ204" si="81">SUM(N205+N215)</f>
        <v>133919</v>
      </c>
      <c r="O204" s="226">
        <f t="shared" si="81"/>
        <v>210185.2</v>
      </c>
      <c r="P204" s="226">
        <f t="shared" si="81"/>
        <v>96382.1</v>
      </c>
      <c r="Q204" s="226">
        <f t="shared" si="81"/>
        <v>440486.30000000005</v>
      </c>
      <c r="R204" s="226">
        <f t="shared" si="81"/>
        <v>45605</v>
      </c>
      <c r="S204" s="226">
        <f t="shared" si="81"/>
        <v>210185.2</v>
      </c>
      <c r="T204" s="226">
        <f t="shared" si="81"/>
        <v>184696.1</v>
      </c>
      <c r="U204" s="408">
        <f t="shared" si="81"/>
        <v>440486.30000000005</v>
      </c>
      <c r="V204" s="408">
        <f t="shared" si="81"/>
        <v>45605</v>
      </c>
      <c r="W204" s="408">
        <f t="shared" si="81"/>
        <v>210185.2</v>
      </c>
      <c r="X204" s="408">
        <f t="shared" si="81"/>
        <v>184696.1</v>
      </c>
      <c r="Y204" s="460">
        <f t="shared" si="81"/>
        <v>448044.30000000005</v>
      </c>
      <c r="Z204" s="460">
        <f t="shared" si="81"/>
        <v>45605</v>
      </c>
      <c r="AA204" s="460">
        <f t="shared" si="81"/>
        <v>210185.2</v>
      </c>
      <c r="AB204" s="460">
        <f t="shared" si="81"/>
        <v>192254.1</v>
      </c>
      <c r="AC204" s="226">
        <f t="shared" si="81"/>
        <v>316978.49699999997</v>
      </c>
      <c r="AD204" s="226">
        <f t="shared" si="81"/>
        <v>4348</v>
      </c>
      <c r="AE204" s="226">
        <f t="shared" si="81"/>
        <v>234169.09999999998</v>
      </c>
      <c r="AF204" s="226">
        <f t="shared" si="81"/>
        <v>78461.396999999997</v>
      </c>
      <c r="AG204" s="93">
        <f t="shared" si="81"/>
        <v>54954.166999999994</v>
      </c>
      <c r="AH204" s="93"/>
      <c r="AI204" s="93"/>
      <c r="AJ204" s="93">
        <f t="shared" si="81"/>
        <v>90335.5</v>
      </c>
      <c r="AK204" s="93">
        <f t="shared" ref="AK204:AK267" si="82">AF204-AB204</f>
        <v>-113792.70300000001</v>
      </c>
      <c r="AL204" s="93">
        <f t="shared" ref="AL204:AL267" si="83">AC204-Y204</f>
        <v>-131065.80300000007</v>
      </c>
      <c r="AM204" s="1438"/>
      <c r="AN204" s="1437"/>
      <c r="AO204" s="2"/>
      <c r="AP204" s="2"/>
      <c r="AQ204" s="2"/>
      <c r="AR204" s="2"/>
      <c r="AS204" s="2"/>
    </row>
    <row r="205" spans="1:45" ht="26.25" customHeight="1">
      <c r="A205" s="1489" t="s">
        <v>7</v>
      </c>
      <c r="B205" s="2210" t="s">
        <v>36</v>
      </c>
      <c r="C205" s="2210"/>
      <c r="D205" s="2210"/>
      <c r="E205" s="2210"/>
      <c r="F205" s="1490"/>
      <c r="G205" s="1491"/>
      <c r="H205" s="1491"/>
      <c r="I205" s="1491"/>
      <c r="J205" s="1491"/>
      <c r="K205" s="1491"/>
      <c r="L205" s="1491"/>
      <c r="M205" s="1492">
        <f t="shared" ref="M205:T205" si="84">SUM(M206:M214)</f>
        <v>359028.7</v>
      </c>
      <c r="N205" s="1492">
        <f t="shared" si="84"/>
        <v>93338</v>
      </c>
      <c r="O205" s="1492">
        <f t="shared" si="84"/>
        <v>169308.6</v>
      </c>
      <c r="P205" s="1492">
        <f t="shared" si="84"/>
        <v>96382.1</v>
      </c>
      <c r="Q205" s="1492">
        <f t="shared" si="84"/>
        <v>359028.7</v>
      </c>
      <c r="R205" s="1492">
        <f t="shared" si="84"/>
        <v>5024</v>
      </c>
      <c r="S205" s="1492">
        <f t="shared" si="84"/>
        <v>169308.6</v>
      </c>
      <c r="T205" s="1492">
        <f t="shared" si="84"/>
        <v>184696.1</v>
      </c>
      <c r="U205" s="1493">
        <f>SUM(U206:U214)</f>
        <v>359028.7</v>
      </c>
      <c r="V205" s="1493">
        <f t="shared" ref="V205:AG205" si="85">SUM(V206:V214)</f>
        <v>5024</v>
      </c>
      <c r="W205" s="1493">
        <f t="shared" si="85"/>
        <v>169308.6</v>
      </c>
      <c r="X205" s="1493">
        <f t="shared" si="85"/>
        <v>184696.1</v>
      </c>
      <c r="Y205" s="1494">
        <f>SUM(Y206:Y214)</f>
        <v>366586.7</v>
      </c>
      <c r="Z205" s="1494">
        <f>SUM(Z206:Z214)</f>
        <v>5024</v>
      </c>
      <c r="AA205" s="1494">
        <f>SUM(AA206:AA214)</f>
        <v>169308.6</v>
      </c>
      <c r="AB205" s="1494">
        <f>SUM(AB206:AB214)</f>
        <v>192254.1</v>
      </c>
      <c r="AC205" s="1492">
        <f>SUM(AC206:AC214)</f>
        <v>316978.49699999997</v>
      </c>
      <c r="AD205" s="1492">
        <f t="shared" si="85"/>
        <v>4348</v>
      </c>
      <c r="AE205" s="1492">
        <f t="shared" si="85"/>
        <v>234169.09999999998</v>
      </c>
      <c r="AF205" s="1492">
        <f>SUM(AF206:AF214)</f>
        <v>78461.396999999997</v>
      </c>
      <c r="AG205" s="1495">
        <f t="shared" si="85"/>
        <v>54954.166999999994</v>
      </c>
      <c r="AH205" s="1495"/>
      <c r="AI205" s="1495"/>
      <c r="AJ205" s="1495">
        <f>SUM(AJ206:AJ214)</f>
        <v>90335.5</v>
      </c>
      <c r="AK205" s="1495">
        <f t="shared" si="82"/>
        <v>-113792.70300000001</v>
      </c>
      <c r="AL205" s="1495">
        <f t="shared" si="83"/>
        <v>-49608.203000000038</v>
      </c>
      <c r="AM205" s="1496"/>
      <c r="AN205" s="1497"/>
      <c r="AO205" s="2"/>
      <c r="AP205" s="2"/>
      <c r="AQ205" s="2"/>
      <c r="AR205" s="2"/>
      <c r="AS205" s="2"/>
    </row>
    <row r="206" spans="1:45" s="78" customFormat="1" ht="17.25" customHeight="1" outlineLevel="1">
      <c r="A206" s="1824" t="s">
        <v>215</v>
      </c>
      <c r="B206" s="1730" t="s">
        <v>551</v>
      </c>
      <c r="C206" s="1588" t="s">
        <v>869</v>
      </c>
      <c r="D206" s="1588"/>
      <c r="E206" s="1588" t="s">
        <v>73</v>
      </c>
      <c r="F206" s="1588" t="s">
        <v>444</v>
      </c>
      <c r="G206" s="273" t="s">
        <v>372</v>
      </c>
      <c r="H206" s="273" t="s">
        <v>79</v>
      </c>
      <c r="I206" s="82" t="s">
        <v>33</v>
      </c>
      <c r="J206" s="276">
        <v>3.5209999999999999</v>
      </c>
      <c r="K206" s="1812">
        <v>2017</v>
      </c>
      <c r="L206" s="1812">
        <v>2019</v>
      </c>
      <c r="M206" s="1815">
        <f>SUM(N206:P208)</f>
        <v>192867</v>
      </c>
      <c r="N206" s="1815">
        <v>93338</v>
      </c>
      <c r="O206" s="1815">
        <v>99529</v>
      </c>
      <c r="P206" s="1815">
        <v>0</v>
      </c>
      <c r="Q206" s="1606">
        <f>SUM(R206:T208)</f>
        <v>192867</v>
      </c>
      <c r="R206" s="1606">
        <v>5024</v>
      </c>
      <c r="S206" s="1606">
        <v>99529</v>
      </c>
      <c r="T206" s="1606">
        <v>88314</v>
      </c>
      <c r="U206" s="1681">
        <f>SUM(V206:X208)</f>
        <v>192867</v>
      </c>
      <c r="V206" s="1681">
        <f>R206</f>
        <v>5024</v>
      </c>
      <c r="W206" s="1681">
        <f>S206</f>
        <v>99529</v>
      </c>
      <c r="X206" s="1681">
        <f>T206</f>
        <v>88314</v>
      </c>
      <c r="Y206" s="1594">
        <f>SUM(Z206:AB208)</f>
        <v>192867</v>
      </c>
      <c r="Z206" s="1594">
        <f>V206</f>
        <v>5024</v>
      </c>
      <c r="AA206" s="1594">
        <f t="shared" ref="AA206:AB206" si="86">W206</f>
        <v>99529</v>
      </c>
      <c r="AB206" s="1594">
        <f t="shared" si="86"/>
        <v>88314</v>
      </c>
      <c r="AC206" s="1606">
        <f>SUM(AD206:AF208)</f>
        <v>172101.59999999998</v>
      </c>
      <c r="AD206" s="1606">
        <v>3490</v>
      </c>
      <c r="AE206" s="1606">
        <v>122147.4</v>
      </c>
      <c r="AF206" s="2172">
        <v>46464.2</v>
      </c>
      <c r="AG206" s="1833"/>
      <c r="AH206" s="1365"/>
      <c r="AI206" s="1365"/>
      <c r="AJ206" s="1836">
        <v>26589</v>
      </c>
      <c r="AK206" s="1606">
        <f t="shared" si="82"/>
        <v>-41849.800000000003</v>
      </c>
      <c r="AL206" s="1606">
        <f t="shared" si="83"/>
        <v>-20765.400000000023</v>
      </c>
      <c r="AM206" s="2263"/>
      <c r="AN206" s="2202"/>
      <c r="AO206" s="77"/>
      <c r="AP206" s="77"/>
      <c r="AQ206" s="77"/>
      <c r="AR206" s="77"/>
      <c r="AS206" s="77"/>
    </row>
    <row r="207" spans="1:45" s="78" customFormat="1" ht="27" customHeight="1" outlineLevel="1">
      <c r="A207" s="1825"/>
      <c r="B207" s="1731"/>
      <c r="C207" s="1589"/>
      <c r="D207" s="1589"/>
      <c r="E207" s="1589"/>
      <c r="F207" s="1589"/>
      <c r="G207" s="273" t="s">
        <v>374</v>
      </c>
      <c r="H207" s="273" t="s">
        <v>373</v>
      </c>
      <c r="I207" s="82" t="s">
        <v>33</v>
      </c>
      <c r="J207" s="273" t="s">
        <v>74</v>
      </c>
      <c r="K207" s="1813"/>
      <c r="L207" s="1813"/>
      <c r="M207" s="1816"/>
      <c r="N207" s="1816"/>
      <c r="O207" s="1816"/>
      <c r="P207" s="1816"/>
      <c r="Q207" s="1607"/>
      <c r="R207" s="1607"/>
      <c r="S207" s="1607"/>
      <c r="T207" s="1607"/>
      <c r="U207" s="1682"/>
      <c r="V207" s="1682"/>
      <c r="W207" s="1682"/>
      <c r="X207" s="1682"/>
      <c r="Y207" s="1595"/>
      <c r="Z207" s="1595"/>
      <c r="AA207" s="1595"/>
      <c r="AB207" s="1595"/>
      <c r="AC207" s="1607"/>
      <c r="AD207" s="1607"/>
      <c r="AE207" s="1607"/>
      <c r="AF207" s="2173"/>
      <c r="AG207" s="1834"/>
      <c r="AH207" s="1366"/>
      <c r="AI207" s="1366"/>
      <c r="AJ207" s="1837"/>
      <c r="AK207" s="1607">
        <f t="shared" si="82"/>
        <v>0</v>
      </c>
      <c r="AL207" s="1607">
        <f t="shared" si="83"/>
        <v>0</v>
      </c>
      <c r="AM207" s="2264"/>
      <c r="AN207" s="2202"/>
      <c r="AO207" s="77"/>
      <c r="AP207" s="77"/>
      <c r="AQ207" s="77"/>
      <c r="AR207" s="77"/>
      <c r="AS207" s="77"/>
    </row>
    <row r="208" spans="1:45" s="78" customFormat="1" ht="43.2" customHeight="1" outlineLevel="1">
      <c r="A208" s="1826"/>
      <c r="B208" s="1732"/>
      <c r="C208" s="1590"/>
      <c r="D208" s="1590"/>
      <c r="E208" s="1590"/>
      <c r="F208" s="1590"/>
      <c r="G208" s="273" t="s">
        <v>375</v>
      </c>
      <c r="H208" s="273" t="s">
        <v>376</v>
      </c>
      <c r="I208" s="82" t="s">
        <v>33</v>
      </c>
      <c r="J208" s="273">
        <v>11232</v>
      </c>
      <c r="K208" s="1814"/>
      <c r="L208" s="1814"/>
      <c r="M208" s="1817"/>
      <c r="N208" s="1817"/>
      <c r="O208" s="1817"/>
      <c r="P208" s="1817"/>
      <c r="Q208" s="1608"/>
      <c r="R208" s="1608"/>
      <c r="S208" s="1608"/>
      <c r="T208" s="1608"/>
      <c r="U208" s="1683"/>
      <c r="V208" s="1683"/>
      <c r="W208" s="1683"/>
      <c r="X208" s="1683"/>
      <c r="Y208" s="1596"/>
      <c r="Z208" s="1596"/>
      <c r="AA208" s="1596"/>
      <c r="AB208" s="1596"/>
      <c r="AC208" s="1608"/>
      <c r="AD208" s="1608"/>
      <c r="AE208" s="1608"/>
      <c r="AF208" s="2174"/>
      <c r="AG208" s="1835"/>
      <c r="AH208" s="1367"/>
      <c r="AI208" s="1367"/>
      <c r="AJ208" s="1838"/>
      <c r="AK208" s="1608">
        <f t="shared" si="82"/>
        <v>0</v>
      </c>
      <c r="AL208" s="1608">
        <f t="shared" si="83"/>
        <v>0</v>
      </c>
      <c r="AM208" s="2265"/>
      <c r="AN208" s="2202"/>
      <c r="AO208" s="77"/>
      <c r="AP208" s="77"/>
      <c r="AQ208" s="77"/>
      <c r="AR208" s="77"/>
      <c r="AS208" s="77"/>
    </row>
    <row r="209" spans="1:45" ht="14.25" customHeight="1" outlineLevel="1">
      <c r="A209" s="1827" t="s">
        <v>357</v>
      </c>
      <c r="B209" s="1718" t="s">
        <v>552</v>
      </c>
      <c r="C209" s="1576"/>
      <c r="D209" s="1588"/>
      <c r="E209" s="1576" t="s">
        <v>73</v>
      </c>
      <c r="F209" s="1576" t="s">
        <v>444</v>
      </c>
      <c r="G209" s="21" t="s">
        <v>372</v>
      </c>
      <c r="H209" s="21" t="s">
        <v>79</v>
      </c>
      <c r="I209" s="1346" t="s">
        <v>33</v>
      </c>
      <c r="J209" s="45">
        <v>3.1339999999999999</v>
      </c>
      <c r="K209" s="1830">
        <v>2017</v>
      </c>
      <c r="L209" s="1830">
        <v>2020</v>
      </c>
      <c r="M209" s="1815">
        <f>SUM(N209:P211)</f>
        <v>164178.70000000001</v>
      </c>
      <c r="N209" s="1839">
        <v>0</v>
      </c>
      <c r="O209" s="1839">
        <v>67796.600000000006</v>
      </c>
      <c r="P209" s="1839">
        <v>96382.1</v>
      </c>
      <c r="Q209" s="1612">
        <f>SUM(R209:T211)</f>
        <v>164178.70000000001</v>
      </c>
      <c r="R209" s="1612">
        <v>0</v>
      </c>
      <c r="S209" s="1612">
        <v>67796.600000000006</v>
      </c>
      <c r="T209" s="1612">
        <v>96382.1</v>
      </c>
      <c r="U209" s="1681">
        <f>SUM(V209:X211)</f>
        <v>164178.70000000001</v>
      </c>
      <c r="V209" s="1681">
        <f>R209</f>
        <v>0</v>
      </c>
      <c r="W209" s="1681">
        <f>S209</f>
        <v>67796.600000000006</v>
      </c>
      <c r="X209" s="1681">
        <f>T209</f>
        <v>96382.1</v>
      </c>
      <c r="Y209" s="1594">
        <f>SUM(Z209:AB211)</f>
        <v>164178.70000000001</v>
      </c>
      <c r="Z209" s="1594">
        <f>V209</f>
        <v>0</v>
      </c>
      <c r="AA209" s="1594">
        <f t="shared" ref="AA209:AB209" si="87">W209</f>
        <v>67796.600000000006</v>
      </c>
      <c r="AB209" s="1594">
        <f t="shared" si="87"/>
        <v>96382.1</v>
      </c>
      <c r="AC209" s="1606">
        <f>SUM(AD209:AF211)</f>
        <v>140178.51</v>
      </c>
      <c r="AD209" s="1839">
        <v>858</v>
      </c>
      <c r="AE209" s="1839">
        <v>111353.7</v>
      </c>
      <c r="AF209" s="2172">
        <f>74431.01-AF206</f>
        <v>27966.809999999998</v>
      </c>
      <c r="AG209" s="1807">
        <f>52958.2+1915.257</f>
        <v>54873.456999999995</v>
      </c>
      <c r="AH209" s="2041">
        <v>19557.55</v>
      </c>
      <c r="AI209" s="1319"/>
      <c r="AJ209" s="1836">
        <v>54873.5</v>
      </c>
      <c r="AK209" s="1606">
        <f t="shared" si="82"/>
        <v>-68415.290000000008</v>
      </c>
      <c r="AL209" s="1606">
        <f t="shared" si="83"/>
        <v>-24000.190000000002</v>
      </c>
      <c r="AM209" s="2263"/>
      <c r="AN209" s="1990" t="s">
        <v>1123</v>
      </c>
      <c r="AO209" s="2"/>
      <c r="AP209" s="2"/>
      <c r="AQ209" s="2"/>
      <c r="AR209" s="2"/>
      <c r="AS209" s="2"/>
    </row>
    <row r="210" spans="1:45" ht="30.6" customHeight="1" outlineLevel="1">
      <c r="A210" s="1828"/>
      <c r="B210" s="1719"/>
      <c r="C210" s="1577"/>
      <c r="D210" s="1589"/>
      <c r="E210" s="1577"/>
      <c r="F210" s="1577"/>
      <c r="G210" s="21" t="s">
        <v>374</v>
      </c>
      <c r="H210" s="21" t="s">
        <v>373</v>
      </c>
      <c r="I210" s="1346" t="s">
        <v>33</v>
      </c>
      <c r="J210" s="44" t="s">
        <v>74</v>
      </c>
      <c r="K210" s="1831"/>
      <c r="L210" s="1831"/>
      <c r="M210" s="1816"/>
      <c r="N210" s="1840"/>
      <c r="O210" s="1840"/>
      <c r="P210" s="1840"/>
      <c r="Q210" s="1613"/>
      <c r="R210" s="1613"/>
      <c r="S210" s="1613"/>
      <c r="T210" s="1613"/>
      <c r="U210" s="1682"/>
      <c r="V210" s="1682"/>
      <c r="W210" s="1682"/>
      <c r="X210" s="1682"/>
      <c r="Y210" s="1595"/>
      <c r="Z210" s="1595"/>
      <c r="AA210" s="1595"/>
      <c r="AB210" s="1595"/>
      <c r="AC210" s="1607"/>
      <c r="AD210" s="1840"/>
      <c r="AE210" s="1840"/>
      <c r="AF210" s="2173"/>
      <c r="AG210" s="1808"/>
      <c r="AH210" s="2042"/>
      <c r="AI210" s="1320"/>
      <c r="AJ210" s="1837"/>
      <c r="AK210" s="1607">
        <f t="shared" si="82"/>
        <v>0</v>
      </c>
      <c r="AL210" s="1607">
        <f t="shared" si="83"/>
        <v>0</v>
      </c>
      <c r="AM210" s="2264"/>
      <c r="AN210" s="1990"/>
      <c r="AO210" s="2"/>
      <c r="AP210" s="2"/>
      <c r="AQ210" s="2"/>
      <c r="AR210" s="2"/>
      <c r="AS210" s="2"/>
    </row>
    <row r="211" spans="1:45" ht="38.25" customHeight="1" outlineLevel="1">
      <c r="A211" s="1829"/>
      <c r="B211" s="1720"/>
      <c r="C211" s="1578"/>
      <c r="D211" s="1590"/>
      <c r="E211" s="1578"/>
      <c r="F211" s="1578"/>
      <c r="G211" s="21" t="s">
        <v>375</v>
      </c>
      <c r="H211" s="21" t="s">
        <v>376</v>
      </c>
      <c r="I211" s="1346" t="s">
        <v>33</v>
      </c>
      <c r="J211" s="44">
        <v>11232</v>
      </c>
      <c r="K211" s="1832"/>
      <c r="L211" s="1832"/>
      <c r="M211" s="1817"/>
      <c r="N211" s="1841"/>
      <c r="O211" s="1841"/>
      <c r="P211" s="1841"/>
      <c r="Q211" s="1614"/>
      <c r="R211" s="1614"/>
      <c r="S211" s="1614"/>
      <c r="T211" s="1614"/>
      <c r="U211" s="1683"/>
      <c r="V211" s="1683"/>
      <c r="W211" s="1683"/>
      <c r="X211" s="1683"/>
      <c r="Y211" s="1596"/>
      <c r="Z211" s="1596"/>
      <c r="AA211" s="1596"/>
      <c r="AB211" s="1596"/>
      <c r="AC211" s="1608"/>
      <c r="AD211" s="1841"/>
      <c r="AE211" s="1841"/>
      <c r="AF211" s="2174"/>
      <c r="AG211" s="1879"/>
      <c r="AH211" s="2043"/>
      <c r="AI211" s="1321"/>
      <c r="AJ211" s="1838"/>
      <c r="AK211" s="1608">
        <f t="shared" si="82"/>
        <v>0</v>
      </c>
      <c r="AL211" s="1608">
        <f t="shared" si="83"/>
        <v>0</v>
      </c>
      <c r="AM211" s="2265"/>
      <c r="AN211" s="1990"/>
      <c r="AO211" s="2"/>
      <c r="AP211" s="2"/>
      <c r="AQ211" s="2"/>
      <c r="AR211" s="2"/>
      <c r="AS211" s="2"/>
    </row>
    <row r="212" spans="1:45" s="84" customFormat="1" ht="18.75" customHeight="1" outlineLevel="1">
      <c r="A212" s="1857" t="s">
        <v>455</v>
      </c>
      <c r="B212" s="1860" t="s">
        <v>494</v>
      </c>
      <c r="C212" s="1576"/>
      <c r="D212" s="1863" t="s">
        <v>1032</v>
      </c>
      <c r="E212" s="1866" t="s">
        <v>73</v>
      </c>
      <c r="F212" s="1866" t="s">
        <v>449</v>
      </c>
      <c r="G212" s="1307" t="s">
        <v>372</v>
      </c>
      <c r="H212" s="1307" t="s">
        <v>79</v>
      </c>
      <c r="I212" s="1314" t="s">
        <v>33</v>
      </c>
      <c r="J212" s="1307">
        <v>0.12</v>
      </c>
      <c r="K212" s="1866">
        <v>2019</v>
      </c>
      <c r="L212" s="1866">
        <v>2019</v>
      </c>
      <c r="M212" s="1815">
        <f>SUM(N212:P214)</f>
        <v>1983</v>
      </c>
      <c r="N212" s="1854">
        <v>0</v>
      </c>
      <c r="O212" s="1854">
        <v>1983</v>
      </c>
      <c r="P212" s="1854">
        <v>0</v>
      </c>
      <c r="Q212" s="1693">
        <f>SUM(R212:T214)</f>
        <v>1983</v>
      </c>
      <c r="R212" s="1693">
        <v>0</v>
      </c>
      <c r="S212" s="1693">
        <v>1983</v>
      </c>
      <c r="T212" s="1693">
        <v>0</v>
      </c>
      <c r="U212" s="1681">
        <f>SUM(V212:X214)</f>
        <v>1983</v>
      </c>
      <c r="V212" s="1681">
        <f>R212</f>
        <v>0</v>
      </c>
      <c r="W212" s="1681">
        <f>S212</f>
        <v>1983</v>
      </c>
      <c r="X212" s="1681">
        <f>T212</f>
        <v>0</v>
      </c>
      <c r="Y212" s="1594">
        <f>SUM(Z212:AB214)</f>
        <v>9541</v>
      </c>
      <c r="Z212" s="1594">
        <f>V212</f>
        <v>0</v>
      </c>
      <c r="AA212" s="1594">
        <f t="shared" ref="AA212" si="88">W212</f>
        <v>1983</v>
      </c>
      <c r="AB212" s="1594">
        <f>AJ212+AE212-W212</f>
        <v>7558</v>
      </c>
      <c r="AC212" s="1606">
        <f>SUM(AD212:AF214)</f>
        <v>4698.3870000000006</v>
      </c>
      <c r="AD212" s="1854">
        <v>0</v>
      </c>
      <c r="AE212" s="1854">
        <v>668</v>
      </c>
      <c r="AF212" s="2172">
        <v>4030.3870000000002</v>
      </c>
      <c r="AG212" s="1807">
        <f>5+75.71</f>
        <v>80.709999999999994</v>
      </c>
      <c r="AH212" s="1913">
        <v>3949.68</v>
      </c>
      <c r="AI212" s="1319"/>
      <c r="AJ212" s="1850">
        <v>8873</v>
      </c>
      <c r="AK212" s="1606">
        <f t="shared" si="82"/>
        <v>-3527.6129999999998</v>
      </c>
      <c r="AL212" s="1606">
        <f t="shared" si="83"/>
        <v>-4842.6129999999994</v>
      </c>
      <c r="AM212" s="2263"/>
      <c r="AN212" s="2068" t="s">
        <v>1124</v>
      </c>
      <c r="AO212" s="83"/>
      <c r="AP212" s="83"/>
      <c r="AQ212" s="83"/>
      <c r="AR212" s="83"/>
      <c r="AS212" s="83"/>
    </row>
    <row r="213" spans="1:45" s="84" customFormat="1" ht="16.5" customHeight="1" outlineLevel="1">
      <c r="A213" s="1858"/>
      <c r="B213" s="1861"/>
      <c r="C213" s="1577"/>
      <c r="D213" s="1864"/>
      <c r="E213" s="1867"/>
      <c r="F213" s="1867"/>
      <c r="G213" s="1307" t="s">
        <v>374</v>
      </c>
      <c r="H213" s="1307" t="s">
        <v>373</v>
      </c>
      <c r="I213" s="1314" t="s">
        <v>33</v>
      </c>
      <c r="J213" s="1307">
        <v>315</v>
      </c>
      <c r="K213" s="1867"/>
      <c r="L213" s="1867"/>
      <c r="M213" s="1816"/>
      <c r="N213" s="1855"/>
      <c r="O213" s="1855"/>
      <c r="P213" s="1855"/>
      <c r="Q213" s="1694"/>
      <c r="R213" s="1694"/>
      <c r="S213" s="1694"/>
      <c r="T213" s="1694"/>
      <c r="U213" s="1682"/>
      <c r="V213" s="1706"/>
      <c r="W213" s="1706"/>
      <c r="X213" s="1682"/>
      <c r="Y213" s="1595"/>
      <c r="Z213" s="1595"/>
      <c r="AA213" s="1595"/>
      <c r="AB213" s="1595"/>
      <c r="AC213" s="1607"/>
      <c r="AD213" s="1855"/>
      <c r="AE213" s="1855"/>
      <c r="AF213" s="2173"/>
      <c r="AG213" s="1808"/>
      <c r="AH213" s="1914"/>
      <c r="AI213" s="1320"/>
      <c r="AJ213" s="1851"/>
      <c r="AK213" s="1607">
        <f t="shared" si="82"/>
        <v>0</v>
      </c>
      <c r="AL213" s="1607">
        <f t="shared" si="83"/>
        <v>0</v>
      </c>
      <c r="AM213" s="2264"/>
      <c r="AN213" s="2068"/>
      <c r="AO213" s="83"/>
      <c r="AP213" s="83"/>
      <c r="AQ213" s="83"/>
      <c r="AR213" s="83"/>
      <c r="AS213" s="83"/>
    </row>
    <row r="214" spans="1:45" s="84" customFormat="1" ht="42" customHeight="1" outlineLevel="1">
      <c r="A214" s="1859"/>
      <c r="B214" s="1862"/>
      <c r="C214" s="1578"/>
      <c r="D214" s="1865"/>
      <c r="E214" s="1868"/>
      <c r="F214" s="1868"/>
      <c r="G214" s="1307" t="s">
        <v>375</v>
      </c>
      <c r="H214" s="1307" t="s">
        <v>376</v>
      </c>
      <c r="I214" s="1314" t="s">
        <v>33</v>
      </c>
      <c r="J214" s="44">
        <v>6825.6</v>
      </c>
      <c r="K214" s="1868"/>
      <c r="L214" s="1868"/>
      <c r="M214" s="1817"/>
      <c r="N214" s="1856"/>
      <c r="O214" s="1856"/>
      <c r="P214" s="1856"/>
      <c r="Q214" s="1695"/>
      <c r="R214" s="1695"/>
      <c r="S214" s="1695"/>
      <c r="T214" s="1695"/>
      <c r="U214" s="1683"/>
      <c r="V214" s="1707"/>
      <c r="W214" s="1707"/>
      <c r="X214" s="1683"/>
      <c r="Y214" s="1596"/>
      <c r="Z214" s="1596"/>
      <c r="AA214" s="1596"/>
      <c r="AB214" s="1596"/>
      <c r="AC214" s="1608"/>
      <c r="AD214" s="1856"/>
      <c r="AE214" s="1856"/>
      <c r="AF214" s="2174"/>
      <c r="AG214" s="1879"/>
      <c r="AH214" s="2175"/>
      <c r="AI214" s="1321"/>
      <c r="AJ214" s="1852"/>
      <c r="AK214" s="1608">
        <f t="shared" si="82"/>
        <v>0</v>
      </c>
      <c r="AL214" s="1608">
        <f t="shared" si="83"/>
        <v>0</v>
      </c>
      <c r="AM214" s="2265"/>
      <c r="AN214" s="2068"/>
      <c r="AO214" s="83"/>
      <c r="AP214" s="83"/>
      <c r="AQ214" s="83"/>
      <c r="AR214" s="83"/>
      <c r="AS214" s="83"/>
    </row>
    <row r="215" spans="1:45" ht="20.25" customHeight="1">
      <c r="A215" s="354" t="s">
        <v>15</v>
      </c>
      <c r="B215" s="1878" t="s">
        <v>39</v>
      </c>
      <c r="C215" s="1878"/>
      <c r="D215" s="1878"/>
      <c r="E215" s="1878"/>
      <c r="F215" s="1230"/>
      <c r="G215" s="46"/>
      <c r="H215" s="46"/>
      <c r="I215" s="46"/>
      <c r="J215" s="46"/>
      <c r="K215" s="46"/>
      <c r="L215" s="46"/>
      <c r="M215" s="47">
        <f>SUM(M216:M219)</f>
        <v>81457.600000000006</v>
      </c>
      <c r="N215" s="47">
        <f>SUM(N216:N219)</f>
        <v>40581</v>
      </c>
      <c r="O215" s="47">
        <f>SUM(O216:O219)</f>
        <v>40876.6</v>
      </c>
      <c r="P215" s="47">
        <f>SUM(P216:P219)</f>
        <v>0</v>
      </c>
      <c r="Q215" s="47">
        <f>SUM(Q216:Q221)</f>
        <v>81457.600000000006</v>
      </c>
      <c r="R215" s="47">
        <f t="shared" ref="R215:AE215" si="89">SUM(R216:R221)</f>
        <v>40581</v>
      </c>
      <c r="S215" s="47">
        <f t="shared" si="89"/>
        <v>40876.6</v>
      </c>
      <c r="T215" s="47">
        <f>SUM(T216:T221)</f>
        <v>0</v>
      </c>
      <c r="U215" s="399">
        <f t="shared" si="89"/>
        <v>81457.600000000006</v>
      </c>
      <c r="V215" s="399">
        <f t="shared" si="89"/>
        <v>40581</v>
      </c>
      <c r="W215" s="399">
        <f t="shared" si="89"/>
        <v>40876.6</v>
      </c>
      <c r="X215" s="399">
        <f t="shared" si="89"/>
        <v>0</v>
      </c>
      <c r="Y215" s="448">
        <f t="shared" si="89"/>
        <v>81457.600000000006</v>
      </c>
      <c r="Z215" s="448">
        <f>SUM(Z216:Z221)</f>
        <v>40581</v>
      </c>
      <c r="AA215" s="448">
        <f>SUM(AA216:AA221)</f>
        <v>40876.6</v>
      </c>
      <c r="AB215" s="448">
        <f>SUM(AB216:AB221)</f>
        <v>0</v>
      </c>
      <c r="AC215" s="47">
        <f t="shared" ref="AC215" si="90">SUM(AC216:AC221)</f>
        <v>0</v>
      </c>
      <c r="AD215" s="47">
        <f t="shared" si="89"/>
        <v>0</v>
      </c>
      <c r="AE215" s="47">
        <f t="shared" si="89"/>
        <v>0</v>
      </c>
      <c r="AF215" s="47">
        <f>SUM(AF216:AF221)</f>
        <v>0</v>
      </c>
      <c r="AG215" s="100">
        <f>SUM(AG216:AG219)</f>
        <v>0</v>
      </c>
      <c r="AH215" s="100"/>
      <c r="AI215" s="100"/>
      <c r="AJ215" s="100">
        <f>SUM(AJ216:AJ221)</f>
        <v>0</v>
      </c>
      <c r="AK215" s="100">
        <f t="shared" si="82"/>
        <v>0</v>
      </c>
      <c r="AL215" s="100">
        <f t="shared" si="83"/>
        <v>-81457.600000000006</v>
      </c>
      <c r="AM215" s="1129"/>
      <c r="AN215" s="1498"/>
      <c r="AO215" s="2"/>
      <c r="AP215" s="2"/>
      <c r="AQ215" s="2"/>
      <c r="AR215" s="2"/>
      <c r="AS215" s="2"/>
    </row>
    <row r="216" spans="1:45" s="306" customFormat="1" ht="17.25" customHeight="1" outlineLevel="1">
      <c r="A216" s="1842" t="s">
        <v>603</v>
      </c>
      <c r="B216" s="1843" t="s">
        <v>554</v>
      </c>
      <c r="C216" s="1844"/>
      <c r="D216" s="1359"/>
      <c r="E216" s="1844" t="s">
        <v>579</v>
      </c>
      <c r="F216" s="1844" t="s">
        <v>443</v>
      </c>
      <c r="G216" s="302" t="s">
        <v>372</v>
      </c>
      <c r="H216" s="302" t="s">
        <v>79</v>
      </c>
      <c r="I216" s="303" t="s">
        <v>33</v>
      </c>
      <c r="J216" s="304">
        <v>7.1710000000000003</v>
      </c>
      <c r="K216" s="1847">
        <v>2018</v>
      </c>
      <c r="L216" s="1847">
        <v>2019</v>
      </c>
      <c r="M216" s="1872">
        <f>SUM(N216:P218)</f>
        <v>60876.6</v>
      </c>
      <c r="N216" s="1875">
        <v>20000</v>
      </c>
      <c r="O216" s="1875">
        <v>40876.6</v>
      </c>
      <c r="P216" s="1875">
        <v>0</v>
      </c>
      <c r="Q216" s="1872">
        <f>SUM(R216:T218)</f>
        <v>60876.6</v>
      </c>
      <c r="R216" s="1872">
        <v>20000</v>
      </c>
      <c r="S216" s="1872">
        <v>40876.6</v>
      </c>
      <c r="T216" s="1872">
        <v>0</v>
      </c>
      <c r="U216" s="1880">
        <f>SUM(V216:X218)</f>
        <v>60876.6</v>
      </c>
      <c r="V216" s="1681">
        <f>R216</f>
        <v>20000</v>
      </c>
      <c r="W216" s="1681">
        <f>S216</f>
        <v>40876.6</v>
      </c>
      <c r="X216" s="1681">
        <f>T216</f>
        <v>0</v>
      </c>
      <c r="Y216" s="1594">
        <f>SUM(Z216:AB218)</f>
        <v>60876.6</v>
      </c>
      <c r="Z216" s="1594">
        <f>V216</f>
        <v>20000</v>
      </c>
      <c r="AA216" s="1594">
        <f t="shared" ref="AA216:AB216" si="91">W216</f>
        <v>40876.6</v>
      </c>
      <c r="AB216" s="1594">
        <f t="shared" si="91"/>
        <v>0</v>
      </c>
      <c r="AC216" s="1883">
        <f>SUM(AD216:AF218)</f>
        <v>0</v>
      </c>
      <c r="AD216" s="1883">
        <v>0</v>
      </c>
      <c r="AE216" s="1883">
        <v>0</v>
      </c>
      <c r="AF216" s="1018"/>
      <c r="AG216" s="1891">
        <v>0</v>
      </c>
      <c r="AH216" s="1356"/>
      <c r="AI216" s="1356"/>
      <c r="AJ216" s="1869"/>
      <c r="AK216" s="2249">
        <f t="shared" si="82"/>
        <v>0</v>
      </c>
      <c r="AL216" s="2249">
        <f t="shared" si="83"/>
        <v>-60876.6</v>
      </c>
      <c r="AM216" s="1130"/>
      <c r="AN216" s="2214"/>
      <c r="AO216" s="305"/>
      <c r="AP216" s="305"/>
      <c r="AQ216" s="305"/>
      <c r="AR216" s="305"/>
      <c r="AS216" s="305"/>
    </row>
    <row r="217" spans="1:45" s="306" customFormat="1" ht="12" customHeight="1" outlineLevel="1">
      <c r="A217" s="1842"/>
      <c r="B217" s="1843"/>
      <c r="C217" s="1845"/>
      <c r="D217" s="1360"/>
      <c r="E217" s="1845"/>
      <c r="F217" s="1845"/>
      <c r="G217" s="302" t="s">
        <v>374</v>
      </c>
      <c r="H217" s="302" t="s">
        <v>373</v>
      </c>
      <c r="I217" s="303" t="s">
        <v>33</v>
      </c>
      <c r="J217" s="307">
        <v>600</v>
      </c>
      <c r="K217" s="1848"/>
      <c r="L217" s="1848"/>
      <c r="M217" s="1873"/>
      <c r="N217" s="1876"/>
      <c r="O217" s="1876"/>
      <c r="P217" s="1876"/>
      <c r="Q217" s="1873"/>
      <c r="R217" s="1873"/>
      <c r="S217" s="1873"/>
      <c r="T217" s="1873"/>
      <c r="U217" s="1881"/>
      <c r="V217" s="1682"/>
      <c r="W217" s="1682"/>
      <c r="X217" s="1682"/>
      <c r="Y217" s="1595"/>
      <c r="Z217" s="1595"/>
      <c r="AA217" s="1595"/>
      <c r="AB217" s="1595"/>
      <c r="AC217" s="1884"/>
      <c r="AD217" s="1884"/>
      <c r="AE217" s="1884"/>
      <c r="AF217" s="1019"/>
      <c r="AG217" s="1892"/>
      <c r="AH217" s="1357"/>
      <c r="AI217" s="1357"/>
      <c r="AJ217" s="1870"/>
      <c r="AK217" s="2250">
        <f t="shared" si="82"/>
        <v>0</v>
      </c>
      <c r="AL217" s="2250">
        <f t="shared" si="83"/>
        <v>0</v>
      </c>
      <c r="AM217" s="1131"/>
      <c r="AN217" s="2214"/>
      <c r="AO217" s="305"/>
      <c r="AP217" s="305"/>
      <c r="AQ217" s="305"/>
      <c r="AR217" s="305"/>
      <c r="AS217" s="305"/>
    </row>
    <row r="218" spans="1:45" s="306" customFormat="1" ht="43.2" outlineLevel="1">
      <c r="A218" s="1842"/>
      <c r="B218" s="1843"/>
      <c r="C218" s="1846"/>
      <c r="D218" s="1361"/>
      <c r="E218" s="1846"/>
      <c r="F218" s="1846"/>
      <c r="G218" s="302" t="s">
        <v>375</v>
      </c>
      <c r="H218" s="302" t="s">
        <v>376</v>
      </c>
      <c r="I218" s="303" t="s">
        <v>33</v>
      </c>
      <c r="J218" s="302">
        <v>28080</v>
      </c>
      <c r="K218" s="1849"/>
      <c r="L218" s="1849"/>
      <c r="M218" s="1874"/>
      <c r="N218" s="1877"/>
      <c r="O218" s="1877"/>
      <c r="P218" s="1877"/>
      <c r="Q218" s="1874"/>
      <c r="R218" s="1874"/>
      <c r="S218" s="1874"/>
      <c r="T218" s="1874"/>
      <c r="U218" s="1882"/>
      <c r="V218" s="1683"/>
      <c r="W218" s="1683"/>
      <c r="X218" s="1683"/>
      <c r="Y218" s="1596"/>
      <c r="Z218" s="1596"/>
      <c r="AA218" s="1596"/>
      <c r="AB218" s="1596"/>
      <c r="AC218" s="1885"/>
      <c r="AD218" s="1885"/>
      <c r="AE218" s="1885"/>
      <c r="AF218" s="1020"/>
      <c r="AG218" s="1893"/>
      <c r="AH218" s="1363"/>
      <c r="AI218" s="1363"/>
      <c r="AJ218" s="1871"/>
      <c r="AK218" s="2251">
        <f t="shared" si="82"/>
        <v>0</v>
      </c>
      <c r="AL218" s="2251">
        <f t="shared" si="83"/>
        <v>0</v>
      </c>
      <c r="AM218" s="1132"/>
      <c r="AN218" s="2214"/>
      <c r="AO218" s="305"/>
      <c r="AP218" s="305"/>
      <c r="AQ218" s="305"/>
      <c r="AR218" s="305"/>
      <c r="AS218" s="305"/>
    </row>
    <row r="219" spans="1:45" s="306" customFormat="1" ht="14.25" customHeight="1" outlineLevel="1">
      <c r="A219" s="1842" t="s">
        <v>355</v>
      </c>
      <c r="B219" s="1843" t="s">
        <v>555</v>
      </c>
      <c r="C219" s="1844"/>
      <c r="D219" s="1359"/>
      <c r="E219" s="1844" t="s">
        <v>579</v>
      </c>
      <c r="F219" s="1844" t="s">
        <v>443</v>
      </c>
      <c r="G219" s="302" t="s">
        <v>372</v>
      </c>
      <c r="H219" s="302" t="s">
        <v>79</v>
      </c>
      <c r="I219" s="303" t="s">
        <v>33</v>
      </c>
      <c r="J219" s="308">
        <v>6.26</v>
      </c>
      <c r="K219" s="1847">
        <v>2018</v>
      </c>
      <c r="L219" s="1847">
        <v>2018</v>
      </c>
      <c r="M219" s="1872">
        <f>SUM(N219:P221)</f>
        <v>20581</v>
      </c>
      <c r="N219" s="1875">
        <v>20581</v>
      </c>
      <c r="O219" s="1875">
        <v>0</v>
      </c>
      <c r="P219" s="1875">
        <v>0</v>
      </c>
      <c r="Q219" s="1872">
        <f>SUM(R219:T221)</f>
        <v>20581</v>
      </c>
      <c r="R219" s="1872">
        <v>20581</v>
      </c>
      <c r="S219" s="1872">
        <v>0</v>
      </c>
      <c r="T219" s="1872">
        <v>0</v>
      </c>
      <c r="U219" s="1880">
        <f>SUM(V219:X221)</f>
        <v>20581</v>
      </c>
      <c r="V219" s="1681">
        <f>R219</f>
        <v>20581</v>
      </c>
      <c r="W219" s="1681">
        <f>S219</f>
        <v>0</v>
      </c>
      <c r="X219" s="1681">
        <f>T219</f>
        <v>0</v>
      </c>
      <c r="Y219" s="1594">
        <f>SUM(Z219:AB221)</f>
        <v>20581</v>
      </c>
      <c r="Z219" s="1594">
        <f>V219</f>
        <v>20581</v>
      </c>
      <c r="AA219" s="1594">
        <f t="shared" ref="AA219:AB219" si="92">W219</f>
        <v>0</v>
      </c>
      <c r="AB219" s="1594">
        <f t="shared" si="92"/>
        <v>0</v>
      </c>
      <c r="AC219" s="1883">
        <f>SUM(AD219:AF221)</f>
        <v>0</v>
      </c>
      <c r="AD219" s="1883">
        <v>0</v>
      </c>
      <c r="AE219" s="1883">
        <v>0</v>
      </c>
      <c r="AF219" s="1021"/>
      <c r="AG219" s="1891">
        <v>0</v>
      </c>
      <c r="AH219" s="1356"/>
      <c r="AI219" s="1356"/>
      <c r="AJ219" s="1869"/>
      <c r="AK219" s="2249">
        <f t="shared" si="82"/>
        <v>0</v>
      </c>
      <c r="AL219" s="2249">
        <f t="shared" si="83"/>
        <v>-20581</v>
      </c>
      <c r="AM219" s="1130"/>
      <c r="AN219" s="2214"/>
      <c r="AO219" s="305"/>
      <c r="AP219" s="305"/>
      <c r="AQ219" s="305"/>
      <c r="AR219" s="305"/>
      <c r="AS219" s="305"/>
    </row>
    <row r="220" spans="1:45" s="306" customFormat="1" ht="16.5" customHeight="1" outlineLevel="1">
      <c r="A220" s="1842"/>
      <c r="B220" s="1843"/>
      <c r="C220" s="1845"/>
      <c r="D220" s="1360"/>
      <c r="E220" s="1845"/>
      <c r="F220" s="1845"/>
      <c r="G220" s="302" t="s">
        <v>374</v>
      </c>
      <c r="H220" s="302" t="s">
        <v>373</v>
      </c>
      <c r="I220" s="303" t="s">
        <v>33</v>
      </c>
      <c r="J220" s="307">
        <v>600</v>
      </c>
      <c r="K220" s="1848"/>
      <c r="L220" s="1848"/>
      <c r="M220" s="1873"/>
      <c r="N220" s="1876"/>
      <c r="O220" s="1876"/>
      <c r="P220" s="1876"/>
      <c r="Q220" s="1873"/>
      <c r="R220" s="1873"/>
      <c r="S220" s="1873"/>
      <c r="T220" s="1873"/>
      <c r="U220" s="1881"/>
      <c r="V220" s="1682"/>
      <c r="W220" s="1682"/>
      <c r="X220" s="1682"/>
      <c r="Y220" s="1595"/>
      <c r="Z220" s="1595"/>
      <c r="AA220" s="1595"/>
      <c r="AB220" s="1595"/>
      <c r="AC220" s="1884"/>
      <c r="AD220" s="1884"/>
      <c r="AE220" s="1884"/>
      <c r="AF220" s="1022"/>
      <c r="AG220" s="1892"/>
      <c r="AH220" s="1357"/>
      <c r="AI220" s="1357"/>
      <c r="AJ220" s="1870"/>
      <c r="AK220" s="2250">
        <f t="shared" si="82"/>
        <v>0</v>
      </c>
      <c r="AL220" s="2250">
        <f t="shared" si="83"/>
        <v>0</v>
      </c>
      <c r="AM220" s="1131"/>
      <c r="AN220" s="2214"/>
      <c r="AO220" s="305"/>
      <c r="AP220" s="305"/>
      <c r="AQ220" s="305"/>
      <c r="AR220" s="305"/>
      <c r="AS220" s="305"/>
    </row>
    <row r="221" spans="1:45" s="306" customFormat="1" ht="43.8" outlineLevel="1" thickBot="1">
      <c r="A221" s="1888"/>
      <c r="B221" s="1889"/>
      <c r="C221" s="1890"/>
      <c r="D221" s="1362"/>
      <c r="E221" s="1890"/>
      <c r="F221" s="1890"/>
      <c r="G221" s="309" t="s">
        <v>375</v>
      </c>
      <c r="H221" s="309" t="s">
        <v>376</v>
      </c>
      <c r="I221" s="310" t="s">
        <v>33</v>
      </c>
      <c r="J221" s="309">
        <v>28080</v>
      </c>
      <c r="K221" s="1886"/>
      <c r="L221" s="1886"/>
      <c r="M221" s="2212"/>
      <c r="N221" s="2213"/>
      <c r="O221" s="2213"/>
      <c r="P221" s="2213"/>
      <c r="Q221" s="2212"/>
      <c r="R221" s="2212"/>
      <c r="S221" s="2212"/>
      <c r="T221" s="2212"/>
      <c r="U221" s="2211"/>
      <c r="V221" s="1920"/>
      <c r="W221" s="1920"/>
      <c r="X221" s="1920"/>
      <c r="Y221" s="1919"/>
      <c r="Z221" s="1919"/>
      <c r="AA221" s="1919"/>
      <c r="AB221" s="1919"/>
      <c r="AC221" s="2215"/>
      <c r="AD221" s="2215"/>
      <c r="AE221" s="2215"/>
      <c r="AF221" s="1499"/>
      <c r="AG221" s="1902"/>
      <c r="AH221" s="1358"/>
      <c r="AI221" s="1358"/>
      <c r="AJ221" s="1901"/>
      <c r="AK221" s="2252">
        <f t="shared" si="82"/>
        <v>0</v>
      </c>
      <c r="AL221" s="2252">
        <f t="shared" si="83"/>
        <v>0</v>
      </c>
      <c r="AM221" s="1500"/>
      <c r="AN221" s="2216"/>
      <c r="AO221" s="305"/>
      <c r="AP221" s="305"/>
      <c r="AQ221" s="305"/>
      <c r="AR221" s="305"/>
      <c r="AS221" s="305"/>
    </row>
    <row r="222" spans="1:45" ht="6" customHeight="1" thickBot="1">
      <c r="A222" s="1328"/>
      <c r="B222" s="369"/>
      <c r="C222" s="50"/>
      <c r="D222" s="50"/>
      <c r="E222" s="41"/>
      <c r="F222" s="41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07"/>
      <c r="V222" s="407"/>
      <c r="W222" s="407"/>
      <c r="X222" s="407"/>
      <c r="Y222" s="459"/>
      <c r="Z222" s="459"/>
      <c r="AA222" s="459"/>
      <c r="AB222" s="459"/>
      <c r="AC222" s="42"/>
      <c r="AD222" s="42"/>
      <c r="AE222" s="42"/>
      <c r="AF222" s="1023"/>
      <c r="AG222" s="126"/>
      <c r="AH222" s="126"/>
      <c r="AI222" s="126"/>
      <c r="AJ222" s="1290"/>
      <c r="AK222" s="1212"/>
      <c r="AL222" s="1212"/>
      <c r="AM222" s="1133"/>
      <c r="AN222" s="1537"/>
      <c r="AO222" s="2"/>
      <c r="AP222" s="2"/>
      <c r="AQ222" s="2"/>
      <c r="AR222" s="2"/>
      <c r="AS222" s="2"/>
    </row>
    <row r="223" spans="1:45" ht="27" customHeight="1">
      <c r="A223" s="352" t="s">
        <v>1</v>
      </c>
      <c r="B223" s="1762" t="s">
        <v>78</v>
      </c>
      <c r="C223" s="1763"/>
      <c r="D223" s="1763"/>
      <c r="E223" s="1763"/>
      <c r="F223" s="1763"/>
      <c r="G223" s="1763"/>
      <c r="H223" s="1763"/>
      <c r="I223" s="1763"/>
      <c r="J223" s="1763"/>
      <c r="K223" s="1763"/>
      <c r="L223" s="1764"/>
      <c r="M223" s="224">
        <f>SUM(M224+M228)</f>
        <v>11700</v>
      </c>
      <c r="N223" s="224">
        <f t="shared" ref="N223:AJ223" si="93">SUM(N224+N228)</f>
        <v>0</v>
      </c>
      <c r="O223" s="224">
        <f t="shared" si="93"/>
        <v>5700</v>
      </c>
      <c r="P223" s="224">
        <f t="shared" si="93"/>
        <v>6000</v>
      </c>
      <c r="Q223" s="224">
        <f t="shared" si="93"/>
        <v>14885</v>
      </c>
      <c r="R223" s="224">
        <f t="shared" si="93"/>
        <v>3185</v>
      </c>
      <c r="S223" s="224">
        <f t="shared" si="93"/>
        <v>5700</v>
      </c>
      <c r="T223" s="224">
        <f>SUM(T224+T228)</f>
        <v>6000</v>
      </c>
      <c r="U223" s="411">
        <f t="shared" si="93"/>
        <v>14885</v>
      </c>
      <c r="V223" s="411">
        <f t="shared" si="93"/>
        <v>3185</v>
      </c>
      <c r="W223" s="411">
        <f t="shared" si="93"/>
        <v>5700</v>
      </c>
      <c r="X223" s="411">
        <f t="shared" si="93"/>
        <v>6000</v>
      </c>
      <c r="Y223" s="463">
        <f t="shared" si="93"/>
        <v>9559</v>
      </c>
      <c r="Z223" s="463">
        <f t="shared" si="93"/>
        <v>3185</v>
      </c>
      <c r="AA223" s="463">
        <f t="shared" si="93"/>
        <v>5700</v>
      </c>
      <c r="AB223" s="463">
        <f t="shared" si="93"/>
        <v>674</v>
      </c>
      <c r="AC223" s="224">
        <f t="shared" si="93"/>
        <v>9092.73</v>
      </c>
      <c r="AD223" s="224">
        <f t="shared" si="93"/>
        <v>3422.72</v>
      </c>
      <c r="AE223" s="224">
        <f t="shared" si="93"/>
        <v>5402</v>
      </c>
      <c r="AF223" s="224">
        <f t="shared" si="93"/>
        <v>268.01</v>
      </c>
      <c r="AG223" s="94">
        <f t="shared" si="93"/>
        <v>0</v>
      </c>
      <c r="AH223" s="94"/>
      <c r="AI223" s="94"/>
      <c r="AJ223" s="94">
        <f t="shared" si="93"/>
        <v>272</v>
      </c>
      <c r="AK223" s="105">
        <f t="shared" si="82"/>
        <v>-405.99</v>
      </c>
      <c r="AL223" s="105">
        <f t="shared" si="83"/>
        <v>-466.27000000000044</v>
      </c>
      <c r="AM223" s="1117"/>
      <c r="AN223" s="1279"/>
      <c r="AO223" s="2"/>
      <c r="AP223" s="2"/>
      <c r="AQ223" s="2"/>
      <c r="AR223" s="2"/>
      <c r="AS223" s="2"/>
    </row>
    <row r="224" spans="1:45" ht="22.5" customHeight="1">
      <c r="A224" s="344" t="s">
        <v>16</v>
      </c>
      <c r="B224" s="1655" t="s">
        <v>36</v>
      </c>
      <c r="C224" s="1656"/>
      <c r="D224" s="1656"/>
      <c r="E224" s="1656"/>
      <c r="F224" s="1252"/>
      <c r="G224" s="16"/>
      <c r="H224" s="16"/>
      <c r="I224" s="16"/>
      <c r="J224" s="16"/>
      <c r="K224" s="16"/>
      <c r="L224" s="16"/>
      <c r="M224" s="17">
        <f t="shared" ref="M224:U224" si="94">SUM(M225:M227)</f>
        <v>11700</v>
      </c>
      <c r="N224" s="17">
        <f t="shared" si="94"/>
        <v>0</v>
      </c>
      <c r="O224" s="17">
        <f t="shared" si="94"/>
        <v>5700</v>
      </c>
      <c r="P224" s="17">
        <f t="shared" si="94"/>
        <v>6000</v>
      </c>
      <c r="Q224" s="17">
        <f t="shared" si="94"/>
        <v>14885</v>
      </c>
      <c r="R224" s="17">
        <f t="shared" si="94"/>
        <v>3185</v>
      </c>
      <c r="S224" s="17">
        <f t="shared" si="94"/>
        <v>5700</v>
      </c>
      <c r="T224" s="17">
        <f t="shared" si="94"/>
        <v>6000</v>
      </c>
      <c r="U224" s="399">
        <f t="shared" si="94"/>
        <v>14885</v>
      </c>
      <c r="V224" s="399">
        <f t="shared" ref="V224:AJ224" si="95">SUM(V225:V227)</f>
        <v>3185</v>
      </c>
      <c r="W224" s="399">
        <f t="shared" si="95"/>
        <v>5700</v>
      </c>
      <c r="X224" s="399">
        <f t="shared" si="95"/>
        <v>6000</v>
      </c>
      <c r="Y224" s="448">
        <f>SUM(Y225:Y227)</f>
        <v>9559</v>
      </c>
      <c r="Z224" s="448">
        <f>SUM(Z225:Z227)</f>
        <v>3185</v>
      </c>
      <c r="AA224" s="448">
        <f>SUM(AA225:AA227)</f>
        <v>5700</v>
      </c>
      <c r="AB224" s="448">
        <f>SUM(AB225:AB227)</f>
        <v>674</v>
      </c>
      <c r="AC224" s="17">
        <f>SUM(AC225:AC227)</f>
        <v>9092.73</v>
      </c>
      <c r="AD224" s="17">
        <f t="shared" si="95"/>
        <v>3422.72</v>
      </c>
      <c r="AE224" s="17">
        <f t="shared" si="95"/>
        <v>5402</v>
      </c>
      <c r="AF224" s="17">
        <f t="shared" si="95"/>
        <v>268.01</v>
      </c>
      <c r="AG224" s="17">
        <f t="shared" si="95"/>
        <v>0</v>
      </c>
      <c r="AH224" s="17"/>
      <c r="AI224" s="17"/>
      <c r="AJ224" s="17">
        <f t="shared" si="95"/>
        <v>272</v>
      </c>
      <c r="AK224" s="17">
        <f t="shared" si="82"/>
        <v>-405.99</v>
      </c>
      <c r="AL224" s="17">
        <f t="shared" si="83"/>
        <v>-466.27000000000044</v>
      </c>
      <c r="AM224" s="1134"/>
      <c r="AN224" s="1464"/>
      <c r="AO224" s="2"/>
      <c r="AP224" s="2"/>
      <c r="AQ224" s="2"/>
      <c r="AR224" s="2"/>
      <c r="AS224" s="2"/>
    </row>
    <row r="225" spans="1:45" ht="45" customHeight="1" outlineLevel="1">
      <c r="A225" s="1280" t="s">
        <v>216</v>
      </c>
      <c r="B225" s="1339" t="s">
        <v>18</v>
      </c>
      <c r="C225" s="1339"/>
      <c r="D225" s="1339"/>
      <c r="E225" s="1284" t="s">
        <v>73</v>
      </c>
      <c r="F225" s="1284" t="s">
        <v>444</v>
      </c>
      <c r="G225" s="1284" t="s">
        <v>377</v>
      </c>
      <c r="H225" s="1284" t="s">
        <v>80</v>
      </c>
      <c r="I225" s="89" t="s">
        <v>33</v>
      </c>
      <c r="J225" s="1284">
        <v>1</v>
      </c>
      <c r="K225" s="1284">
        <v>2019</v>
      </c>
      <c r="L225" s="1284">
        <v>2019</v>
      </c>
      <c r="M225" s="1346">
        <f>SUM(N225:P225)</f>
        <v>700</v>
      </c>
      <c r="N225" s="1346">
        <v>0</v>
      </c>
      <c r="O225" s="1346">
        <v>700</v>
      </c>
      <c r="P225" s="1346">
        <v>0</v>
      </c>
      <c r="Q225" s="124">
        <f>SUM(R225:T225)</f>
        <v>700</v>
      </c>
      <c r="R225" s="124">
        <v>0</v>
      </c>
      <c r="S225" s="124">
        <v>700</v>
      </c>
      <c r="T225" s="124">
        <v>0</v>
      </c>
      <c r="U225" s="412">
        <f>SUM(V225:X225)</f>
        <v>700</v>
      </c>
      <c r="V225" s="413">
        <f t="shared" ref="V225:X227" si="96">R225</f>
        <v>0</v>
      </c>
      <c r="W225" s="413">
        <f t="shared" si="96"/>
        <v>700</v>
      </c>
      <c r="X225" s="413">
        <f t="shared" si="96"/>
        <v>0</v>
      </c>
      <c r="Y225" s="464">
        <f>SUM(Z225:AB225)</f>
        <v>700</v>
      </c>
      <c r="Z225" s="464">
        <f>V225</f>
        <v>0</v>
      </c>
      <c r="AA225" s="464">
        <f t="shared" ref="AA225:AB227" si="97">W225</f>
        <v>700</v>
      </c>
      <c r="AB225" s="464">
        <f t="shared" si="97"/>
        <v>0</v>
      </c>
      <c r="AC225" s="220">
        <f>SUM(AD225:AF225)</f>
        <v>237.72</v>
      </c>
      <c r="AD225" s="220">
        <v>237.72</v>
      </c>
      <c r="AE225" s="89">
        <v>0</v>
      </c>
      <c r="AF225" s="115"/>
      <c r="AG225" s="101" t="s">
        <v>33</v>
      </c>
      <c r="AH225" s="101"/>
      <c r="AI225" s="101"/>
      <c r="AJ225" s="115"/>
      <c r="AK225" s="89">
        <f t="shared" si="82"/>
        <v>0</v>
      </c>
      <c r="AL225" s="89">
        <f t="shared" si="83"/>
        <v>-462.28</v>
      </c>
      <c r="AM225" s="1135"/>
      <c r="AN225" s="1279"/>
      <c r="AO225" s="2"/>
      <c r="AP225" s="2"/>
      <c r="AQ225" s="2"/>
      <c r="AR225" s="2"/>
      <c r="AS225" s="2"/>
    </row>
    <row r="226" spans="1:45" ht="57.6" outlineLevel="1">
      <c r="A226" s="1280" t="s">
        <v>217</v>
      </c>
      <c r="B226" s="1339" t="s">
        <v>553</v>
      </c>
      <c r="C226" s="1339"/>
      <c r="D226" s="1339"/>
      <c r="E226" s="1284" t="s">
        <v>73</v>
      </c>
      <c r="F226" s="1284" t="s">
        <v>444</v>
      </c>
      <c r="G226" s="1284" t="s">
        <v>377</v>
      </c>
      <c r="H226" s="1284" t="s">
        <v>80</v>
      </c>
      <c r="I226" s="89" t="s">
        <v>33</v>
      </c>
      <c r="J226" s="1284">
        <v>1</v>
      </c>
      <c r="K226" s="1284">
        <v>2019</v>
      </c>
      <c r="L226" s="1284">
        <v>2020</v>
      </c>
      <c r="M226" s="1346">
        <f>SUM(N226:P226)</f>
        <v>11000</v>
      </c>
      <c r="N226" s="1346">
        <v>0</v>
      </c>
      <c r="O226" s="1346">
        <v>5000</v>
      </c>
      <c r="P226" s="1346">
        <v>6000</v>
      </c>
      <c r="Q226" s="124">
        <f>SUM(R226:T226)</f>
        <v>11000</v>
      </c>
      <c r="R226" s="124">
        <v>0</v>
      </c>
      <c r="S226" s="124">
        <v>5000</v>
      </c>
      <c r="T226" s="124">
        <v>6000</v>
      </c>
      <c r="U226" s="412">
        <f>SUM(V226:X226)</f>
        <v>11000</v>
      </c>
      <c r="V226" s="413">
        <f t="shared" si="96"/>
        <v>0</v>
      </c>
      <c r="W226" s="413">
        <f t="shared" si="96"/>
        <v>5000</v>
      </c>
      <c r="X226" s="413">
        <f t="shared" si="96"/>
        <v>6000</v>
      </c>
      <c r="Y226" s="464">
        <f>SUM(Z226:AB226)</f>
        <v>5674</v>
      </c>
      <c r="Z226" s="464">
        <f t="shared" ref="Z226:Z227" si="98">V226</f>
        <v>0</v>
      </c>
      <c r="AA226" s="464">
        <f t="shared" si="97"/>
        <v>5000</v>
      </c>
      <c r="AB226" s="464">
        <f>272+402</f>
        <v>674</v>
      </c>
      <c r="AC226" s="220">
        <f>SUM(AD226:AF226)</f>
        <v>5670.01</v>
      </c>
      <c r="AD226" s="1346">
        <v>0</v>
      </c>
      <c r="AE226" s="124">
        <v>5402</v>
      </c>
      <c r="AF226" s="124">
        <f>SUM(AG226:AH226)</f>
        <v>268.01</v>
      </c>
      <c r="AG226" s="101">
        <v>0</v>
      </c>
      <c r="AH226" s="101">
        <v>268.01</v>
      </c>
      <c r="AI226" s="101"/>
      <c r="AJ226" s="1314">
        <v>272</v>
      </c>
      <c r="AK226" s="1314">
        <f t="shared" si="82"/>
        <v>-405.99</v>
      </c>
      <c r="AL226" s="1314">
        <f t="shared" si="83"/>
        <v>-3.9899999999997817</v>
      </c>
      <c r="AM226" s="1060"/>
      <c r="AN226" s="1279"/>
      <c r="AO226" s="2"/>
      <c r="AP226" s="2"/>
      <c r="AQ226" s="2"/>
      <c r="AR226" s="2"/>
      <c r="AS226" s="2"/>
    </row>
    <row r="227" spans="1:45" ht="57.6" outlineLevel="1">
      <c r="A227" s="1280" t="s">
        <v>713</v>
      </c>
      <c r="B227" s="265" t="s">
        <v>714</v>
      </c>
      <c r="C227" s="1284" t="s">
        <v>715</v>
      </c>
      <c r="D227" s="1284"/>
      <c r="E227" s="1284" t="s">
        <v>73</v>
      </c>
      <c r="F227" s="1284" t="s">
        <v>444</v>
      </c>
      <c r="G227" s="1284" t="s">
        <v>377</v>
      </c>
      <c r="H227" s="1284" t="s">
        <v>80</v>
      </c>
      <c r="I227" s="89" t="s">
        <v>33</v>
      </c>
      <c r="J227" s="1284">
        <v>1</v>
      </c>
      <c r="K227" s="1284">
        <v>2018</v>
      </c>
      <c r="L227" s="1284">
        <v>2018</v>
      </c>
      <c r="M227" s="1346"/>
      <c r="N227" s="1346"/>
      <c r="O227" s="1346"/>
      <c r="P227" s="1346">
        <v>0</v>
      </c>
      <c r="Q227" s="124">
        <f>SUM(R227:T227)</f>
        <v>3185</v>
      </c>
      <c r="R227" s="1231">
        <v>3185</v>
      </c>
      <c r="S227" s="1231">
        <v>0</v>
      </c>
      <c r="T227" s="1231">
        <v>0</v>
      </c>
      <c r="U227" s="412">
        <f>SUM(V227:X227)</f>
        <v>3185</v>
      </c>
      <c r="V227" s="413">
        <f t="shared" si="96"/>
        <v>3185</v>
      </c>
      <c r="W227" s="413">
        <f t="shared" si="96"/>
        <v>0</v>
      </c>
      <c r="X227" s="413">
        <f t="shared" si="96"/>
        <v>0</v>
      </c>
      <c r="Y227" s="464">
        <f>SUM(Z227:AB227)</f>
        <v>3185</v>
      </c>
      <c r="Z227" s="464">
        <f t="shared" si="98"/>
        <v>3185</v>
      </c>
      <c r="AA227" s="464">
        <f t="shared" si="97"/>
        <v>0</v>
      </c>
      <c r="AB227" s="464">
        <f t="shared" si="97"/>
        <v>0</v>
      </c>
      <c r="AC227" s="1346">
        <f>SUM(AD227:AF227)</f>
        <v>3185</v>
      </c>
      <c r="AD227" s="1211">
        <v>3185</v>
      </c>
      <c r="AE227" s="1231">
        <v>0</v>
      </c>
      <c r="AF227" s="1423"/>
      <c r="AG227" s="1384"/>
      <c r="AH227" s="1384"/>
      <c r="AI227" s="1384"/>
      <c r="AJ227" s="1268"/>
      <c r="AK227" s="1319">
        <f t="shared" si="82"/>
        <v>0</v>
      </c>
      <c r="AL227" s="1319">
        <f t="shared" si="83"/>
        <v>0</v>
      </c>
      <c r="AM227" s="1136"/>
      <c r="AN227" s="1279"/>
      <c r="AO227" s="2"/>
      <c r="AP227" s="2"/>
      <c r="AQ227" s="2"/>
      <c r="AR227" s="2"/>
      <c r="AS227" s="2"/>
    </row>
    <row r="228" spans="1:45" ht="20.25" customHeight="1" thickBot="1">
      <c r="A228" s="351" t="s">
        <v>8</v>
      </c>
      <c r="B228" s="1766" t="s">
        <v>39</v>
      </c>
      <c r="C228" s="1767"/>
      <c r="D228" s="1767"/>
      <c r="E228" s="1767"/>
      <c r="F228" s="1355"/>
      <c r="G228" s="37"/>
      <c r="H228" s="37"/>
      <c r="I228" s="37"/>
      <c r="J228" s="37"/>
      <c r="K228" s="37"/>
      <c r="L228" s="37"/>
      <c r="M228" s="39">
        <f>SUM(N228:P228)</f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404">
        <v>0</v>
      </c>
      <c r="V228" s="404">
        <v>0</v>
      </c>
      <c r="W228" s="404">
        <v>0</v>
      </c>
      <c r="X228" s="404">
        <v>0</v>
      </c>
      <c r="Y228" s="453">
        <v>0</v>
      </c>
      <c r="Z228" s="453">
        <v>0</v>
      </c>
      <c r="AA228" s="453">
        <v>0</v>
      </c>
      <c r="AB228" s="453">
        <v>0</v>
      </c>
      <c r="AC228" s="39">
        <v>0</v>
      </c>
      <c r="AD228" s="39">
        <v>0</v>
      </c>
      <c r="AE228" s="39">
        <v>0</v>
      </c>
      <c r="AF228" s="39">
        <v>0</v>
      </c>
      <c r="AG228" s="99">
        <v>0</v>
      </c>
      <c r="AH228" s="99"/>
      <c r="AI228" s="99"/>
      <c r="AJ228" s="99">
        <v>0</v>
      </c>
      <c r="AK228" s="99">
        <f t="shared" si="82"/>
        <v>0</v>
      </c>
      <c r="AL228" s="99">
        <f t="shared" si="83"/>
        <v>0</v>
      </c>
      <c r="AM228" s="1111"/>
      <c r="AN228" s="1538"/>
      <c r="AO228" s="2"/>
      <c r="AP228" s="2"/>
      <c r="AQ228" s="2"/>
      <c r="AR228" s="2"/>
      <c r="AS228" s="2"/>
    </row>
    <row r="229" spans="1:45" ht="5.25" customHeight="1" thickBot="1">
      <c r="A229" s="192"/>
      <c r="B229" s="376"/>
      <c r="C229" s="193"/>
      <c r="D229" s="193"/>
      <c r="E229" s="168"/>
      <c r="F229" s="168"/>
      <c r="G229" s="169"/>
      <c r="H229" s="169"/>
      <c r="I229" s="169"/>
      <c r="J229" s="169"/>
      <c r="K229" s="169"/>
      <c r="L229" s="169"/>
      <c r="M229" s="169"/>
      <c r="N229" s="169"/>
      <c r="O229" s="169"/>
      <c r="P229" s="169"/>
      <c r="Q229" s="169"/>
      <c r="R229" s="169"/>
      <c r="S229" s="169"/>
      <c r="T229" s="169"/>
      <c r="U229" s="405"/>
      <c r="V229" s="405"/>
      <c r="W229" s="405"/>
      <c r="X229" s="405"/>
      <c r="Y229" s="457"/>
      <c r="Z229" s="457"/>
      <c r="AA229" s="457"/>
      <c r="AB229" s="457"/>
      <c r="AC229" s="169"/>
      <c r="AD229" s="169"/>
      <c r="AE229" s="169"/>
      <c r="AF229" s="169"/>
      <c r="AG229" s="170"/>
      <c r="AH229" s="170"/>
      <c r="AI229" s="170"/>
      <c r="AJ229" s="434"/>
      <c r="AK229" s="434"/>
      <c r="AL229" s="434"/>
      <c r="AM229" s="1504"/>
      <c r="AN229" s="1437"/>
      <c r="AO229" s="2"/>
      <c r="AP229" s="2"/>
      <c r="AQ229" s="2"/>
      <c r="AR229" s="2"/>
      <c r="AS229" s="2"/>
    </row>
    <row r="230" spans="1:45" ht="40.5" customHeight="1">
      <c r="A230" s="358" t="s">
        <v>188</v>
      </c>
      <c r="B230" s="1675" t="s">
        <v>98</v>
      </c>
      <c r="C230" s="1676"/>
      <c r="D230" s="1676"/>
      <c r="E230" s="1676"/>
      <c r="F230" s="1676"/>
      <c r="G230" s="1676"/>
      <c r="H230" s="1676"/>
      <c r="I230" s="1676"/>
      <c r="J230" s="1676"/>
      <c r="K230" s="1676"/>
      <c r="L230" s="1677"/>
      <c r="M230" s="1501">
        <f t="shared" ref="M230:AJ230" si="99">SUM(M231+M250)</f>
        <v>50970</v>
      </c>
      <c r="N230" s="1501">
        <f t="shared" si="99"/>
        <v>14090</v>
      </c>
      <c r="O230" s="1501">
        <f t="shared" si="99"/>
        <v>13380</v>
      </c>
      <c r="P230" s="1501">
        <f t="shared" si="99"/>
        <v>23500</v>
      </c>
      <c r="Q230" s="1501">
        <f t="shared" si="99"/>
        <v>50376.4</v>
      </c>
      <c r="R230" s="1501">
        <f t="shared" si="99"/>
        <v>13496.4</v>
      </c>
      <c r="S230" s="1501">
        <f t="shared" si="99"/>
        <v>13380</v>
      </c>
      <c r="T230" s="1501">
        <f t="shared" si="99"/>
        <v>23500</v>
      </c>
      <c r="U230" s="1502">
        <f t="shared" si="99"/>
        <v>50376.4</v>
      </c>
      <c r="V230" s="1502">
        <f t="shared" si="99"/>
        <v>13496.4</v>
      </c>
      <c r="W230" s="1502">
        <f t="shared" si="99"/>
        <v>13380</v>
      </c>
      <c r="X230" s="1502">
        <f t="shared" si="99"/>
        <v>23500</v>
      </c>
      <c r="Y230" s="1503">
        <f t="shared" si="99"/>
        <v>52653</v>
      </c>
      <c r="Z230" s="1503">
        <f t="shared" si="99"/>
        <v>13496.4</v>
      </c>
      <c r="AA230" s="1503">
        <f t="shared" si="99"/>
        <v>13380</v>
      </c>
      <c r="AB230" s="1503">
        <f t="shared" si="99"/>
        <v>25776.6</v>
      </c>
      <c r="AC230" s="1501">
        <f t="shared" si="99"/>
        <v>54091.189999999995</v>
      </c>
      <c r="AD230" s="1501">
        <f t="shared" si="99"/>
        <v>3770.96</v>
      </c>
      <c r="AE230" s="1501">
        <f t="shared" si="99"/>
        <v>21895.1</v>
      </c>
      <c r="AF230" s="1501">
        <f t="shared" si="99"/>
        <v>28425.13</v>
      </c>
      <c r="AG230" s="105">
        <f t="shared" si="99"/>
        <v>796.12999999999988</v>
      </c>
      <c r="AH230" s="105"/>
      <c r="AI230" s="105"/>
      <c r="AJ230" s="105">
        <f t="shared" si="99"/>
        <v>28692.7</v>
      </c>
      <c r="AK230" s="105">
        <f t="shared" si="82"/>
        <v>2648.5300000000025</v>
      </c>
      <c r="AL230" s="105">
        <f t="shared" si="83"/>
        <v>1438.1899999999951</v>
      </c>
      <c r="AM230" s="1117"/>
      <c r="AN230" s="1537"/>
      <c r="AO230" s="2"/>
      <c r="AP230" s="2"/>
      <c r="AQ230" s="2"/>
      <c r="AR230" s="2"/>
      <c r="AS230" s="2"/>
    </row>
    <row r="231" spans="1:45" ht="22.5" customHeight="1">
      <c r="A231" s="344" t="s">
        <v>218</v>
      </c>
      <c r="B231" s="1655" t="s">
        <v>36</v>
      </c>
      <c r="C231" s="1656"/>
      <c r="D231" s="1656"/>
      <c r="E231" s="1656"/>
      <c r="F231" s="1252"/>
      <c r="G231" s="16"/>
      <c r="H231" s="16"/>
      <c r="I231" s="16"/>
      <c r="J231" s="16"/>
      <c r="K231" s="16"/>
      <c r="L231" s="16"/>
      <c r="M231" s="121">
        <f t="shared" ref="M231:U231" si="100">SUM(M232:M246)</f>
        <v>50620</v>
      </c>
      <c r="N231" s="121">
        <f t="shared" si="100"/>
        <v>13740</v>
      </c>
      <c r="O231" s="121">
        <f t="shared" si="100"/>
        <v>13380</v>
      </c>
      <c r="P231" s="121">
        <f t="shared" si="100"/>
        <v>23500</v>
      </c>
      <c r="Q231" s="121">
        <f t="shared" si="100"/>
        <v>50026.400000000001</v>
      </c>
      <c r="R231" s="121">
        <f t="shared" si="100"/>
        <v>13146.4</v>
      </c>
      <c r="S231" s="121">
        <f t="shared" si="100"/>
        <v>13380</v>
      </c>
      <c r="T231" s="121">
        <f t="shared" si="100"/>
        <v>23500</v>
      </c>
      <c r="U231" s="416">
        <f t="shared" si="100"/>
        <v>50026.400000000001</v>
      </c>
      <c r="V231" s="416">
        <f>SUM(V232:V246)</f>
        <v>13146.4</v>
      </c>
      <c r="W231" s="416">
        <f>SUM(W232:W246)</f>
        <v>13380</v>
      </c>
      <c r="X231" s="416">
        <f>SUM(X232:X246)</f>
        <v>23500</v>
      </c>
      <c r="Y231" s="467">
        <f>SUM(Y232:Y249)</f>
        <v>52303</v>
      </c>
      <c r="Z231" s="467">
        <f t="shared" ref="Z231:AB231" si="101">SUM(Z232:Z249)</f>
        <v>13146.4</v>
      </c>
      <c r="AA231" s="467">
        <f t="shared" si="101"/>
        <v>13380</v>
      </c>
      <c r="AB231" s="467">
        <f t="shared" si="101"/>
        <v>25776.6</v>
      </c>
      <c r="AC231" s="121">
        <f>SUM(AC232:AC249)</f>
        <v>53506.67</v>
      </c>
      <c r="AD231" s="121">
        <f>SUM(AD232:AD246)</f>
        <v>3726.64</v>
      </c>
      <c r="AE231" s="121">
        <f>SUM(AE232:AE246)</f>
        <v>21354.899999999998</v>
      </c>
      <c r="AF231" s="121">
        <f>SUM(AF232:AF249)</f>
        <v>28425.13</v>
      </c>
      <c r="AG231" s="95">
        <f t="shared" ref="AG231" si="102">SUM(AG232:AG249)</f>
        <v>796.12999999999988</v>
      </c>
      <c r="AH231" s="95"/>
      <c r="AI231" s="95"/>
      <c r="AJ231" s="95">
        <f>SUM(AJ232:AJ249)</f>
        <v>28692.7</v>
      </c>
      <c r="AK231" s="95">
        <f t="shared" si="82"/>
        <v>2648.5300000000025</v>
      </c>
      <c r="AL231" s="95">
        <f t="shared" si="83"/>
        <v>1203.6699999999983</v>
      </c>
      <c r="AM231" s="1115"/>
      <c r="AN231" s="1464"/>
      <c r="AO231" s="2"/>
      <c r="AP231" s="2"/>
      <c r="AQ231" s="2"/>
      <c r="AR231" s="2"/>
      <c r="AS231" s="2"/>
    </row>
    <row r="232" spans="1:45" ht="78.599999999999994" customHeight="1" outlineLevel="1">
      <c r="A232" s="1280" t="s">
        <v>220</v>
      </c>
      <c r="B232" s="1339" t="s">
        <v>495</v>
      </c>
      <c r="C232" s="1284" t="s">
        <v>863</v>
      </c>
      <c r="D232" s="1284"/>
      <c r="E232" s="1284" t="s">
        <v>73</v>
      </c>
      <c r="F232" s="3" t="s">
        <v>445</v>
      </c>
      <c r="G232" s="1284" t="s">
        <v>377</v>
      </c>
      <c r="H232" s="1284" t="s">
        <v>80</v>
      </c>
      <c r="I232" s="89" t="s">
        <v>33</v>
      </c>
      <c r="J232" s="1284">
        <v>1</v>
      </c>
      <c r="K232" s="1284">
        <v>2018</v>
      </c>
      <c r="L232" s="1284">
        <v>2018</v>
      </c>
      <c r="M232" s="1346">
        <f t="shared" ref="M232:M251" si="103">SUM(N232:P232)</f>
        <v>2900</v>
      </c>
      <c r="N232" s="1346">
        <v>2900</v>
      </c>
      <c r="O232" s="1346">
        <v>0</v>
      </c>
      <c r="P232" s="1346">
        <v>0</v>
      </c>
      <c r="Q232" s="1346">
        <f t="shared" ref="Q232:Q246" si="104">SUM(R232:T232)</f>
        <v>2401.6</v>
      </c>
      <c r="R232" s="1346">
        <v>2401.6</v>
      </c>
      <c r="S232" s="1346">
        <v>0</v>
      </c>
      <c r="T232" s="1346">
        <v>0</v>
      </c>
      <c r="U232" s="413">
        <f t="shared" ref="U232:U246" si="105">SUM(V232:X232)</f>
        <v>2401.6</v>
      </c>
      <c r="V232" s="413">
        <f>R232</f>
        <v>2401.6</v>
      </c>
      <c r="W232" s="413">
        <f>S232</f>
        <v>0</v>
      </c>
      <c r="X232" s="413">
        <f>T232</f>
        <v>0</v>
      </c>
      <c r="Y232" s="464">
        <f t="shared" ref="Y232:Y249" si="106">SUM(Z232:AB232)</f>
        <v>2401.6</v>
      </c>
      <c r="Z232" s="464">
        <f>V232</f>
        <v>2401.6</v>
      </c>
      <c r="AA232" s="464">
        <f>W232</f>
        <v>0</v>
      </c>
      <c r="AB232" s="464">
        <f>X232</f>
        <v>0</v>
      </c>
      <c r="AC232" s="242">
        <f t="shared" ref="AC232:AC249" si="107">SUM(AD232:AF232)</f>
        <v>2401.5</v>
      </c>
      <c r="AD232" s="242">
        <v>2401.5</v>
      </c>
      <c r="AE232" s="242">
        <v>0</v>
      </c>
      <c r="AF232" s="1024"/>
      <c r="AG232" s="101" t="s">
        <v>33</v>
      </c>
      <c r="AH232" s="101"/>
      <c r="AI232" s="101"/>
      <c r="AJ232" s="115"/>
      <c r="AK232" s="89">
        <f t="shared" si="82"/>
        <v>0</v>
      </c>
      <c r="AL232" s="89">
        <f t="shared" si="83"/>
        <v>-9.9999999999909051E-2</v>
      </c>
      <c r="AM232" s="1135"/>
      <c r="AN232" s="1279"/>
      <c r="AO232" s="2"/>
      <c r="AP232" s="2"/>
      <c r="AQ232" s="2"/>
      <c r="AR232" s="2"/>
      <c r="AS232" s="2"/>
    </row>
    <row r="233" spans="1:45" ht="72" customHeight="1" outlineLevel="1">
      <c r="A233" s="1280" t="s">
        <v>221</v>
      </c>
      <c r="B233" s="1339" t="s">
        <v>496</v>
      </c>
      <c r="C233" s="1284" t="s">
        <v>864</v>
      </c>
      <c r="D233" s="1284"/>
      <c r="E233" s="1284" t="s">
        <v>73</v>
      </c>
      <c r="F233" s="3" t="s">
        <v>445</v>
      </c>
      <c r="G233" s="1284" t="s">
        <v>377</v>
      </c>
      <c r="H233" s="1284" t="s">
        <v>80</v>
      </c>
      <c r="I233" s="89" t="s">
        <v>33</v>
      </c>
      <c r="J233" s="1284">
        <v>1</v>
      </c>
      <c r="K233" s="1284">
        <v>2018</v>
      </c>
      <c r="L233" s="1284">
        <v>2018</v>
      </c>
      <c r="M233" s="1346">
        <f t="shared" si="103"/>
        <v>1300</v>
      </c>
      <c r="N233" s="1346">
        <v>1300</v>
      </c>
      <c r="O233" s="1346">
        <v>0</v>
      </c>
      <c r="P233" s="1346">
        <v>0</v>
      </c>
      <c r="Q233" s="1346">
        <f t="shared" si="104"/>
        <v>1204.8</v>
      </c>
      <c r="R233" s="1346">
        <v>1204.8</v>
      </c>
      <c r="S233" s="1346">
        <v>0</v>
      </c>
      <c r="T233" s="1346">
        <v>0</v>
      </c>
      <c r="U233" s="413">
        <f t="shared" si="105"/>
        <v>1204.8</v>
      </c>
      <c r="V233" s="413">
        <f t="shared" ref="V233:X246" si="108">R233</f>
        <v>1204.8</v>
      </c>
      <c r="W233" s="413">
        <f t="shared" si="108"/>
        <v>0</v>
      </c>
      <c r="X233" s="413">
        <f t="shared" si="108"/>
        <v>0</v>
      </c>
      <c r="Y233" s="464">
        <f t="shared" si="106"/>
        <v>1204.8</v>
      </c>
      <c r="Z233" s="464">
        <f t="shared" ref="Z233:AB234" si="109">V233</f>
        <v>1204.8</v>
      </c>
      <c r="AA233" s="464">
        <f t="shared" si="109"/>
        <v>0</v>
      </c>
      <c r="AB233" s="464">
        <f t="shared" si="109"/>
        <v>0</v>
      </c>
      <c r="AC233" s="242">
        <f t="shared" si="107"/>
        <v>1204.8</v>
      </c>
      <c r="AD233" s="89">
        <v>1204.8</v>
      </c>
      <c r="AE233" s="124">
        <v>0</v>
      </c>
      <c r="AF233" s="301"/>
      <c r="AG233" s="101" t="s">
        <v>33</v>
      </c>
      <c r="AH233" s="101"/>
      <c r="AI233" s="101"/>
      <c r="AJ233" s="115"/>
      <c r="AK233" s="89">
        <f t="shared" si="82"/>
        <v>0</v>
      </c>
      <c r="AL233" s="89">
        <f t="shared" si="83"/>
        <v>0</v>
      </c>
      <c r="AM233" s="1135"/>
      <c r="AN233" s="1279"/>
      <c r="AO233" s="2"/>
      <c r="AP233" s="2"/>
      <c r="AQ233" s="2"/>
      <c r="AR233" s="2"/>
      <c r="AS233" s="2"/>
    </row>
    <row r="234" spans="1:45" ht="42" customHeight="1" outlineLevel="1">
      <c r="A234" s="1280" t="s">
        <v>222</v>
      </c>
      <c r="B234" s="1339" t="s">
        <v>497</v>
      </c>
      <c r="C234" s="1339"/>
      <c r="D234" s="1339"/>
      <c r="E234" s="1284" t="s">
        <v>73</v>
      </c>
      <c r="F234" s="3" t="s">
        <v>445</v>
      </c>
      <c r="G234" s="1284" t="s">
        <v>377</v>
      </c>
      <c r="H234" s="1284" t="s">
        <v>80</v>
      </c>
      <c r="I234" s="89" t="s">
        <v>33</v>
      </c>
      <c r="J234" s="1284">
        <v>1</v>
      </c>
      <c r="K234" s="1284">
        <v>2019</v>
      </c>
      <c r="L234" s="1284">
        <v>2019</v>
      </c>
      <c r="M234" s="1346">
        <f t="shared" si="103"/>
        <v>1100</v>
      </c>
      <c r="N234" s="1346">
        <v>0</v>
      </c>
      <c r="O234" s="1346">
        <v>1100</v>
      </c>
      <c r="P234" s="1346">
        <v>0</v>
      </c>
      <c r="Q234" s="1346">
        <f t="shared" si="104"/>
        <v>1100</v>
      </c>
      <c r="R234" s="1346">
        <v>0</v>
      </c>
      <c r="S234" s="1346">
        <v>1100</v>
      </c>
      <c r="T234" s="1346">
        <v>0</v>
      </c>
      <c r="U234" s="413">
        <f t="shared" si="105"/>
        <v>1100</v>
      </c>
      <c r="V234" s="413">
        <f t="shared" si="108"/>
        <v>0</v>
      </c>
      <c r="W234" s="413">
        <f t="shared" si="108"/>
        <v>1100</v>
      </c>
      <c r="X234" s="413">
        <f t="shared" si="108"/>
        <v>0</v>
      </c>
      <c r="Y234" s="464">
        <f t="shared" si="106"/>
        <v>1100</v>
      </c>
      <c r="Z234" s="464">
        <f t="shared" si="109"/>
        <v>0</v>
      </c>
      <c r="AA234" s="464">
        <f t="shared" si="109"/>
        <v>1100</v>
      </c>
      <c r="AB234" s="464">
        <f t="shared" si="109"/>
        <v>0</v>
      </c>
      <c r="AC234" s="242">
        <f t="shared" si="107"/>
        <v>2534</v>
      </c>
      <c r="AD234" s="124">
        <v>0</v>
      </c>
      <c r="AE234" s="124">
        <v>2534</v>
      </c>
      <c r="AF234" s="301"/>
      <c r="AG234" s="101" t="s">
        <v>33</v>
      </c>
      <c r="AH234" s="101"/>
      <c r="AI234" s="101"/>
      <c r="AJ234" s="117"/>
      <c r="AK234" s="387">
        <f t="shared" si="82"/>
        <v>0</v>
      </c>
      <c r="AL234" s="387">
        <f t="shared" si="83"/>
        <v>1434</v>
      </c>
      <c r="AM234" s="1098"/>
      <c r="AN234" s="1279"/>
      <c r="AO234" s="2"/>
      <c r="AP234" s="2"/>
      <c r="AQ234" s="2"/>
      <c r="AR234" s="2"/>
      <c r="AS234" s="2"/>
    </row>
    <row r="235" spans="1:45" ht="109.2" customHeight="1" outlineLevel="1">
      <c r="A235" s="361" t="s">
        <v>223</v>
      </c>
      <c r="B235" s="1340" t="s">
        <v>498</v>
      </c>
      <c r="C235" s="1284" t="s">
        <v>916</v>
      </c>
      <c r="D235" s="1339" t="s">
        <v>687</v>
      </c>
      <c r="E235" s="1284" t="s">
        <v>73</v>
      </c>
      <c r="F235" s="3" t="s">
        <v>445</v>
      </c>
      <c r="G235" s="1284" t="s">
        <v>377</v>
      </c>
      <c r="H235" s="1284" t="s">
        <v>80</v>
      </c>
      <c r="I235" s="89" t="s">
        <v>33</v>
      </c>
      <c r="J235" s="1284">
        <v>1</v>
      </c>
      <c r="K235" s="1284">
        <v>2020</v>
      </c>
      <c r="L235" s="1284">
        <v>2020</v>
      </c>
      <c r="M235" s="1346">
        <f t="shared" si="103"/>
        <v>5000</v>
      </c>
      <c r="N235" s="1346">
        <v>0</v>
      </c>
      <c r="O235" s="1346">
        <v>0</v>
      </c>
      <c r="P235" s="1346">
        <v>5000</v>
      </c>
      <c r="Q235" s="1346">
        <f t="shared" si="104"/>
        <v>5000</v>
      </c>
      <c r="R235" s="1346">
        <v>0</v>
      </c>
      <c r="S235" s="1346">
        <v>0</v>
      </c>
      <c r="T235" s="1346">
        <v>5000</v>
      </c>
      <c r="U235" s="413">
        <f t="shared" si="105"/>
        <v>5000</v>
      </c>
      <c r="V235" s="413">
        <f t="shared" si="108"/>
        <v>0</v>
      </c>
      <c r="W235" s="413">
        <f t="shared" si="108"/>
        <v>0</v>
      </c>
      <c r="X235" s="413">
        <v>5000</v>
      </c>
      <c r="Y235" s="464">
        <f t="shared" si="106"/>
        <v>0</v>
      </c>
      <c r="Z235" s="464">
        <v>0</v>
      </c>
      <c r="AA235" s="464">
        <v>0</v>
      </c>
      <c r="AB235" s="464">
        <v>0</v>
      </c>
      <c r="AC235" s="242">
        <f t="shared" si="107"/>
        <v>0</v>
      </c>
      <c r="AD235" s="124">
        <v>0</v>
      </c>
      <c r="AE235" s="124">
        <v>0</v>
      </c>
      <c r="AF235" s="124">
        <v>0</v>
      </c>
      <c r="AG235" s="1348">
        <v>0</v>
      </c>
      <c r="AH235" s="1348"/>
      <c r="AI235" s="1348"/>
      <c r="AJ235" s="212">
        <v>0</v>
      </c>
      <c r="AK235" s="212">
        <f t="shared" si="82"/>
        <v>0</v>
      </c>
      <c r="AL235" s="212">
        <f t="shared" si="83"/>
        <v>0</v>
      </c>
      <c r="AM235" s="1060"/>
      <c r="AN235" s="1514"/>
      <c r="AO235" s="2"/>
      <c r="AP235" s="2"/>
      <c r="AQ235" s="2"/>
      <c r="AR235" s="2"/>
      <c r="AS235" s="2"/>
    </row>
    <row r="236" spans="1:45" ht="43.2" outlineLevel="1">
      <c r="A236" s="487" t="s">
        <v>223</v>
      </c>
      <c r="B236" s="1339" t="s">
        <v>915</v>
      </c>
      <c r="C236" s="1284" t="s">
        <v>917</v>
      </c>
      <c r="D236" s="1339"/>
      <c r="E236" s="1284" t="s">
        <v>73</v>
      </c>
      <c r="F236" s="3" t="s">
        <v>445</v>
      </c>
      <c r="G236" s="1284" t="s">
        <v>377</v>
      </c>
      <c r="H236" s="1284" t="s">
        <v>80</v>
      </c>
      <c r="I236" s="89" t="s">
        <v>33</v>
      </c>
      <c r="J236" s="1284">
        <v>1</v>
      </c>
      <c r="K236" s="1284">
        <v>2020</v>
      </c>
      <c r="L236" s="1284">
        <v>2020</v>
      </c>
      <c r="M236" s="1346"/>
      <c r="N236" s="1346"/>
      <c r="O236" s="1346"/>
      <c r="P236" s="1346"/>
      <c r="Q236" s="1346"/>
      <c r="R236" s="1346"/>
      <c r="S236" s="1346"/>
      <c r="T236" s="1346"/>
      <c r="U236" s="413"/>
      <c r="V236" s="413"/>
      <c r="W236" s="413"/>
      <c r="X236" s="413"/>
      <c r="Y236" s="464">
        <f t="shared" si="106"/>
        <v>4495</v>
      </c>
      <c r="Z236" s="464">
        <v>0</v>
      </c>
      <c r="AA236" s="464">
        <v>0</v>
      </c>
      <c r="AB236" s="464">
        <v>4495</v>
      </c>
      <c r="AC236" s="242">
        <f t="shared" si="107"/>
        <v>4136.41</v>
      </c>
      <c r="AD236" s="124"/>
      <c r="AE236" s="124"/>
      <c r="AF236" s="1059">
        <v>4136.41</v>
      </c>
      <c r="AG236" s="1348"/>
      <c r="AH236" s="1348"/>
      <c r="AI236" s="1348"/>
      <c r="AJ236" s="212">
        <v>4495</v>
      </c>
      <c r="AK236" s="212">
        <f t="shared" si="82"/>
        <v>-358.59000000000015</v>
      </c>
      <c r="AL236" s="212">
        <f t="shared" si="83"/>
        <v>-358.59000000000015</v>
      </c>
      <c r="AM236" s="1060"/>
      <c r="AN236" s="1514"/>
      <c r="AO236" s="2"/>
      <c r="AP236" s="2"/>
      <c r="AQ236" s="2"/>
      <c r="AR236" s="2"/>
      <c r="AS236" s="2"/>
    </row>
    <row r="237" spans="1:45" ht="36" customHeight="1" outlineLevel="1">
      <c r="A237" s="1280" t="s">
        <v>224</v>
      </c>
      <c r="B237" s="1339" t="s">
        <v>499</v>
      </c>
      <c r="C237" s="1339"/>
      <c r="D237" s="1339"/>
      <c r="E237" s="1284" t="s">
        <v>73</v>
      </c>
      <c r="F237" s="3" t="s">
        <v>445</v>
      </c>
      <c r="G237" s="1284" t="s">
        <v>377</v>
      </c>
      <c r="H237" s="1284" t="s">
        <v>80</v>
      </c>
      <c r="I237" s="89" t="s">
        <v>33</v>
      </c>
      <c r="J237" s="1284">
        <v>1</v>
      </c>
      <c r="K237" s="1284">
        <v>2020</v>
      </c>
      <c r="L237" s="1284">
        <v>2020</v>
      </c>
      <c r="M237" s="1346">
        <f t="shared" si="103"/>
        <v>1000</v>
      </c>
      <c r="N237" s="1346">
        <v>0</v>
      </c>
      <c r="O237" s="1346">
        <v>0</v>
      </c>
      <c r="P237" s="1346">
        <v>1000</v>
      </c>
      <c r="Q237" s="1346">
        <f t="shared" si="104"/>
        <v>1000</v>
      </c>
      <c r="R237" s="1346">
        <v>0</v>
      </c>
      <c r="S237" s="1346">
        <v>0</v>
      </c>
      <c r="T237" s="1346">
        <v>1000</v>
      </c>
      <c r="U237" s="413">
        <f t="shared" si="105"/>
        <v>1000</v>
      </c>
      <c r="V237" s="413">
        <f t="shared" si="108"/>
        <v>0</v>
      </c>
      <c r="W237" s="413">
        <f t="shared" si="108"/>
        <v>0</v>
      </c>
      <c r="X237" s="413">
        <f t="shared" si="108"/>
        <v>1000</v>
      </c>
      <c r="Y237" s="464">
        <f t="shared" si="106"/>
        <v>1000</v>
      </c>
      <c r="Z237" s="464">
        <v>0</v>
      </c>
      <c r="AA237" s="464">
        <v>0</v>
      </c>
      <c r="AB237" s="464">
        <f>X237</f>
        <v>1000</v>
      </c>
      <c r="AC237" s="242">
        <f t="shared" si="107"/>
        <v>978.18999999999994</v>
      </c>
      <c r="AD237" s="124">
        <v>0</v>
      </c>
      <c r="AE237" s="124">
        <v>0</v>
      </c>
      <c r="AF237" s="1059">
        <f>SUM(AG237:AH237)</f>
        <v>978.18999999999994</v>
      </c>
      <c r="AG237" s="1352">
        <v>45.26</v>
      </c>
      <c r="AH237" s="1352">
        <v>932.93</v>
      </c>
      <c r="AI237" s="1348"/>
      <c r="AJ237" s="212">
        <v>978</v>
      </c>
      <c r="AK237" s="212">
        <f t="shared" si="82"/>
        <v>-21.810000000000059</v>
      </c>
      <c r="AL237" s="212">
        <f t="shared" si="83"/>
        <v>-21.810000000000059</v>
      </c>
      <c r="AM237" s="1060"/>
      <c r="AN237" s="1514"/>
      <c r="AO237" s="2"/>
      <c r="AP237" s="2"/>
      <c r="AQ237" s="2"/>
      <c r="AR237" s="2"/>
      <c r="AS237" s="2"/>
    </row>
    <row r="238" spans="1:45" ht="45" customHeight="1" outlineLevel="1">
      <c r="A238" s="1280" t="s">
        <v>225</v>
      </c>
      <c r="B238" s="1339" t="s">
        <v>500</v>
      </c>
      <c r="C238" s="1284" t="s">
        <v>918</v>
      </c>
      <c r="D238" s="1339"/>
      <c r="E238" s="1284" t="s">
        <v>73</v>
      </c>
      <c r="F238" s="3" t="s">
        <v>445</v>
      </c>
      <c r="G238" s="1284" t="s">
        <v>377</v>
      </c>
      <c r="H238" s="1284" t="s">
        <v>80</v>
      </c>
      <c r="I238" s="89" t="s">
        <v>33</v>
      </c>
      <c r="J238" s="1284">
        <v>1</v>
      </c>
      <c r="K238" s="1284">
        <v>2020</v>
      </c>
      <c r="L238" s="1284">
        <v>2020</v>
      </c>
      <c r="M238" s="1346">
        <f t="shared" si="103"/>
        <v>1000</v>
      </c>
      <c r="N238" s="1346">
        <v>0</v>
      </c>
      <c r="O238" s="1346">
        <v>0</v>
      </c>
      <c r="P238" s="1346">
        <v>1000</v>
      </c>
      <c r="Q238" s="1346">
        <f t="shared" si="104"/>
        <v>1000</v>
      </c>
      <c r="R238" s="1346">
        <v>0</v>
      </c>
      <c r="S238" s="1346">
        <v>0</v>
      </c>
      <c r="T238" s="1346">
        <v>1000</v>
      </c>
      <c r="U238" s="413">
        <f t="shared" si="105"/>
        <v>1000</v>
      </c>
      <c r="V238" s="413">
        <f t="shared" si="108"/>
        <v>0</v>
      </c>
      <c r="W238" s="413">
        <f t="shared" si="108"/>
        <v>0</v>
      </c>
      <c r="X238" s="413">
        <f t="shared" si="108"/>
        <v>1000</v>
      </c>
      <c r="Y238" s="464">
        <f t="shared" si="106"/>
        <v>1197</v>
      </c>
      <c r="Z238" s="464">
        <v>0</v>
      </c>
      <c r="AA238" s="464">
        <v>0</v>
      </c>
      <c r="AB238" s="464">
        <v>1197</v>
      </c>
      <c r="AC238" s="242">
        <f t="shared" si="107"/>
        <v>1181.23</v>
      </c>
      <c r="AD238" s="124">
        <v>0</v>
      </c>
      <c r="AE238" s="124">
        <v>0</v>
      </c>
      <c r="AF238" s="1059">
        <f>SUM(AG238:AH238)</f>
        <v>1181.23</v>
      </c>
      <c r="AG238" s="1070">
        <v>117.69</v>
      </c>
      <c r="AH238" s="202">
        <v>1063.54</v>
      </c>
      <c r="AI238" s="202"/>
      <c r="AJ238" s="212">
        <v>1197</v>
      </c>
      <c r="AK238" s="212">
        <f t="shared" si="82"/>
        <v>-15.769999999999982</v>
      </c>
      <c r="AL238" s="212">
        <f t="shared" si="83"/>
        <v>-15.769999999999982</v>
      </c>
      <c r="AM238" s="1060"/>
      <c r="AN238" s="1514"/>
      <c r="AO238" s="2"/>
      <c r="AP238" s="2"/>
      <c r="AQ238" s="2"/>
      <c r="AR238" s="2"/>
      <c r="AS238" s="2"/>
    </row>
    <row r="239" spans="1:45" ht="84" outlineLevel="1">
      <c r="A239" s="1280" t="s">
        <v>226</v>
      </c>
      <c r="B239" s="1339" t="s">
        <v>501</v>
      </c>
      <c r="C239" s="1339"/>
      <c r="D239" s="1339"/>
      <c r="E239" s="1284" t="s">
        <v>73</v>
      </c>
      <c r="F239" s="3" t="s">
        <v>446</v>
      </c>
      <c r="G239" s="1284" t="s">
        <v>377</v>
      </c>
      <c r="H239" s="1284" t="s">
        <v>80</v>
      </c>
      <c r="I239" s="89" t="s">
        <v>33</v>
      </c>
      <c r="J239" s="1284">
        <v>1</v>
      </c>
      <c r="K239" s="1284">
        <v>2018</v>
      </c>
      <c r="L239" s="1284">
        <v>2018</v>
      </c>
      <c r="M239" s="1346">
        <f t="shared" si="103"/>
        <v>520</v>
      </c>
      <c r="N239" s="1346">
        <v>520</v>
      </c>
      <c r="O239" s="1346">
        <v>0</v>
      </c>
      <c r="P239" s="1346">
        <v>0</v>
      </c>
      <c r="Q239" s="1346">
        <f t="shared" si="104"/>
        <v>520</v>
      </c>
      <c r="R239" s="1346">
        <v>520</v>
      </c>
      <c r="S239" s="1346">
        <v>0</v>
      </c>
      <c r="T239" s="1346">
        <v>0</v>
      </c>
      <c r="U239" s="413">
        <f t="shared" si="105"/>
        <v>520</v>
      </c>
      <c r="V239" s="413">
        <f t="shared" si="108"/>
        <v>520</v>
      </c>
      <c r="W239" s="413">
        <f t="shared" si="108"/>
        <v>0</v>
      </c>
      <c r="X239" s="413">
        <f t="shared" si="108"/>
        <v>0</v>
      </c>
      <c r="Y239" s="464">
        <f t="shared" si="106"/>
        <v>520</v>
      </c>
      <c r="Z239" s="464">
        <f t="shared" ref="Z239:AB242" si="110">V239</f>
        <v>520</v>
      </c>
      <c r="AA239" s="464">
        <f t="shared" si="110"/>
        <v>0</v>
      </c>
      <c r="AB239" s="464">
        <f t="shared" si="110"/>
        <v>0</v>
      </c>
      <c r="AC239" s="242">
        <f t="shared" si="107"/>
        <v>415.24</v>
      </c>
      <c r="AD239" s="89">
        <v>38.14</v>
      </c>
      <c r="AE239" s="124">
        <v>377.1</v>
      </c>
      <c r="AF239" s="301"/>
      <c r="AG239" s="89" t="s">
        <v>33</v>
      </c>
      <c r="AH239" s="89"/>
      <c r="AI239" s="89"/>
      <c r="AJ239" s="221"/>
      <c r="AK239" s="212">
        <f t="shared" si="82"/>
        <v>0</v>
      </c>
      <c r="AL239" s="212">
        <f t="shared" si="83"/>
        <v>-104.75999999999999</v>
      </c>
      <c r="AM239" s="1098"/>
      <c r="AN239" s="1279"/>
      <c r="AO239" s="2"/>
      <c r="AP239" s="2"/>
      <c r="AQ239" s="2"/>
      <c r="AR239" s="2"/>
      <c r="AS239" s="2"/>
    </row>
    <row r="240" spans="1:45" ht="96" customHeight="1" outlineLevel="1">
      <c r="A240" s="1280" t="s">
        <v>227</v>
      </c>
      <c r="B240" s="1339" t="s">
        <v>502</v>
      </c>
      <c r="C240" s="1339"/>
      <c r="D240" s="1339"/>
      <c r="E240" s="1284" t="s">
        <v>73</v>
      </c>
      <c r="F240" s="3" t="s">
        <v>446</v>
      </c>
      <c r="G240" s="1284" t="s">
        <v>377</v>
      </c>
      <c r="H240" s="1284" t="s">
        <v>80</v>
      </c>
      <c r="I240" s="89" t="s">
        <v>33</v>
      </c>
      <c r="J240" s="1284">
        <v>1</v>
      </c>
      <c r="K240" s="1284">
        <v>2018</v>
      </c>
      <c r="L240" s="1284">
        <v>2018</v>
      </c>
      <c r="M240" s="1346">
        <f t="shared" si="103"/>
        <v>520</v>
      </c>
      <c r="N240" s="1346">
        <v>520</v>
      </c>
      <c r="O240" s="1346">
        <v>0</v>
      </c>
      <c r="P240" s="1346">
        <v>0</v>
      </c>
      <c r="Q240" s="1346">
        <f t="shared" si="104"/>
        <v>520</v>
      </c>
      <c r="R240" s="1346">
        <v>520</v>
      </c>
      <c r="S240" s="1346">
        <v>0</v>
      </c>
      <c r="T240" s="1346">
        <v>0</v>
      </c>
      <c r="U240" s="413">
        <f t="shared" si="105"/>
        <v>520</v>
      </c>
      <c r="V240" s="413">
        <f t="shared" si="108"/>
        <v>520</v>
      </c>
      <c r="W240" s="413">
        <f t="shared" si="108"/>
        <v>0</v>
      </c>
      <c r="X240" s="413">
        <f t="shared" si="108"/>
        <v>0</v>
      </c>
      <c r="Y240" s="464">
        <f t="shared" si="106"/>
        <v>520</v>
      </c>
      <c r="Z240" s="464">
        <f t="shared" si="110"/>
        <v>520</v>
      </c>
      <c r="AA240" s="464">
        <f t="shared" si="110"/>
        <v>0</v>
      </c>
      <c r="AB240" s="464">
        <f t="shared" si="110"/>
        <v>0</v>
      </c>
      <c r="AC240" s="242">
        <f t="shared" si="107"/>
        <v>2147.3999999999996</v>
      </c>
      <c r="AD240" s="89">
        <v>82.2</v>
      </c>
      <c r="AE240" s="124">
        <v>2065.1999999999998</v>
      </c>
      <c r="AF240" s="301"/>
      <c r="AG240" s="89" t="s">
        <v>33</v>
      </c>
      <c r="AH240" s="89"/>
      <c r="AI240" s="89"/>
      <c r="AJ240" s="221"/>
      <c r="AK240" s="212">
        <f t="shared" si="82"/>
        <v>0</v>
      </c>
      <c r="AL240" s="212">
        <f t="shared" si="83"/>
        <v>1627.3999999999996</v>
      </c>
      <c r="AM240" s="1098"/>
      <c r="AN240" s="1279"/>
      <c r="AO240" s="2"/>
      <c r="AP240" s="2"/>
      <c r="AQ240" s="2"/>
      <c r="AR240" s="2"/>
      <c r="AS240" s="2"/>
    </row>
    <row r="241" spans="1:45" ht="94.5" customHeight="1" outlineLevel="1">
      <c r="A241" s="1280" t="s">
        <v>228</v>
      </c>
      <c r="B241" s="1339" t="s">
        <v>503</v>
      </c>
      <c r="C241" s="1339"/>
      <c r="D241" s="1339"/>
      <c r="E241" s="1284" t="s">
        <v>73</v>
      </c>
      <c r="F241" s="3" t="s">
        <v>446</v>
      </c>
      <c r="G241" s="1284" t="s">
        <v>377</v>
      </c>
      <c r="H241" s="1284" t="s">
        <v>80</v>
      </c>
      <c r="I241" s="89" t="s">
        <v>33</v>
      </c>
      <c r="J241" s="1284">
        <v>1</v>
      </c>
      <c r="K241" s="1284">
        <v>2019</v>
      </c>
      <c r="L241" s="1284">
        <v>2019</v>
      </c>
      <c r="M241" s="1346">
        <f t="shared" si="103"/>
        <v>600</v>
      </c>
      <c r="N241" s="1346">
        <v>0</v>
      </c>
      <c r="O241" s="1346">
        <v>600</v>
      </c>
      <c r="P241" s="1346">
        <v>0</v>
      </c>
      <c r="Q241" s="1346">
        <f t="shared" si="104"/>
        <v>600</v>
      </c>
      <c r="R241" s="1346">
        <v>0</v>
      </c>
      <c r="S241" s="1346">
        <v>600</v>
      </c>
      <c r="T241" s="1346">
        <v>0</v>
      </c>
      <c r="U241" s="413">
        <f t="shared" si="105"/>
        <v>600</v>
      </c>
      <c r="V241" s="413">
        <f t="shared" si="108"/>
        <v>0</v>
      </c>
      <c r="W241" s="413">
        <f t="shared" si="108"/>
        <v>600</v>
      </c>
      <c r="X241" s="413">
        <f t="shared" si="108"/>
        <v>0</v>
      </c>
      <c r="Y241" s="464">
        <f t="shared" si="106"/>
        <v>600</v>
      </c>
      <c r="Z241" s="464">
        <f t="shared" si="110"/>
        <v>0</v>
      </c>
      <c r="AA241" s="464">
        <f t="shared" si="110"/>
        <v>600</v>
      </c>
      <c r="AB241" s="464">
        <f t="shared" si="110"/>
        <v>0</v>
      </c>
      <c r="AC241" s="242">
        <f t="shared" si="107"/>
        <v>212.2</v>
      </c>
      <c r="AD241" s="124">
        <v>0</v>
      </c>
      <c r="AE241" s="124">
        <v>212.2</v>
      </c>
      <c r="AF241" s="301"/>
      <c r="AG241" s="89" t="s">
        <v>33</v>
      </c>
      <c r="AH241" s="89"/>
      <c r="AI241" s="89"/>
      <c r="AJ241" s="221"/>
      <c r="AK241" s="212">
        <f t="shared" si="82"/>
        <v>0</v>
      </c>
      <c r="AL241" s="212">
        <f t="shared" si="83"/>
        <v>-387.8</v>
      </c>
      <c r="AM241" s="1098"/>
      <c r="AN241" s="1279"/>
      <c r="AO241" s="2"/>
      <c r="AP241" s="2"/>
      <c r="AQ241" s="2"/>
      <c r="AR241" s="2"/>
      <c r="AS241" s="2"/>
    </row>
    <row r="242" spans="1:45" ht="93.75" customHeight="1" outlineLevel="1">
      <c r="A242" s="1280" t="s">
        <v>229</v>
      </c>
      <c r="B242" s="1339" t="s">
        <v>504</v>
      </c>
      <c r="C242" s="1339"/>
      <c r="D242" s="1339"/>
      <c r="E242" s="1284" t="s">
        <v>73</v>
      </c>
      <c r="F242" s="3" t="s">
        <v>446</v>
      </c>
      <c r="G242" s="1284" t="s">
        <v>377</v>
      </c>
      <c r="H242" s="1284" t="s">
        <v>80</v>
      </c>
      <c r="I242" s="89" t="s">
        <v>33</v>
      </c>
      <c r="J242" s="1284">
        <v>1</v>
      </c>
      <c r="K242" s="1284">
        <v>2019</v>
      </c>
      <c r="L242" s="1284">
        <v>2019</v>
      </c>
      <c r="M242" s="1346">
        <f t="shared" si="103"/>
        <v>680</v>
      </c>
      <c r="N242" s="1346">
        <v>0</v>
      </c>
      <c r="O242" s="1346">
        <v>680</v>
      </c>
      <c r="P242" s="1346">
        <v>0</v>
      </c>
      <c r="Q242" s="1346">
        <f t="shared" si="104"/>
        <v>680</v>
      </c>
      <c r="R242" s="1346">
        <v>0</v>
      </c>
      <c r="S242" s="1346">
        <v>680</v>
      </c>
      <c r="T242" s="1346">
        <v>0</v>
      </c>
      <c r="U242" s="413">
        <f t="shared" si="105"/>
        <v>680</v>
      </c>
      <c r="V242" s="413">
        <f t="shared" si="108"/>
        <v>0</v>
      </c>
      <c r="W242" s="413">
        <f t="shared" si="108"/>
        <v>680</v>
      </c>
      <c r="X242" s="413">
        <f t="shared" si="108"/>
        <v>0</v>
      </c>
      <c r="Y242" s="464">
        <f t="shared" si="106"/>
        <v>680</v>
      </c>
      <c r="Z242" s="464">
        <f t="shared" si="110"/>
        <v>0</v>
      </c>
      <c r="AA242" s="464">
        <f t="shared" si="110"/>
        <v>680</v>
      </c>
      <c r="AB242" s="464">
        <f t="shared" si="110"/>
        <v>0</v>
      </c>
      <c r="AC242" s="242">
        <f t="shared" si="107"/>
        <v>275.89999999999998</v>
      </c>
      <c r="AD242" s="124">
        <v>0</v>
      </c>
      <c r="AE242" s="124">
        <v>275.89999999999998</v>
      </c>
      <c r="AF242" s="301"/>
      <c r="AG242" s="89" t="s">
        <v>33</v>
      </c>
      <c r="AH242" s="89"/>
      <c r="AI242" s="89"/>
      <c r="AJ242" s="221"/>
      <c r="AK242" s="212">
        <f t="shared" si="82"/>
        <v>0</v>
      </c>
      <c r="AL242" s="212">
        <f t="shared" si="83"/>
        <v>-404.1</v>
      </c>
      <c r="AM242" s="1098"/>
      <c r="AN242" s="1279"/>
      <c r="AO242" s="2"/>
      <c r="AP242" s="2"/>
      <c r="AQ242" s="2"/>
      <c r="AR242" s="2"/>
      <c r="AS242" s="2"/>
    </row>
    <row r="243" spans="1:45" ht="96" customHeight="1" outlineLevel="1">
      <c r="A243" s="361" t="s">
        <v>230</v>
      </c>
      <c r="B243" s="1340" t="s">
        <v>505</v>
      </c>
      <c r="C243" s="1339" t="s">
        <v>919</v>
      </c>
      <c r="D243" s="1339"/>
      <c r="E243" s="1284" t="s">
        <v>73</v>
      </c>
      <c r="F243" s="3" t="s">
        <v>446</v>
      </c>
      <c r="G243" s="1284" t="s">
        <v>377</v>
      </c>
      <c r="H243" s="1284" t="s">
        <v>80</v>
      </c>
      <c r="I243" s="89" t="s">
        <v>33</v>
      </c>
      <c r="J243" s="1284">
        <v>1</v>
      </c>
      <c r="K243" s="1284">
        <v>2020</v>
      </c>
      <c r="L243" s="1284">
        <v>2020</v>
      </c>
      <c r="M243" s="1346">
        <f t="shared" si="103"/>
        <v>3000</v>
      </c>
      <c r="N243" s="1346">
        <v>0</v>
      </c>
      <c r="O243" s="1346">
        <v>0</v>
      </c>
      <c r="P243" s="1346">
        <v>3000</v>
      </c>
      <c r="Q243" s="1346">
        <f t="shared" si="104"/>
        <v>3000</v>
      </c>
      <c r="R243" s="1346">
        <v>0</v>
      </c>
      <c r="S243" s="1346">
        <v>0</v>
      </c>
      <c r="T243" s="1346">
        <v>3000</v>
      </c>
      <c r="U243" s="413">
        <f t="shared" si="105"/>
        <v>3000</v>
      </c>
      <c r="V243" s="413">
        <f t="shared" si="108"/>
        <v>0</v>
      </c>
      <c r="W243" s="413">
        <f t="shared" si="108"/>
        <v>0</v>
      </c>
      <c r="X243" s="413">
        <f t="shared" si="108"/>
        <v>3000</v>
      </c>
      <c r="Y243" s="464">
        <f t="shared" si="106"/>
        <v>0</v>
      </c>
      <c r="Z243" s="464">
        <v>0</v>
      </c>
      <c r="AA243" s="464">
        <v>0</v>
      </c>
      <c r="AB243" s="464">
        <v>0</v>
      </c>
      <c r="AC243" s="242">
        <f t="shared" si="107"/>
        <v>0</v>
      </c>
      <c r="AD243" s="124">
        <v>0</v>
      </c>
      <c r="AE243" s="124">
        <v>0</v>
      </c>
      <c r="AF243" s="124">
        <v>0</v>
      </c>
      <c r="AG243" s="89">
        <v>0</v>
      </c>
      <c r="AH243" s="89"/>
      <c r="AI243" s="89"/>
      <c r="AJ243" s="212">
        <v>0</v>
      </c>
      <c r="AK243" s="212">
        <f t="shared" si="82"/>
        <v>0</v>
      </c>
      <c r="AL243" s="212">
        <f t="shared" si="83"/>
        <v>0</v>
      </c>
      <c r="AM243" s="1060"/>
      <c r="AN243" s="1279"/>
      <c r="AO243" s="2"/>
      <c r="AP243" s="2"/>
      <c r="AQ243" s="2"/>
      <c r="AR243" s="2"/>
      <c r="AS243" s="2"/>
    </row>
    <row r="244" spans="1:45" ht="96" customHeight="1" outlineLevel="1">
      <c r="A244" s="487" t="s">
        <v>230</v>
      </c>
      <c r="B244" s="1339" t="s">
        <v>1084</v>
      </c>
      <c r="C244" s="1339" t="s">
        <v>917</v>
      </c>
      <c r="D244" s="1339"/>
      <c r="E244" s="1284" t="s">
        <v>73</v>
      </c>
      <c r="F244" s="3" t="s">
        <v>446</v>
      </c>
      <c r="G244" s="1284" t="s">
        <v>377</v>
      </c>
      <c r="H244" s="1284" t="s">
        <v>80</v>
      </c>
      <c r="I244" s="89" t="s">
        <v>33</v>
      </c>
      <c r="J244" s="1284">
        <v>1</v>
      </c>
      <c r="K244" s="1284">
        <v>2020</v>
      </c>
      <c r="L244" s="1284">
        <v>2020</v>
      </c>
      <c r="M244" s="1346"/>
      <c r="N244" s="1346"/>
      <c r="O244" s="1346"/>
      <c r="P244" s="1346"/>
      <c r="Q244" s="1346"/>
      <c r="R244" s="1346"/>
      <c r="S244" s="1346"/>
      <c r="T244" s="1346"/>
      <c r="U244" s="413"/>
      <c r="V244" s="413"/>
      <c r="W244" s="413"/>
      <c r="X244" s="413"/>
      <c r="Y244" s="464">
        <f t="shared" si="106"/>
        <v>4618</v>
      </c>
      <c r="Z244" s="464">
        <v>0</v>
      </c>
      <c r="AA244" s="464">
        <v>0</v>
      </c>
      <c r="AB244" s="464">
        <v>4618</v>
      </c>
      <c r="AC244" s="242">
        <f t="shared" si="107"/>
        <v>4671.9399999999996</v>
      </c>
      <c r="AD244" s="124"/>
      <c r="AE244" s="124"/>
      <c r="AF244" s="1059">
        <f>SUM(AG244:AH244)</f>
        <v>4671.9399999999996</v>
      </c>
      <c r="AG244" s="89"/>
      <c r="AH244" s="89">
        <v>4671.9399999999996</v>
      </c>
      <c r="AI244" s="89"/>
      <c r="AJ244" s="212">
        <v>4618</v>
      </c>
      <c r="AK244" s="212">
        <f t="shared" si="82"/>
        <v>53.9399999999996</v>
      </c>
      <c r="AL244" s="212">
        <f t="shared" si="83"/>
        <v>53.9399999999996</v>
      </c>
      <c r="AM244" s="1060" t="s">
        <v>1085</v>
      </c>
      <c r="AN244" s="1279"/>
      <c r="AO244" s="2"/>
      <c r="AP244" s="2"/>
      <c r="AQ244" s="2"/>
      <c r="AR244" s="2"/>
      <c r="AS244" s="2"/>
    </row>
    <row r="245" spans="1:45" ht="92.25" customHeight="1" outlineLevel="1">
      <c r="A245" s="1280" t="s">
        <v>231</v>
      </c>
      <c r="B245" s="1339" t="s">
        <v>506</v>
      </c>
      <c r="C245" s="1339" t="s">
        <v>920</v>
      </c>
      <c r="D245" s="1339"/>
      <c r="E245" s="1284" t="s">
        <v>73</v>
      </c>
      <c r="F245" s="3" t="s">
        <v>446</v>
      </c>
      <c r="G245" s="1284" t="s">
        <v>377</v>
      </c>
      <c r="H245" s="1284" t="s">
        <v>80</v>
      </c>
      <c r="I245" s="89" t="s">
        <v>33</v>
      </c>
      <c r="J245" s="1284">
        <v>1</v>
      </c>
      <c r="K245" s="1284">
        <v>2020</v>
      </c>
      <c r="L245" s="1284">
        <v>2020</v>
      </c>
      <c r="M245" s="1346">
        <f t="shared" si="103"/>
        <v>2500</v>
      </c>
      <c r="N245" s="1346">
        <v>0</v>
      </c>
      <c r="O245" s="1346">
        <v>0</v>
      </c>
      <c r="P245" s="1346">
        <v>2500</v>
      </c>
      <c r="Q245" s="1346">
        <f t="shared" si="104"/>
        <v>2500</v>
      </c>
      <c r="R245" s="1346">
        <v>0</v>
      </c>
      <c r="S245" s="1346">
        <v>0</v>
      </c>
      <c r="T245" s="1346">
        <v>2500</v>
      </c>
      <c r="U245" s="413">
        <f t="shared" si="105"/>
        <v>2500</v>
      </c>
      <c r="V245" s="413">
        <f t="shared" si="108"/>
        <v>0</v>
      </c>
      <c r="W245" s="413">
        <f t="shared" si="108"/>
        <v>0</v>
      </c>
      <c r="X245" s="413">
        <f t="shared" si="108"/>
        <v>2500</v>
      </c>
      <c r="Y245" s="464">
        <f t="shared" si="106"/>
        <v>2746.7</v>
      </c>
      <c r="Z245" s="464">
        <v>0</v>
      </c>
      <c r="AA245" s="464">
        <v>0</v>
      </c>
      <c r="AB245" s="464">
        <v>2746.7</v>
      </c>
      <c r="AC245" s="242">
        <f t="shared" si="107"/>
        <v>2746.3599999999997</v>
      </c>
      <c r="AD245" s="124">
        <v>0</v>
      </c>
      <c r="AE245" s="124">
        <v>0</v>
      </c>
      <c r="AF245" s="1059">
        <f>SUM(AG245:AH245)</f>
        <v>2746.3599999999997</v>
      </c>
      <c r="AG245" s="89">
        <v>88.66</v>
      </c>
      <c r="AH245" s="89">
        <v>2657.7</v>
      </c>
      <c r="AI245" s="89"/>
      <c r="AJ245" s="212">
        <v>2746.7</v>
      </c>
      <c r="AK245" s="212">
        <f t="shared" si="82"/>
        <v>-0.34000000000014552</v>
      </c>
      <c r="AL245" s="212">
        <f t="shared" si="83"/>
        <v>-0.34000000000014552</v>
      </c>
      <c r="AM245" s="1060"/>
      <c r="AN245" s="1279"/>
      <c r="AO245" s="2"/>
      <c r="AP245" s="2"/>
      <c r="AQ245" s="2"/>
      <c r="AR245" s="2"/>
      <c r="AS245" s="2"/>
    </row>
    <row r="246" spans="1:45" ht="101.25" customHeight="1" outlineLevel="1">
      <c r="A246" s="1280" t="s">
        <v>232</v>
      </c>
      <c r="B246" s="1339" t="s">
        <v>507</v>
      </c>
      <c r="C246" s="1339"/>
      <c r="D246" s="1339"/>
      <c r="E246" s="1284" t="s">
        <v>73</v>
      </c>
      <c r="F246" s="3" t="s">
        <v>446</v>
      </c>
      <c r="G246" s="1284" t="s">
        <v>377</v>
      </c>
      <c r="H246" s="1284" t="s">
        <v>80</v>
      </c>
      <c r="I246" s="89" t="s">
        <v>33</v>
      </c>
      <c r="J246" s="1284">
        <v>1</v>
      </c>
      <c r="K246" s="1284">
        <v>2020</v>
      </c>
      <c r="L246" s="1284">
        <v>2020</v>
      </c>
      <c r="M246" s="1346">
        <f t="shared" si="103"/>
        <v>30500</v>
      </c>
      <c r="N246" s="1346">
        <v>8500</v>
      </c>
      <c r="O246" s="1346">
        <v>11000</v>
      </c>
      <c r="P246" s="1346">
        <v>11000</v>
      </c>
      <c r="Q246" s="1346">
        <f t="shared" si="104"/>
        <v>30500</v>
      </c>
      <c r="R246" s="1346">
        <v>8500</v>
      </c>
      <c r="S246" s="1346">
        <v>11000</v>
      </c>
      <c r="T246" s="1346">
        <v>11000</v>
      </c>
      <c r="U246" s="413">
        <f t="shared" si="105"/>
        <v>30500</v>
      </c>
      <c r="V246" s="413">
        <f t="shared" si="108"/>
        <v>8500</v>
      </c>
      <c r="W246" s="413">
        <f t="shared" si="108"/>
        <v>11000</v>
      </c>
      <c r="X246" s="413">
        <f t="shared" si="108"/>
        <v>11000</v>
      </c>
      <c r="Y246" s="464">
        <f t="shared" si="106"/>
        <v>29149.9</v>
      </c>
      <c r="Z246" s="698">
        <v>8500</v>
      </c>
      <c r="AA246" s="698">
        <v>11000</v>
      </c>
      <c r="AB246" s="697">
        <f>11000-1385.1+35</f>
        <v>9649.9</v>
      </c>
      <c r="AC246" s="242">
        <f t="shared" si="107"/>
        <v>28478.809999999998</v>
      </c>
      <c r="AD246" s="124">
        <v>0</v>
      </c>
      <c r="AE246" s="89">
        <v>15890.5</v>
      </c>
      <c r="AF246" s="89">
        <f>SUM(AG246:AH246)</f>
        <v>12588.31</v>
      </c>
      <c r="AG246" s="89">
        <v>0</v>
      </c>
      <c r="AH246" s="89">
        <v>12588.31</v>
      </c>
      <c r="AI246" s="89"/>
      <c r="AJ246" s="212">
        <v>12588</v>
      </c>
      <c r="AK246" s="212">
        <f t="shared" si="82"/>
        <v>2938.41</v>
      </c>
      <c r="AL246" s="212">
        <f t="shared" si="83"/>
        <v>-671.09000000000378</v>
      </c>
      <c r="AM246" s="1060"/>
      <c r="AN246" s="1279"/>
      <c r="AO246" s="2"/>
      <c r="AP246" s="2"/>
      <c r="AQ246" s="2"/>
      <c r="AR246" s="2"/>
      <c r="AS246" s="2"/>
    </row>
    <row r="247" spans="1:45" ht="101.25" customHeight="1" outlineLevel="1">
      <c r="A247" s="1280" t="s">
        <v>908</v>
      </c>
      <c r="B247" s="1339" t="s">
        <v>909</v>
      </c>
      <c r="C247" s="1284" t="s">
        <v>912</v>
      </c>
      <c r="D247" s="1339"/>
      <c r="E247" s="1284" t="s">
        <v>73</v>
      </c>
      <c r="F247" s="3" t="s">
        <v>446</v>
      </c>
      <c r="G247" s="1284" t="s">
        <v>377</v>
      </c>
      <c r="H247" s="1284" t="s">
        <v>80</v>
      </c>
      <c r="I247" s="89" t="s">
        <v>33</v>
      </c>
      <c r="J247" s="1284">
        <v>1</v>
      </c>
      <c r="K247" s="1284">
        <v>2020</v>
      </c>
      <c r="L247" s="1284">
        <v>2020</v>
      </c>
      <c r="M247" s="1211"/>
      <c r="N247" s="1211"/>
      <c r="O247" s="1211"/>
      <c r="P247" s="1211"/>
      <c r="Q247" s="1211"/>
      <c r="R247" s="1211"/>
      <c r="S247" s="1211"/>
      <c r="T247" s="1211"/>
      <c r="U247" s="1239"/>
      <c r="V247" s="1239"/>
      <c r="W247" s="1239"/>
      <c r="X247" s="1239"/>
      <c r="Y247" s="1237">
        <f t="shared" si="106"/>
        <v>468</v>
      </c>
      <c r="Z247" s="1237">
        <v>0</v>
      </c>
      <c r="AA247" s="1237">
        <v>0</v>
      </c>
      <c r="AB247" s="1237">
        <v>468</v>
      </c>
      <c r="AC247" s="1241">
        <f t="shared" si="107"/>
        <v>468</v>
      </c>
      <c r="AD247" s="1231"/>
      <c r="AE247" s="1266"/>
      <c r="AF247" s="1231">
        <v>468</v>
      </c>
      <c r="AG247" s="1384">
        <v>467.84</v>
      </c>
      <c r="AH247" s="1384"/>
      <c r="AI247" s="1384"/>
      <c r="AJ247" s="486">
        <v>468</v>
      </c>
      <c r="AK247" s="486">
        <f t="shared" si="82"/>
        <v>0</v>
      </c>
      <c r="AL247" s="486">
        <f t="shared" si="83"/>
        <v>0</v>
      </c>
      <c r="AM247" s="1063" t="s">
        <v>1091</v>
      </c>
      <c r="AN247" s="1279"/>
      <c r="AO247" s="2"/>
      <c r="AP247" s="2"/>
      <c r="AQ247" s="2"/>
      <c r="AR247" s="2"/>
      <c r="AS247" s="2"/>
    </row>
    <row r="248" spans="1:45" ht="101.25" customHeight="1" outlineLevel="1">
      <c r="A248" s="1280" t="s">
        <v>910</v>
      </c>
      <c r="B248" s="1339" t="s">
        <v>911</v>
      </c>
      <c r="C248" s="1284" t="s">
        <v>917</v>
      </c>
      <c r="D248" s="1339"/>
      <c r="E248" s="1284" t="s">
        <v>73</v>
      </c>
      <c r="F248" s="3" t="s">
        <v>446</v>
      </c>
      <c r="G248" s="1284" t="s">
        <v>377</v>
      </c>
      <c r="H248" s="1284" t="s">
        <v>80</v>
      </c>
      <c r="I248" s="89" t="s">
        <v>33</v>
      </c>
      <c r="J248" s="1284">
        <v>1</v>
      </c>
      <c r="K248" s="1284">
        <v>2020</v>
      </c>
      <c r="L248" s="1284">
        <v>2020</v>
      </c>
      <c r="M248" s="1211"/>
      <c r="N248" s="1211"/>
      <c r="O248" s="1211"/>
      <c r="P248" s="1211"/>
      <c r="Q248" s="1211"/>
      <c r="R248" s="1211"/>
      <c r="S248" s="1211"/>
      <c r="T248" s="1211"/>
      <c r="U248" s="1239"/>
      <c r="V248" s="1239"/>
      <c r="W248" s="1239"/>
      <c r="X248" s="1239"/>
      <c r="Y248" s="1237">
        <f t="shared" si="106"/>
        <v>1065</v>
      </c>
      <c r="Z248" s="1237">
        <v>0</v>
      </c>
      <c r="AA248" s="1237">
        <v>0</v>
      </c>
      <c r="AB248" s="1237">
        <v>1065</v>
      </c>
      <c r="AC248" s="1062">
        <f t="shared" si="107"/>
        <v>1117.05</v>
      </c>
      <c r="AD248" s="1231"/>
      <c r="AE248" s="1266"/>
      <c r="AF248" s="1266">
        <f>SUM(AG248:AH248)</f>
        <v>1117.05</v>
      </c>
      <c r="AG248" s="1384">
        <v>50</v>
      </c>
      <c r="AH248" s="1384">
        <v>1067.05</v>
      </c>
      <c r="AI248" s="1384"/>
      <c r="AJ248" s="486">
        <v>1065</v>
      </c>
      <c r="AK248" s="486">
        <f t="shared" si="82"/>
        <v>52.049999999999955</v>
      </c>
      <c r="AL248" s="486">
        <f t="shared" si="83"/>
        <v>52.049999999999955</v>
      </c>
      <c r="AM248" s="1063" t="s">
        <v>1085</v>
      </c>
      <c r="AN248" s="1279"/>
      <c r="AO248" s="2"/>
      <c r="AP248" s="2"/>
      <c r="AQ248" s="2"/>
      <c r="AR248" s="2"/>
      <c r="AS248" s="2"/>
    </row>
    <row r="249" spans="1:45" ht="101.25" customHeight="1" outlineLevel="1">
      <c r="A249" s="1280" t="s">
        <v>913</v>
      </c>
      <c r="B249" s="1339" t="s">
        <v>1083</v>
      </c>
      <c r="C249" s="1284" t="s">
        <v>917</v>
      </c>
      <c r="D249" s="1339"/>
      <c r="E249" s="1284" t="s">
        <v>73</v>
      </c>
      <c r="F249" s="3" t="s">
        <v>446</v>
      </c>
      <c r="G249" s="1284" t="s">
        <v>377</v>
      </c>
      <c r="H249" s="1284" t="s">
        <v>80</v>
      </c>
      <c r="I249" s="89" t="s">
        <v>33</v>
      </c>
      <c r="J249" s="1284">
        <v>1</v>
      </c>
      <c r="K249" s="1284">
        <v>2020</v>
      </c>
      <c r="L249" s="1284">
        <v>2020</v>
      </c>
      <c r="M249" s="1211"/>
      <c r="N249" s="1211"/>
      <c r="O249" s="1211"/>
      <c r="P249" s="1211"/>
      <c r="Q249" s="1211"/>
      <c r="R249" s="1211"/>
      <c r="S249" s="1211"/>
      <c r="T249" s="1211"/>
      <c r="U249" s="1239"/>
      <c r="V249" s="1239"/>
      <c r="W249" s="1239"/>
      <c r="X249" s="1239"/>
      <c r="Y249" s="1237">
        <f t="shared" si="106"/>
        <v>537</v>
      </c>
      <c r="Z249" s="1237">
        <v>0</v>
      </c>
      <c r="AA249" s="1237">
        <v>0</v>
      </c>
      <c r="AB249" s="1237">
        <v>537</v>
      </c>
      <c r="AC249" s="1241">
        <f t="shared" si="107"/>
        <v>537.64</v>
      </c>
      <c r="AD249" s="1231"/>
      <c r="AE249" s="1266"/>
      <c r="AF249" s="1266">
        <f>SUM(AG249:AH249)</f>
        <v>537.64</v>
      </c>
      <c r="AG249" s="1384">
        <v>26.68</v>
      </c>
      <c r="AH249" s="1384">
        <v>510.96</v>
      </c>
      <c r="AI249" s="1384"/>
      <c r="AJ249" s="486">
        <v>537</v>
      </c>
      <c r="AK249" s="486">
        <f t="shared" si="82"/>
        <v>0.63999999999998636</v>
      </c>
      <c r="AL249" s="486">
        <f t="shared" si="83"/>
        <v>0.63999999999998636</v>
      </c>
      <c r="AM249" s="1063"/>
      <c r="AN249" s="1279"/>
      <c r="AO249" s="2"/>
      <c r="AP249" s="2"/>
      <c r="AQ249" s="2"/>
      <c r="AR249" s="2"/>
      <c r="AS249" s="2"/>
    </row>
    <row r="250" spans="1:45" ht="23.25" customHeight="1">
      <c r="A250" s="351" t="s">
        <v>219</v>
      </c>
      <c r="B250" s="1766" t="s">
        <v>39</v>
      </c>
      <c r="C250" s="1767"/>
      <c r="D250" s="1767"/>
      <c r="E250" s="1767"/>
      <c r="F250" s="1355"/>
      <c r="G250" s="37"/>
      <c r="H250" s="37"/>
      <c r="I250" s="37"/>
      <c r="J250" s="37"/>
      <c r="K250" s="37"/>
      <c r="L250" s="37"/>
      <c r="M250" s="39">
        <f>SUM(M251)</f>
        <v>350</v>
      </c>
      <c r="N250" s="39">
        <f>SUM(N251)</f>
        <v>350</v>
      </c>
      <c r="O250" s="39">
        <f>SUM(O251)</f>
        <v>0</v>
      </c>
      <c r="P250" s="39">
        <f>SUM(P251)</f>
        <v>0</v>
      </c>
      <c r="Q250" s="39">
        <f>SUM(Q251)</f>
        <v>350</v>
      </c>
      <c r="R250" s="39">
        <f t="shared" ref="R250:AJ250" si="111">SUM(R251)</f>
        <v>350</v>
      </c>
      <c r="S250" s="39">
        <f t="shared" si="111"/>
        <v>0</v>
      </c>
      <c r="T250" s="39">
        <f t="shared" si="111"/>
        <v>0</v>
      </c>
      <c r="U250" s="404">
        <f t="shared" si="111"/>
        <v>350</v>
      </c>
      <c r="V250" s="404">
        <f t="shared" si="111"/>
        <v>350</v>
      </c>
      <c r="W250" s="404">
        <f t="shared" si="111"/>
        <v>0</v>
      </c>
      <c r="X250" s="404">
        <f t="shared" si="111"/>
        <v>0</v>
      </c>
      <c r="Y250" s="453">
        <f t="shared" si="111"/>
        <v>350</v>
      </c>
      <c r="Z250" s="453">
        <f t="shared" si="111"/>
        <v>350</v>
      </c>
      <c r="AA250" s="453">
        <f t="shared" si="111"/>
        <v>0</v>
      </c>
      <c r="AB250" s="453">
        <f t="shared" si="111"/>
        <v>0</v>
      </c>
      <c r="AC250" s="39">
        <f t="shared" si="111"/>
        <v>584.5200000000001</v>
      </c>
      <c r="AD250" s="39">
        <f t="shared" si="111"/>
        <v>44.32</v>
      </c>
      <c r="AE250" s="39">
        <f t="shared" si="111"/>
        <v>540.20000000000005</v>
      </c>
      <c r="AF250" s="39">
        <f t="shared" si="111"/>
        <v>0</v>
      </c>
      <c r="AG250" s="99">
        <f t="shared" si="111"/>
        <v>0</v>
      </c>
      <c r="AH250" s="99"/>
      <c r="AI250" s="99"/>
      <c r="AJ250" s="99">
        <f t="shared" si="111"/>
        <v>0</v>
      </c>
      <c r="AK250" s="99">
        <f t="shared" si="82"/>
        <v>0</v>
      </c>
      <c r="AL250" s="99">
        <f t="shared" si="83"/>
        <v>234.5200000000001</v>
      </c>
      <c r="AM250" s="1111"/>
      <c r="AN250" s="1498"/>
      <c r="AO250" s="2"/>
      <c r="AP250" s="2"/>
      <c r="AQ250" s="2"/>
      <c r="AR250" s="2"/>
      <c r="AS250" s="2"/>
    </row>
    <row r="251" spans="1:45" ht="54.75" customHeight="1" outlineLevel="1" thickBot="1">
      <c r="A251" s="1270" t="s">
        <v>233</v>
      </c>
      <c r="B251" s="1281" t="s">
        <v>508</v>
      </c>
      <c r="C251" s="1281"/>
      <c r="D251" s="1281"/>
      <c r="E251" s="1247" t="s">
        <v>73</v>
      </c>
      <c r="F251" s="1249" t="s">
        <v>447</v>
      </c>
      <c r="G251" s="1247" t="s">
        <v>377</v>
      </c>
      <c r="H251" s="1247" t="s">
        <v>80</v>
      </c>
      <c r="I251" s="1266" t="s">
        <v>33</v>
      </c>
      <c r="J251" s="1247">
        <v>1</v>
      </c>
      <c r="K251" s="1247">
        <v>2018</v>
      </c>
      <c r="L251" s="1247">
        <v>2018</v>
      </c>
      <c r="M251" s="1211">
        <f t="shared" si="103"/>
        <v>350</v>
      </c>
      <c r="N251" s="1211">
        <v>350</v>
      </c>
      <c r="O251" s="1211">
        <v>0</v>
      </c>
      <c r="P251" s="1211">
        <v>0</v>
      </c>
      <c r="Q251" s="1231">
        <f>SUM(R251:T251)</f>
        <v>350</v>
      </c>
      <c r="R251" s="1231">
        <v>350</v>
      </c>
      <c r="S251" s="1231">
        <v>0</v>
      </c>
      <c r="T251" s="1231">
        <v>0</v>
      </c>
      <c r="U251" s="1262">
        <f>SUM(V251:X251)</f>
        <v>350</v>
      </c>
      <c r="V251" s="1262">
        <f>R251</f>
        <v>350</v>
      </c>
      <c r="W251" s="1262">
        <f>S251</f>
        <v>0</v>
      </c>
      <c r="X251" s="1262">
        <f>T251</f>
        <v>0</v>
      </c>
      <c r="Y251" s="1264">
        <f t="shared" ref="Y251" si="112">SUM(Z251:AB251)</f>
        <v>350</v>
      </c>
      <c r="Z251" s="1264">
        <f t="shared" ref="Z251:AB251" si="113">V251</f>
        <v>350</v>
      </c>
      <c r="AA251" s="1264">
        <f t="shared" si="113"/>
        <v>0</v>
      </c>
      <c r="AB251" s="1264">
        <f t="shared" si="113"/>
        <v>0</v>
      </c>
      <c r="AC251" s="1231">
        <f t="shared" ref="AC251" si="114">SUM(AD251:AF251)</f>
        <v>584.5200000000001</v>
      </c>
      <c r="AD251" s="297">
        <v>44.32</v>
      </c>
      <c r="AE251" s="1231">
        <v>540.20000000000005</v>
      </c>
      <c r="AF251" s="1423"/>
      <c r="AG251" s="1266" t="s">
        <v>33</v>
      </c>
      <c r="AH251" s="1266"/>
      <c r="AI251" s="1266"/>
      <c r="AJ251" s="1215"/>
      <c r="AK251" s="1215">
        <f t="shared" si="82"/>
        <v>0</v>
      </c>
      <c r="AL251" s="1215">
        <f t="shared" si="83"/>
        <v>234.5200000000001</v>
      </c>
      <c r="AM251" s="1137"/>
      <c r="AN251" s="1536"/>
      <c r="AO251" s="2"/>
      <c r="AP251" s="2"/>
      <c r="AQ251" s="2"/>
      <c r="AR251" s="2"/>
      <c r="AS251" s="2"/>
    </row>
    <row r="252" spans="1:45" ht="8.25" customHeight="1" thickBot="1">
      <c r="A252" s="51"/>
      <c r="B252" s="374"/>
      <c r="C252" s="52"/>
      <c r="D252" s="52"/>
      <c r="E252" s="53"/>
      <c r="F252" s="53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405"/>
      <c r="V252" s="405"/>
      <c r="W252" s="405"/>
      <c r="X252" s="405"/>
      <c r="Y252" s="457"/>
      <c r="Z252" s="457"/>
      <c r="AA252" s="457"/>
      <c r="AB252" s="457"/>
      <c r="AC252" s="54"/>
      <c r="AD252" s="54"/>
      <c r="AE252" s="54"/>
      <c r="AF252" s="1025"/>
      <c r="AG252" s="129"/>
      <c r="AH252" s="129"/>
      <c r="AI252" s="129"/>
      <c r="AJ252" s="388"/>
      <c r="AK252" s="388"/>
      <c r="AL252" s="388"/>
      <c r="AM252" s="1544"/>
      <c r="AN252" s="1437"/>
      <c r="AO252" s="2"/>
      <c r="AP252" s="2"/>
      <c r="AQ252" s="2"/>
      <c r="AR252" s="2"/>
      <c r="AS252" s="2"/>
    </row>
    <row r="253" spans="1:45" s="84" customFormat="1" ht="47.25" customHeight="1">
      <c r="A253" s="355" t="s">
        <v>234</v>
      </c>
      <c r="B253" s="1897" t="s">
        <v>99</v>
      </c>
      <c r="C253" s="1898"/>
      <c r="D253" s="1898"/>
      <c r="E253" s="1898"/>
      <c r="F253" s="1898"/>
      <c r="G253" s="1898"/>
      <c r="H253" s="1898"/>
      <c r="I253" s="1898"/>
      <c r="J253" s="1898"/>
      <c r="K253" s="1898"/>
      <c r="L253" s="1899"/>
      <c r="M253" s="228">
        <f t="shared" ref="M253:AJ253" si="115">SUM(M254+M261)</f>
        <v>77700</v>
      </c>
      <c r="N253" s="228">
        <f t="shared" si="115"/>
        <v>0</v>
      </c>
      <c r="O253" s="228">
        <f t="shared" si="115"/>
        <v>15000</v>
      </c>
      <c r="P253" s="228">
        <f t="shared" si="115"/>
        <v>62700</v>
      </c>
      <c r="Q253" s="228">
        <f t="shared" si="115"/>
        <v>77700</v>
      </c>
      <c r="R253" s="228">
        <f t="shared" si="115"/>
        <v>0</v>
      </c>
      <c r="S253" s="228">
        <f t="shared" si="115"/>
        <v>15000</v>
      </c>
      <c r="T253" s="228">
        <f t="shared" si="115"/>
        <v>62700</v>
      </c>
      <c r="U253" s="417">
        <f t="shared" si="115"/>
        <v>77700</v>
      </c>
      <c r="V253" s="417">
        <f t="shared" si="115"/>
        <v>0</v>
      </c>
      <c r="W253" s="417">
        <f t="shared" si="115"/>
        <v>15000</v>
      </c>
      <c r="X253" s="417">
        <f t="shared" si="115"/>
        <v>62700</v>
      </c>
      <c r="Y253" s="468">
        <f t="shared" si="115"/>
        <v>25360.1</v>
      </c>
      <c r="Z253" s="468">
        <f t="shared" si="115"/>
        <v>0</v>
      </c>
      <c r="AA253" s="468">
        <f t="shared" si="115"/>
        <v>15000</v>
      </c>
      <c r="AB253" s="468">
        <f t="shared" si="115"/>
        <v>10360.1</v>
      </c>
      <c r="AC253" s="228">
        <f t="shared" si="115"/>
        <v>24777.938999999998</v>
      </c>
      <c r="AD253" s="228">
        <f t="shared" si="115"/>
        <v>12417.73</v>
      </c>
      <c r="AE253" s="228">
        <f t="shared" si="115"/>
        <v>5475.6</v>
      </c>
      <c r="AF253" s="228">
        <f t="shared" si="115"/>
        <v>6884.6090000000004</v>
      </c>
      <c r="AG253" s="1222">
        <f t="shared" si="115"/>
        <v>4231.2030000000004</v>
      </c>
      <c r="AH253" s="1222"/>
      <c r="AI253" s="1222"/>
      <c r="AJ253" s="1222">
        <f t="shared" si="115"/>
        <v>4231.3700000000008</v>
      </c>
      <c r="AK253" s="1222">
        <f t="shared" si="82"/>
        <v>-3475.491</v>
      </c>
      <c r="AL253" s="1222">
        <f t="shared" si="83"/>
        <v>-582.16100000000006</v>
      </c>
      <c r="AM253" s="1139"/>
      <c r="AN253" s="1539"/>
      <c r="AO253" s="83"/>
      <c r="AP253" s="83"/>
      <c r="AQ253" s="83"/>
      <c r="AR253" s="83"/>
      <c r="AS253" s="83"/>
    </row>
    <row r="254" spans="1:45" s="84" customFormat="1" ht="22.5" customHeight="1">
      <c r="A254" s="344" t="s">
        <v>235</v>
      </c>
      <c r="B254" s="1900" t="s">
        <v>36</v>
      </c>
      <c r="C254" s="1900"/>
      <c r="D254" s="1900"/>
      <c r="E254" s="1900"/>
      <c r="F254" s="1244"/>
      <c r="G254" s="16"/>
      <c r="H254" s="16"/>
      <c r="I254" s="16"/>
      <c r="J254" s="16"/>
      <c r="K254" s="16"/>
      <c r="L254" s="16"/>
      <c r="M254" s="17">
        <f t="shared" ref="M254:S254" si="116">SUM(M255:M259)</f>
        <v>18000</v>
      </c>
      <c r="N254" s="17">
        <f t="shared" si="116"/>
        <v>0</v>
      </c>
      <c r="O254" s="17">
        <f t="shared" si="116"/>
        <v>5000</v>
      </c>
      <c r="P254" s="17">
        <f t="shared" si="116"/>
        <v>13000</v>
      </c>
      <c r="Q254" s="17">
        <f t="shared" si="116"/>
        <v>18000</v>
      </c>
      <c r="R254" s="17">
        <f>SUM(R255:R259)</f>
        <v>0</v>
      </c>
      <c r="S254" s="17">
        <f t="shared" si="116"/>
        <v>5000</v>
      </c>
      <c r="T254" s="17">
        <f>SUM(T255:T260)</f>
        <v>13000</v>
      </c>
      <c r="U254" s="399">
        <f>SUM(U255:U260)</f>
        <v>18000</v>
      </c>
      <c r="V254" s="399">
        <f t="shared" ref="V254:AE254" si="117">SUM(V255:V260)</f>
        <v>0</v>
      </c>
      <c r="W254" s="399">
        <f t="shared" si="117"/>
        <v>5000</v>
      </c>
      <c r="X254" s="399">
        <f t="shared" si="117"/>
        <v>13000</v>
      </c>
      <c r="Y254" s="448">
        <f>SUM(Y255:Y260)</f>
        <v>14099</v>
      </c>
      <c r="Z254" s="448">
        <f t="shared" ref="Z254:AB254" si="118">SUM(Z255:Z260)</f>
        <v>0</v>
      </c>
      <c r="AA254" s="448">
        <f t="shared" si="118"/>
        <v>5000</v>
      </c>
      <c r="AB254" s="448">
        <f t="shared" si="118"/>
        <v>9099</v>
      </c>
      <c r="AC254" s="17">
        <f>SUM(AC255:AC260)</f>
        <v>11580.085999999999</v>
      </c>
      <c r="AD254" s="17">
        <f t="shared" si="117"/>
        <v>3559</v>
      </c>
      <c r="AE254" s="17">
        <f t="shared" si="117"/>
        <v>3387.2</v>
      </c>
      <c r="AF254" s="17">
        <f>SUM(AF255:AF260)</f>
        <v>4633.8860000000004</v>
      </c>
      <c r="AG254" s="95">
        <f>SUM(AG255:AG260)</f>
        <v>3917.3700000000003</v>
      </c>
      <c r="AH254" s="95"/>
      <c r="AI254" s="95"/>
      <c r="AJ254" s="95">
        <f>SUM(AJ255:AJ260)</f>
        <v>3917.3700000000003</v>
      </c>
      <c r="AK254" s="95">
        <f t="shared" si="82"/>
        <v>-4465.1139999999996</v>
      </c>
      <c r="AL254" s="95">
        <f t="shared" si="83"/>
        <v>-2518.9140000000007</v>
      </c>
      <c r="AM254" s="1115"/>
      <c r="AN254" s="1464"/>
      <c r="AO254" s="83"/>
      <c r="AP254" s="83"/>
      <c r="AQ254" s="83"/>
      <c r="AR254" s="83"/>
      <c r="AS254" s="83"/>
    </row>
    <row r="255" spans="1:45" s="84" customFormat="1" ht="48.6" customHeight="1" outlineLevel="1">
      <c r="A255" s="1309" t="s">
        <v>237</v>
      </c>
      <c r="B255" s="1310" t="s">
        <v>438</v>
      </c>
      <c r="C255" s="1310"/>
      <c r="D255" s="1310"/>
      <c r="E255" s="1307" t="s">
        <v>73</v>
      </c>
      <c r="F255" s="1289" t="s">
        <v>453</v>
      </c>
      <c r="G255" s="1307" t="s">
        <v>377</v>
      </c>
      <c r="H255" s="1307" t="s">
        <v>80</v>
      </c>
      <c r="I255" s="387" t="s">
        <v>33</v>
      </c>
      <c r="J255" s="1307">
        <v>1</v>
      </c>
      <c r="K255" s="1307">
        <v>2018</v>
      </c>
      <c r="L255" s="1307">
        <v>2018</v>
      </c>
      <c r="M255" s="1314">
        <f>SUM(N255:P255)</f>
        <v>0</v>
      </c>
      <c r="N255" s="1314">
        <v>0</v>
      </c>
      <c r="O255" s="1314">
        <v>0</v>
      </c>
      <c r="P255" s="1314">
        <v>0</v>
      </c>
      <c r="Q255" s="1314">
        <f>SUM(R255:T255)</f>
        <v>0</v>
      </c>
      <c r="R255" s="1314">
        <v>0</v>
      </c>
      <c r="S255" s="1314">
        <v>0</v>
      </c>
      <c r="T255" s="1314">
        <v>0</v>
      </c>
      <c r="U255" s="413">
        <f>SUM(V255:X255)</f>
        <v>0</v>
      </c>
      <c r="V255" s="413">
        <f t="shared" ref="V255:X259" si="119">R255</f>
        <v>0</v>
      </c>
      <c r="W255" s="413">
        <f t="shared" si="119"/>
        <v>0</v>
      </c>
      <c r="X255" s="413">
        <f t="shared" si="119"/>
        <v>0</v>
      </c>
      <c r="Y255" s="464">
        <f>SUM(Z255:AB255)</f>
        <v>0</v>
      </c>
      <c r="Z255" s="464">
        <f t="shared" ref="Z255:AB257" si="120">V255</f>
        <v>0</v>
      </c>
      <c r="AA255" s="464">
        <f t="shared" si="120"/>
        <v>0</v>
      </c>
      <c r="AB255" s="464">
        <f t="shared" si="120"/>
        <v>0</v>
      </c>
      <c r="AC255" s="1314">
        <f>SUM(AD255:AF255)</f>
        <v>0</v>
      </c>
      <c r="AD255" s="1314">
        <v>0</v>
      </c>
      <c r="AE255" s="1314">
        <v>0</v>
      </c>
      <c r="AF255" s="133"/>
      <c r="AG255" s="1352" t="s">
        <v>33</v>
      </c>
      <c r="AH255" s="1352"/>
      <c r="AI255" s="1352"/>
      <c r="AJ255" s="122"/>
      <c r="AK255" s="85">
        <f t="shared" si="82"/>
        <v>0</v>
      </c>
      <c r="AL255" s="85">
        <f t="shared" si="83"/>
        <v>0</v>
      </c>
      <c r="AM255" s="1098"/>
      <c r="AN255" s="1315"/>
      <c r="AO255" s="83"/>
      <c r="AP255" s="83"/>
      <c r="AQ255" s="83"/>
      <c r="AR255" s="83"/>
      <c r="AS255" s="83"/>
    </row>
    <row r="256" spans="1:45" s="200" customFormat="1" ht="45" outlineLevel="1">
      <c r="A256" s="362" t="s">
        <v>238</v>
      </c>
      <c r="B256" s="324" t="s">
        <v>425</v>
      </c>
      <c r="C256" s="324"/>
      <c r="D256" s="194"/>
      <c r="E256" s="195" t="s">
        <v>73</v>
      </c>
      <c r="F256" s="1353" t="s">
        <v>453</v>
      </c>
      <c r="G256" s="195" t="s">
        <v>377</v>
      </c>
      <c r="H256" s="195" t="s">
        <v>80</v>
      </c>
      <c r="I256" s="196" t="s">
        <v>33</v>
      </c>
      <c r="J256" s="195">
        <v>5</v>
      </c>
      <c r="K256" s="195">
        <v>2018</v>
      </c>
      <c r="L256" s="195">
        <v>2018</v>
      </c>
      <c r="M256" s="229">
        <f>SUM(N256:P256)</f>
        <v>5000</v>
      </c>
      <c r="N256" s="229">
        <v>0</v>
      </c>
      <c r="O256" s="229">
        <v>5000</v>
      </c>
      <c r="P256" s="229">
        <v>0</v>
      </c>
      <c r="Q256" s="229">
        <f>SUM(R256:T256)</f>
        <v>5000</v>
      </c>
      <c r="R256" s="229">
        <v>0</v>
      </c>
      <c r="S256" s="229">
        <v>5000</v>
      </c>
      <c r="T256" s="229">
        <v>0</v>
      </c>
      <c r="U256" s="413">
        <f>SUM(V256:X256)</f>
        <v>5000</v>
      </c>
      <c r="V256" s="413">
        <f t="shared" si="119"/>
        <v>0</v>
      </c>
      <c r="W256" s="413">
        <f t="shared" si="119"/>
        <v>5000</v>
      </c>
      <c r="X256" s="413">
        <f t="shared" si="119"/>
        <v>0</v>
      </c>
      <c r="Y256" s="464">
        <f>SUM(Z256:AB256)</f>
        <v>5000</v>
      </c>
      <c r="Z256" s="464">
        <f t="shared" si="120"/>
        <v>0</v>
      </c>
      <c r="AA256" s="464">
        <f t="shared" si="120"/>
        <v>5000</v>
      </c>
      <c r="AB256" s="464">
        <f t="shared" si="120"/>
        <v>0</v>
      </c>
      <c r="AC256" s="82">
        <f>SUM(AD256:AF256)</f>
        <v>6623.2</v>
      </c>
      <c r="AD256" s="82">
        <v>3476</v>
      </c>
      <c r="AE256" s="82">
        <v>3147.2</v>
      </c>
      <c r="AF256" s="437"/>
      <c r="AG256" s="198"/>
      <c r="AH256" s="198"/>
      <c r="AI256" s="198"/>
      <c r="AJ256" s="437"/>
      <c r="AK256" s="82">
        <f t="shared" si="82"/>
        <v>0</v>
      </c>
      <c r="AL256" s="82">
        <f t="shared" si="83"/>
        <v>1623.1999999999998</v>
      </c>
      <c r="AM256" s="1196"/>
      <c r="AN256" s="2202" t="s">
        <v>1125</v>
      </c>
      <c r="AO256" s="199"/>
      <c r="AP256" s="199"/>
      <c r="AQ256" s="199"/>
      <c r="AR256" s="199"/>
      <c r="AS256" s="199"/>
    </row>
    <row r="257" spans="1:45" s="200" customFormat="1" ht="39.6" outlineLevel="1">
      <c r="A257" s="362" t="s">
        <v>239</v>
      </c>
      <c r="B257" s="324" t="s">
        <v>426</v>
      </c>
      <c r="C257" s="324"/>
      <c r="D257" s="194"/>
      <c r="E257" s="195" t="s">
        <v>73</v>
      </c>
      <c r="F257" s="1353" t="s">
        <v>453</v>
      </c>
      <c r="G257" s="195" t="s">
        <v>377</v>
      </c>
      <c r="H257" s="195" t="s">
        <v>80</v>
      </c>
      <c r="I257" s="196" t="s">
        <v>33</v>
      </c>
      <c r="J257" s="195">
        <v>5</v>
      </c>
      <c r="K257" s="195">
        <v>2019</v>
      </c>
      <c r="L257" s="195">
        <v>2019</v>
      </c>
      <c r="M257" s="229">
        <f>SUM(N257:P257)</f>
        <v>5000</v>
      </c>
      <c r="N257" s="229">
        <v>0</v>
      </c>
      <c r="O257" s="229">
        <v>0</v>
      </c>
      <c r="P257" s="229">
        <v>5000</v>
      </c>
      <c r="Q257" s="229">
        <f>SUM(R257:T257)</f>
        <v>5000</v>
      </c>
      <c r="R257" s="229">
        <v>0</v>
      </c>
      <c r="S257" s="229">
        <v>0</v>
      </c>
      <c r="T257" s="229">
        <v>5000</v>
      </c>
      <c r="U257" s="413">
        <f>SUM(V257:X257)</f>
        <v>5000</v>
      </c>
      <c r="V257" s="413">
        <f t="shared" si="119"/>
        <v>0</v>
      </c>
      <c r="W257" s="413">
        <f t="shared" si="119"/>
        <v>0</v>
      </c>
      <c r="X257" s="413">
        <f t="shared" si="119"/>
        <v>5000</v>
      </c>
      <c r="Y257" s="464">
        <f>SUM(Z257:AB257)</f>
        <v>5000</v>
      </c>
      <c r="Z257" s="464">
        <f t="shared" si="120"/>
        <v>0</v>
      </c>
      <c r="AA257" s="464">
        <f t="shared" si="120"/>
        <v>0</v>
      </c>
      <c r="AB257" s="464">
        <f t="shared" si="120"/>
        <v>5000</v>
      </c>
      <c r="AC257" s="82">
        <f>SUM(AD257:AF257)</f>
        <v>3736.11</v>
      </c>
      <c r="AD257" s="82">
        <v>0</v>
      </c>
      <c r="AE257" s="82">
        <v>0</v>
      </c>
      <c r="AF257" s="1057">
        <v>3736.11</v>
      </c>
      <c r="AG257" s="197">
        <v>3736.11</v>
      </c>
      <c r="AH257" s="197"/>
      <c r="AI257" s="197"/>
      <c r="AJ257" s="438">
        <v>3736.11</v>
      </c>
      <c r="AK257" s="1509">
        <f t="shared" si="82"/>
        <v>-1263.8899999999999</v>
      </c>
      <c r="AL257" s="1509">
        <f t="shared" si="83"/>
        <v>-1263.8899999999999</v>
      </c>
      <c r="AM257" s="1184"/>
      <c r="AN257" s="2202"/>
      <c r="AO257" s="199"/>
      <c r="AP257" s="199"/>
      <c r="AQ257" s="199"/>
      <c r="AR257" s="199"/>
      <c r="AS257" s="199"/>
    </row>
    <row r="258" spans="1:45" ht="47.4" customHeight="1" outlineLevel="1">
      <c r="A258" s="1280" t="s">
        <v>240</v>
      </c>
      <c r="B258" s="1310" t="s">
        <v>104</v>
      </c>
      <c r="C258" s="1310" t="s">
        <v>921</v>
      </c>
      <c r="D258" s="1310"/>
      <c r="E258" s="1284" t="s">
        <v>73</v>
      </c>
      <c r="F258" s="1229" t="s">
        <v>453</v>
      </c>
      <c r="G258" s="1284" t="s">
        <v>377</v>
      </c>
      <c r="H258" s="1284" t="s">
        <v>80</v>
      </c>
      <c r="I258" s="89" t="s">
        <v>33</v>
      </c>
      <c r="J258" s="1284">
        <v>1</v>
      </c>
      <c r="K258" s="1284">
        <v>2020</v>
      </c>
      <c r="L258" s="1284">
        <v>2020</v>
      </c>
      <c r="M258" s="1346">
        <f>SUM(N258:P258)</f>
        <v>4000</v>
      </c>
      <c r="N258" s="1346">
        <v>0</v>
      </c>
      <c r="O258" s="1346">
        <v>0</v>
      </c>
      <c r="P258" s="1346">
        <v>4000</v>
      </c>
      <c r="Q258" s="1346">
        <f>SUM(R258:T258)</f>
        <v>4000</v>
      </c>
      <c r="R258" s="1346">
        <v>0</v>
      </c>
      <c r="S258" s="1346">
        <v>0</v>
      </c>
      <c r="T258" s="1346">
        <v>4000</v>
      </c>
      <c r="U258" s="413">
        <f>SUM(V258:X258)</f>
        <v>4000</v>
      </c>
      <c r="V258" s="413">
        <f t="shared" si="119"/>
        <v>0</v>
      </c>
      <c r="W258" s="413">
        <f t="shared" si="119"/>
        <v>0</v>
      </c>
      <c r="X258" s="413">
        <f t="shared" si="119"/>
        <v>4000</v>
      </c>
      <c r="Y258" s="464">
        <f>SUM(Z258:AB258)</f>
        <v>99</v>
      </c>
      <c r="Z258" s="464">
        <v>0</v>
      </c>
      <c r="AA258" s="464">
        <v>0</v>
      </c>
      <c r="AB258" s="464">
        <v>99</v>
      </c>
      <c r="AC258" s="82">
        <f>SUM(AD258:AF258)</f>
        <v>99</v>
      </c>
      <c r="AD258" s="1346">
        <v>0</v>
      </c>
      <c r="AE258" s="1346">
        <v>0</v>
      </c>
      <c r="AF258" s="1346">
        <v>99</v>
      </c>
      <c r="AG258" s="102">
        <v>99</v>
      </c>
      <c r="AH258" s="102"/>
      <c r="AI258" s="102"/>
      <c r="AJ258" s="56">
        <v>99</v>
      </c>
      <c r="AK258" s="56">
        <f t="shared" si="82"/>
        <v>0</v>
      </c>
      <c r="AL258" s="56">
        <f t="shared" si="83"/>
        <v>0</v>
      </c>
      <c r="AM258" s="1061"/>
      <c r="AN258" s="1279"/>
      <c r="AO258" s="2"/>
      <c r="AP258" s="2"/>
      <c r="AQ258" s="2"/>
      <c r="AR258" s="2"/>
      <c r="AS258" s="2"/>
    </row>
    <row r="259" spans="1:45" s="84" customFormat="1" ht="18.75" customHeight="1" outlineLevel="1">
      <c r="A259" s="1857" t="s">
        <v>358</v>
      </c>
      <c r="B259" s="1860" t="s">
        <v>418</v>
      </c>
      <c r="C259" s="1866" t="s">
        <v>922</v>
      </c>
      <c r="D259" s="1257"/>
      <c r="E259" s="1866" t="s">
        <v>73</v>
      </c>
      <c r="F259" s="1820" t="s">
        <v>454</v>
      </c>
      <c r="G259" s="1307" t="s">
        <v>377</v>
      </c>
      <c r="H259" s="1307" t="s">
        <v>80</v>
      </c>
      <c r="I259" s="387" t="s">
        <v>33</v>
      </c>
      <c r="J259" s="1307">
        <v>1</v>
      </c>
      <c r="K259" s="1866">
        <v>2018</v>
      </c>
      <c r="L259" s="1866">
        <v>2018</v>
      </c>
      <c r="M259" s="1693">
        <f>SUM(N259:P259)</f>
        <v>4000</v>
      </c>
      <c r="N259" s="1693">
        <v>0</v>
      </c>
      <c r="O259" s="1693">
        <v>0</v>
      </c>
      <c r="P259" s="1693">
        <v>4000</v>
      </c>
      <c r="Q259" s="1693">
        <f>SUM(R259:T260)</f>
        <v>4000</v>
      </c>
      <c r="R259" s="1693">
        <v>0</v>
      </c>
      <c r="S259" s="1693">
        <v>0</v>
      </c>
      <c r="T259" s="1693">
        <v>4000</v>
      </c>
      <c r="U259" s="1681">
        <f>SUM(V259:X260)</f>
        <v>4000</v>
      </c>
      <c r="V259" s="1681">
        <f t="shared" si="119"/>
        <v>0</v>
      </c>
      <c r="W259" s="1681">
        <f t="shared" si="119"/>
        <v>0</v>
      </c>
      <c r="X259" s="1681">
        <f t="shared" si="119"/>
        <v>4000</v>
      </c>
      <c r="Y259" s="1594">
        <f>SUM(Z259:AB260)</f>
        <v>4000</v>
      </c>
      <c r="Z259" s="1594">
        <v>0</v>
      </c>
      <c r="AA259" s="1594">
        <v>0</v>
      </c>
      <c r="AB259" s="1594">
        <f>X259</f>
        <v>4000</v>
      </c>
      <c r="AC259" s="1693">
        <f>SUM(AD259:AF260)</f>
        <v>1121.7759999999998</v>
      </c>
      <c r="AD259" s="1693">
        <v>83</v>
      </c>
      <c r="AE259" s="1693">
        <v>240</v>
      </c>
      <c r="AF259" s="2172">
        <f>82.26+716.516</f>
        <v>798.77599999999995</v>
      </c>
      <c r="AG259" s="1915">
        <v>82.26</v>
      </c>
      <c r="AH259" s="2195"/>
      <c r="AI259" s="1352"/>
      <c r="AJ259" s="1917">
        <v>82.26</v>
      </c>
      <c r="AK259" s="1724">
        <f t="shared" si="82"/>
        <v>-3201.2240000000002</v>
      </c>
      <c r="AL259" s="1724">
        <f t="shared" si="83"/>
        <v>-2878.2240000000002</v>
      </c>
      <c r="AM259" s="2253"/>
      <c r="AN259" s="2068" t="s">
        <v>1050</v>
      </c>
      <c r="AO259" s="83"/>
      <c r="AP259" s="83"/>
      <c r="AQ259" s="83"/>
      <c r="AR259" s="83"/>
      <c r="AS259" s="83"/>
    </row>
    <row r="260" spans="1:45" s="84" customFormat="1" ht="31.5" customHeight="1" outlineLevel="1" thickBot="1">
      <c r="A260" s="1858"/>
      <c r="B260" s="1861"/>
      <c r="C260" s="1867"/>
      <c r="D260" s="1322"/>
      <c r="E260" s="1867"/>
      <c r="F260" s="1821"/>
      <c r="G260" s="1305" t="s">
        <v>420</v>
      </c>
      <c r="H260" s="1255" t="s">
        <v>419</v>
      </c>
      <c r="I260" s="183">
        <v>4500</v>
      </c>
      <c r="J260" s="183">
        <v>3150</v>
      </c>
      <c r="K260" s="1867"/>
      <c r="L260" s="1867"/>
      <c r="M260" s="1694"/>
      <c r="N260" s="1694"/>
      <c r="O260" s="1694"/>
      <c r="P260" s="1694"/>
      <c r="Q260" s="1694"/>
      <c r="R260" s="1694"/>
      <c r="S260" s="1694"/>
      <c r="T260" s="1694"/>
      <c r="U260" s="1682"/>
      <c r="V260" s="1682"/>
      <c r="W260" s="1682"/>
      <c r="X260" s="1682"/>
      <c r="Y260" s="1595"/>
      <c r="Z260" s="1595"/>
      <c r="AA260" s="1595"/>
      <c r="AB260" s="1595"/>
      <c r="AC260" s="1694"/>
      <c r="AD260" s="1694"/>
      <c r="AE260" s="1694"/>
      <c r="AF260" s="2173"/>
      <c r="AG260" s="1916"/>
      <c r="AH260" s="2218"/>
      <c r="AI260" s="1294"/>
      <c r="AJ260" s="1918"/>
      <c r="AK260" s="1725">
        <f t="shared" si="82"/>
        <v>0</v>
      </c>
      <c r="AL260" s="1725">
        <f t="shared" si="83"/>
        <v>0</v>
      </c>
      <c r="AM260" s="2254"/>
      <c r="AN260" s="2217"/>
      <c r="AO260" s="83"/>
      <c r="AP260" s="83"/>
      <c r="AQ260" s="83"/>
      <c r="AR260" s="83"/>
      <c r="AS260" s="83"/>
    </row>
    <row r="261" spans="1:45" ht="23.25" customHeight="1">
      <c r="A261" s="357" t="s">
        <v>236</v>
      </c>
      <c r="B261" s="1904" t="s">
        <v>39</v>
      </c>
      <c r="C261" s="1904"/>
      <c r="D261" s="1904"/>
      <c r="E261" s="1904"/>
      <c r="F261" s="1350"/>
      <c r="G261" s="57"/>
      <c r="H261" s="57"/>
      <c r="I261" s="57"/>
      <c r="J261" s="57"/>
      <c r="K261" s="57"/>
      <c r="L261" s="57"/>
      <c r="M261" s="58">
        <f t="shared" ref="M261:S261" si="121">SUM(M262)</f>
        <v>59700</v>
      </c>
      <c r="N261" s="58">
        <f t="shared" si="121"/>
        <v>0</v>
      </c>
      <c r="O261" s="58">
        <f t="shared" si="121"/>
        <v>10000</v>
      </c>
      <c r="P261" s="58">
        <f t="shared" si="121"/>
        <v>49700</v>
      </c>
      <c r="Q261" s="58">
        <f t="shared" si="121"/>
        <v>59700</v>
      </c>
      <c r="R261" s="58">
        <f t="shared" si="121"/>
        <v>0</v>
      </c>
      <c r="S261" s="58">
        <f t="shared" si="121"/>
        <v>10000</v>
      </c>
      <c r="T261" s="58">
        <f t="shared" ref="T261:AJ261" si="122">SUM(T262)</f>
        <v>49700</v>
      </c>
      <c r="U261" s="418">
        <f t="shared" si="122"/>
        <v>59700</v>
      </c>
      <c r="V261" s="418">
        <f t="shared" si="122"/>
        <v>0</v>
      </c>
      <c r="W261" s="418">
        <f t="shared" si="122"/>
        <v>10000</v>
      </c>
      <c r="X261" s="418">
        <f t="shared" si="122"/>
        <v>49700</v>
      </c>
      <c r="Y261" s="469">
        <f>SUM(Y262)</f>
        <v>11261.1</v>
      </c>
      <c r="Z261" s="469">
        <f>SUM(Z262)</f>
        <v>0</v>
      </c>
      <c r="AA261" s="469">
        <f>SUM(AA262)</f>
        <v>10000</v>
      </c>
      <c r="AB261" s="469">
        <f>SUM(AB262)</f>
        <v>1261.0999999999999</v>
      </c>
      <c r="AC261" s="58">
        <f>SUM(AC262)</f>
        <v>13197.852999999999</v>
      </c>
      <c r="AD261" s="58">
        <f t="shared" si="122"/>
        <v>8858.73</v>
      </c>
      <c r="AE261" s="58">
        <f t="shared" si="122"/>
        <v>2088.4</v>
      </c>
      <c r="AF261" s="58">
        <f t="shared" si="122"/>
        <v>2250.723</v>
      </c>
      <c r="AG261" s="103">
        <f t="shared" si="122"/>
        <v>313.83300000000003</v>
      </c>
      <c r="AH261" s="103"/>
      <c r="AI261" s="103"/>
      <c r="AJ261" s="103">
        <f t="shared" si="122"/>
        <v>314</v>
      </c>
      <c r="AK261" s="103">
        <f t="shared" si="82"/>
        <v>989.62300000000005</v>
      </c>
      <c r="AL261" s="103">
        <f t="shared" si="83"/>
        <v>1936.7529999999988</v>
      </c>
      <c r="AM261" s="1505"/>
      <c r="AN261" s="1506" t="s">
        <v>1051</v>
      </c>
      <c r="AO261" s="2"/>
      <c r="AP261" s="2"/>
      <c r="AQ261" s="2"/>
      <c r="AR261" s="2"/>
      <c r="AS261" s="2"/>
    </row>
    <row r="262" spans="1:45" ht="19.5" customHeight="1" outlineLevel="1">
      <c r="A262" s="1905" t="s">
        <v>241</v>
      </c>
      <c r="B262" s="1718" t="s">
        <v>439</v>
      </c>
      <c r="C262" s="1576" t="s">
        <v>923</v>
      </c>
      <c r="D262" s="1576"/>
      <c r="E262" s="1576" t="s">
        <v>73</v>
      </c>
      <c r="F262" s="1909" t="s">
        <v>454</v>
      </c>
      <c r="G262" s="1284" t="s">
        <v>377</v>
      </c>
      <c r="H262" s="1284" t="s">
        <v>80</v>
      </c>
      <c r="I262" s="89" t="s">
        <v>33</v>
      </c>
      <c r="J262" s="1284">
        <v>1</v>
      </c>
      <c r="K262" s="1911">
        <v>2020</v>
      </c>
      <c r="L262" s="1911">
        <v>2021</v>
      </c>
      <c r="M262" s="1606">
        <f>SUM(N262:P263)</f>
        <v>59700</v>
      </c>
      <c r="N262" s="1606">
        <v>0</v>
      </c>
      <c r="O262" s="1606">
        <v>10000</v>
      </c>
      <c r="P262" s="1606">
        <v>49700</v>
      </c>
      <c r="Q262" s="1606">
        <f>SUM(R262:T263)</f>
        <v>59700</v>
      </c>
      <c r="R262" s="1606">
        <v>0</v>
      </c>
      <c r="S262" s="1606">
        <v>10000</v>
      </c>
      <c r="T262" s="1606">
        <v>49700</v>
      </c>
      <c r="U262" s="1681">
        <f>SUM(V262:X263)</f>
        <v>59700</v>
      </c>
      <c r="V262" s="1681">
        <f>R262</f>
        <v>0</v>
      </c>
      <c r="W262" s="1681">
        <f>S262</f>
        <v>10000</v>
      </c>
      <c r="X262" s="1681">
        <f>T262</f>
        <v>49700</v>
      </c>
      <c r="Y262" s="1594">
        <f>SUM(Z262:AB263)</f>
        <v>11261.1</v>
      </c>
      <c r="Z262" s="1594">
        <f>V262</f>
        <v>0</v>
      </c>
      <c r="AA262" s="1594">
        <f>W262</f>
        <v>10000</v>
      </c>
      <c r="AB262" s="1594">
        <v>1261.0999999999999</v>
      </c>
      <c r="AC262" s="1606">
        <f>SUM(AD262:AF263)</f>
        <v>13197.852999999999</v>
      </c>
      <c r="AD262" s="1724">
        <v>8858.73</v>
      </c>
      <c r="AE262" s="1606">
        <v>2088.4</v>
      </c>
      <c r="AF262" s="2159">
        <f>SUM(AG262:AH263)</f>
        <v>2250.723</v>
      </c>
      <c r="AG262" s="2189">
        <f>313.833</f>
        <v>313.83300000000003</v>
      </c>
      <c r="AH262" s="2193">
        <v>1936.89</v>
      </c>
      <c r="AI262" s="1319"/>
      <c r="AJ262" s="1932">
        <v>314</v>
      </c>
      <c r="AK262" s="1606">
        <f t="shared" si="82"/>
        <v>989.62300000000005</v>
      </c>
      <c r="AL262" s="1606">
        <f t="shared" si="83"/>
        <v>1936.7529999999988</v>
      </c>
      <c r="AM262" s="1113"/>
      <c r="AN262" s="1990" t="s">
        <v>1100</v>
      </c>
      <c r="AO262" s="2"/>
      <c r="AP262" s="2"/>
      <c r="AQ262" s="2"/>
      <c r="AR262" s="2"/>
      <c r="AS262" s="2"/>
    </row>
    <row r="263" spans="1:45" ht="50.4" customHeight="1" outlineLevel="1" thickBot="1">
      <c r="A263" s="1906"/>
      <c r="B263" s="1907"/>
      <c r="C263" s="1908"/>
      <c r="D263" s="1908"/>
      <c r="E263" s="1908"/>
      <c r="F263" s="1910"/>
      <c r="G263" s="1349" t="s">
        <v>420</v>
      </c>
      <c r="H263" s="1349" t="s">
        <v>419</v>
      </c>
      <c r="I263" s="59">
        <v>8048.6</v>
      </c>
      <c r="J263" s="59">
        <v>5927.0159999999996</v>
      </c>
      <c r="K263" s="1912"/>
      <c r="L263" s="1912"/>
      <c r="M263" s="1922"/>
      <c r="N263" s="1922"/>
      <c r="O263" s="1922"/>
      <c r="P263" s="1922"/>
      <c r="Q263" s="1922"/>
      <c r="R263" s="1922"/>
      <c r="S263" s="1922"/>
      <c r="T263" s="1922"/>
      <c r="U263" s="1920"/>
      <c r="V263" s="1920"/>
      <c r="W263" s="1920"/>
      <c r="X263" s="1920"/>
      <c r="Y263" s="1919"/>
      <c r="Z263" s="1919"/>
      <c r="AA263" s="1919"/>
      <c r="AB263" s="1919"/>
      <c r="AC263" s="1922"/>
      <c r="AD263" s="1921"/>
      <c r="AE263" s="1922"/>
      <c r="AF263" s="2191"/>
      <c r="AG263" s="2190"/>
      <c r="AH263" s="2194"/>
      <c r="AI263" s="1043"/>
      <c r="AJ263" s="1933"/>
      <c r="AK263" s="1922"/>
      <c r="AL263" s="1922">
        <f t="shared" si="83"/>
        <v>0</v>
      </c>
      <c r="AM263" s="1508"/>
      <c r="AN263" s="2219"/>
      <c r="AO263" s="2"/>
      <c r="AP263" s="2"/>
      <c r="AQ263" s="2"/>
      <c r="AR263" s="2"/>
      <c r="AS263" s="2"/>
    </row>
    <row r="264" spans="1:45" ht="13.95" customHeight="1" thickBot="1">
      <c r="A264" s="1429"/>
      <c r="B264" s="1430"/>
      <c r="C264" s="1431"/>
      <c r="D264" s="1431"/>
      <c r="E264" s="175"/>
      <c r="F264" s="175"/>
      <c r="G264" s="176"/>
      <c r="H264" s="176"/>
      <c r="I264" s="176"/>
      <c r="J264" s="176"/>
      <c r="K264" s="176"/>
      <c r="L264" s="176"/>
      <c r="M264" s="176"/>
      <c r="N264" s="176"/>
      <c r="O264" s="176"/>
      <c r="P264" s="176"/>
      <c r="Q264" s="176"/>
      <c r="R264" s="176"/>
      <c r="S264" s="176"/>
      <c r="T264" s="176"/>
      <c r="U264" s="407"/>
      <c r="V264" s="407"/>
      <c r="W264" s="407"/>
      <c r="X264" s="407"/>
      <c r="Y264" s="459"/>
      <c r="Z264" s="459"/>
      <c r="AA264" s="459"/>
      <c r="AB264" s="459"/>
      <c r="AC264" s="176"/>
      <c r="AD264" s="176"/>
      <c r="AE264" s="176"/>
      <c r="AF264" s="1017"/>
      <c r="AG264" s="1432"/>
      <c r="AH264" s="1432"/>
      <c r="AI264" s="1432"/>
      <c r="AJ264" s="1000"/>
      <c r="AK264" s="1426"/>
      <c r="AL264" s="1426"/>
      <c r="AM264" s="1144"/>
      <c r="AN264" s="1531"/>
      <c r="AO264" s="2"/>
      <c r="AP264" s="2"/>
      <c r="AQ264" s="2"/>
      <c r="AR264" s="2"/>
      <c r="AS264" s="2"/>
    </row>
    <row r="265" spans="1:45" ht="38.25" customHeight="1" thickBot="1">
      <c r="A265" s="62" t="s">
        <v>76</v>
      </c>
      <c r="B265" s="1672" t="s">
        <v>81</v>
      </c>
      <c r="C265" s="1673"/>
      <c r="D265" s="1673"/>
      <c r="E265" s="1673"/>
      <c r="F265" s="1673"/>
      <c r="G265" s="1673"/>
      <c r="H265" s="1673"/>
      <c r="I265" s="1673"/>
      <c r="J265" s="1673"/>
      <c r="K265" s="1673"/>
      <c r="L265" s="1674"/>
      <c r="M265" s="226">
        <f t="shared" ref="M265:AE265" si="123">M267+M469</f>
        <v>781903.8</v>
      </c>
      <c r="N265" s="226">
        <f t="shared" si="123"/>
        <v>166358.90000000002</v>
      </c>
      <c r="O265" s="226">
        <f t="shared" si="123"/>
        <v>407294.9</v>
      </c>
      <c r="P265" s="226">
        <f t="shared" si="123"/>
        <v>208250</v>
      </c>
      <c r="Q265" s="226">
        <f t="shared" si="123"/>
        <v>785904.79999999993</v>
      </c>
      <c r="R265" s="226">
        <f t="shared" si="123"/>
        <v>191502.17000000004</v>
      </c>
      <c r="S265" s="226">
        <f t="shared" si="123"/>
        <v>386152.63</v>
      </c>
      <c r="T265" s="226">
        <f t="shared" si="123"/>
        <v>208250</v>
      </c>
      <c r="U265" s="408">
        <f t="shared" si="123"/>
        <v>815035.32999999984</v>
      </c>
      <c r="V265" s="408">
        <f t="shared" si="123"/>
        <v>190714.7</v>
      </c>
      <c r="W265" s="408">
        <f t="shared" si="123"/>
        <v>409505.63</v>
      </c>
      <c r="X265" s="408">
        <f t="shared" si="123"/>
        <v>214815</v>
      </c>
      <c r="Y265" s="460">
        <f t="shared" si="123"/>
        <v>765331.63</v>
      </c>
      <c r="Z265" s="460">
        <f t="shared" si="123"/>
        <v>190714.7</v>
      </c>
      <c r="AA265" s="460">
        <f t="shared" si="123"/>
        <v>409505.63</v>
      </c>
      <c r="AB265" s="460">
        <f t="shared" si="123"/>
        <v>165111.29999999999</v>
      </c>
      <c r="AC265" s="226">
        <f t="shared" si="123"/>
        <v>590043.50899999996</v>
      </c>
      <c r="AD265" s="226">
        <f t="shared" si="123"/>
        <v>220922.34999999998</v>
      </c>
      <c r="AE265" s="226">
        <f t="shared" si="123"/>
        <v>121232.09999999999</v>
      </c>
      <c r="AF265" s="226">
        <f>SUM(AF267+AF469)</f>
        <v>247889.05900000001</v>
      </c>
      <c r="AG265" s="104">
        <f>SUM(AG267+AG469)</f>
        <v>151647.61000000002</v>
      </c>
      <c r="AH265" s="104"/>
      <c r="AI265" s="104"/>
      <c r="AJ265" s="104">
        <f>SUM(AJ267+AJ469)</f>
        <v>213699.95</v>
      </c>
      <c r="AK265" s="104">
        <f t="shared" si="82"/>
        <v>82777.75900000002</v>
      </c>
      <c r="AL265" s="104">
        <f t="shared" si="83"/>
        <v>-175288.12100000004</v>
      </c>
      <c r="AM265" s="1433"/>
      <c r="AN265" s="1507"/>
      <c r="AO265" s="83"/>
      <c r="AP265" s="83"/>
      <c r="AQ265" s="2"/>
      <c r="AR265" s="2"/>
      <c r="AS265" s="2"/>
    </row>
    <row r="266" spans="1:45" ht="5.25" customHeight="1" thickBot="1">
      <c r="A266" s="192"/>
      <c r="B266" s="376"/>
      <c r="C266" s="193"/>
      <c r="D266" s="193"/>
      <c r="E266" s="168"/>
      <c r="F266" s="168"/>
      <c r="G266" s="169"/>
      <c r="H266" s="169"/>
      <c r="I266" s="169"/>
      <c r="J266" s="169"/>
      <c r="K266" s="169"/>
      <c r="L266" s="169"/>
      <c r="M266" s="234"/>
      <c r="N266" s="234"/>
      <c r="O266" s="234"/>
      <c r="P266" s="234"/>
      <c r="Q266" s="170"/>
      <c r="R266" s="170"/>
      <c r="S266" s="170"/>
      <c r="T266" s="170"/>
      <c r="U266" s="419"/>
      <c r="V266" s="419"/>
      <c r="W266" s="419"/>
      <c r="X266" s="419"/>
      <c r="Y266" s="470"/>
      <c r="Z266" s="470"/>
      <c r="AA266" s="470"/>
      <c r="AB266" s="470"/>
      <c r="AC266" s="170"/>
      <c r="AD266" s="170"/>
      <c r="AE266" s="170"/>
      <c r="AF266" s="170"/>
      <c r="AG266" s="135"/>
      <c r="AH266" s="135"/>
      <c r="AI266" s="135"/>
      <c r="AJ266" s="217"/>
      <c r="AK266" s="217"/>
      <c r="AL266" s="217"/>
      <c r="AM266" s="1435"/>
      <c r="AN266" s="1507"/>
      <c r="AO266" s="83"/>
      <c r="AP266" s="83"/>
      <c r="AQ266" s="2"/>
      <c r="AR266" s="2"/>
      <c r="AS266" s="2"/>
    </row>
    <row r="267" spans="1:45" ht="21" customHeight="1">
      <c r="A267" s="358" t="s">
        <v>242</v>
      </c>
      <c r="B267" s="1675" t="s">
        <v>82</v>
      </c>
      <c r="C267" s="1676"/>
      <c r="D267" s="1676"/>
      <c r="E267" s="1676"/>
      <c r="F267" s="1676"/>
      <c r="G267" s="1676"/>
      <c r="H267" s="1676"/>
      <c r="I267" s="1676"/>
      <c r="J267" s="1676"/>
      <c r="K267" s="1676"/>
      <c r="L267" s="1677"/>
      <c r="M267" s="235">
        <f t="shared" ref="M267:AE267" si="124">M268+M431</f>
        <v>442737.8</v>
      </c>
      <c r="N267" s="235">
        <f t="shared" si="124"/>
        <v>94258.900000000009</v>
      </c>
      <c r="O267" s="235">
        <f t="shared" si="124"/>
        <v>178478.9</v>
      </c>
      <c r="P267" s="235">
        <f t="shared" si="124"/>
        <v>170000</v>
      </c>
      <c r="Q267" s="235">
        <f t="shared" si="124"/>
        <v>466921.79999999993</v>
      </c>
      <c r="R267" s="235">
        <f t="shared" si="124"/>
        <v>118442.90000000002</v>
      </c>
      <c r="S267" s="235">
        <f t="shared" si="124"/>
        <v>178478.9</v>
      </c>
      <c r="T267" s="235">
        <f t="shared" si="124"/>
        <v>170000</v>
      </c>
      <c r="U267" s="417">
        <f t="shared" si="124"/>
        <v>483892.29999999993</v>
      </c>
      <c r="V267" s="417">
        <f t="shared" si="124"/>
        <v>118442.90000000002</v>
      </c>
      <c r="W267" s="417">
        <f t="shared" si="124"/>
        <v>195449.4</v>
      </c>
      <c r="X267" s="417">
        <f t="shared" si="124"/>
        <v>170000</v>
      </c>
      <c r="Y267" s="468">
        <f t="shared" si="124"/>
        <v>414393.60000000003</v>
      </c>
      <c r="Z267" s="468">
        <f t="shared" si="124"/>
        <v>118442.90000000002</v>
      </c>
      <c r="AA267" s="468">
        <f t="shared" si="124"/>
        <v>195449.4</v>
      </c>
      <c r="AB267" s="468">
        <f t="shared" si="124"/>
        <v>100501.29999999999</v>
      </c>
      <c r="AC267" s="235">
        <f t="shared" si="124"/>
        <v>351193.61099999998</v>
      </c>
      <c r="AD267" s="235">
        <f t="shared" si="124"/>
        <v>101178.16999999998</v>
      </c>
      <c r="AE267" s="235">
        <f t="shared" si="124"/>
        <v>65174.599999999991</v>
      </c>
      <c r="AF267" s="235">
        <f>SUM(AF268+AF431)</f>
        <v>184840.84100000001</v>
      </c>
      <c r="AG267" s="191">
        <f>SUM(AG268+AG431)</f>
        <v>120846.74200000001</v>
      </c>
      <c r="AH267" s="208"/>
      <c r="AI267" s="208"/>
      <c r="AJ267" s="208">
        <f>SUM(AJ268+AJ431)</f>
        <v>148802.95000000001</v>
      </c>
      <c r="AK267" s="208">
        <f t="shared" si="82"/>
        <v>84339.541000000027</v>
      </c>
      <c r="AL267" s="208">
        <f t="shared" si="83"/>
        <v>-63199.98900000006</v>
      </c>
      <c r="AM267" s="1147"/>
      <c r="AN267" s="1539"/>
      <c r="AO267" s="83"/>
      <c r="AP267" s="83"/>
      <c r="AQ267" s="2"/>
      <c r="AR267" s="2"/>
      <c r="AS267" s="2"/>
    </row>
    <row r="268" spans="1:45" ht="22.5" customHeight="1">
      <c r="A268" s="359" t="s">
        <v>243</v>
      </c>
      <c r="B268" s="1900" t="s">
        <v>36</v>
      </c>
      <c r="C268" s="1900"/>
      <c r="D268" s="1900"/>
      <c r="E268" s="1900"/>
      <c r="F268" s="1244"/>
      <c r="G268" s="16"/>
      <c r="H268" s="16"/>
      <c r="I268" s="16"/>
      <c r="J268" s="16"/>
      <c r="K268" s="16"/>
      <c r="L268" s="16"/>
      <c r="M268" s="17">
        <f t="shared" ref="M268:AJ268" si="125">SUM(M269:M430)</f>
        <v>285275.8</v>
      </c>
      <c r="N268" s="17">
        <f t="shared" si="125"/>
        <v>87258.900000000009</v>
      </c>
      <c r="O268" s="17">
        <f t="shared" si="125"/>
        <v>98016.9</v>
      </c>
      <c r="P268" s="17">
        <f t="shared" si="125"/>
        <v>100000</v>
      </c>
      <c r="Q268" s="17">
        <f t="shared" si="125"/>
        <v>284806.19999999995</v>
      </c>
      <c r="R268" s="17">
        <f t="shared" si="125"/>
        <v>86789.300000000017</v>
      </c>
      <c r="S268" s="17">
        <f t="shared" si="125"/>
        <v>98016.9</v>
      </c>
      <c r="T268" s="17">
        <f t="shared" si="125"/>
        <v>100000</v>
      </c>
      <c r="U268" s="399">
        <f t="shared" si="125"/>
        <v>288197.69999999995</v>
      </c>
      <c r="V268" s="399">
        <f t="shared" si="125"/>
        <v>86789.300000000017</v>
      </c>
      <c r="W268" s="399">
        <f t="shared" si="125"/>
        <v>101408.4</v>
      </c>
      <c r="X268" s="399">
        <f t="shared" si="125"/>
        <v>100000</v>
      </c>
      <c r="Y268" s="448">
        <f t="shared" si="125"/>
        <v>273773.60000000003</v>
      </c>
      <c r="Z268" s="448">
        <f t="shared" si="125"/>
        <v>86789.300000000017</v>
      </c>
      <c r="AA268" s="448">
        <f t="shared" si="125"/>
        <v>101408.4</v>
      </c>
      <c r="AB268" s="448">
        <f t="shared" si="125"/>
        <v>85575.9</v>
      </c>
      <c r="AC268" s="17">
        <f t="shared" si="125"/>
        <v>202637.00099999999</v>
      </c>
      <c r="AD268" s="17">
        <f t="shared" si="125"/>
        <v>76191.569999999992</v>
      </c>
      <c r="AE268" s="17">
        <f t="shared" si="125"/>
        <v>51497.599999999991</v>
      </c>
      <c r="AF268" s="17">
        <f t="shared" si="125"/>
        <v>74947.831000000006</v>
      </c>
      <c r="AG268" s="17">
        <f t="shared" si="125"/>
        <v>53725.558000000005</v>
      </c>
      <c r="AH268" s="17"/>
      <c r="AI268" s="17"/>
      <c r="AJ268" s="17">
        <f t="shared" si="125"/>
        <v>74622.950000000012</v>
      </c>
      <c r="AK268" s="17">
        <f t="shared" ref="AK268:AK331" si="126">AF268-AB268</f>
        <v>-10628.068999999989</v>
      </c>
      <c r="AL268" s="17">
        <f t="shared" ref="AL268:AL331" si="127">AC268-Y268</f>
        <v>-71136.599000000046</v>
      </c>
      <c r="AM268" s="1134"/>
      <c r="AN268" s="1464"/>
      <c r="AO268" s="83"/>
      <c r="AP268" s="83"/>
      <c r="AQ268" s="2"/>
      <c r="AR268" s="2"/>
      <c r="AS268" s="2"/>
    </row>
    <row r="269" spans="1:45" s="109" customFormat="1" ht="18" customHeight="1" outlineLevel="1">
      <c r="A269" s="1930" t="s">
        <v>245</v>
      </c>
      <c r="B269" s="1931" t="s">
        <v>509</v>
      </c>
      <c r="C269" s="1576" t="s">
        <v>711</v>
      </c>
      <c r="D269" s="1576"/>
      <c r="E269" s="1576" t="s">
        <v>73</v>
      </c>
      <c r="F269" s="1576" t="s">
        <v>449</v>
      </c>
      <c r="G269" s="1284" t="s">
        <v>372</v>
      </c>
      <c r="H269" s="1284" t="s">
        <v>79</v>
      </c>
      <c r="I269" s="1284">
        <v>0.08</v>
      </c>
      <c r="J269" s="1307">
        <v>0.08</v>
      </c>
      <c r="K269" s="1576">
        <v>2018</v>
      </c>
      <c r="L269" s="1576">
        <v>2018</v>
      </c>
      <c r="M269" s="1612">
        <f>SUM(N269:P271)</f>
        <v>610</v>
      </c>
      <c r="N269" s="1612">
        <v>610</v>
      </c>
      <c r="O269" s="1612">
        <v>0</v>
      </c>
      <c r="P269" s="1612">
        <v>0</v>
      </c>
      <c r="Q269" s="1612">
        <f>SUM(R269:T271)</f>
        <v>0</v>
      </c>
      <c r="R269" s="1612">
        <v>0</v>
      </c>
      <c r="S269" s="1612">
        <v>0</v>
      </c>
      <c r="T269" s="1612">
        <v>0</v>
      </c>
      <c r="U269" s="1681">
        <f>SUM(V269:X271)</f>
        <v>0</v>
      </c>
      <c r="V269" s="1681">
        <f>R269</f>
        <v>0</v>
      </c>
      <c r="W269" s="1681">
        <f>S269</f>
        <v>0</v>
      </c>
      <c r="X269" s="1681">
        <f>T269</f>
        <v>0</v>
      </c>
      <c r="Y269" s="1594">
        <f>SUM(Z269:AB271)</f>
        <v>0</v>
      </c>
      <c r="Z269" s="1594">
        <f t="shared" ref="Z269:AB284" si="128">V269</f>
        <v>0</v>
      </c>
      <c r="AA269" s="1594">
        <f t="shared" si="128"/>
        <v>0</v>
      </c>
      <c r="AB269" s="1594">
        <f t="shared" si="128"/>
        <v>0</v>
      </c>
      <c r="AC269" s="1612">
        <f>SUM(AD269:AF271)</f>
        <v>0</v>
      </c>
      <c r="AD269" s="1606">
        <v>0</v>
      </c>
      <c r="AE269" s="1612">
        <v>0</v>
      </c>
      <c r="AF269" s="1927"/>
      <c r="AG269" s="1733" t="s">
        <v>33</v>
      </c>
      <c r="AH269" s="1334"/>
      <c r="AI269" s="1334"/>
      <c r="AJ269" s="1736"/>
      <c r="AK269" s="1612">
        <f t="shared" si="126"/>
        <v>0</v>
      </c>
      <c r="AL269" s="1612">
        <f t="shared" si="127"/>
        <v>0</v>
      </c>
      <c r="AM269" s="1736"/>
      <c r="AN269" s="1990"/>
      <c r="AO269" s="2"/>
      <c r="AP269" s="2"/>
      <c r="AQ269" s="2"/>
      <c r="AR269" s="2"/>
      <c r="AS269" s="2"/>
    </row>
    <row r="270" spans="1:45" s="109" customFormat="1" ht="18" customHeight="1" outlineLevel="1">
      <c r="A270" s="1828"/>
      <c r="B270" s="1719"/>
      <c r="C270" s="1577"/>
      <c r="D270" s="1577"/>
      <c r="E270" s="1577"/>
      <c r="F270" s="1577"/>
      <c r="G270" s="1284" t="s">
        <v>374</v>
      </c>
      <c r="H270" s="1284" t="s">
        <v>373</v>
      </c>
      <c r="I270" s="1284">
        <v>150</v>
      </c>
      <c r="J270" s="1307">
        <v>225</v>
      </c>
      <c r="K270" s="1577"/>
      <c r="L270" s="1577"/>
      <c r="M270" s="1613"/>
      <c r="N270" s="1613"/>
      <c r="O270" s="1613"/>
      <c r="P270" s="1613"/>
      <c r="Q270" s="1613"/>
      <c r="R270" s="1613"/>
      <c r="S270" s="1613"/>
      <c r="T270" s="1613"/>
      <c r="U270" s="1682"/>
      <c r="V270" s="1682"/>
      <c r="W270" s="1682"/>
      <c r="X270" s="1682"/>
      <c r="Y270" s="1595">
        <f t="shared" ref="Y270:Y271" si="129">SUM(Z270:AB270)</f>
        <v>0</v>
      </c>
      <c r="Z270" s="1595">
        <f t="shared" si="128"/>
        <v>0</v>
      </c>
      <c r="AA270" s="1595">
        <f t="shared" si="128"/>
        <v>0</v>
      </c>
      <c r="AB270" s="1595">
        <f t="shared" si="128"/>
        <v>0</v>
      </c>
      <c r="AC270" s="1613">
        <f t="shared" ref="AC270:AC271" si="130">SUM(AD270:AF270)</f>
        <v>0</v>
      </c>
      <c r="AD270" s="1607"/>
      <c r="AE270" s="1613"/>
      <c r="AF270" s="1928"/>
      <c r="AG270" s="1734"/>
      <c r="AH270" s="1335"/>
      <c r="AI270" s="1335"/>
      <c r="AJ270" s="1737"/>
      <c r="AK270" s="1613">
        <f t="shared" si="126"/>
        <v>0</v>
      </c>
      <c r="AL270" s="1613">
        <f t="shared" si="127"/>
        <v>0</v>
      </c>
      <c r="AM270" s="1737"/>
      <c r="AN270" s="1990"/>
      <c r="AO270" s="2"/>
      <c r="AP270" s="2"/>
      <c r="AQ270" s="2"/>
      <c r="AR270" s="2"/>
      <c r="AS270" s="2"/>
    </row>
    <row r="271" spans="1:45" s="109" customFormat="1" ht="43.2" customHeight="1" outlineLevel="1">
      <c r="A271" s="1829"/>
      <c r="B271" s="1720"/>
      <c r="C271" s="1578"/>
      <c r="D271" s="1578"/>
      <c r="E271" s="1578"/>
      <c r="F271" s="1578"/>
      <c r="G271" s="1284" t="s">
        <v>375</v>
      </c>
      <c r="H271" s="1284" t="s">
        <v>376</v>
      </c>
      <c r="I271" s="26">
        <v>2687</v>
      </c>
      <c r="J271" s="49">
        <v>2687</v>
      </c>
      <c r="K271" s="1578"/>
      <c r="L271" s="1578"/>
      <c r="M271" s="1614"/>
      <c r="N271" s="1614"/>
      <c r="O271" s="1614"/>
      <c r="P271" s="1614"/>
      <c r="Q271" s="1614"/>
      <c r="R271" s="1614"/>
      <c r="S271" s="1614"/>
      <c r="T271" s="1614"/>
      <c r="U271" s="1683"/>
      <c r="V271" s="1683"/>
      <c r="W271" s="1683"/>
      <c r="X271" s="1683"/>
      <c r="Y271" s="1596">
        <f t="shared" si="129"/>
        <v>0</v>
      </c>
      <c r="Z271" s="1596">
        <f t="shared" si="128"/>
        <v>0</v>
      </c>
      <c r="AA271" s="1596">
        <f t="shared" si="128"/>
        <v>0</v>
      </c>
      <c r="AB271" s="1596">
        <f t="shared" si="128"/>
        <v>0</v>
      </c>
      <c r="AC271" s="1614">
        <f t="shared" si="130"/>
        <v>0</v>
      </c>
      <c r="AD271" s="1608"/>
      <c r="AE271" s="1614"/>
      <c r="AF271" s="1929"/>
      <c r="AG271" s="1735"/>
      <c r="AH271" s="1336"/>
      <c r="AI271" s="1336"/>
      <c r="AJ271" s="1738"/>
      <c r="AK271" s="1614">
        <f t="shared" si="126"/>
        <v>0</v>
      </c>
      <c r="AL271" s="1614">
        <f t="shared" si="127"/>
        <v>0</v>
      </c>
      <c r="AM271" s="1738"/>
      <c r="AN271" s="1990"/>
      <c r="AO271" s="2"/>
      <c r="AP271" s="2"/>
      <c r="AQ271" s="2"/>
      <c r="AR271" s="2"/>
      <c r="AS271" s="2"/>
    </row>
    <row r="272" spans="1:45" s="109" customFormat="1" ht="26.4" customHeight="1" outlineLevel="1">
      <c r="A272" s="1934" t="s">
        <v>245</v>
      </c>
      <c r="B272" s="1718" t="s">
        <v>716</v>
      </c>
      <c r="C272" s="1576" t="s">
        <v>717</v>
      </c>
      <c r="D272" s="1576"/>
      <c r="E272" s="1576" t="s">
        <v>73</v>
      </c>
      <c r="F272" s="1576" t="s">
        <v>449</v>
      </c>
      <c r="G272" s="1284" t="s">
        <v>372</v>
      </c>
      <c r="H272" s="1284" t="s">
        <v>79</v>
      </c>
      <c r="I272" s="23">
        <v>0.78500000000000003</v>
      </c>
      <c r="J272" s="45">
        <v>0.78500000000000003</v>
      </c>
      <c r="K272" s="1576">
        <v>2018</v>
      </c>
      <c r="L272" s="1576">
        <v>2018</v>
      </c>
      <c r="M272" s="1612"/>
      <c r="N272" s="1612"/>
      <c r="O272" s="1612"/>
      <c r="P272" s="1612"/>
      <c r="Q272" s="1612">
        <f>SUM(R272:T274)</f>
        <v>5813</v>
      </c>
      <c r="R272" s="1612">
        <v>5813</v>
      </c>
      <c r="S272" s="1612">
        <v>0</v>
      </c>
      <c r="T272" s="1612">
        <v>0</v>
      </c>
      <c r="U272" s="1681">
        <f>SUM(V272:X274)</f>
        <v>5813</v>
      </c>
      <c r="V272" s="1681">
        <f>R272</f>
        <v>5813</v>
      </c>
      <c r="W272" s="1681">
        <f>S272</f>
        <v>0</v>
      </c>
      <c r="X272" s="1681">
        <f>T272</f>
        <v>0</v>
      </c>
      <c r="Y272" s="1594">
        <f>SUM(Z272:AB274)</f>
        <v>5813</v>
      </c>
      <c r="Z272" s="1594">
        <f t="shared" si="128"/>
        <v>5813</v>
      </c>
      <c r="AA272" s="1594">
        <f t="shared" si="128"/>
        <v>0</v>
      </c>
      <c r="AB272" s="1594">
        <f t="shared" si="128"/>
        <v>0</v>
      </c>
      <c r="AC272" s="1612">
        <f>SUM(AD272:AF274)</f>
        <v>5483.6</v>
      </c>
      <c r="AD272" s="1612">
        <v>5483.6</v>
      </c>
      <c r="AE272" s="1736"/>
      <c r="AF272" s="1927"/>
      <c r="AG272" s="1736"/>
      <c r="AH272" s="1213"/>
      <c r="AI272" s="1213"/>
      <c r="AJ272" s="1927"/>
      <c r="AK272" s="1612">
        <f t="shared" si="126"/>
        <v>0</v>
      </c>
      <c r="AL272" s="1612">
        <f t="shared" si="127"/>
        <v>-329.39999999999964</v>
      </c>
      <c r="AM272" s="1927"/>
      <c r="AN272" s="2220"/>
      <c r="AO272" s="2"/>
      <c r="AP272" s="2"/>
      <c r="AQ272" s="2"/>
      <c r="AR272" s="2"/>
      <c r="AS272" s="2"/>
    </row>
    <row r="273" spans="1:45" s="109" customFormat="1" ht="26.4" customHeight="1" outlineLevel="1">
      <c r="A273" s="1935"/>
      <c r="B273" s="1719"/>
      <c r="C273" s="1577"/>
      <c r="D273" s="1577"/>
      <c r="E273" s="1577"/>
      <c r="F273" s="1577"/>
      <c r="G273" s="1284" t="s">
        <v>374</v>
      </c>
      <c r="H273" s="1284" t="s">
        <v>373</v>
      </c>
      <c r="I273" s="26">
        <v>150</v>
      </c>
      <c r="J273" s="49">
        <v>160</v>
      </c>
      <c r="K273" s="1577"/>
      <c r="L273" s="1577"/>
      <c r="M273" s="1613"/>
      <c r="N273" s="1613"/>
      <c r="O273" s="1613"/>
      <c r="P273" s="1613"/>
      <c r="Q273" s="1613"/>
      <c r="R273" s="1613"/>
      <c r="S273" s="1613"/>
      <c r="T273" s="1613"/>
      <c r="U273" s="1682"/>
      <c r="V273" s="1682"/>
      <c r="W273" s="1682"/>
      <c r="X273" s="1682"/>
      <c r="Y273" s="1595">
        <f t="shared" ref="Y273:Y336" si="131">SUM(Z273:AB273)</f>
        <v>0</v>
      </c>
      <c r="Z273" s="1595">
        <f t="shared" si="128"/>
        <v>0</v>
      </c>
      <c r="AA273" s="1595">
        <f t="shared" si="128"/>
        <v>0</v>
      </c>
      <c r="AB273" s="1595">
        <f t="shared" si="128"/>
        <v>0</v>
      </c>
      <c r="AC273" s="1613">
        <f t="shared" ref="AC273:AC336" si="132">SUM(AD273:AF273)</f>
        <v>0</v>
      </c>
      <c r="AD273" s="1613"/>
      <c r="AE273" s="1737"/>
      <c r="AF273" s="1928"/>
      <c r="AG273" s="1737"/>
      <c r="AH273" s="1219"/>
      <c r="AI273" s="1219"/>
      <c r="AJ273" s="1928"/>
      <c r="AK273" s="1613">
        <f t="shared" si="126"/>
        <v>0</v>
      </c>
      <c r="AL273" s="1613">
        <f t="shared" si="127"/>
        <v>0</v>
      </c>
      <c r="AM273" s="1928"/>
      <c r="AN273" s="2221"/>
      <c r="AO273" s="2"/>
      <c r="AP273" s="2"/>
      <c r="AQ273" s="2"/>
      <c r="AR273" s="2"/>
      <c r="AS273" s="2"/>
    </row>
    <row r="274" spans="1:45" s="109" customFormat="1" ht="40.200000000000003" customHeight="1" outlineLevel="1">
      <c r="A274" s="1936"/>
      <c r="B274" s="1720"/>
      <c r="C274" s="1578"/>
      <c r="D274" s="1578"/>
      <c r="E274" s="1578"/>
      <c r="F274" s="1578"/>
      <c r="G274" s="1284" t="s">
        <v>375</v>
      </c>
      <c r="H274" s="1284" t="s">
        <v>376</v>
      </c>
      <c r="I274" s="22">
        <v>1011.6</v>
      </c>
      <c r="J274" s="48">
        <v>1025.76</v>
      </c>
      <c r="K274" s="1578"/>
      <c r="L274" s="1578"/>
      <c r="M274" s="1614"/>
      <c r="N274" s="1614"/>
      <c r="O274" s="1614"/>
      <c r="P274" s="1614"/>
      <c r="Q274" s="1614"/>
      <c r="R274" s="1614"/>
      <c r="S274" s="1614"/>
      <c r="T274" s="1614"/>
      <c r="U274" s="1683"/>
      <c r="V274" s="1683"/>
      <c r="W274" s="1683"/>
      <c r="X274" s="1683"/>
      <c r="Y274" s="1596">
        <f t="shared" si="131"/>
        <v>0</v>
      </c>
      <c r="Z274" s="1596">
        <f t="shared" si="128"/>
        <v>0</v>
      </c>
      <c r="AA274" s="1596">
        <f t="shared" si="128"/>
        <v>0</v>
      </c>
      <c r="AB274" s="1596">
        <f t="shared" si="128"/>
        <v>0</v>
      </c>
      <c r="AC274" s="1614">
        <f t="shared" si="132"/>
        <v>0</v>
      </c>
      <c r="AD274" s="1614"/>
      <c r="AE274" s="1738"/>
      <c r="AF274" s="1929"/>
      <c r="AG274" s="1738"/>
      <c r="AH274" s="1214"/>
      <c r="AI274" s="1214"/>
      <c r="AJ274" s="1929"/>
      <c r="AK274" s="1614">
        <f t="shared" si="126"/>
        <v>0</v>
      </c>
      <c r="AL274" s="1614">
        <f t="shared" si="127"/>
        <v>0</v>
      </c>
      <c r="AM274" s="1929"/>
      <c r="AN274" s="2222"/>
      <c r="AO274" s="2"/>
      <c r="AP274" s="2"/>
      <c r="AQ274" s="2"/>
      <c r="AR274" s="2"/>
      <c r="AS274" s="2"/>
    </row>
    <row r="275" spans="1:45" s="109" customFormat="1" ht="18" customHeight="1" outlineLevel="1">
      <c r="A275" s="1930" t="s">
        <v>378</v>
      </c>
      <c r="B275" s="1931" t="s">
        <v>510</v>
      </c>
      <c r="C275" s="1576" t="s">
        <v>711</v>
      </c>
      <c r="D275" s="1576"/>
      <c r="E275" s="1576" t="s">
        <v>73</v>
      </c>
      <c r="F275" s="1576" t="s">
        <v>449</v>
      </c>
      <c r="G275" s="1284" t="s">
        <v>372</v>
      </c>
      <c r="H275" s="1284" t="s">
        <v>79</v>
      </c>
      <c r="I275" s="1284">
        <v>0.17</v>
      </c>
      <c r="J275" s="1307">
        <v>0.17</v>
      </c>
      <c r="K275" s="1576">
        <v>2018</v>
      </c>
      <c r="L275" s="1576">
        <v>2018</v>
      </c>
      <c r="M275" s="1612">
        <f>SUM(N275:P277)</f>
        <v>1706.8</v>
      </c>
      <c r="N275" s="1612">
        <v>1706.8</v>
      </c>
      <c r="O275" s="1612">
        <v>0</v>
      </c>
      <c r="P275" s="1612">
        <v>0</v>
      </c>
      <c r="Q275" s="1612">
        <f>SUM(R275:T277)</f>
        <v>0</v>
      </c>
      <c r="R275" s="1612">
        <v>0</v>
      </c>
      <c r="S275" s="1612">
        <v>0</v>
      </c>
      <c r="T275" s="1612">
        <v>0</v>
      </c>
      <c r="U275" s="1681">
        <f>SUM(V275:X277)</f>
        <v>0</v>
      </c>
      <c r="V275" s="1681">
        <f>R275</f>
        <v>0</v>
      </c>
      <c r="W275" s="1681">
        <f>S275</f>
        <v>0</v>
      </c>
      <c r="X275" s="1681">
        <f>T275</f>
        <v>0</v>
      </c>
      <c r="Y275" s="1594">
        <f>SUM(Z275:AB277)</f>
        <v>0</v>
      </c>
      <c r="Z275" s="1594">
        <f t="shared" si="128"/>
        <v>0</v>
      </c>
      <c r="AA275" s="1594">
        <f t="shared" si="128"/>
        <v>0</v>
      </c>
      <c r="AB275" s="1594">
        <f t="shared" si="128"/>
        <v>0</v>
      </c>
      <c r="AC275" s="1612">
        <f>SUM(AD275:AF277)</f>
        <v>0</v>
      </c>
      <c r="AD275" s="1612"/>
      <c r="AE275" s="1612"/>
      <c r="AF275" s="1927"/>
      <c r="AG275" s="1733" t="s">
        <v>33</v>
      </c>
      <c r="AH275" s="1334"/>
      <c r="AI275" s="1334"/>
      <c r="AJ275" s="1927"/>
      <c r="AK275" s="1612">
        <f t="shared" si="126"/>
        <v>0</v>
      </c>
      <c r="AL275" s="1612">
        <f t="shared" si="127"/>
        <v>0</v>
      </c>
      <c r="AM275" s="1927"/>
      <c r="AN275" s="1990"/>
      <c r="AO275" s="2"/>
      <c r="AP275" s="2"/>
      <c r="AQ275" s="2"/>
      <c r="AR275" s="2"/>
      <c r="AS275" s="2"/>
    </row>
    <row r="276" spans="1:45" s="109" customFormat="1" ht="14.25" customHeight="1" outlineLevel="1">
      <c r="A276" s="1828"/>
      <c r="B276" s="1719"/>
      <c r="C276" s="1577"/>
      <c r="D276" s="1577"/>
      <c r="E276" s="1577"/>
      <c r="F276" s="1577"/>
      <c r="G276" s="1284" t="s">
        <v>374</v>
      </c>
      <c r="H276" s="1284" t="s">
        <v>373</v>
      </c>
      <c r="I276" s="1284">
        <v>150</v>
      </c>
      <c r="J276" s="1307">
        <v>160</v>
      </c>
      <c r="K276" s="1577"/>
      <c r="L276" s="1577"/>
      <c r="M276" s="1613"/>
      <c r="N276" s="1613"/>
      <c r="O276" s="1613"/>
      <c r="P276" s="1613"/>
      <c r="Q276" s="1613"/>
      <c r="R276" s="1613"/>
      <c r="S276" s="1613"/>
      <c r="T276" s="1613"/>
      <c r="U276" s="1682"/>
      <c r="V276" s="1682"/>
      <c r="W276" s="1682"/>
      <c r="X276" s="1682"/>
      <c r="Y276" s="1595">
        <f t="shared" si="131"/>
        <v>0</v>
      </c>
      <c r="Z276" s="1595">
        <f t="shared" si="128"/>
        <v>0</v>
      </c>
      <c r="AA276" s="1595">
        <f t="shared" si="128"/>
        <v>0</v>
      </c>
      <c r="AB276" s="1595">
        <f t="shared" si="128"/>
        <v>0</v>
      </c>
      <c r="AC276" s="1613">
        <f t="shared" si="132"/>
        <v>0</v>
      </c>
      <c r="AD276" s="1613"/>
      <c r="AE276" s="1613"/>
      <c r="AF276" s="1928"/>
      <c r="AG276" s="1734"/>
      <c r="AH276" s="1335"/>
      <c r="AI276" s="1335"/>
      <c r="AJ276" s="1928"/>
      <c r="AK276" s="1613">
        <f t="shared" si="126"/>
        <v>0</v>
      </c>
      <c r="AL276" s="1613">
        <f t="shared" si="127"/>
        <v>0</v>
      </c>
      <c r="AM276" s="1928"/>
      <c r="AN276" s="1990"/>
      <c r="AO276" s="2"/>
      <c r="AP276" s="2"/>
      <c r="AQ276" s="2"/>
      <c r="AR276" s="2"/>
      <c r="AS276" s="2"/>
    </row>
    <row r="277" spans="1:45" s="109" customFormat="1" ht="47.25" customHeight="1" outlineLevel="1">
      <c r="A277" s="1829"/>
      <c r="B277" s="1720"/>
      <c r="C277" s="1578"/>
      <c r="D277" s="1578"/>
      <c r="E277" s="1578"/>
      <c r="F277" s="1578"/>
      <c r="G277" s="1284" t="s">
        <v>375</v>
      </c>
      <c r="H277" s="1284" t="s">
        <v>376</v>
      </c>
      <c r="I277" s="21">
        <v>1209.5999999999999</v>
      </c>
      <c r="J277" s="44">
        <v>1209.5999999999999</v>
      </c>
      <c r="K277" s="1578"/>
      <c r="L277" s="1578"/>
      <c r="M277" s="1614"/>
      <c r="N277" s="1614"/>
      <c r="O277" s="1614"/>
      <c r="P277" s="1614"/>
      <c r="Q277" s="1614"/>
      <c r="R277" s="1614"/>
      <c r="S277" s="1614"/>
      <c r="T277" s="1614"/>
      <c r="U277" s="1683"/>
      <c r="V277" s="1683"/>
      <c r="W277" s="1683"/>
      <c r="X277" s="1683"/>
      <c r="Y277" s="1596">
        <f t="shared" si="131"/>
        <v>0</v>
      </c>
      <c r="Z277" s="1596">
        <f t="shared" si="128"/>
        <v>0</v>
      </c>
      <c r="AA277" s="1596">
        <f t="shared" si="128"/>
        <v>0</v>
      </c>
      <c r="AB277" s="1596">
        <f t="shared" si="128"/>
        <v>0</v>
      </c>
      <c r="AC277" s="1614">
        <f t="shared" si="132"/>
        <v>0</v>
      </c>
      <c r="AD277" s="1614"/>
      <c r="AE277" s="1614"/>
      <c r="AF277" s="1929"/>
      <c r="AG277" s="1735"/>
      <c r="AH277" s="1336"/>
      <c r="AI277" s="1336"/>
      <c r="AJ277" s="1929"/>
      <c r="AK277" s="1614">
        <f t="shared" si="126"/>
        <v>0</v>
      </c>
      <c r="AL277" s="1614">
        <f t="shared" si="127"/>
        <v>0</v>
      </c>
      <c r="AM277" s="1929"/>
      <c r="AN277" s="1990"/>
      <c r="AO277" s="2"/>
      <c r="AP277" s="2"/>
      <c r="AQ277" s="2"/>
      <c r="AR277" s="2"/>
      <c r="AS277" s="2"/>
    </row>
    <row r="278" spans="1:45" s="109" customFormat="1" ht="26.4" customHeight="1" outlineLevel="1">
      <c r="A278" s="1827" t="s">
        <v>378</v>
      </c>
      <c r="B278" s="1718" t="s">
        <v>721</v>
      </c>
      <c r="C278" s="1576" t="s">
        <v>722</v>
      </c>
      <c r="D278" s="1576"/>
      <c r="E278" s="1576" t="s">
        <v>73</v>
      </c>
      <c r="F278" s="1576" t="s">
        <v>449</v>
      </c>
      <c r="G278" s="1284" t="s">
        <v>372</v>
      </c>
      <c r="H278" s="1284" t="s">
        <v>79</v>
      </c>
      <c r="I278" s="22">
        <v>0.24</v>
      </c>
      <c r="J278" s="48">
        <v>0.24</v>
      </c>
      <c r="K278" s="1576">
        <v>2018</v>
      </c>
      <c r="L278" s="1576">
        <v>2018</v>
      </c>
      <c r="M278" s="1612"/>
      <c r="N278" s="1576"/>
      <c r="O278" s="1576"/>
      <c r="P278" s="1576"/>
      <c r="Q278" s="1612">
        <f>SUM(R278:T280)</f>
        <v>2118.6</v>
      </c>
      <c r="R278" s="1612">
        <v>2118.6</v>
      </c>
      <c r="S278" s="1612">
        <v>0</v>
      </c>
      <c r="T278" s="1612">
        <v>0</v>
      </c>
      <c r="U278" s="1681">
        <f>SUM(V278:X280)</f>
        <v>2118.6</v>
      </c>
      <c r="V278" s="1681">
        <f>R278</f>
        <v>2118.6</v>
      </c>
      <c r="W278" s="1681">
        <f>S278</f>
        <v>0</v>
      </c>
      <c r="X278" s="1681">
        <f>T278</f>
        <v>0</v>
      </c>
      <c r="Y278" s="1594">
        <f>SUM(Z278:AB280)</f>
        <v>2118.6</v>
      </c>
      <c r="Z278" s="1594">
        <f t="shared" si="128"/>
        <v>2118.6</v>
      </c>
      <c r="AA278" s="1594">
        <f t="shared" si="128"/>
        <v>0</v>
      </c>
      <c r="AB278" s="1594">
        <f t="shared" si="128"/>
        <v>0</v>
      </c>
      <c r="AC278" s="1612">
        <f>SUM(AD278:AF280)</f>
        <v>137.69999999999999</v>
      </c>
      <c r="AD278" s="1612">
        <v>137.69999999999999</v>
      </c>
      <c r="AE278" s="1612">
        <v>0</v>
      </c>
      <c r="AF278" s="1927"/>
      <c r="AG278" s="1612">
        <v>0</v>
      </c>
      <c r="AH278" s="1211"/>
      <c r="AI278" s="1211"/>
      <c r="AJ278" s="1927"/>
      <c r="AK278" s="1612">
        <f t="shared" si="126"/>
        <v>0</v>
      </c>
      <c r="AL278" s="1612">
        <f t="shared" si="127"/>
        <v>-1980.8999999999999</v>
      </c>
      <c r="AM278" s="1927"/>
      <c r="AN278" s="2220"/>
      <c r="AO278" s="2"/>
      <c r="AP278" s="2"/>
      <c r="AQ278" s="2"/>
      <c r="AR278" s="2"/>
      <c r="AS278" s="2"/>
    </row>
    <row r="279" spans="1:45" s="109" customFormat="1" ht="26.4" customHeight="1" outlineLevel="1">
      <c r="A279" s="1828"/>
      <c r="B279" s="1719"/>
      <c r="C279" s="1577"/>
      <c r="D279" s="1577"/>
      <c r="E279" s="1577"/>
      <c r="F279" s="1577"/>
      <c r="G279" s="1284" t="s">
        <v>374</v>
      </c>
      <c r="H279" s="1284" t="s">
        <v>373</v>
      </c>
      <c r="I279" s="26">
        <v>200</v>
      </c>
      <c r="J279" s="49">
        <v>225</v>
      </c>
      <c r="K279" s="1577"/>
      <c r="L279" s="1577"/>
      <c r="M279" s="1613"/>
      <c r="N279" s="1577"/>
      <c r="O279" s="1577"/>
      <c r="P279" s="1577"/>
      <c r="Q279" s="1613"/>
      <c r="R279" s="1613"/>
      <c r="S279" s="1613"/>
      <c r="T279" s="1613"/>
      <c r="U279" s="1682"/>
      <c r="V279" s="1682"/>
      <c r="W279" s="1682"/>
      <c r="X279" s="1682"/>
      <c r="Y279" s="1595">
        <f t="shared" si="131"/>
        <v>0</v>
      </c>
      <c r="Z279" s="1595">
        <f t="shared" si="128"/>
        <v>0</v>
      </c>
      <c r="AA279" s="1595">
        <f t="shared" si="128"/>
        <v>0</v>
      </c>
      <c r="AB279" s="1595">
        <f t="shared" si="128"/>
        <v>0</v>
      </c>
      <c r="AC279" s="1613">
        <f t="shared" si="132"/>
        <v>0</v>
      </c>
      <c r="AD279" s="1613"/>
      <c r="AE279" s="1613"/>
      <c r="AF279" s="1928"/>
      <c r="AG279" s="1613"/>
      <c r="AH279" s="1223"/>
      <c r="AI279" s="1223"/>
      <c r="AJ279" s="1928"/>
      <c r="AK279" s="1613">
        <f t="shared" si="126"/>
        <v>0</v>
      </c>
      <c r="AL279" s="1613">
        <f t="shared" si="127"/>
        <v>0</v>
      </c>
      <c r="AM279" s="1928"/>
      <c r="AN279" s="2221"/>
      <c r="AO279" s="2"/>
      <c r="AP279" s="2"/>
      <c r="AQ279" s="2"/>
      <c r="AR279" s="2"/>
      <c r="AS279" s="2"/>
    </row>
    <row r="280" spans="1:45" s="109" customFormat="1" ht="26.4" customHeight="1" outlineLevel="1">
      <c r="A280" s="1829"/>
      <c r="B280" s="1720"/>
      <c r="C280" s="1578"/>
      <c r="D280" s="1578"/>
      <c r="E280" s="1578"/>
      <c r="F280" s="1578"/>
      <c r="G280" s="1284" t="s">
        <v>375</v>
      </c>
      <c r="H280" s="1284" t="s">
        <v>376</v>
      </c>
      <c r="I280" s="21">
        <v>1598.4</v>
      </c>
      <c r="J280" s="44">
        <v>2872.8</v>
      </c>
      <c r="K280" s="1578"/>
      <c r="L280" s="1578"/>
      <c r="M280" s="1614"/>
      <c r="N280" s="1578"/>
      <c r="O280" s="1578"/>
      <c r="P280" s="1578"/>
      <c r="Q280" s="1614"/>
      <c r="R280" s="1614"/>
      <c r="S280" s="1614"/>
      <c r="T280" s="1614"/>
      <c r="U280" s="1683"/>
      <c r="V280" s="1683"/>
      <c r="W280" s="1683"/>
      <c r="X280" s="1683"/>
      <c r="Y280" s="1596">
        <f t="shared" si="131"/>
        <v>0</v>
      </c>
      <c r="Z280" s="1596">
        <f t="shared" si="128"/>
        <v>0</v>
      </c>
      <c r="AA280" s="1596">
        <f t="shared" si="128"/>
        <v>0</v>
      </c>
      <c r="AB280" s="1596">
        <f t="shared" si="128"/>
        <v>0</v>
      </c>
      <c r="AC280" s="1614">
        <f t="shared" si="132"/>
        <v>0</v>
      </c>
      <c r="AD280" s="1614"/>
      <c r="AE280" s="1614"/>
      <c r="AF280" s="1929"/>
      <c r="AG280" s="1614"/>
      <c r="AH280" s="1212"/>
      <c r="AI280" s="1212"/>
      <c r="AJ280" s="1929"/>
      <c r="AK280" s="1614">
        <f t="shared" si="126"/>
        <v>0</v>
      </c>
      <c r="AL280" s="1614">
        <f t="shared" si="127"/>
        <v>0</v>
      </c>
      <c r="AM280" s="1929"/>
      <c r="AN280" s="2222"/>
      <c r="AO280" s="2"/>
      <c r="AP280" s="2"/>
      <c r="AQ280" s="2"/>
      <c r="AR280" s="2"/>
      <c r="AS280" s="2"/>
    </row>
    <row r="281" spans="1:45" ht="15.75" customHeight="1" outlineLevel="1">
      <c r="A281" s="1827" t="s">
        <v>379</v>
      </c>
      <c r="B281" s="1718" t="s">
        <v>511</v>
      </c>
      <c r="C281" s="1576" t="s">
        <v>761</v>
      </c>
      <c r="D281" s="1576"/>
      <c r="E281" s="1576" t="s">
        <v>73</v>
      </c>
      <c r="F281" s="1576" t="s">
        <v>449</v>
      </c>
      <c r="G281" s="1284" t="s">
        <v>372</v>
      </c>
      <c r="H281" s="1284" t="s">
        <v>79</v>
      </c>
      <c r="I281" s="1284">
        <v>0.25</v>
      </c>
      <c r="J281" s="1307">
        <v>0.25</v>
      </c>
      <c r="K281" s="1576">
        <v>2018</v>
      </c>
      <c r="L281" s="1576">
        <v>2018</v>
      </c>
      <c r="M281" s="1612">
        <f>SUM(N281:P283)</f>
        <v>2320</v>
      </c>
      <c r="N281" s="1612">
        <v>2320</v>
      </c>
      <c r="O281" s="1612">
        <v>0</v>
      </c>
      <c r="P281" s="1612">
        <v>0</v>
      </c>
      <c r="Q281" s="1612">
        <f>SUM(R281:T283)</f>
        <v>2320</v>
      </c>
      <c r="R281" s="1612">
        <v>2320</v>
      </c>
      <c r="S281" s="1612">
        <v>0</v>
      </c>
      <c r="T281" s="1612">
        <v>0</v>
      </c>
      <c r="U281" s="1681">
        <f>SUM(V281:X283)</f>
        <v>2320</v>
      </c>
      <c r="V281" s="1681">
        <f>R281</f>
        <v>2320</v>
      </c>
      <c r="W281" s="1681">
        <f>S281</f>
        <v>0</v>
      </c>
      <c r="X281" s="1681">
        <f>T281</f>
        <v>0</v>
      </c>
      <c r="Y281" s="1594">
        <f>SUM(Z281:AB283)</f>
        <v>2320</v>
      </c>
      <c r="Z281" s="1594">
        <f t="shared" si="128"/>
        <v>2320</v>
      </c>
      <c r="AA281" s="1594">
        <f t="shared" si="128"/>
        <v>0</v>
      </c>
      <c r="AB281" s="1594">
        <f t="shared" si="128"/>
        <v>0</v>
      </c>
      <c r="AC281" s="1612">
        <f>SUM(AD281:AF283)</f>
        <v>2947.05</v>
      </c>
      <c r="AD281" s="1612">
        <v>2947.05</v>
      </c>
      <c r="AE281" s="1612">
        <v>0</v>
      </c>
      <c r="AF281" s="1927"/>
      <c r="AG281" s="1733" t="s">
        <v>33</v>
      </c>
      <c r="AH281" s="1334"/>
      <c r="AI281" s="1334"/>
      <c r="AJ281" s="1927"/>
      <c r="AK281" s="1612">
        <f t="shared" si="126"/>
        <v>0</v>
      </c>
      <c r="AL281" s="1612">
        <f t="shared" si="127"/>
        <v>627.05000000000018</v>
      </c>
      <c r="AM281" s="1927"/>
      <c r="AN281" s="1990"/>
      <c r="AO281" s="2"/>
      <c r="AP281" s="2"/>
      <c r="AQ281" s="2"/>
      <c r="AR281" s="2"/>
      <c r="AS281" s="2"/>
    </row>
    <row r="282" spans="1:45" ht="14.4" outlineLevel="1">
      <c r="A282" s="1828"/>
      <c r="B282" s="1719"/>
      <c r="C282" s="1577"/>
      <c r="D282" s="1577"/>
      <c r="E282" s="1577"/>
      <c r="F282" s="1577"/>
      <c r="G282" s="1284" t="s">
        <v>374</v>
      </c>
      <c r="H282" s="1284" t="s">
        <v>373</v>
      </c>
      <c r="I282" s="1284">
        <v>100</v>
      </c>
      <c r="J282" s="1307">
        <v>110</v>
      </c>
      <c r="K282" s="1577"/>
      <c r="L282" s="1577"/>
      <c r="M282" s="1613"/>
      <c r="N282" s="1613"/>
      <c r="O282" s="1613"/>
      <c r="P282" s="1613"/>
      <c r="Q282" s="1613"/>
      <c r="R282" s="1613"/>
      <c r="S282" s="1613"/>
      <c r="T282" s="1613"/>
      <c r="U282" s="1682"/>
      <c r="V282" s="1682"/>
      <c r="W282" s="1682"/>
      <c r="X282" s="1682"/>
      <c r="Y282" s="1595">
        <f t="shared" si="131"/>
        <v>0</v>
      </c>
      <c r="Z282" s="1595">
        <f t="shared" si="128"/>
        <v>0</v>
      </c>
      <c r="AA282" s="1595">
        <f t="shared" si="128"/>
        <v>0</v>
      </c>
      <c r="AB282" s="1595">
        <f t="shared" si="128"/>
        <v>0</v>
      </c>
      <c r="AC282" s="1613">
        <f t="shared" si="132"/>
        <v>0</v>
      </c>
      <c r="AD282" s="1613"/>
      <c r="AE282" s="1613"/>
      <c r="AF282" s="1928"/>
      <c r="AG282" s="1734"/>
      <c r="AH282" s="1335"/>
      <c r="AI282" s="1335"/>
      <c r="AJ282" s="1928"/>
      <c r="AK282" s="1613">
        <f t="shared" si="126"/>
        <v>0</v>
      </c>
      <c r="AL282" s="1613">
        <f t="shared" si="127"/>
        <v>0</v>
      </c>
      <c r="AM282" s="1928"/>
      <c r="AN282" s="1990"/>
      <c r="AO282" s="2"/>
      <c r="AP282" s="2"/>
      <c r="AQ282" s="2"/>
      <c r="AR282" s="2"/>
      <c r="AS282" s="2"/>
    </row>
    <row r="283" spans="1:45" ht="44.25" customHeight="1" outlineLevel="1">
      <c r="A283" s="1829"/>
      <c r="B283" s="1720"/>
      <c r="C283" s="1578"/>
      <c r="D283" s="1578"/>
      <c r="E283" s="1578"/>
      <c r="F283" s="1578"/>
      <c r="G283" s="1284" t="s">
        <v>375</v>
      </c>
      <c r="H283" s="1284" t="s">
        <v>376</v>
      </c>
      <c r="I283" s="1284">
        <v>717.12</v>
      </c>
      <c r="J283" s="1307">
        <v>725.76</v>
      </c>
      <c r="K283" s="1578"/>
      <c r="L283" s="1578"/>
      <c r="M283" s="1614"/>
      <c r="N283" s="1614"/>
      <c r="O283" s="1614"/>
      <c r="P283" s="1614"/>
      <c r="Q283" s="1614"/>
      <c r="R283" s="1614"/>
      <c r="S283" s="1614"/>
      <c r="T283" s="1614"/>
      <c r="U283" s="1683"/>
      <c r="V283" s="1683"/>
      <c r="W283" s="1683"/>
      <c r="X283" s="1683"/>
      <c r="Y283" s="1596">
        <f t="shared" si="131"/>
        <v>0</v>
      </c>
      <c r="Z283" s="1596">
        <f t="shared" si="128"/>
        <v>0</v>
      </c>
      <c r="AA283" s="1596">
        <f t="shared" si="128"/>
        <v>0</v>
      </c>
      <c r="AB283" s="1596">
        <f t="shared" si="128"/>
        <v>0</v>
      </c>
      <c r="AC283" s="1614">
        <f t="shared" si="132"/>
        <v>0</v>
      </c>
      <c r="AD283" s="1614"/>
      <c r="AE283" s="1614"/>
      <c r="AF283" s="1929"/>
      <c r="AG283" s="1735"/>
      <c r="AH283" s="1336"/>
      <c r="AI283" s="1336"/>
      <c r="AJ283" s="1929"/>
      <c r="AK283" s="1614">
        <f t="shared" si="126"/>
        <v>0</v>
      </c>
      <c r="AL283" s="1614">
        <f t="shared" si="127"/>
        <v>0</v>
      </c>
      <c r="AM283" s="1929"/>
      <c r="AN283" s="1990"/>
      <c r="AO283" s="2"/>
      <c r="AP283" s="2"/>
      <c r="AQ283" s="2"/>
      <c r="AR283" s="2"/>
      <c r="AS283" s="2"/>
    </row>
    <row r="284" spans="1:45" ht="18" customHeight="1" outlineLevel="1">
      <c r="A284" s="1827" t="s">
        <v>380</v>
      </c>
      <c r="B284" s="1718" t="s">
        <v>512</v>
      </c>
      <c r="C284" s="1576" t="s">
        <v>720</v>
      </c>
      <c r="D284" s="1576"/>
      <c r="E284" s="1576" t="s">
        <v>73</v>
      </c>
      <c r="F284" s="1576" t="s">
        <v>449</v>
      </c>
      <c r="G284" s="1284" t="s">
        <v>372</v>
      </c>
      <c r="H284" s="1284" t="s">
        <v>79</v>
      </c>
      <c r="I284" s="1284">
        <v>0.10299999999999999</v>
      </c>
      <c r="J284" s="1307">
        <v>0.10299999999999999</v>
      </c>
      <c r="K284" s="1576">
        <v>2018</v>
      </c>
      <c r="L284" s="1576">
        <v>2018</v>
      </c>
      <c r="M284" s="1612">
        <f>SUM(N284:P286)</f>
        <v>1493.5</v>
      </c>
      <c r="N284" s="1612">
        <v>1493.5</v>
      </c>
      <c r="O284" s="1612">
        <v>0</v>
      </c>
      <c r="P284" s="1612">
        <v>0</v>
      </c>
      <c r="Q284" s="1612">
        <f>SUM(R284:T286)</f>
        <v>1223.7</v>
      </c>
      <c r="R284" s="1612">
        <v>1223.7</v>
      </c>
      <c r="S284" s="1612">
        <v>0</v>
      </c>
      <c r="T284" s="1612">
        <v>0</v>
      </c>
      <c r="U284" s="1681">
        <f>SUM(V284:X286)</f>
        <v>1223.7</v>
      </c>
      <c r="V284" s="1681">
        <f>R284</f>
        <v>1223.7</v>
      </c>
      <c r="W284" s="1681">
        <f>S284</f>
        <v>0</v>
      </c>
      <c r="X284" s="1681">
        <f>T284</f>
        <v>0</v>
      </c>
      <c r="Y284" s="1594">
        <f>SUM(Z284:AB286)</f>
        <v>1223.7</v>
      </c>
      <c r="Z284" s="1594">
        <f t="shared" si="128"/>
        <v>1223.7</v>
      </c>
      <c r="AA284" s="1594">
        <f t="shared" si="128"/>
        <v>0</v>
      </c>
      <c r="AB284" s="1594">
        <f t="shared" si="128"/>
        <v>0</v>
      </c>
      <c r="AC284" s="1612">
        <f>SUM(AD284:AF286)</f>
        <v>1186.8</v>
      </c>
      <c r="AD284" s="1612">
        <v>1186.8</v>
      </c>
      <c r="AE284" s="1612">
        <v>0</v>
      </c>
      <c r="AF284" s="1927"/>
      <c r="AG284" s="1733" t="s">
        <v>33</v>
      </c>
      <c r="AH284" s="1334"/>
      <c r="AI284" s="1334"/>
      <c r="AJ284" s="1927"/>
      <c r="AK284" s="1612">
        <f t="shared" si="126"/>
        <v>0</v>
      </c>
      <c r="AL284" s="1612">
        <f t="shared" si="127"/>
        <v>-36.900000000000091</v>
      </c>
      <c r="AM284" s="1927"/>
      <c r="AN284" s="1990"/>
      <c r="AO284" s="2"/>
      <c r="AP284" s="2"/>
      <c r="AQ284" s="2"/>
      <c r="AR284" s="2"/>
      <c r="AS284" s="2"/>
    </row>
    <row r="285" spans="1:45" ht="12.75" customHeight="1" outlineLevel="1">
      <c r="A285" s="1828"/>
      <c r="B285" s="1719"/>
      <c r="C285" s="1577"/>
      <c r="D285" s="1577"/>
      <c r="E285" s="1577"/>
      <c r="F285" s="1577"/>
      <c r="G285" s="1284" t="s">
        <v>374</v>
      </c>
      <c r="H285" s="1284" t="s">
        <v>373</v>
      </c>
      <c r="I285" s="1284">
        <v>200</v>
      </c>
      <c r="J285" s="1307">
        <v>225</v>
      </c>
      <c r="K285" s="1577"/>
      <c r="L285" s="1577"/>
      <c r="M285" s="1613"/>
      <c r="N285" s="1613"/>
      <c r="O285" s="1613"/>
      <c r="P285" s="1613"/>
      <c r="Q285" s="1613"/>
      <c r="R285" s="1613"/>
      <c r="S285" s="1613"/>
      <c r="T285" s="1613"/>
      <c r="U285" s="1682"/>
      <c r="V285" s="1682"/>
      <c r="W285" s="1682"/>
      <c r="X285" s="1682"/>
      <c r="Y285" s="1595">
        <f t="shared" si="131"/>
        <v>0</v>
      </c>
      <c r="Z285" s="1595">
        <f t="shared" ref="Z285:AB300" si="133">V285</f>
        <v>0</v>
      </c>
      <c r="AA285" s="1595">
        <f t="shared" si="133"/>
        <v>0</v>
      </c>
      <c r="AB285" s="1595">
        <f t="shared" si="133"/>
        <v>0</v>
      </c>
      <c r="AC285" s="1613">
        <f t="shared" si="132"/>
        <v>0</v>
      </c>
      <c r="AD285" s="1613"/>
      <c r="AE285" s="1613"/>
      <c r="AF285" s="1928"/>
      <c r="AG285" s="1734"/>
      <c r="AH285" s="1335"/>
      <c r="AI285" s="1335"/>
      <c r="AJ285" s="1928"/>
      <c r="AK285" s="1613">
        <f t="shared" si="126"/>
        <v>0</v>
      </c>
      <c r="AL285" s="1613">
        <f t="shared" si="127"/>
        <v>0</v>
      </c>
      <c r="AM285" s="1928"/>
      <c r="AN285" s="1990"/>
      <c r="AO285" s="2"/>
      <c r="AP285" s="2"/>
      <c r="AQ285" s="2"/>
      <c r="AR285" s="2"/>
      <c r="AS285" s="2"/>
    </row>
    <row r="286" spans="1:45" ht="50.25" customHeight="1" outlineLevel="1">
      <c r="A286" s="1829"/>
      <c r="B286" s="1720"/>
      <c r="C286" s="1578"/>
      <c r="D286" s="1578"/>
      <c r="E286" s="1578"/>
      <c r="F286" s="1578"/>
      <c r="G286" s="1284" t="s">
        <v>375</v>
      </c>
      <c r="H286" s="1284" t="s">
        <v>376</v>
      </c>
      <c r="I286" s="26">
        <v>2687</v>
      </c>
      <c r="J286" s="49">
        <v>2687</v>
      </c>
      <c r="K286" s="1578"/>
      <c r="L286" s="1578"/>
      <c r="M286" s="1614"/>
      <c r="N286" s="1614"/>
      <c r="O286" s="1614"/>
      <c r="P286" s="1614"/>
      <c r="Q286" s="1614"/>
      <c r="R286" s="1614"/>
      <c r="S286" s="1614"/>
      <c r="T286" s="1614"/>
      <c r="U286" s="1683"/>
      <c r="V286" s="1683"/>
      <c r="W286" s="1683"/>
      <c r="X286" s="1683"/>
      <c r="Y286" s="1596">
        <f t="shared" si="131"/>
        <v>0</v>
      </c>
      <c r="Z286" s="1596">
        <f t="shared" si="133"/>
        <v>0</v>
      </c>
      <c r="AA286" s="1596">
        <f t="shared" si="133"/>
        <v>0</v>
      </c>
      <c r="AB286" s="1596">
        <f t="shared" si="133"/>
        <v>0</v>
      </c>
      <c r="AC286" s="1614">
        <f t="shared" si="132"/>
        <v>0</v>
      </c>
      <c r="AD286" s="1614"/>
      <c r="AE286" s="1614"/>
      <c r="AF286" s="1929"/>
      <c r="AG286" s="1735"/>
      <c r="AH286" s="1336"/>
      <c r="AI286" s="1336"/>
      <c r="AJ286" s="1929"/>
      <c r="AK286" s="1614">
        <f t="shared" si="126"/>
        <v>0</v>
      </c>
      <c r="AL286" s="1614">
        <f t="shared" si="127"/>
        <v>0</v>
      </c>
      <c r="AM286" s="1929"/>
      <c r="AN286" s="1990"/>
      <c r="AO286" s="2"/>
      <c r="AP286" s="2"/>
      <c r="AQ286" s="2"/>
      <c r="AR286" s="2"/>
      <c r="AS286" s="2"/>
    </row>
    <row r="287" spans="1:45" ht="17.25" customHeight="1" outlineLevel="1">
      <c r="A287" s="1827" t="s">
        <v>381</v>
      </c>
      <c r="B287" s="1718" t="s">
        <v>513</v>
      </c>
      <c r="C287" s="1576" t="s">
        <v>766</v>
      </c>
      <c r="D287" s="1576"/>
      <c r="E287" s="1576" t="s">
        <v>73</v>
      </c>
      <c r="F287" s="1576" t="s">
        <v>449</v>
      </c>
      <c r="G287" s="1284" t="s">
        <v>372</v>
      </c>
      <c r="H287" s="1284" t="s">
        <v>79</v>
      </c>
      <c r="I287" s="1284">
        <v>0.26500000000000001</v>
      </c>
      <c r="J287" s="1307">
        <v>0.26500000000000001</v>
      </c>
      <c r="K287" s="1576">
        <v>2018</v>
      </c>
      <c r="L287" s="1576">
        <v>2018</v>
      </c>
      <c r="M287" s="1612">
        <f>SUM(N287:P289)</f>
        <v>2771</v>
      </c>
      <c r="N287" s="1612">
        <v>2771</v>
      </c>
      <c r="O287" s="1612">
        <v>0</v>
      </c>
      <c r="P287" s="1612">
        <v>0</v>
      </c>
      <c r="Q287" s="1612">
        <f>SUM(R287:T289)</f>
        <v>2685</v>
      </c>
      <c r="R287" s="1612">
        <v>2685</v>
      </c>
      <c r="S287" s="1612">
        <v>0</v>
      </c>
      <c r="T287" s="1612">
        <v>0</v>
      </c>
      <c r="U287" s="1681">
        <f>SUM(V287:X289)</f>
        <v>2685</v>
      </c>
      <c r="V287" s="1681">
        <f>R287</f>
        <v>2685</v>
      </c>
      <c r="W287" s="1681">
        <f>S287</f>
        <v>0</v>
      </c>
      <c r="X287" s="1681">
        <f>T287</f>
        <v>0</v>
      </c>
      <c r="Y287" s="1594">
        <f>SUM(Z287:AB289)</f>
        <v>2685</v>
      </c>
      <c r="Z287" s="1594">
        <f t="shared" si="133"/>
        <v>2685</v>
      </c>
      <c r="AA287" s="1594">
        <f t="shared" si="133"/>
        <v>0</v>
      </c>
      <c r="AB287" s="1594">
        <f t="shared" si="133"/>
        <v>0</v>
      </c>
      <c r="AC287" s="1612">
        <f>SUM(AD287:AF289)</f>
        <v>2686.1</v>
      </c>
      <c r="AD287" s="1612">
        <v>2686.1</v>
      </c>
      <c r="AE287" s="1612">
        <v>0</v>
      </c>
      <c r="AF287" s="1927"/>
      <c r="AG287" s="1733" t="s">
        <v>33</v>
      </c>
      <c r="AH287" s="1334"/>
      <c r="AI287" s="1334"/>
      <c r="AJ287" s="1927"/>
      <c r="AK287" s="1612">
        <f t="shared" si="126"/>
        <v>0</v>
      </c>
      <c r="AL287" s="1612">
        <f t="shared" si="127"/>
        <v>1.0999999999999091</v>
      </c>
      <c r="AM287" s="1927"/>
      <c r="AN287" s="1990"/>
      <c r="AO287" s="2"/>
      <c r="AP287" s="2"/>
      <c r="AQ287" s="2"/>
      <c r="AR287" s="2"/>
      <c r="AS287" s="2"/>
    </row>
    <row r="288" spans="1:45" ht="20.25" customHeight="1" outlineLevel="1">
      <c r="A288" s="1828"/>
      <c r="B288" s="1719"/>
      <c r="C288" s="1577"/>
      <c r="D288" s="1577"/>
      <c r="E288" s="1577"/>
      <c r="F288" s="1577"/>
      <c r="G288" s="1284" t="s">
        <v>374</v>
      </c>
      <c r="H288" s="1284" t="s">
        <v>373</v>
      </c>
      <c r="I288" s="1284" t="s">
        <v>456</v>
      </c>
      <c r="J288" s="1307" t="s">
        <v>416</v>
      </c>
      <c r="K288" s="1577"/>
      <c r="L288" s="1577"/>
      <c r="M288" s="1613"/>
      <c r="N288" s="1613"/>
      <c r="O288" s="1613"/>
      <c r="P288" s="1613"/>
      <c r="Q288" s="1613"/>
      <c r="R288" s="1613"/>
      <c r="S288" s="1613"/>
      <c r="T288" s="1613"/>
      <c r="U288" s="1682"/>
      <c r="V288" s="1682"/>
      <c r="W288" s="1682"/>
      <c r="X288" s="1682"/>
      <c r="Y288" s="1595">
        <f t="shared" si="131"/>
        <v>0</v>
      </c>
      <c r="Z288" s="1595">
        <f t="shared" si="133"/>
        <v>0</v>
      </c>
      <c r="AA288" s="1595">
        <f t="shared" si="133"/>
        <v>0</v>
      </c>
      <c r="AB288" s="1595">
        <f t="shared" si="133"/>
        <v>0</v>
      </c>
      <c r="AC288" s="1613">
        <f t="shared" si="132"/>
        <v>0</v>
      </c>
      <c r="AD288" s="1613"/>
      <c r="AE288" s="1613"/>
      <c r="AF288" s="1928"/>
      <c r="AG288" s="1734"/>
      <c r="AH288" s="1335"/>
      <c r="AI288" s="1335"/>
      <c r="AJ288" s="1928"/>
      <c r="AK288" s="1613">
        <f t="shared" si="126"/>
        <v>0</v>
      </c>
      <c r="AL288" s="1613">
        <f t="shared" si="127"/>
        <v>0</v>
      </c>
      <c r="AM288" s="1928"/>
      <c r="AN288" s="1990"/>
      <c r="AO288" s="2"/>
      <c r="AP288" s="2"/>
      <c r="AQ288" s="2"/>
      <c r="AR288" s="2"/>
      <c r="AS288" s="2"/>
    </row>
    <row r="289" spans="1:45" ht="99" customHeight="1" outlineLevel="1">
      <c r="A289" s="1829"/>
      <c r="B289" s="1720"/>
      <c r="C289" s="1578"/>
      <c r="D289" s="1578"/>
      <c r="E289" s="1578"/>
      <c r="F289" s="1578"/>
      <c r="G289" s="1284" t="s">
        <v>375</v>
      </c>
      <c r="H289" s="1284" t="s">
        <v>376</v>
      </c>
      <c r="I289" s="1284" t="s">
        <v>763</v>
      </c>
      <c r="J289" s="1307" t="s">
        <v>762</v>
      </c>
      <c r="K289" s="1578"/>
      <c r="L289" s="1578"/>
      <c r="M289" s="1614"/>
      <c r="N289" s="1614"/>
      <c r="O289" s="1614"/>
      <c r="P289" s="1614"/>
      <c r="Q289" s="1614"/>
      <c r="R289" s="1614"/>
      <c r="S289" s="1614"/>
      <c r="T289" s="1614"/>
      <c r="U289" s="1683"/>
      <c r="V289" s="1683"/>
      <c r="W289" s="1683"/>
      <c r="X289" s="1683"/>
      <c r="Y289" s="1596">
        <f t="shared" si="131"/>
        <v>0</v>
      </c>
      <c r="Z289" s="1596">
        <f t="shared" si="133"/>
        <v>0</v>
      </c>
      <c r="AA289" s="1596">
        <f t="shared" si="133"/>
        <v>0</v>
      </c>
      <c r="AB289" s="1596">
        <f t="shared" si="133"/>
        <v>0</v>
      </c>
      <c r="AC289" s="1614">
        <f t="shared" si="132"/>
        <v>0</v>
      </c>
      <c r="AD289" s="1614"/>
      <c r="AE289" s="1614"/>
      <c r="AF289" s="1929"/>
      <c r="AG289" s="1735"/>
      <c r="AH289" s="1336"/>
      <c r="AI289" s="1336"/>
      <c r="AJ289" s="1929"/>
      <c r="AK289" s="1614">
        <f t="shared" si="126"/>
        <v>0</v>
      </c>
      <c r="AL289" s="1614">
        <f t="shared" si="127"/>
        <v>0</v>
      </c>
      <c r="AM289" s="1929"/>
      <c r="AN289" s="1990"/>
      <c r="AO289" s="2"/>
      <c r="AP289" s="2"/>
      <c r="AQ289" s="2"/>
      <c r="AR289" s="2"/>
      <c r="AS289" s="2"/>
    </row>
    <row r="290" spans="1:45" ht="20.25" customHeight="1" outlineLevel="1">
      <c r="A290" s="1827" t="s">
        <v>382</v>
      </c>
      <c r="B290" s="1718" t="s">
        <v>514</v>
      </c>
      <c r="C290" s="1576" t="s">
        <v>764</v>
      </c>
      <c r="D290" s="1576"/>
      <c r="E290" s="1576" t="s">
        <v>73</v>
      </c>
      <c r="F290" s="1576" t="s">
        <v>449</v>
      </c>
      <c r="G290" s="1284" t="s">
        <v>372</v>
      </c>
      <c r="H290" s="1284" t="s">
        <v>79</v>
      </c>
      <c r="I290" s="70">
        <v>8.8999999999999996E-2</v>
      </c>
      <c r="J290" s="60">
        <v>8.8999999999999996E-2</v>
      </c>
      <c r="K290" s="1576">
        <v>2018</v>
      </c>
      <c r="L290" s="1576">
        <v>2018</v>
      </c>
      <c r="M290" s="1612">
        <f>SUM(N290:P292)</f>
        <v>1484.8</v>
      </c>
      <c r="N290" s="1612">
        <v>1484.8</v>
      </c>
      <c r="O290" s="1612">
        <v>0</v>
      </c>
      <c r="P290" s="1612">
        <v>0</v>
      </c>
      <c r="Q290" s="1612">
        <f>SUM(R290:T292)</f>
        <v>1484.8</v>
      </c>
      <c r="R290" s="1612">
        <v>1484.8</v>
      </c>
      <c r="S290" s="1612">
        <v>0</v>
      </c>
      <c r="T290" s="1612">
        <v>0</v>
      </c>
      <c r="U290" s="1681">
        <f>SUM(V290:X292)</f>
        <v>1484.8</v>
      </c>
      <c r="V290" s="1681">
        <f>R290</f>
        <v>1484.8</v>
      </c>
      <c r="W290" s="1681">
        <f>S290</f>
        <v>0</v>
      </c>
      <c r="X290" s="1681">
        <f>T290</f>
        <v>0</v>
      </c>
      <c r="Y290" s="1594">
        <f>SUM(Z290:AB292)</f>
        <v>1484.8</v>
      </c>
      <c r="Z290" s="1594">
        <f t="shared" si="133"/>
        <v>1484.8</v>
      </c>
      <c r="AA290" s="1594">
        <f t="shared" si="133"/>
        <v>0</v>
      </c>
      <c r="AB290" s="1594">
        <f t="shared" si="133"/>
        <v>0</v>
      </c>
      <c r="AC290" s="1612">
        <f>SUM(AD290:AF292)</f>
        <v>339.64</v>
      </c>
      <c r="AD290" s="1612">
        <v>339.64</v>
      </c>
      <c r="AE290" s="1612">
        <v>0</v>
      </c>
      <c r="AF290" s="1927"/>
      <c r="AG290" s="1733" t="s">
        <v>33</v>
      </c>
      <c r="AH290" s="1334"/>
      <c r="AI290" s="1334"/>
      <c r="AJ290" s="1927"/>
      <c r="AK290" s="1612">
        <f t="shared" si="126"/>
        <v>0</v>
      </c>
      <c r="AL290" s="1612">
        <f t="shared" si="127"/>
        <v>-1145.1599999999999</v>
      </c>
      <c r="AM290" s="1927"/>
      <c r="AN290" s="1990"/>
      <c r="AO290" s="2"/>
      <c r="AP290" s="2"/>
      <c r="AQ290" s="2"/>
      <c r="AR290" s="2"/>
      <c r="AS290" s="2"/>
    </row>
    <row r="291" spans="1:45" ht="18.75" customHeight="1" outlineLevel="1">
      <c r="A291" s="1828"/>
      <c r="B291" s="1719"/>
      <c r="C291" s="1577"/>
      <c r="D291" s="1577"/>
      <c r="E291" s="1577"/>
      <c r="F291" s="1577"/>
      <c r="G291" s="1284" t="s">
        <v>374</v>
      </c>
      <c r="H291" s="1284" t="s">
        <v>373</v>
      </c>
      <c r="I291" s="1284">
        <v>100</v>
      </c>
      <c r="J291" s="1307">
        <v>110</v>
      </c>
      <c r="K291" s="1577"/>
      <c r="L291" s="1577"/>
      <c r="M291" s="1613"/>
      <c r="N291" s="1613"/>
      <c r="O291" s="1613"/>
      <c r="P291" s="1613"/>
      <c r="Q291" s="1613"/>
      <c r="R291" s="1613"/>
      <c r="S291" s="1613"/>
      <c r="T291" s="1613"/>
      <c r="U291" s="1682"/>
      <c r="V291" s="1682"/>
      <c r="W291" s="1682"/>
      <c r="X291" s="1682"/>
      <c r="Y291" s="1595">
        <f t="shared" si="131"/>
        <v>0</v>
      </c>
      <c r="Z291" s="1595">
        <f t="shared" si="133"/>
        <v>0</v>
      </c>
      <c r="AA291" s="1595">
        <f t="shared" si="133"/>
        <v>0</v>
      </c>
      <c r="AB291" s="1595">
        <f t="shared" si="133"/>
        <v>0</v>
      </c>
      <c r="AC291" s="1613">
        <f t="shared" si="132"/>
        <v>0</v>
      </c>
      <c r="AD291" s="1613"/>
      <c r="AE291" s="1613"/>
      <c r="AF291" s="1928"/>
      <c r="AG291" s="1734"/>
      <c r="AH291" s="1335"/>
      <c r="AI291" s="1335"/>
      <c r="AJ291" s="1928"/>
      <c r="AK291" s="1613">
        <f t="shared" si="126"/>
        <v>0</v>
      </c>
      <c r="AL291" s="1613">
        <f t="shared" si="127"/>
        <v>0</v>
      </c>
      <c r="AM291" s="1928"/>
      <c r="AN291" s="1990"/>
      <c r="AO291" s="2"/>
      <c r="AP291" s="2"/>
      <c r="AQ291" s="2"/>
      <c r="AR291" s="2"/>
      <c r="AS291" s="2"/>
    </row>
    <row r="292" spans="1:45" ht="46.5" customHeight="1" outlineLevel="1">
      <c r="A292" s="1829"/>
      <c r="B292" s="1720"/>
      <c r="C292" s="1578"/>
      <c r="D292" s="1578"/>
      <c r="E292" s="1578"/>
      <c r="F292" s="1578"/>
      <c r="G292" s="1284" t="s">
        <v>375</v>
      </c>
      <c r="H292" s="1284" t="s">
        <v>376</v>
      </c>
      <c r="I292" s="1284">
        <v>717.12</v>
      </c>
      <c r="J292" s="1307">
        <v>725.76</v>
      </c>
      <c r="K292" s="1578"/>
      <c r="L292" s="1578"/>
      <c r="M292" s="1614"/>
      <c r="N292" s="1614"/>
      <c r="O292" s="1614"/>
      <c r="P292" s="1614"/>
      <c r="Q292" s="1614"/>
      <c r="R292" s="1614"/>
      <c r="S292" s="1614"/>
      <c r="T292" s="1614"/>
      <c r="U292" s="1683"/>
      <c r="V292" s="1683"/>
      <c r="W292" s="1683"/>
      <c r="X292" s="1683"/>
      <c r="Y292" s="1596">
        <f t="shared" si="131"/>
        <v>0</v>
      </c>
      <c r="Z292" s="1596">
        <f t="shared" si="133"/>
        <v>0</v>
      </c>
      <c r="AA292" s="1596">
        <f t="shared" si="133"/>
        <v>0</v>
      </c>
      <c r="AB292" s="1596">
        <f t="shared" si="133"/>
        <v>0</v>
      </c>
      <c r="AC292" s="1614">
        <f t="shared" si="132"/>
        <v>0</v>
      </c>
      <c r="AD292" s="1614"/>
      <c r="AE292" s="1614"/>
      <c r="AF292" s="1929"/>
      <c r="AG292" s="1735"/>
      <c r="AH292" s="1336"/>
      <c r="AI292" s="1336"/>
      <c r="AJ292" s="1929"/>
      <c r="AK292" s="1614">
        <f t="shared" si="126"/>
        <v>0</v>
      </c>
      <c r="AL292" s="1614">
        <f t="shared" si="127"/>
        <v>0</v>
      </c>
      <c r="AM292" s="1929"/>
      <c r="AN292" s="1990"/>
      <c r="AO292" s="2"/>
      <c r="AP292" s="2"/>
      <c r="AQ292" s="2"/>
      <c r="AR292" s="2"/>
      <c r="AS292" s="2"/>
    </row>
    <row r="293" spans="1:45" ht="15.75" customHeight="1" outlineLevel="1">
      <c r="A293" s="1827" t="s">
        <v>383</v>
      </c>
      <c r="B293" s="1718" t="s">
        <v>515</v>
      </c>
      <c r="C293" s="1576" t="s">
        <v>767</v>
      </c>
      <c r="D293" s="1576"/>
      <c r="E293" s="1576" t="s">
        <v>73</v>
      </c>
      <c r="F293" s="1576" t="s">
        <v>449</v>
      </c>
      <c r="G293" s="1284" t="s">
        <v>372</v>
      </c>
      <c r="H293" s="1284" t="s">
        <v>79</v>
      </c>
      <c r="I293" s="1284">
        <v>0.29899999999999999</v>
      </c>
      <c r="J293" s="1307">
        <v>0.29899999999999999</v>
      </c>
      <c r="K293" s="1576">
        <v>2018</v>
      </c>
      <c r="L293" s="1576">
        <v>2018</v>
      </c>
      <c r="M293" s="1612">
        <f>SUM(N293:P295)</f>
        <v>7250</v>
      </c>
      <c r="N293" s="1612">
        <v>7250</v>
      </c>
      <c r="O293" s="1612">
        <v>0</v>
      </c>
      <c r="P293" s="1612">
        <v>0</v>
      </c>
      <c r="Q293" s="1612">
        <f>SUM(R293:T295)</f>
        <v>7036</v>
      </c>
      <c r="R293" s="1612">
        <v>7036</v>
      </c>
      <c r="S293" s="1612">
        <v>0</v>
      </c>
      <c r="T293" s="1612">
        <v>0</v>
      </c>
      <c r="U293" s="1681">
        <f>SUM(V293:X295)</f>
        <v>7036</v>
      </c>
      <c r="V293" s="1681">
        <f>R293</f>
        <v>7036</v>
      </c>
      <c r="W293" s="1681">
        <f>S293</f>
        <v>0</v>
      </c>
      <c r="X293" s="1681">
        <f>T293</f>
        <v>0</v>
      </c>
      <c r="Y293" s="1594">
        <f>SUM(Z293:AB295)</f>
        <v>7036</v>
      </c>
      <c r="Z293" s="1594">
        <f t="shared" si="133"/>
        <v>7036</v>
      </c>
      <c r="AA293" s="1594">
        <f t="shared" si="133"/>
        <v>0</v>
      </c>
      <c r="AB293" s="1594">
        <f t="shared" si="133"/>
        <v>0</v>
      </c>
      <c r="AC293" s="1612">
        <f>SUM(AD293:AF295)</f>
        <v>6661.9</v>
      </c>
      <c r="AD293" s="1612">
        <v>6661.9</v>
      </c>
      <c r="AE293" s="1612">
        <v>0</v>
      </c>
      <c r="AF293" s="1927"/>
      <c r="AG293" s="1733" t="s">
        <v>33</v>
      </c>
      <c r="AH293" s="1334"/>
      <c r="AI293" s="1334"/>
      <c r="AJ293" s="1927"/>
      <c r="AK293" s="1612">
        <f t="shared" si="126"/>
        <v>0</v>
      </c>
      <c r="AL293" s="1612">
        <f t="shared" si="127"/>
        <v>-374.10000000000036</v>
      </c>
      <c r="AM293" s="1927"/>
      <c r="AN293" s="1990"/>
      <c r="AO293" s="2"/>
      <c r="AP293" s="2"/>
      <c r="AQ293" s="2"/>
      <c r="AR293" s="2"/>
      <c r="AS293" s="2"/>
    </row>
    <row r="294" spans="1:45" ht="17.25" customHeight="1" outlineLevel="1">
      <c r="A294" s="1828"/>
      <c r="B294" s="1719"/>
      <c r="C294" s="1577"/>
      <c r="D294" s="1577"/>
      <c r="E294" s="1577"/>
      <c r="F294" s="1577"/>
      <c r="G294" s="1284" t="s">
        <v>374</v>
      </c>
      <c r="H294" s="1284" t="s">
        <v>373</v>
      </c>
      <c r="I294" s="1284">
        <v>200</v>
      </c>
      <c r="J294" s="1307">
        <v>225</v>
      </c>
      <c r="K294" s="1577"/>
      <c r="L294" s="1577"/>
      <c r="M294" s="1613"/>
      <c r="N294" s="1613"/>
      <c r="O294" s="1613"/>
      <c r="P294" s="1613"/>
      <c r="Q294" s="1613"/>
      <c r="R294" s="1613"/>
      <c r="S294" s="1613"/>
      <c r="T294" s="1613"/>
      <c r="U294" s="1682"/>
      <c r="V294" s="1682"/>
      <c r="W294" s="1682"/>
      <c r="X294" s="1682"/>
      <c r="Y294" s="1595">
        <f t="shared" si="131"/>
        <v>0</v>
      </c>
      <c r="Z294" s="1595">
        <f t="shared" si="133"/>
        <v>0</v>
      </c>
      <c r="AA294" s="1595">
        <f t="shared" si="133"/>
        <v>0</v>
      </c>
      <c r="AB294" s="1595">
        <f t="shared" si="133"/>
        <v>0</v>
      </c>
      <c r="AC294" s="1613">
        <f t="shared" si="132"/>
        <v>0</v>
      </c>
      <c r="AD294" s="1613"/>
      <c r="AE294" s="1613"/>
      <c r="AF294" s="1928"/>
      <c r="AG294" s="1734"/>
      <c r="AH294" s="1335"/>
      <c r="AI294" s="1335"/>
      <c r="AJ294" s="1928"/>
      <c r="AK294" s="1613">
        <f t="shared" si="126"/>
        <v>0</v>
      </c>
      <c r="AL294" s="1613">
        <f t="shared" si="127"/>
        <v>0</v>
      </c>
      <c r="AM294" s="1928"/>
      <c r="AN294" s="1990"/>
      <c r="AO294" s="2"/>
      <c r="AP294" s="2"/>
      <c r="AQ294" s="2"/>
      <c r="AR294" s="2"/>
      <c r="AS294" s="2"/>
    </row>
    <row r="295" spans="1:45" ht="47.25" customHeight="1" outlineLevel="1">
      <c r="A295" s="1829"/>
      <c r="B295" s="1720"/>
      <c r="C295" s="1578"/>
      <c r="D295" s="1578"/>
      <c r="E295" s="1578"/>
      <c r="F295" s="1578"/>
      <c r="G295" s="1284" t="s">
        <v>375</v>
      </c>
      <c r="H295" s="1284" t="s">
        <v>376</v>
      </c>
      <c r="I295" s="21">
        <v>1557.3</v>
      </c>
      <c r="J295" s="44">
        <v>2687</v>
      </c>
      <c r="K295" s="1578"/>
      <c r="L295" s="1578"/>
      <c r="M295" s="1614"/>
      <c r="N295" s="1614"/>
      <c r="O295" s="1614"/>
      <c r="P295" s="1614"/>
      <c r="Q295" s="1614"/>
      <c r="R295" s="1614"/>
      <c r="S295" s="1614"/>
      <c r="T295" s="1614"/>
      <c r="U295" s="1683"/>
      <c r="V295" s="1683"/>
      <c r="W295" s="1683"/>
      <c r="X295" s="1683"/>
      <c r="Y295" s="1596">
        <f t="shared" si="131"/>
        <v>0</v>
      </c>
      <c r="Z295" s="1596">
        <f t="shared" si="133"/>
        <v>0</v>
      </c>
      <c r="AA295" s="1596">
        <f t="shared" si="133"/>
        <v>0</v>
      </c>
      <c r="AB295" s="1596">
        <f t="shared" si="133"/>
        <v>0</v>
      </c>
      <c r="AC295" s="1614">
        <f t="shared" si="132"/>
        <v>0</v>
      </c>
      <c r="AD295" s="1614"/>
      <c r="AE295" s="1614"/>
      <c r="AF295" s="1929"/>
      <c r="AG295" s="1735"/>
      <c r="AH295" s="1336"/>
      <c r="AI295" s="1336"/>
      <c r="AJ295" s="1929"/>
      <c r="AK295" s="1614">
        <f t="shared" si="126"/>
        <v>0</v>
      </c>
      <c r="AL295" s="1614">
        <f t="shared" si="127"/>
        <v>0</v>
      </c>
      <c r="AM295" s="1929"/>
      <c r="AN295" s="1990"/>
      <c r="AO295" s="2"/>
      <c r="AP295" s="2"/>
      <c r="AQ295" s="2"/>
      <c r="AR295" s="2"/>
      <c r="AS295" s="2"/>
    </row>
    <row r="296" spans="1:45" ht="19.5" customHeight="1" outlineLevel="1">
      <c r="A296" s="1827" t="s">
        <v>384</v>
      </c>
      <c r="B296" s="1718" t="s">
        <v>516</v>
      </c>
      <c r="C296" s="1576" t="s">
        <v>764</v>
      </c>
      <c r="D296" s="1576"/>
      <c r="E296" s="1576" t="s">
        <v>73</v>
      </c>
      <c r="F296" s="1576" t="s">
        <v>449</v>
      </c>
      <c r="G296" s="1284" t="s">
        <v>372</v>
      </c>
      <c r="H296" s="1284" t="s">
        <v>79</v>
      </c>
      <c r="I296" s="1284">
        <v>4.8</v>
      </c>
      <c r="J296" s="1307">
        <v>4.8</v>
      </c>
      <c r="K296" s="1576">
        <v>2018</v>
      </c>
      <c r="L296" s="1576">
        <v>2018</v>
      </c>
      <c r="M296" s="1612">
        <f>SUM(N296:P298)</f>
        <v>42050</v>
      </c>
      <c r="N296" s="1612">
        <v>42050</v>
      </c>
      <c r="O296" s="1612">
        <v>0</v>
      </c>
      <c r="P296" s="1612">
        <v>0</v>
      </c>
      <c r="Q296" s="1612">
        <f>SUM(R296:T298)</f>
        <v>42050</v>
      </c>
      <c r="R296" s="1612">
        <v>42050</v>
      </c>
      <c r="S296" s="1612">
        <v>0</v>
      </c>
      <c r="T296" s="1612">
        <v>0</v>
      </c>
      <c r="U296" s="1681">
        <f>SUM(V296:X298)</f>
        <v>42050</v>
      </c>
      <c r="V296" s="1681">
        <f>R296</f>
        <v>42050</v>
      </c>
      <c r="W296" s="1681">
        <f>S296</f>
        <v>0</v>
      </c>
      <c r="X296" s="1681">
        <f>T296</f>
        <v>0</v>
      </c>
      <c r="Y296" s="1594">
        <f>SUM(Z296:AB298)</f>
        <v>42050</v>
      </c>
      <c r="Z296" s="1594">
        <f t="shared" si="133"/>
        <v>42050</v>
      </c>
      <c r="AA296" s="1594">
        <f t="shared" si="133"/>
        <v>0</v>
      </c>
      <c r="AB296" s="1594">
        <f t="shared" si="133"/>
        <v>0</v>
      </c>
      <c r="AC296" s="1612">
        <f>SUM(AD296:AF298)</f>
        <v>38720.53</v>
      </c>
      <c r="AD296" s="1612">
        <v>38720.53</v>
      </c>
      <c r="AE296" s="1612">
        <v>0</v>
      </c>
      <c r="AF296" s="1927"/>
      <c r="AG296" s="1733" t="s">
        <v>33</v>
      </c>
      <c r="AH296" s="1334"/>
      <c r="AI296" s="1334"/>
      <c r="AJ296" s="1927"/>
      <c r="AK296" s="1612">
        <f t="shared" si="126"/>
        <v>0</v>
      </c>
      <c r="AL296" s="1612">
        <f t="shared" si="127"/>
        <v>-3329.4700000000012</v>
      </c>
      <c r="AM296" s="1927"/>
      <c r="AN296" s="1990"/>
      <c r="AO296" s="2"/>
      <c r="AP296" s="2"/>
      <c r="AQ296" s="2"/>
      <c r="AR296" s="2"/>
      <c r="AS296" s="2"/>
    </row>
    <row r="297" spans="1:45" ht="25.5" customHeight="1" outlineLevel="1">
      <c r="A297" s="1828"/>
      <c r="B297" s="1719"/>
      <c r="C297" s="1577"/>
      <c r="D297" s="1577"/>
      <c r="E297" s="1577"/>
      <c r="F297" s="1577"/>
      <c r="G297" s="1284" t="s">
        <v>374</v>
      </c>
      <c r="H297" s="1284" t="s">
        <v>373</v>
      </c>
      <c r="I297" s="1284" t="s">
        <v>457</v>
      </c>
      <c r="J297" s="1307" t="s">
        <v>417</v>
      </c>
      <c r="K297" s="1577"/>
      <c r="L297" s="1577"/>
      <c r="M297" s="1613"/>
      <c r="N297" s="1613"/>
      <c r="O297" s="1613"/>
      <c r="P297" s="1613"/>
      <c r="Q297" s="1613"/>
      <c r="R297" s="1613"/>
      <c r="S297" s="1613"/>
      <c r="T297" s="1613"/>
      <c r="U297" s="1682"/>
      <c r="V297" s="1682"/>
      <c r="W297" s="1682"/>
      <c r="X297" s="1682"/>
      <c r="Y297" s="1595">
        <f t="shared" si="131"/>
        <v>0</v>
      </c>
      <c r="Z297" s="1595">
        <f t="shared" si="133"/>
        <v>0</v>
      </c>
      <c r="AA297" s="1595">
        <f t="shared" si="133"/>
        <v>0</v>
      </c>
      <c r="AB297" s="1595">
        <f t="shared" si="133"/>
        <v>0</v>
      </c>
      <c r="AC297" s="1613">
        <f t="shared" si="132"/>
        <v>0</v>
      </c>
      <c r="AD297" s="1613"/>
      <c r="AE297" s="1613"/>
      <c r="AF297" s="1928"/>
      <c r="AG297" s="1734"/>
      <c r="AH297" s="1335"/>
      <c r="AI297" s="1335"/>
      <c r="AJ297" s="1928"/>
      <c r="AK297" s="1613">
        <f t="shared" si="126"/>
        <v>0</v>
      </c>
      <c r="AL297" s="1613">
        <f t="shared" si="127"/>
        <v>0</v>
      </c>
      <c r="AM297" s="1928"/>
      <c r="AN297" s="1990"/>
      <c r="AO297" s="2"/>
      <c r="AP297" s="2"/>
      <c r="AQ297" s="2"/>
      <c r="AR297" s="2"/>
      <c r="AS297" s="2"/>
    </row>
    <row r="298" spans="1:45" ht="57.6" outlineLevel="1">
      <c r="A298" s="1829"/>
      <c r="B298" s="1720"/>
      <c r="C298" s="1578"/>
      <c r="D298" s="1578"/>
      <c r="E298" s="1578"/>
      <c r="F298" s="1578"/>
      <c r="G298" s="1284" t="s">
        <v>375</v>
      </c>
      <c r="H298" s="1284" t="s">
        <v>376</v>
      </c>
      <c r="I298" s="1284" t="s">
        <v>429</v>
      </c>
      <c r="J298" s="1307" t="s">
        <v>431</v>
      </c>
      <c r="K298" s="1578"/>
      <c r="L298" s="1578"/>
      <c r="M298" s="1614"/>
      <c r="N298" s="1614"/>
      <c r="O298" s="1614"/>
      <c r="P298" s="1614"/>
      <c r="Q298" s="1614"/>
      <c r="R298" s="1614"/>
      <c r="S298" s="1614"/>
      <c r="T298" s="1614"/>
      <c r="U298" s="1683"/>
      <c r="V298" s="1683"/>
      <c r="W298" s="1683"/>
      <c r="X298" s="1683"/>
      <c r="Y298" s="1596">
        <f t="shared" si="131"/>
        <v>0</v>
      </c>
      <c r="Z298" s="1596">
        <f t="shared" si="133"/>
        <v>0</v>
      </c>
      <c r="AA298" s="1596">
        <f t="shared" si="133"/>
        <v>0</v>
      </c>
      <c r="AB298" s="1596">
        <f t="shared" si="133"/>
        <v>0</v>
      </c>
      <c r="AC298" s="1614">
        <f t="shared" si="132"/>
        <v>0</v>
      </c>
      <c r="AD298" s="1614"/>
      <c r="AE298" s="1614"/>
      <c r="AF298" s="1929"/>
      <c r="AG298" s="1735"/>
      <c r="AH298" s="1336"/>
      <c r="AI298" s="1336"/>
      <c r="AJ298" s="1929"/>
      <c r="AK298" s="1614">
        <f t="shared" si="126"/>
        <v>0</v>
      </c>
      <c r="AL298" s="1614">
        <f t="shared" si="127"/>
        <v>0</v>
      </c>
      <c r="AM298" s="1929"/>
      <c r="AN298" s="1990"/>
      <c r="AO298" s="2"/>
      <c r="AP298" s="2"/>
      <c r="AQ298" s="2"/>
      <c r="AR298" s="2"/>
      <c r="AS298" s="2"/>
    </row>
    <row r="299" spans="1:45" ht="18.75" customHeight="1" outlineLevel="1">
      <c r="A299" s="1827" t="s">
        <v>385</v>
      </c>
      <c r="B299" s="1718" t="s">
        <v>517</v>
      </c>
      <c r="C299" s="1576" t="s">
        <v>764</v>
      </c>
      <c r="D299" s="1576"/>
      <c r="E299" s="1576" t="s">
        <v>73</v>
      </c>
      <c r="F299" s="1576" t="s">
        <v>449</v>
      </c>
      <c r="G299" s="1284" t="s">
        <v>372</v>
      </c>
      <c r="H299" s="1284" t="s">
        <v>79</v>
      </c>
      <c r="I299" s="1284">
        <v>0.158</v>
      </c>
      <c r="J299" s="1307">
        <v>0.158</v>
      </c>
      <c r="K299" s="1576">
        <v>2018</v>
      </c>
      <c r="L299" s="1576">
        <v>2018</v>
      </c>
      <c r="M299" s="1612">
        <f>SUM(N299:P301)</f>
        <v>1335</v>
      </c>
      <c r="N299" s="1612">
        <v>1335</v>
      </c>
      <c r="O299" s="1612">
        <v>0</v>
      </c>
      <c r="P299" s="1612">
        <v>0</v>
      </c>
      <c r="Q299" s="1612">
        <f>SUM(R299:T301)</f>
        <v>1335</v>
      </c>
      <c r="R299" s="1612">
        <v>1335</v>
      </c>
      <c r="S299" s="1612">
        <v>0</v>
      </c>
      <c r="T299" s="1612">
        <v>0</v>
      </c>
      <c r="U299" s="1681">
        <f>SUM(V299:X301)</f>
        <v>1335</v>
      </c>
      <c r="V299" s="1681">
        <f>R299</f>
        <v>1335</v>
      </c>
      <c r="W299" s="1681">
        <f>S299</f>
        <v>0</v>
      </c>
      <c r="X299" s="1681">
        <f>T299</f>
        <v>0</v>
      </c>
      <c r="Y299" s="1594">
        <f>SUM(Z299:AB301)</f>
        <v>1335</v>
      </c>
      <c r="Z299" s="1594">
        <f t="shared" si="133"/>
        <v>1335</v>
      </c>
      <c r="AA299" s="1594">
        <f t="shared" si="133"/>
        <v>0</v>
      </c>
      <c r="AB299" s="1594">
        <f t="shared" si="133"/>
        <v>0</v>
      </c>
      <c r="AC299" s="1612">
        <f>SUM(AD299:AF301)</f>
        <v>1417.19</v>
      </c>
      <c r="AD299" s="1612">
        <v>1417.19</v>
      </c>
      <c r="AE299" s="1612">
        <v>0</v>
      </c>
      <c r="AF299" s="1927"/>
      <c r="AG299" s="1733" t="s">
        <v>33</v>
      </c>
      <c r="AH299" s="1334"/>
      <c r="AI299" s="1334"/>
      <c r="AJ299" s="1927"/>
      <c r="AK299" s="1612">
        <f t="shared" si="126"/>
        <v>0</v>
      </c>
      <c r="AL299" s="1612">
        <f t="shared" si="127"/>
        <v>82.190000000000055</v>
      </c>
      <c r="AM299" s="1927"/>
      <c r="AN299" s="1990"/>
      <c r="AO299" s="2"/>
      <c r="AP299" s="2"/>
      <c r="AQ299" s="2"/>
      <c r="AR299" s="2"/>
      <c r="AS299" s="2"/>
    </row>
    <row r="300" spans="1:45" ht="18.75" customHeight="1" outlineLevel="1">
      <c r="A300" s="1828"/>
      <c r="B300" s="1719"/>
      <c r="C300" s="1577"/>
      <c r="D300" s="1577"/>
      <c r="E300" s="1577"/>
      <c r="F300" s="1577"/>
      <c r="G300" s="1284" t="s">
        <v>374</v>
      </c>
      <c r="H300" s="1284" t="s">
        <v>373</v>
      </c>
      <c r="I300" s="1284">
        <v>200</v>
      </c>
      <c r="J300" s="1307">
        <v>200</v>
      </c>
      <c r="K300" s="1577"/>
      <c r="L300" s="1577"/>
      <c r="M300" s="1613"/>
      <c r="N300" s="1613"/>
      <c r="O300" s="1613"/>
      <c r="P300" s="1613"/>
      <c r="Q300" s="1613"/>
      <c r="R300" s="1613"/>
      <c r="S300" s="1613"/>
      <c r="T300" s="1613"/>
      <c r="U300" s="1682"/>
      <c r="V300" s="1682"/>
      <c r="W300" s="1682"/>
      <c r="X300" s="1682"/>
      <c r="Y300" s="1595">
        <f t="shared" si="131"/>
        <v>0</v>
      </c>
      <c r="Z300" s="1595">
        <f t="shared" si="133"/>
        <v>0</v>
      </c>
      <c r="AA300" s="1595">
        <f t="shared" si="133"/>
        <v>0</v>
      </c>
      <c r="AB300" s="1595">
        <f t="shared" si="133"/>
        <v>0</v>
      </c>
      <c r="AC300" s="1613">
        <f t="shared" si="132"/>
        <v>0</v>
      </c>
      <c r="AD300" s="1613"/>
      <c r="AE300" s="1613"/>
      <c r="AF300" s="1928"/>
      <c r="AG300" s="1734"/>
      <c r="AH300" s="1335"/>
      <c r="AI300" s="1335"/>
      <c r="AJ300" s="1928"/>
      <c r="AK300" s="1613">
        <f t="shared" si="126"/>
        <v>0</v>
      </c>
      <c r="AL300" s="1613">
        <f t="shared" si="127"/>
        <v>0</v>
      </c>
      <c r="AM300" s="1928"/>
      <c r="AN300" s="1990"/>
      <c r="AO300" s="2"/>
      <c r="AP300" s="2"/>
      <c r="AQ300" s="2"/>
      <c r="AR300" s="2"/>
      <c r="AS300" s="2"/>
    </row>
    <row r="301" spans="1:45" ht="38.25" customHeight="1" outlineLevel="1">
      <c r="A301" s="1829"/>
      <c r="B301" s="1720"/>
      <c r="C301" s="1578"/>
      <c r="D301" s="1578"/>
      <c r="E301" s="1578"/>
      <c r="F301" s="1578"/>
      <c r="G301" s="1284" t="s">
        <v>375</v>
      </c>
      <c r="H301" s="1284" t="s">
        <v>376</v>
      </c>
      <c r="I301" s="21">
        <v>1598.4</v>
      </c>
      <c r="J301" s="44">
        <v>2872.8</v>
      </c>
      <c r="K301" s="1578"/>
      <c r="L301" s="1578"/>
      <c r="M301" s="1614"/>
      <c r="N301" s="1614"/>
      <c r="O301" s="1614"/>
      <c r="P301" s="1614"/>
      <c r="Q301" s="1614"/>
      <c r="R301" s="1614"/>
      <c r="S301" s="1614"/>
      <c r="T301" s="1614"/>
      <c r="U301" s="1683"/>
      <c r="V301" s="1683"/>
      <c r="W301" s="1683"/>
      <c r="X301" s="1683"/>
      <c r="Y301" s="1596">
        <f t="shared" si="131"/>
        <v>0</v>
      </c>
      <c r="Z301" s="1596">
        <f t="shared" ref="Z301:AB316" si="134">V301</f>
        <v>0</v>
      </c>
      <c r="AA301" s="1596">
        <f t="shared" si="134"/>
        <v>0</v>
      </c>
      <c r="AB301" s="1596">
        <f t="shared" si="134"/>
        <v>0</v>
      </c>
      <c r="AC301" s="1614">
        <f t="shared" si="132"/>
        <v>0</v>
      </c>
      <c r="AD301" s="1614"/>
      <c r="AE301" s="1614"/>
      <c r="AF301" s="1929"/>
      <c r="AG301" s="1735"/>
      <c r="AH301" s="1336"/>
      <c r="AI301" s="1336"/>
      <c r="AJ301" s="1929"/>
      <c r="AK301" s="1614">
        <f t="shared" si="126"/>
        <v>0</v>
      </c>
      <c r="AL301" s="1614">
        <f t="shared" si="127"/>
        <v>0</v>
      </c>
      <c r="AM301" s="1929"/>
      <c r="AN301" s="1990"/>
      <c r="AO301" s="2"/>
      <c r="AP301" s="2"/>
      <c r="AQ301" s="2"/>
      <c r="AR301" s="2"/>
      <c r="AS301" s="2"/>
    </row>
    <row r="302" spans="1:45" ht="15" customHeight="1" outlineLevel="1">
      <c r="A302" s="1827" t="s">
        <v>386</v>
      </c>
      <c r="B302" s="1718" t="s">
        <v>518</v>
      </c>
      <c r="C302" s="1576" t="s">
        <v>768</v>
      </c>
      <c r="D302" s="1576"/>
      <c r="E302" s="1576" t="s">
        <v>73</v>
      </c>
      <c r="F302" s="1576" t="s">
        <v>449</v>
      </c>
      <c r="G302" s="1284" t="s">
        <v>372</v>
      </c>
      <c r="H302" s="1284" t="s">
        <v>79</v>
      </c>
      <c r="I302" s="1284">
        <v>0.20200000000000001</v>
      </c>
      <c r="J302" s="1307">
        <v>0.20200000000000001</v>
      </c>
      <c r="K302" s="1576">
        <v>2018</v>
      </c>
      <c r="L302" s="1576">
        <v>2018</v>
      </c>
      <c r="M302" s="1612">
        <f>SUM(N302:P304)</f>
        <v>3560</v>
      </c>
      <c r="N302" s="1612">
        <v>3560</v>
      </c>
      <c r="O302" s="1612">
        <v>0</v>
      </c>
      <c r="P302" s="1612">
        <v>0</v>
      </c>
      <c r="Q302" s="1612">
        <f>SUM(R302:T304)</f>
        <v>2750.9</v>
      </c>
      <c r="R302" s="1612">
        <v>2750.9</v>
      </c>
      <c r="S302" s="1612">
        <v>0</v>
      </c>
      <c r="T302" s="1612">
        <v>0</v>
      </c>
      <c r="U302" s="1681">
        <f>SUM(V302:X304)</f>
        <v>2750.9</v>
      </c>
      <c r="V302" s="1681">
        <f>R302</f>
        <v>2750.9</v>
      </c>
      <c r="W302" s="1681">
        <f>S302</f>
        <v>0</v>
      </c>
      <c r="X302" s="1681">
        <f>T302</f>
        <v>0</v>
      </c>
      <c r="Y302" s="1594">
        <f>SUM(Z302:AB304)</f>
        <v>2750.9</v>
      </c>
      <c r="Z302" s="1594">
        <f t="shared" si="134"/>
        <v>2750.9</v>
      </c>
      <c r="AA302" s="1594">
        <f t="shared" si="134"/>
        <v>0</v>
      </c>
      <c r="AB302" s="1594">
        <f t="shared" si="134"/>
        <v>0</v>
      </c>
      <c r="AC302" s="1612">
        <f>SUM(AD302:AF304)</f>
        <v>2750.88</v>
      </c>
      <c r="AD302" s="1612">
        <v>2750.88</v>
      </c>
      <c r="AE302" s="1612">
        <v>0</v>
      </c>
      <c r="AF302" s="1927"/>
      <c r="AG302" s="1733" t="s">
        <v>33</v>
      </c>
      <c r="AH302" s="1334"/>
      <c r="AI302" s="1334"/>
      <c r="AJ302" s="1927"/>
      <c r="AK302" s="1612">
        <f t="shared" si="126"/>
        <v>0</v>
      </c>
      <c r="AL302" s="1612">
        <f t="shared" si="127"/>
        <v>-1.999999999998181E-2</v>
      </c>
      <c r="AM302" s="1927"/>
      <c r="AN302" s="1990"/>
      <c r="AO302" s="2"/>
      <c r="AP302" s="2"/>
      <c r="AQ302" s="2"/>
      <c r="AR302" s="2"/>
      <c r="AS302" s="2"/>
    </row>
    <row r="303" spans="1:45" ht="15.75" customHeight="1" outlineLevel="1">
      <c r="A303" s="1828"/>
      <c r="B303" s="1719"/>
      <c r="C303" s="1577"/>
      <c r="D303" s="1577"/>
      <c r="E303" s="1577"/>
      <c r="F303" s="1577"/>
      <c r="G303" s="1284" t="s">
        <v>374</v>
      </c>
      <c r="H303" s="1284" t="s">
        <v>373</v>
      </c>
      <c r="I303" s="1284">
        <v>200</v>
      </c>
      <c r="J303" s="1307">
        <v>200</v>
      </c>
      <c r="K303" s="1577"/>
      <c r="L303" s="1577"/>
      <c r="M303" s="1613"/>
      <c r="N303" s="1613"/>
      <c r="O303" s="1613"/>
      <c r="P303" s="1613"/>
      <c r="Q303" s="1613"/>
      <c r="R303" s="1613"/>
      <c r="S303" s="1613"/>
      <c r="T303" s="1613"/>
      <c r="U303" s="1682"/>
      <c r="V303" s="1682"/>
      <c r="W303" s="1682"/>
      <c r="X303" s="1682"/>
      <c r="Y303" s="1595">
        <f t="shared" si="131"/>
        <v>0</v>
      </c>
      <c r="Z303" s="1595">
        <f t="shared" si="134"/>
        <v>0</v>
      </c>
      <c r="AA303" s="1595">
        <f t="shared" si="134"/>
        <v>0</v>
      </c>
      <c r="AB303" s="1595">
        <f t="shared" si="134"/>
        <v>0</v>
      </c>
      <c r="AC303" s="1613">
        <f t="shared" si="132"/>
        <v>0</v>
      </c>
      <c r="AD303" s="1613"/>
      <c r="AE303" s="1613"/>
      <c r="AF303" s="1928"/>
      <c r="AG303" s="1734"/>
      <c r="AH303" s="1335"/>
      <c r="AI303" s="1335"/>
      <c r="AJ303" s="1928"/>
      <c r="AK303" s="1613">
        <f t="shared" si="126"/>
        <v>0</v>
      </c>
      <c r="AL303" s="1613">
        <f t="shared" si="127"/>
        <v>0</v>
      </c>
      <c r="AM303" s="1928"/>
      <c r="AN303" s="1990"/>
      <c r="AO303" s="2"/>
      <c r="AP303" s="2"/>
      <c r="AQ303" s="2"/>
      <c r="AR303" s="2"/>
      <c r="AS303" s="2"/>
    </row>
    <row r="304" spans="1:45" ht="60" customHeight="1" outlineLevel="1">
      <c r="A304" s="1829"/>
      <c r="B304" s="1720"/>
      <c r="C304" s="1578"/>
      <c r="D304" s="1578"/>
      <c r="E304" s="1578"/>
      <c r="F304" s="1578"/>
      <c r="G304" s="1284" t="s">
        <v>375</v>
      </c>
      <c r="H304" s="1284" t="s">
        <v>376</v>
      </c>
      <c r="I304" s="21">
        <v>1598.4</v>
      </c>
      <c r="J304" s="44">
        <v>2872.8</v>
      </c>
      <c r="K304" s="1578"/>
      <c r="L304" s="1578"/>
      <c r="M304" s="1614"/>
      <c r="N304" s="1614"/>
      <c r="O304" s="1614"/>
      <c r="P304" s="1614"/>
      <c r="Q304" s="1614"/>
      <c r="R304" s="1614"/>
      <c r="S304" s="1614"/>
      <c r="T304" s="1614"/>
      <c r="U304" s="1683"/>
      <c r="V304" s="1683"/>
      <c r="W304" s="1683"/>
      <c r="X304" s="1683"/>
      <c r="Y304" s="1596">
        <f t="shared" si="131"/>
        <v>0</v>
      </c>
      <c r="Z304" s="1596">
        <f t="shared" si="134"/>
        <v>0</v>
      </c>
      <c r="AA304" s="1596">
        <f t="shared" si="134"/>
        <v>0</v>
      </c>
      <c r="AB304" s="1596">
        <f t="shared" si="134"/>
        <v>0</v>
      </c>
      <c r="AC304" s="1614">
        <f t="shared" si="132"/>
        <v>0</v>
      </c>
      <c r="AD304" s="1614"/>
      <c r="AE304" s="1614"/>
      <c r="AF304" s="1929"/>
      <c r="AG304" s="1735"/>
      <c r="AH304" s="1336"/>
      <c r="AI304" s="1336"/>
      <c r="AJ304" s="1929"/>
      <c r="AK304" s="1614">
        <f t="shared" si="126"/>
        <v>0</v>
      </c>
      <c r="AL304" s="1614">
        <f t="shared" si="127"/>
        <v>0</v>
      </c>
      <c r="AM304" s="1929"/>
      <c r="AN304" s="1990"/>
      <c r="AO304" s="2"/>
      <c r="AP304" s="2"/>
      <c r="AQ304" s="2"/>
      <c r="AR304" s="2"/>
      <c r="AS304" s="2"/>
    </row>
    <row r="305" spans="1:45" ht="15.75" customHeight="1" outlineLevel="1">
      <c r="A305" s="1827" t="s">
        <v>387</v>
      </c>
      <c r="B305" s="1718" t="s">
        <v>519</v>
      </c>
      <c r="C305" s="1576" t="s">
        <v>764</v>
      </c>
      <c r="D305" s="1576"/>
      <c r="E305" s="1576" t="s">
        <v>73</v>
      </c>
      <c r="F305" s="1576" t="s">
        <v>449</v>
      </c>
      <c r="G305" s="1284" t="s">
        <v>372</v>
      </c>
      <c r="H305" s="1284" t="s">
        <v>79</v>
      </c>
      <c r="I305" s="1284">
        <v>0.309</v>
      </c>
      <c r="J305" s="1307">
        <v>0.309</v>
      </c>
      <c r="K305" s="1576">
        <v>2018</v>
      </c>
      <c r="L305" s="1576">
        <v>2018</v>
      </c>
      <c r="M305" s="1612">
        <f>SUM(N305:P307)</f>
        <v>1506</v>
      </c>
      <c r="N305" s="1612">
        <v>1506</v>
      </c>
      <c r="O305" s="1612">
        <v>0</v>
      </c>
      <c r="P305" s="1612">
        <v>0</v>
      </c>
      <c r="Q305" s="1612">
        <f>SUM(R305:T307)</f>
        <v>1506</v>
      </c>
      <c r="R305" s="1612">
        <v>1506</v>
      </c>
      <c r="S305" s="1612">
        <v>0</v>
      </c>
      <c r="T305" s="1612">
        <v>0</v>
      </c>
      <c r="U305" s="1681">
        <f>SUM(V305:X307)</f>
        <v>1506</v>
      </c>
      <c r="V305" s="1681">
        <f>R305</f>
        <v>1506</v>
      </c>
      <c r="W305" s="1681">
        <f>S305</f>
        <v>0</v>
      </c>
      <c r="X305" s="1681">
        <f>T305</f>
        <v>0</v>
      </c>
      <c r="Y305" s="1594">
        <f>SUM(Z305:AB307)</f>
        <v>1506</v>
      </c>
      <c r="Z305" s="1594">
        <f t="shared" si="134"/>
        <v>1506</v>
      </c>
      <c r="AA305" s="1594">
        <f t="shared" si="134"/>
        <v>0</v>
      </c>
      <c r="AB305" s="1594">
        <f t="shared" si="134"/>
        <v>0</v>
      </c>
      <c r="AC305" s="1612">
        <f>SUM(AD305:AF307)</f>
        <v>3396.28</v>
      </c>
      <c r="AD305" s="1612">
        <v>3396.28</v>
      </c>
      <c r="AE305" s="1612">
        <v>0</v>
      </c>
      <c r="AF305" s="1927"/>
      <c r="AG305" s="1733" t="s">
        <v>33</v>
      </c>
      <c r="AH305" s="1334"/>
      <c r="AI305" s="1334"/>
      <c r="AJ305" s="1927"/>
      <c r="AK305" s="1612">
        <f t="shared" si="126"/>
        <v>0</v>
      </c>
      <c r="AL305" s="1612">
        <f t="shared" si="127"/>
        <v>1890.2800000000002</v>
      </c>
      <c r="AM305" s="1927"/>
      <c r="AN305" s="1990"/>
      <c r="AO305" s="2"/>
      <c r="AP305" s="2"/>
      <c r="AQ305" s="2"/>
      <c r="AR305" s="2"/>
      <c r="AS305" s="2"/>
    </row>
    <row r="306" spans="1:45" ht="14.25" customHeight="1" outlineLevel="1">
      <c r="A306" s="1828"/>
      <c r="B306" s="1719"/>
      <c r="C306" s="1577"/>
      <c r="D306" s="1577"/>
      <c r="E306" s="1577"/>
      <c r="F306" s="1577"/>
      <c r="G306" s="1284" t="s">
        <v>374</v>
      </c>
      <c r="H306" s="1284" t="s">
        <v>373</v>
      </c>
      <c r="I306" s="1284">
        <v>150</v>
      </c>
      <c r="J306" s="1307" t="s">
        <v>765</v>
      </c>
      <c r="K306" s="1577"/>
      <c r="L306" s="1577"/>
      <c r="M306" s="1613"/>
      <c r="N306" s="1613"/>
      <c r="O306" s="1613"/>
      <c r="P306" s="1613"/>
      <c r="Q306" s="1613"/>
      <c r="R306" s="1613"/>
      <c r="S306" s="1613"/>
      <c r="T306" s="1613"/>
      <c r="U306" s="1682"/>
      <c r="V306" s="1682"/>
      <c r="W306" s="1682"/>
      <c r="X306" s="1682"/>
      <c r="Y306" s="1595">
        <f t="shared" si="131"/>
        <v>0</v>
      </c>
      <c r="Z306" s="1595">
        <f t="shared" si="134"/>
        <v>0</v>
      </c>
      <c r="AA306" s="1595">
        <f t="shared" si="134"/>
        <v>0</v>
      </c>
      <c r="AB306" s="1595">
        <f t="shared" si="134"/>
        <v>0</v>
      </c>
      <c r="AC306" s="1613">
        <f t="shared" si="132"/>
        <v>0</v>
      </c>
      <c r="AD306" s="1613"/>
      <c r="AE306" s="1613"/>
      <c r="AF306" s="1928"/>
      <c r="AG306" s="1734"/>
      <c r="AH306" s="1335"/>
      <c r="AI306" s="1335"/>
      <c r="AJ306" s="1928"/>
      <c r="AK306" s="1613">
        <f t="shared" si="126"/>
        <v>0</v>
      </c>
      <c r="AL306" s="1613">
        <f t="shared" si="127"/>
        <v>0</v>
      </c>
      <c r="AM306" s="1928"/>
      <c r="AN306" s="1990"/>
      <c r="AO306" s="2"/>
      <c r="AP306" s="2"/>
      <c r="AQ306" s="2"/>
      <c r="AR306" s="2"/>
      <c r="AS306" s="2"/>
    </row>
    <row r="307" spans="1:45" ht="41.25" customHeight="1" outlineLevel="1">
      <c r="A307" s="1829"/>
      <c r="B307" s="1720"/>
      <c r="C307" s="1578"/>
      <c r="D307" s="1578"/>
      <c r="E307" s="1578"/>
      <c r="F307" s="1578"/>
      <c r="G307" s="1284" t="s">
        <v>375</v>
      </c>
      <c r="H307" s="1284" t="s">
        <v>376</v>
      </c>
      <c r="I307" s="1284">
        <v>907.2</v>
      </c>
      <c r="J307" s="44">
        <v>1209.5999999999999</v>
      </c>
      <c r="K307" s="1578"/>
      <c r="L307" s="1578"/>
      <c r="M307" s="1614"/>
      <c r="N307" s="1614"/>
      <c r="O307" s="1614"/>
      <c r="P307" s="1614"/>
      <c r="Q307" s="1614"/>
      <c r="R307" s="1614"/>
      <c r="S307" s="1614"/>
      <c r="T307" s="1614"/>
      <c r="U307" s="1683"/>
      <c r="V307" s="1683"/>
      <c r="W307" s="1683"/>
      <c r="X307" s="1683"/>
      <c r="Y307" s="1596">
        <f t="shared" si="131"/>
        <v>0</v>
      </c>
      <c r="Z307" s="1596">
        <f t="shared" si="134"/>
        <v>0</v>
      </c>
      <c r="AA307" s="1596">
        <f t="shared" si="134"/>
        <v>0</v>
      </c>
      <c r="AB307" s="1596">
        <f t="shared" si="134"/>
        <v>0</v>
      </c>
      <c r="AC307" s="1614">
        <f t="shared" si="132"/>
        <v>0</v>
      </c>
      <c r="AD307" s="1614"/>
      <c r="AE307" s="1614"/>
      <c r="AF307" s="1929"/>
      <c r="AG307" s="1735"/>
      <c r="AH307" s="1336"/>
      <c r="AI307" s="1336"/>
      <c r="AJ307" s="1929"/>
      <c r="AK307" s="1614">
        <f t="shared" si="126"/>
        <v>0</v>
      </c>
      <c r="AL307" s="1614">
        <f t="shared" si="127"/>
        <v>0</v>
      </c>
      <c r="AM307" s="1929"/>
      <c r="AN307" s="1990"/>
      <c r="AO307" s="2"/>
      <c r="AP307" s="2"/>
      <c r="AQ307" s="2"/>
      <c r="AR307" s="2"/>
      <c r="AS307" s="2"/>
    </row>
    <row r="308" spans="1:45" ht="15.75" customHeight="1" outlineLevel="1">
      <c r="A308" s="1827" t="s">
        <v>388</v>
      </c>
      <c r="B308" s="1718" t="s">
        <v>520</v>
      </c>
      <c r="C308" s="1576" t="s">
        <v>769</v>
      </c>
      <c r="D308" s="1576"/>
      <c r="E308" s="1576" t="s">
        <v>73</v>
      </c>
      <c r="F308" s="1576" t="s">
        <v>449</v>
      </c>
      <c r="G308" s="1284" t="s">
        <v>372</v>
      </c>
      <c r="H308" s="1284" t="s">
        <v>79</v>
      </c>
      <c r="I308" s="1284">
        <v>0.42</v>
      </c>
      <c r="J308" s="1307">
        <v>0.42</v>
      </c>
      <c r="K308" s="1576">
        <v>2018</v>
      </c>
      <c r="L308" s="1576">
        <v>2018</v>
      </c>
      <c r="M308" s="1612">
        <f>SUM(N308:P310)</f>
        <v>4518</v>
      </c>
      <c r="N308" s="1612">
        <v>4518</v>
      </c>
      <c r="O308" s="1612">
        <v>0</v>
      </c>
      <c r="P308" s="1612">
        <v>0</v>
      </c>
      <c r="Q308" s="1612">
        <f>SUM(R308:T310)</f>
        <v>2118.6</v>
      </c>
      <c r="R308" s="1612">
        <v>2118.6</v>
      </c>
      <c r="S308" s="1612">
        <v>0</v>
      </c>
      <c r="T308" s="1612">
        <v>0</v>
      </c>
      <c r="U308" s="1681">
        <f>SUM(V308:X310)</f>
        <v>2118.6</v>
      </c>
      <c r="V308" s="1681">
        <f>R308</f>
        <v>2118.6</v>
      </c>
      <c r="W308" s="1681">
        <f>S308</f>
        <v>0</v>
      </c>
      <c r="X308" s="1681">
        <f>T308</f>
        <v>0</v>
      </c>
      <c r="Y308" s="1594">
        <f>SUM(Z308:AB310)</f>
        <v>2118.6</v>
      </c>
      <c r="Z308" s="1594">
        <f t="shared" si="134"/>
        <v>2118.6</v>
      </c>
      <c r="AA308" s="1594">
        <f t="shared" si="134"/>
        <v>0</v>
      </c>
      <c r="AB308" s="1594">
        <f t="shared" si="134"/>
        <v>0</v>
      </c>
      <c r="AC308" s="1612">
        <f>SUM(AD308:AF310)</f>
        <v>1512.05</v>
      </c>
      <c r="AD308" s="1612">
        <v>1512.05</v>
      </c>
      <c r="AE308" s="1612">
        <v>0</v>
      </c>
      <c r="AF308" s="1927"/>
      <c r="AG308" s="1733" t="s">
        <v>33</v>
      </c>
      <c r="AH308" s="1334"/>
      <c r="AI308" s="1334"/>
      <c r="AJ308" s="1927"/>
      <c r="AK308" s="1612">
        <f t="shared" si="126"/>
        <v>0</v>
      </c>
      <c r="AL308" s="1612">
        <f t="shared" si="127"/>
        <v>-606.54999999999995</v>
      </c>
      <c r="AM308" s="1927"/>
      <c r="AN308" s="1990"/>
      <c r="AO308" s="2"/>
      <c r="AP308" s="2"/>
      <c r="AQ308" s="2"/>
      <c r="AR308" s="2"/>
      <c r="AS308" s="2"/>
    </row>
    <row r="309" spans="1:45" ht="13.5" customHeight="1" outlineLevel="1">
      <c r="A309" s="1828"/>
      <c r="B309" s="1719"/>
      <c r="C309" s="1577"/>
      <c r="D309" s="1577"/>
      <c r="E309" s="1577"/>
      <c r="F309" s="1577"/>
      <c r="G309" s="1284" t="s">
        <v>374</v>
      </c>
      <c r="H309" s="1284" t="s">
        <v>373</v>
      </c>
      <c r="I309" s="1284" t="s">
        <v>456</v>
      </c>
      <c r="J309" s="1307" t="s">
        <v>416</v>
      </c>
      <c r="K309" s="1577"/>
      <c r="L309" s="1577"/>
      <c r="M309" s="1613"/>
      <c r="N309" s="1613"/>
      <c r="O309" s="1613"/>
      <c r="P309" s="1613"/>
      <c r="Q309" s="1613"/>
      <c r="R309" s="1613"/>
      <c r="S309" s="1613"/>
      <c r="T309" s="1613"/>
      <c r="U309" s="1682"/>
      <c r="V309" s="1682"/>
      <c r="W309" s="1682"/>
      <c r="X309" s="1682"/>
      <c r="Y309" s="1595">
        <f t="shared" si="131"/>
        <v>0</v>
      </c>
      <c r="Z309" s="1595">
        <f t="shared" si="134"/>
        <v>0</v>
      </c>
      <c r="AA309" s="1595">
        <f t="shared" si="134"/>
        <v>0</v>
      </c>
      <c r="AB309" s="1595">
        <f t="shared" si="134"/>
        <v>0</v>
      </c>
      <c r="AC309" s="1613">
        <f t="shared" si="132"/>
        <v>0</v>
      </c>
      <c r="AD309" s="1613"/>
      <c r="AE309" s="1613"/>
      <c r="AF309" s="1928"/>
      <c r="AG309" s="1734"/>
      <c r="AH309" s="1335"/>
      <c r="AI309" s="1335"/>
      <c r="AJ309" s="1928"/>
      <c r="AK309" s="1613">
        <f t="shared" si="126"/>
        <v>0</v>
      </c>
      <c r="AL309" s="1613">
        <f t="shared" si="127"/>
        <v>0</v>
      </c>
      <c r="AM309" s="1928"/>
      <c r="AN309" s="1990"/>
      <c r="AO309" s="2"/>
      <c r="AP309" s="2"/>
      <c r="AQ309" s="2"/>
      <c r="AR309" s="2"/>
      <c r="AS309" s="2"/>
    </row>
    <row r="310" spans="1:45" ht="120" customHeight="1" outlineLevel="1">
      <c r="A310" s="1829"/>
      <c r="B310" s="1720"/>
      <c r="C310" s="1578"/>
      <c r="D310" s="1578"/>
      <c r="E310" s="1578"/>
      <c r="F310" s="1578"/>
      <c r="G310" s="1284" t="s">
        <v>375</v>
      </c>
      <c r="H310" s="1284" t="s">
        <v>376</v>
      </c>
      <c r="I310" s="1284" t="s">
        <v>432</v>
      </c>
      <c r="J310" s="1307" t="s">
        <v>427</v>
      </c>
      <c r="K310" s="1578"/>
      <c r="L310" s="1578"/>
      <c r="M310" s="1614"/>
      <c r="N310" s="1614"/>
      <c r="O310" s="1614"/>
      <c r="P310" s="1614"/>
      <c r="Q310" s="1614"/>
      <c r="R310" s="1614"/>
      <c r="S310" s="1614"/>
      <c r="T310" s="1614"/>
      <c r="U310" s="1683"/>
      <c r="V310" s="1683"/>
      <c r="W310" s="1683"/>
      <c r="X310" s="1683"/>
      <c r="Y310" s="1596">
        <f t="shared" si="131"/>
        <v>0</v>
      </c>
      <c r="Z310" s="1596">
        <f t="shared" si="134"/>
        <v>0</v>
      </c>
      <c r="AA310" s="1596">
        <f t="shared" si="134"/>
        <v>0</v>
      </c>
      <c r="AB310" s="1596">
        <f t="shared" si="134"/>
        <v>0</v>
      </c>
      <c r="AC310" s="1614">
        <f t="shared" si="132"/>
        <v>0</v>
      </c>
      <c r="AD310" s="1614"/>
      <c r="AE310" s="1614"/>
      <c r="AF310" s="1929"/>
      <c r="AG310" s="1735"/>
      <c r="AH310" s="1336"/>
      <c r="AI310" s="1336"/>
      <c r="AJ310" s="1929"/>
      <c r="AK310" s="1614">
        <f t="shared" si="126"/>
        <v>0</v>
      </c>
      <c r="AL310" s="1614">
        <f t="shared" si="127"/>
        <v>0</v>
      </c>
      <c r="AM310" s="1929"/>
      <c r="AN310" s="1990"/>
      <c r="AO310" s="2"/>
      <c r="AP310" s="2"/>
      <c r="AQ310" s="2"/>
      <c r="AR310" s="2"/>
      <c r="AS310" s="2"/>
    </row>
    <row r="311" spans="1:45" ht="18" customHeight="1" outlineLevel="1">
      <c r="A311" s="1827" t="s">
        <v>389</v>
      </c>
      <c r="B311" s="1718" t="s">
        <v>521</v>
      </c>
      <c r="C311" s="1576" t="s">
        <v>770</v>
      </c>
      <c r="D311" s="1576"/>
      <c r="E311" s="1576" t="s">
        <v>73</v>
      </c>
      <c r="F311" s="1576" t="s">
        <v>449</v>
      </c>
      <c r="G311" s="1284" t="s">
        <v>372</v>
      </c>
      <c r="H311" s="1284" t="s">
        <v>79</v>
      </c>
      <c r="I311" s="1284">
        <v>0.26</v>
      </c>
      <c r="J311" s="60">
        <v>0.26</v>
      </c>
      <c r="K311" s="1576">
        <v>2018</v>
      </c>
      <c r="L311" s="1576">
        <v>2018</v>
      </c>
      <c r="M311" s="1612">
        <f>SUM(N311:P313)</f>
        <v>4317</v>
      </c>
      <c r="N311" s="1612">
        <v>4317</v>
      </c>
      <c r="O311" s="1612">
        <v>0</v>
      </c>
      <c r="P311" s="1612">
        <v>0</v>
      </c>
      <c r="Q311" s="1612">
        <f>SUM(R311:T313)</f>
        <v>2437</v>
      </c>
      <c r="R311" s="1612">
        <v>2437</v>
      </c>
      <c r="S311" s="1612">
        <v>0</v>
      </c>
      <c r="T311" s="1612">
        <v>0</v>
      </c>
      <c r="U311" s="1681">
        <f>SUM(V311:X313)</f>
        <v>2437</v>
      </c>
      <c r="V311" s="1681">
        <f>R311</f>
        <v>2437</v>
      </c>
      <c r="W311" s="1681">
        <f>S311</f>
        <v>0</v>
      </c>
      <c r="X311" s="1681">
        <f>T311</f>
        <v>0</v>
      </c>
      <c r="Y311" s="1594">
        <f>SUM(Z311:AB313)</f>
        <v>2437</v>
      </c>
      <c r="Z311" s="1594">
        <f t="shared" si="134"/>
        <v>2437</v>
      </c>
      <c r="AA311" s="1594">
        <f t="shared" si="134"/>
        <v>0</v>
      </c>
      <c r="AB311" s="1594">
        <f t="shared" si="134"/>
        <v>0</v>
      </c>
      <c r="AC311" s="1612">
        <f>SUM(AD311:AF313)</f>
        <v>2136.42</v>
      </c>
      <c r="AD311" s="1612">
        <v>2136.42</v>
      </c>
      <c r="AE311" s="1612">
        <v>0</v>
      </c>
      <c r="AF311" s="1927"/>
      <c r="AG311" s="1733" t="s">
        <v>33</v>
      </c>
      <c r="AH311" s="1334"/>
      <c r="AI311" s="1334"/>
      <c r="AJ311" s="1927"/>
      <c r="AK311" s="1612">
        <f t="shared" si="126"/>
        <v>0</v>
      </c>
      <c r="AL311" s="1612">
        <f t="shared" si="127"/>
        <v>-300.57999999999993</v>
      </c>
      <c r="AM311" s="1927"/>
      <c r="AN311" s="1990"/>
      <c r="AO311" s="2"/>
      <c r="AP311" s="2"/>
      <c r="AQ311" s="2"/>
      <c r="AR311" s="2"/>
      <c r="AS311" s="2"/>
    </row>
    <row r="312" spans="1:45" ht="18.75" customHeight="1" outlineLevel="1">
      <c r="A312" s="1828"/>
      <c r="B312" s="1719"/>
      <c r="C312" s="1577"/>
      <c r="D312" s="1577"/>
      <c r="E312" s="1577"/>
      <c r="F312" s="1577"/>
      <c r="G312" s="1284" t="s">
        <v>374</v>
      </c>
      <c r="H312" s="1284" t="s">
        <v>373</v>
      </c>
      <c r="I312" s="1284">
        <v>150</v>
      </c>
      <c r="J312" s="1307">
        <v>160</v>
      </c>
      <c r="K312" s="1577"/>
      <c r="L312" s="1577"/>
      <c r="M312" s="1613"/>
      <c r="N312" s="1613"/>
      <c r="O312" s="1613"/>
      <c r="P312" s="1613"/>
      <c r="Q312" s="1613"/>
      <c r="R312" s="1613"/>
      <c r="S312" s="1613"/>
      <c r="T312" s="1613"/>
      <c r="U312" s="1682"/>
      <c r="V312" s="1682"/>
      <c r="W312" s="1682"/>
      <c r="X312" s="1682"/>
      <c r="Y312" s="1595">
        <f t="shared" si="131"/>
        <v>0</v>
      </c>
      <c r="Z312" s="1595">
        <f t="shared" si="134"/>
        <v>0</v>
      </c>
      <c r="AA312" s="1595">
        <f t="shared" si="134"/>
        <v>0</v>
      </c>
      <c r="AB312" s="1595">
        <f t="shared" si="134"/>
        <v>0</v>
      </c>
      <c r="AC312" s="1613">
        <f t="shared" si="132"/>
        <v>0</v>
      </c>
      <c r="AD312" s="1613"/>
      <c r="AE312" s="1613"/>
      <c r="AF312" s="1928"/>
      <c r="AG312" s="1734"/>
      <c r="AH312" s="1335"/>
      <c r="AI312" s="1335"/>
      <c r="AJ312" s="1928"/>
      <c r="AK312" s="1613">
        <f t="shared" si="126"/>
        <v>0</v>
      </c>
      <c r="AL312" s="1613">
        <f t="shared" si="127"/>
        <v>0</v>
      </c>
      <c r="AM312" s="1928"/>
      <c r="AN312" s="1990"/>
      <c r="AO312" s="2"/>
      <c r="AP312" s="2"/>
      <c r="AQ312" s="2"/>
      <c r="AR312" s="2"/>
      <c r="AS312" s="2"/>
    </row>
    <row r="313" spans="1:45" ht="93" customHeight="1" outlineLevel="1">
      <c r="A313" s="1829"/>
      <c r="B313" s="1720"/>
      <c r="C313" s="1578"/>
      <c r="D313" s="1578"/>
      <c r="E313" s="1578"/>
      <c r="F313" s="1578"/>
      <c r="G313" s="1284" t="s">
        <v>375</v>
      </c>
      <c r="H313" s="1284" t="s">
        <v>376</v>
      </c>
      <c r="I313" s="1284">
        <v>725.76</v>
      </c>
      <c r="J313" s="1307">
        <v>1209.5999999999999</v>
      </c>
      <c r="K313" s="1578"/>
      <c r="L313" s="1578"/>
      <c r="M313" s="1614"/>
      <c r="N313" s="1614"/>
      <c r="O313" s="1614"/>
      <c r="P313" s="1614"/>
      <c r="Q313" s="1614"/>
      <c r="R313" s="1614"/>
      <c r="S313" s="1614"/>
      <c r="T313" s="1614"/>
      <c r="U313" s="1683"/>
      <c r="V313" s="1683"/>
      <c r="W313" s="1683"/>
      <c r="X313" s="1683"/>
      <c r="Y313" s="1596">
        <f t="shared" si="131"/>
        <v>0</v>
      </c>
      <c r="Z313" s="1596">
        <f t="shared" si="134"/>
        <v>0</v>
      </c>
      <c r="AA313" s="1596">
        <f t="shared" si="134"/>
        <v>0</v>
      </c>
      <c r="AB313" s="1596">
        <f t="shared" si="134"/>
        <v>0</v>
      </c>
      <c r="AC313" s="1614">
        <f t="shared" si="132"/>
        <v>0</v>
      </c>
      <c r="AD313" s="1614"/>
      <c r="AE313" s="1614"/>
      <c r="AF313" s="1929"/>
      <c r="AG313" s="1735"/>
      <c r="AH313" s="1336"/>
      <c r="AI313" s="1336"/>
      <c r="AJ313" s="1929"/>
      <c r="AK313" s="1614">
        <f t="shared" si="126"/>
        <v>0</v>
      </c>
      <c r="AL313" s="1614">
        <f t="shared" si="127"/>
        <v>0</v>
      </c>
      <c r="AM313" s="1929"/>
      <c r="AN313" s="1990"/>
      <c r="AO313" s="2"/>
      <c r="AP313" s="2"/>
      <c r="AQ313" s="2"/>
      <c r="AR313" s="2"/>
      <c r="AS313" s="2"/>
    </row>
    <row r="314" spans="1:45" ht="18.75" customHeight="1" outlineLevel="1">
      <c r="A314" s="1827" t="s">
        <v>390</v>
      </c>
      <c r="B314" s="1718" t="s">
        <v>522</v>
      </c>
      <c r="C314" s="1576" t="s">
        <v>771</v>
      </c>
      <c r="D314" s="1576"/>
      <c r="E314" s="1576" t="s">
        <v>73</v>
      </c>
      <c r="F314" s="1576" t="s">
        <v>449</v>
      </c>
      <c r="G314" s="1284" t="s">
        <v>372</v>
      </c>
      <c r="H314" s="1284" t="s">
        <v>79</v>
      </c>
      <c r="I314" s="1284">
        <v>0.16</v>
      </c>
      <c r="J314" s="1307">
        <v>0.16</v>
      </c>
      <c r="K314" s="1576">
        <v>2018</v>
      </c>
      <c r="L314" s="1576">
        <v>2018</v>
      </c>
      <c r="M314" s="1612">
        <f>SUM(N314:P316)</f>
        <v>1653</v>
      </c>
      <c r="N314" s="1612">
        <v>1653</v>
      </c>
      <c r="O314" s="1612">
        <v>0</v>
      </c>
      <c r="P314" s="1612">
        <v>0</v>
      </c>
      <c r="Q314" s="1612">
        <f>SUM(R314:T316)</f>
        <v>1309</v>
      </c>
      <c r="R314" s="1612">
        <v>1309</v>
      </c>
      <c r="S314" s="1612">
        <v>0</v>
      </c>
      <c r="T314" s="1612">
        <v>0</v>
      </c>
      <c r="U314" s="1681">
        <f>SUM(V314:X316)</f>
        <v>1309</v>
      </c>
      <c r="V314" s="1681">
        <f>R314</f>
        <v>1309</v>
      </c>
      <c r="W314" s="1681">
        <f>S314</f>
        <v>0</v>
      </c>
      <c r="X314" s="1681">
        <f>T314</f>
        <v>0</v>
      </c>
      <c r="Y314" s="1594">
        <f>SUM(Z314:AB316)</f>
        <v>1309</v>
      </c>
      <c r="Z314" s="1594">
        <f t="shared" si="134"/>
        <v>1309</v>
      </c>
      <c r="AA314" s="1594">
        <f t="shared" si="134"/>
        <v>0</v>
      </c>
      <c r="AB314" s="1594">
        <f t="shared" si="134"/>
        <v>0</v>
      </c>
      <c r="AC314" s="1612">
        <f>SUM(AD314:AF316)</f>
        <v>1545.7</v>
      </c>
      <c r="AD314" s="1612">
        <v>1545.7</v>
      </c>
      <c r="AE314" s="1612">
        <v>0</v>
      </c>
      <c r="AF314" s="1927"/>
      <c r="AG314" s="1733" t="s">
        <v>33</v>
      </c>
      <c r="AH314" s="1334"/>
      <c r="AI314" s="1334"/>
      <c r="AJ314" s="1927"/>
      <c r="AK314" s="1612">
        <f t="shared" si="126"/>
        <v>0</v>
      </c>
      <c r="AL314" s="1612">
        <f t="shared" si="127"/>
        <v>236.70000000000005</v>
      </c>
      <c r="AM314" s="1927"/>
      <c r="AN314" s="1990"/>
      <c r="AO314" s="2"/>
      <c r="AP314" s="2"/>
      <c r="AQ314" s="2"/>
      <c r="AR314" s="2"/>
      <c r="AS314" s="2"/>
    </row>
    <row r="315" spans="1:45" ht="16.5" customHeight="1" outlineLevel="1">
      <c r="A315" s="1828"/>
      <c r="B315" s="1719"/>
      <c r="C315" s="1577"/>
      <c r="D315" s="1577"/>
      <c r="E315" s="1577"/>
      <c r="F315" s="1577"/>
      <c r="G315" s="1284" t="s">
        <v>374</v>
      </c>
      <c r="H315" s="1284" t="s">
        <v>373</v>
      </c>
      <c r="I315" s="1284">
        <v>300</v>
      </c>
      <c r="J315" s="1307">
        <v>315</v>
      </c>
      <c r="K315" s="1577"/>
      <c r="L315" s="1577"/>
      <c r="M315" s="1613"/>
      <c r="N315" s="1613"/>
      <c r="O315" s="1613"/>
      <c r="P315" s="1613"/>
      <c r="Q315" s="1613"/>
      <c r="R315" s="1613"/>
      <c r="S315" s="1613"/>
      <c r="T315" s="1613"/>
      <c r="U315" s="1682"/>
      <c r="V315" s="1682"/>
      <c r="W315" s="1682"/>
      <c r="X315" s="1682"/>
      <c r="Y315" s="1595">
        <f t="shared" si="131"/>
        <v>0</v>
      </c>
      <c r="Z315" s="1595">
        <f t="shared" si="134"/>
        <v>0</v>
      </c>
      <c r="AA315" s="1595">
        <f t="shared" si="134"/>
        <v>0</v>
      </c>
      <c r="AB315" s="1595">
        <f t="shared" si="134"/>
        <v>0</v>
      </c>
      <c r="AC315" s="1613">
        <f t="shared" si="132"/>
        <v>0</v>
      </c>
      <c r="AD315" s="1613"/>
      <c r="AE315" s="1613"/>
      <c r="AF315" s="1928"/>
      <c r="AG315" s="1734"/>
      <c r="AH315" s="1335"/>
      <c r="AI315" s="1335"/>
      <c r="AJ315" s="1928"/>
      <c r="AK315" s="1613">
        <f t="shared" si="126"/>
        <v>0</v>
      </c>
      <c r="AL315" s="1613">
        <f t="shared" si="127"/>
        <v>0</v>
      </c>
      <c r="AM315" s="1928"/>
      <c r="AN315" s="1990"/>
      <c r="AO315" s="2"/>
      <c r="AP315" s="2"/>
      <c r="AQ315" s="2"/>
      <c r="AR315" s="2"/>
      <c r="AS315" s="2"/>
    </row>
    <row r="316" spans="1:45" ht="93" customHeight="1" outlineLevel="1">
      <c r="A316" s="1829"/>
      <c r="B316" s="1720"/>
      <c r="C316" s="1578"/>
      <c r="D316" s="1578"/>
      <c r="E316" s="1578"/>
      <c r="F316" s="1578"/>
      <c r="G316" s="1284" t="s">
        <v>375</v>
      </c>
      <c r="H316" s="1284" t="s">
        <v>376</v>
      </c>
      <c r="I316" s="26">
        <v>4498.2</v>
      </c>
      <c r="J316" s="49">
        <v>6480</v>
      </c>
      <c r="K316" s="1578"/>
      <c r="L316" s="1578"/>
      <c r="M316" s="1614"/>
      <c r="N316" s="1614"/>
      <c r="O316" s="1614"/>
      <c r="P316" s="1614"/>
      <c r="Q316" s="1614"/>
      <c r="R316" s="1614"/>
      <c r="S316" s="1614"/>
      <c r="T316" s="1614"/>
      <c r="U316" s="1683"/>
      <c r="V316" s="1683"/>
      <c r="W316" s="1683"/>
      <c r="X316" s="1683"/>
      <c r="Y316" s="1596">
        <f t="shared" si="131"/>
        <v>0</v>
      </c>
      <c r="Z316" s="1596">
        <f t="shared" si="134"/>
        <v>0</v>
      </c>
      <c r="AA316" s="1596">
        <f t="shared" si="134"/>
        <v>0</v>
      </c>
      <c r="AB316" s="1596">
        <f t="shared" si="134"/>
        <v>0</v>
      </c>
      <c r="AC316" s="1614">
        <f t="shared" si="132"/>
        <v>0</v>
      </c>
      <c r="AD316" s="1614"/>
      <c r="AE316" s="1614"/>
      <c r="AF316" s="1929"/>
      <c r="AG316" s="1735"/>
      <c r="AH316" s="1336"/>
      <c r="AI316" s="1336"/>
      <c r="AJ316" s="1929"/>
      <c r="AK316" s="1614">
        <f t="shared" si="126"/>
        <v>0</v>
      </c>
      <c r="AL316" s="1614">
        <f t="shared" si="127"/>
        <v>0</v>
      </c>
      <c r="AM316" s="1929"/>
      <c r="AN316" s="1990"/>
      <c r="AO316" s="2"/>
      <c r="AP316" s="2"/>
      <c r="AQ316" s="2"/>
      <c r="AR316" s="2"/>
      <c r="AS316" s="2"/>
    </row>
    <row r="317" spans="1:45" ht="18" customHeight="1" outlineLevel="1">
      <c r="A317" s="1827" t="s">
        <v>391</v>
      </c>
      <c r="B317" s="1718" t="s">
        <v>523</v>
      </c>
      <c r="C317" s="1576" t="s">
        <v>764</v>
      </c>
      <c r="D317" s="1576"/>
      <c r="E317" s="1576" t="s">
        <v>73</v>
      </c>
      <c r="F317" s="1576" t="s">
        <v>449</v>
      </c>
      <c r="G317" s="1284" t="s">
        <v>372</v>
      </c>
      <c r="H317" s="1284" t="s">
        <v>79</v>
      </c>
      <c r="I317" s="1284">
        <v>0.19</v>
      </c>
      <c r="J317" s="1307">
        <v>0.19</v>
      </c>
      <c r="K317" s="1576">
        <v>2018</v>
      </c>
      <c r="L317" s="1576">
        <v>2018</v>
      </c>
      <c r="M317" s="1612">
        <f>SUM(N317:P319)</f>
        <v>1781.8</v>
      </c>
      <c r="N317" s="1612">
        <v>1781.8</v>
      </c>
      <c r="O317" s="1612">
        <v>0</v>
      </c>
      <c r="P317" s="1612">
        <v>0</v>
      </c>
      <c r="Q317" s="1612">
        <f>SUM(R317:T319)</f>
        <v>1781.8</v>
      </c>
      <c r="R317" s="1612">
        <v>1781.8</v>
      </c>
      <c r="S317" s="1612">
        <v>0</v>
      </c>
      <c r="T317" s="1612">
        <v>0</v>
      </c>
      <c r="U317" s="1681">
        <f>SUM(V317:X319)</f>
        <v>1781.8</v>
      </c>
      <c r="V317" s="1681">
        <f>R317</f>
        <v>1781.8</v>
      </c>
      <c r="W317" s="1681">
        <f>S317</f>
        <v>0</v>
      </c>
      <c r="X317" s="1681">
        <f>T317</f>
        <v>0</v>
      </c>
      <c r="Y317" s="1594">
        <f>SUM(Z317:AB319)</f>
        <v>1781.8</v>
      </c>
      <c r="Z317" s="1594">
        <f t="shared" ref="Z317:AB331" si="135">V317</f>
        <v>1781.8</v>
      </c>
      <c r="AA317" s="1594">
        <f t="shared" si="135"/>
        <v>0</v>
      </c>
      <c r="AB317" s="1594">
        <f t="shared" si="135"/>
        <v>0</v>
      </c>
      <c r="AC317" s="1612">
        <f>SUM(AD317:AF319)</f>
        <v>399.48</v>
      </c>
      <c r="AD317" s="1612">
        <v>399.48</v>
      </c>
      <c r="AE317" s="1612">
        <v>0</v>
      </c>
      <c r="AF317" s="1927"/>
      <c r="AG317" s="1733" t="s">
        <v>33</v>
      </c>
      <c r="AH317" s="1334"/>
      <c r="AI317" s="1334"/>
      <c r="AJ317" s="1927"/>
      <c r="AK317" s="1612">
        <f t="shared" si="126"/>
        <v>0</v>
      </c>
      <c r="AL317" s="1612">
        <f t="shared" si="127"/>
        <v>-1382.32</v>
      </c>
      <c r="AM317" s="1927"/>
      <c r="AN317" s="1990"/>
      <c r="AO317" s="2"/>
      <c r="AP317" s="2"/>
      <c r="AQ317" s="2"/>
      <c r="AR317" s="2"/>
      <c r="AS317" s="2"/>
    </row>
    <row r="318" spans="1:45" ht="19.5" customHeight="1" outlineLevel="1">
      <c r="A318" s="1828"/>
      <c r="B318" s="1719"/>
      <c r="C318" s="1577"/>
      <c r="D318" s="1577"/>
      <c r="E318" s="1577"/>
      <c r="F318" s="1577"/>
      <c r="G318" s="1284" t="s">
        <v>374</v>
      </c>
      <c r="H318" s="1284" t="s">
        <v>373</v>
      </c>
      <c r="I318" s="1284">
        <v>150</v>
      </c>
      <c r="J318" s="1307">
        <v>160</v>
      </c>
      <c r="K318" s="1577"/>
      <c r="L318" s="1577"/>
      <c r="M318" s="1613"/>
      <c r="N318" s="1613"/>
      <c r="O318" s="1613"/>
      <c r="P318" s="1613"/>
      <c r="Q318" s="1613"/>
      <c r="R318" s="1613"/>
      <c r="S318" s="1613"/>
      <c r="T318" s="1613"/>
      <c r="U318" s="1682"/>
      <c r="V318" s="1682"/>
      <c r="W318" s="1682"/>
      <c r="X318" s="1682"/>
      <c r="Y318" s="1595">
        <f t="shared" si="131"/>
        <v>0</v>
      </c>
      <c r="Z318" s="1595">
        <f t="shared" si="135"/>
        <v>0</v>
      </c>
      <c r="AA318" s="1595">
        <f t="shared" si="135"/>
        <v>0</v>
      </c>
      <c r="AB318" s="1595">
        <f t="shared" si="135"/>
        <v>0</v>
      </c>
      <c r="AC318" s="1613">
        <f t="shared" si="132"/>
        <v>0</v>
      </c>
      <c r="AD318" s="1613"/>
      <c r="AE318" s="1613"/>
      <c r="AF318" s="1928"/>
      <c r="AG318" s="1734"/>
      <c r="AH318" s="1335"/>
      <c r="AI318" s="1335"/>
      <c r="AJ318" s="1928"/>
      <c r="AK318" s="1613">
        <f t="shared" si="126"/>
        <v>0</v>
      </c>
      <c r="AL318" s="1613">
        <f t="shared" si="127"/>
        <v>0</v>
      </c>
      <c r="AM318" s="1928"/>
      <c r="AN318" s="1990"/>
      <c r="AO318" s="2"/>
      <c r="AP318" s="2"/>
      <c r="AQ318" s="2"/>
      <c r="AR318" s="2"/>
      <c r="AS318" s="2"/>
    </row>
    <row r="319" spans="1:45" ht="44.25" customHeight="1" outlineLevel="1">
      <c r="A319" s="1829"/>
      <c r="B319" s="1720"/>
      <c r="C319" s="1578"/>
      <c r="D319" s="1578"/>
      <c r="E319" s="1578"/>
      <c r="F319" s="1578"/>
      <c r="G319" s="1284" t="s">
        <v>375</v>
      </c>
      <c r="H319" s="1284" t="s">
        <v>376</v>
      </c>
      <c r="I319" s="1284">
        <v>1011.6</v>
      </c>
      <c r="J319" s="1307">
        <v>1025.76</v>
      </c>
      <c r="K319" s="1578"/>
      <c r="L319" s="1578"/>
      <c r="M319" s="1614"/>
      <c r="N319" s="1614"/>
      <c r="O319" s="1614"/>
      <c r="P319" s="1614"/>
      <c r="Q319" s="1614"/>
      <c r="R319" s="1614"/>
      <c r="S319" s="1614"/>
      <c r="T319" s="1614"/>
      <c r="U319" s="1683"/>
      <c r="V319" s="1683"/>
      <c r="W319" s="1683"/>
      <c r="X319" s="1683"/>
      <c r="Y319" s="1596">
        <f t="shared" si="131"/>
        <v>0</v>
      </c>
      <c r="Z319" s="1596">
        <f t="shared" si="135"/>
        <v>0</v>
      </c>
      <c r="AA319" s="1596">
        <f t="shared" si="135"/>
        <v>0</v>
      </c>
      <c r="AB319" s="1596">
        <f t="shared" si="135"/>
        <v>0</v>
      </c>
      <c r="AC319" s="1614">
        <f t="shared" si="132"/>
        <v>0</v>
      </c>
      <c r="AD319" s="1614"/>
      <c r="AE319" s="1614"/>
      <c r="AF319" s="1929"/>
      <c r="AG319" s="1735"/>
      <c r="AH319" s="1336"/>
      <c r="AI319" s="1336"/>
      <c r="AJ319" s="1929"/>
      <c r="AK319" s="1614">
        <f t="shared" si="126"/>
        <v>0</v>
      </c>
      <c r="AL319" s="1614">
        <f t="shared" si="127"/>
        <v>0</v>
      </c>
      <c r="AM319" s="1929"/>
      <c r="AN319" s="1990"/>
      <c r="AO319" s="2"/>
      <c r="AP319" s="2"/>
      <c r="AQ319" s="2"/>
      <c r="AR319" s="2"/>
      <c r="AS319" s="2"/>
    </row>
    <row r="320" spans="1:45" ht="14.4" outlineLevel="1">
      <c r="A320" s="1930" t="s">
        <v>392</v>
      </c>
      <c r="B320" s="1931" t="s">
        <v>524</v>
      </c>
      <c r="C320" s="1576" t="s">
        <v>711</v>
      </c>
      <c r="D320" s="1576"/>
      <c r="E320" s="1576" t="s">
        <v>73</v>
      </c>
      <c r="F320" s="1576" t="s">
        <v>449</v>
      </c>
      <c r="G320" s="1284" t="s">
        <v>372</v>
      </c>
      <c r="H320" s="1284" t="s">
        <v>79</v>
      </c>
      <c r="I320" s="1284">
        <v>0.25</v>
      </c>
      <c r="J320" s="1307">
        <v>0.25</v>
      </c>
      <c r="K320" s="1576">
        <v>2018</v>
      </c>
      <c r="L320" s="1576">
        <v>2018</v>
      </c>
      <c r="M320" s="1612">
        <f>SUM(N320:P322)</f>
        <v>3625</v>
      </c>
      <c r="N320" s="1612">
        <v>3625</v>
      </c>
      <c r="O320" s="1612">
        <v>0</v>
      </c>
      <c r="P320" s="1612">
        <v>0</v>
      </c>
      <c r="Q320" s="1612">
        <f>SUM(R320:T322)</f>
        <v>0</v>
      </c>
      <c r="R320" s="1612">
        <v>0</v>
      </c>
      <c r="S320" s="1612">
        <v>0</v>
      </c>
      <c r="T320" s="1612">
        <v>0</v>
      </c>
      <c r="U320" s="1681">
        <f>SUM(V320:X322)</f>
        <v>0</v>
      </c>
      <c r="V320" s="1681">
        <f>R320</f>
        <v>0</v>
      </c>
      <c r="W320" s="1681">
        <f>S320</f>
        <v>0</v>
      </c>
      <c r="X320" s="1681">
        <f>T320</f>
        <v>0</v>
      </c>
      <c r="Y320" s="1594">
        <f>SUM(Z320:AB322)</f>
        <v>0</v>
      </c>
      <c r="Z320" s="1594">
        <f t="shared" si="135"/>
        <v>0</v>
      </c>
      <c r="AA320" s="1594">
        <f t="shared" si="135"/>
        <v>0</v>
      </c>
      <c r="AB320" s="1594">
        <f t="shared" si="135"/>
        <v>0</v>
      </c>
      <c r="AC320" s="1612">
        <f>SUM(AD320:AF322)</f>
        <v>0</v>
      </c>
      <c r="AD320" s="1606"/>
      <c r="AE320" s="1612">
        <v>0</v>
      </c>
      <c r="AF320" s="1927"/>
      <c r="AG320" s="1733" t="s">
        <v>33</v>
      </c>
      <c r="AH320" s="1334"/>
      <c r="AI320" s="1334"/>
      <c r="AJ320" s="1927"/>
      <c r="AK320" s="1612">
        <f t="shared" si="126"/>
        <v>0</v>
      </c>
      <c r="AL320" s="1612">
        <f t="shared" si="127"/>
        <v>0</v>
      </c>
      <c r="AM320" s="1927"/>
      <c r="AN320" s="1990"/>
      <c r="AO320" s="2"/>
      <c r="AP320" s="2"/>
      <c r="AQ320" s="2"/>
      <c r="AR320" s="2"/>
      <c r="AS320" s="2"/>
    </row>
    <row r="321" spans="1:45" ht="14.4" outlineLevel="1">
      <c r="A321" s="1828"/>
      <c r="B321" s="1719"/>
      <c r="C321" s="1577"/>
      <c r="D321" s="1577"/>
      <c r="E321" s="1577"/>
      <c r="F321" s="1577"/>
      <c r="G321" s="1284" t="s">
        <v>374</v>
      </c>
      <c r="H321" s="1284" t="s">
        <v>373</v>
      </c>
      <c r="I321" s="1284">
        <v>200</v>
      </c>
      <c r="J321" s="1307">
        <v>225</v>
      </c>
      <c r="K321" s="1577"/>
      <c r="L321" s="1577"/>
      <c r="M321" s="1613"/>
      <c r="N321" s="1613"/>
      <c r="O321" s="1613"/>
      <c r="P321" s="1613"/>
      <c r="Q321" s="1613"/>
      <c r="R321" s="1613"/>
      <c r="S321" s="1613"/>
      <c r="T321" s="1613"/>
      <c r="U321" s="1682"/>
      <c r="V321" s="1682"/>
      <c r="W321" s="1682"/>
      <c r="X321" s="1682"/>
      <c r="Y321" s="1595">
        <f t="shared" si="131"/>
        <v>0</v>
      </c>
      <c r="Z321" s="1595">
        <f t="shared" si="135"/>
        <v>0</v>
      </c>
      <c r="AA321" s="1595">
        <f t="shared" si="135"/>
        <v>0</v>
      </c>
      <c r="AB321" s="1595">
        <f t="shared" si="135"/>
        <v>0</v>
      </c>
      <c r="AC321" s="1613">
        <f t="shared" si="132"/>
        <v>0</v>
      </c>
      <c r="AD321" s="1607"/>
      <c r="AE321" s="1613"/>
      <c r="AF321" s="1928"/>
      <c r="AG321" s="1734"/>
      <c r="AH321" s="1335"/>
      <c r="AI321" s="1335"/>
      <c r="AJ321" s="1928"/>
      <c r="AK321" s="1613">
        <f t="shared" si="126"/>
        <v>0</v>
      </c>
      <c r="AL321" s="1613">
        <f t="shared" si="127"/>
        <v>0</v>
      </c>
      <c r="AM321" s="1928"/>
      <c r="AN321" s="1990"/>
      <c r="AO321" s="2"/>
      <c r="AP321" s="2"/>
      <c r="AQ321" s="2"/>
      <c r="AR321" s="2"/>
      <c r="AS321" s="2"/>
    </row>
    <row r="322" spans="1:45" ht="42.75" customHeight="1" outlineLevel="1">
      <c r="A322" s="1829"/>
      <c r="B322" s="1720"/>
      <c r="C322" s="1578"/>
      <c r="D322" s="1578"/>
      <c r="E322" s="1578"/>
      <c r="F322" s="1578"/>
      <c r="G322" s="1284" t="s">
        <v>375</v>
      </c>
      <c r="H322" s="1284" t="s">
        <v>376</v>
      </c>
      <c r="I322" s="26">
        <v>2496.3000000000002</v>
      </c>
      <c r="J322" s="49">
        <v>2687</v>
      </c>
      <c r="K322" s="1578"/>
      <c r="L322" s="1578"/>
      <c r="M322" s="1614"/>
      <c r="N322" s="1614"/>
      <c r="O322" s="1614"/>
      <c r="P322" s="1614"/>
      <c r="Q322" s="1614"/>
      <c r="R322" s="1614"/>
      <c r="S322" s="1614"/>
      <c r="T322" s="1614"/>
      <c r="U322" s="1683"/>
      <c r="V322" s="1683"/>
      <c r="W322" s="1683"/>
      <c r="X322" s="1683"/>
      <c r="Y322" s="1596">
        <f t="shared" si="131"/>
        <v>0</v>
      </c>
      <c r="Z322" s="1596">
        <f t="shared" si="135"/>
        <v>0</v>
      </c>
      <c r="AA322" s="1596">
        <f t="shared" si="135"/>
        <v>0</v>
      </c>
      <c r="AB322" s="1596">
        <f t="shared" si="135"/>
        <v>0</v>
      </c>
      <c r="AC322" s="1614">
        <f t="shared" si="132"/>
        <v>0</v>
      </c>
      <c r="AD322" s="1608"/>
      <c r="AE322" s="1614"/>
      <c r="AF322" s="1929"/>
      <c r="AG322" s="1735"/>
      <c r="AH322" s="1336"/>
      <c r="AI322" s="1336"/>
      <c r="AJ322" s="1929"/>
      <c r="AK322" s="1614">
        <f t="shared" si="126"/>
        <v>0</v>
      </c>
      <c r="AL322" s="1614">
        <f t="shared" si="127"/>
        <v>0</v>
      </c>
      <c r="AM322" s="1929"/>
      <c r="AN322" s="1990"/>
      <c r="AO322" s="2"/>
      <c r="AP322" s="2"/>
      <c r="AQ322" s="2"/>
      <c r="AR322" s="2"/>
      <c r="AS322" s="2"/>
    </row>
    <row r="323" spans="1:45" ht="28.95" customHeight="1" outlineLevel="1">
      <c r="A323" s="1827" t="s">
        <v>392</v>
      </c>
      <c r="B323" s="1718" t="s">
        <v>723</v>
      </c>
      <c r="C323" s="1576" t="s">
        <v>724</v>
      </c>
      <c r="D323" s="1576"/>
      <c r="E323" s="1576" t="s">
        <v>73</v>
      </c>
      <c r="F323" s="1576" t="s">
        <v>449</v>
      </c>
      <c r="G323" s="1284" t="s">
        <v>372</v>
      </c>
      <c r="H323" s="1284" t="s">
        <v>79</v>
      </c>
      <c r="I323" s="23">
        <v>7.8E-2</v>
      </c>
      <c r="J323" s="45">
        <v>7.8E-2</v>
      </c>
      <c r="K323" s="1576">
        <v>2018</v>
      </c>
      <c r="L323" s="1576">
        <v>2018</v>
      </c>
      <c r="M323" s="1576"/>
      <c r="N323" s="1576"/>
      <c r="O323" s="1576"/>
      <c r="P323" s="1576"/>
      <c r="Q323" s="1612">
        <f>SUM(R323:T325)</f>
        <v>2000.5</v>
      </c>
      <c r="R323" s="1612">
        <v>2000.5</v>
      </c>
      <c r="S323" s="1612">
        <v>0</v>
      </c>
      <c r="T323" s="1612">
        <v>0</v>
      </c>
      <c r="U323" s="1681">
        <f>SUM(V323:X325)</f>
        <v>2000.5</v>
      </c>
      <c r="V323" s="1681">
        <f>R323</f>
        <v>2000.5</v>
      </c>
      <c r="W323" s="1681">
        <f>S323</f>
        <v>0</v>
      </c>
      <c r="X323" s="1681">
        <f>T323</f>
        <v>0</v>
      </c>
      <c r="Y323" s="1594">
        <f>SUM(Z323:AB325)</f>
        <v>2000.5</v>
      </c>
      <c r="Z323" s="1594">
        <f t="shared" si="135"/>
        <v>2000.5</v>
      </c>
      <c r="AA323" s="1594">
        <f t="shared" si="135"/>
        <v>0</v>
      </c>
      <c r="AB323" s="1594">
        <f t="shared" si="135"/>
        <v>0</v>
      </c>
      <c r="AC323" s="1612">
        <f>SUM(AD323:AF325)</f>
        <v>2000.5</v>
      </c>
      <c r="AD323" s="1736">
        <v>2000.5</v>
      </c>
      <c r="AE323" s="1612">
        <v>0</v>
      </c>
      <c r="AF323" s="1927"/>
      <c r="AG323" s="1736"/>
      <c r="AH323" s="1213"/>
      <c r="AI323" s="1213"/>
      <c r="AJ323" s="1927"/>
      <c r="AK323" s="1612">
        <f t="shared" si="126"/>
        <v>0</v>
      </c>
      <c r="AL323" s="1612">
        <f t="shared" si="127"/>
        <v>0</v>
      </c>
      <c r="AM323" s="1927"/>
      <c r="AN323" s="2220"/>
      <c r="AO323" s="2"/>
      <c r="AP323" s="2"/>
      <c r="AQ323" s="2"/>
      <c r="AR323" s="2"/>
      <c r="AS323" s="2"/>
    </row>
    <row r="324" spans="1:45" ht="28.95" customHeight="1" outlineLevel="1">
      <c r="A324" s="1828"/>
      <c r="B324" s="1719"/>
      <c r="C324" s="1577"/>
      <c r="D324" s="1577"/>
      <c r="E324" s="1577"/>
      <c r="F324" s="1577"/>
      <c r="G324" s="1284" t="s">
        <v>374</v>
      </c>
      <c r="H324" s="1284" t="s">
        <v>373</v>
      </c>
      <c r="I324" s="26">
        <v>300</v>
      </c>
      <c r="J324" s="49">
        <v>315</v>
      </c>
      <c r="K324" s="1577"/>
      <c r="L324" s="1577"/>
      <c r="M324" s="1577"/>
      <c r="N324" s="1577"/>
      <c r="O324" s="1577"/>
      <c r="P324" s="1577"/>
      <c r="Q324" s="1613"/>
      <c r="R324" s="1613"/>
      <c r="S324" s="1613"/>
      <c r="T324" s="1613"/>
      <c r="U324" s="1682"/>
      <c r="V324" s="1682"/>
      <c r="W324" s="1682"/>
      <c r="X324" s="1682"/>
      <c r="Y324" s="1595">
        <f t="shared" si="131"/>
        <v>0</v>
      </c>
      <c r="Z324" s="1595">
        <f t="shared" si="135"/>
        <v>0</v>
      </c>
      <c r="AA324" s="1595">
        <f t="shared" si="135"/>
        <v>0</v>
      </c>
      <c r="AB324" s="1595">
        <f t="shared" si="135"/>
        <v>0</v>
      </c>
      <c r="AC324" s="1613">
        <f t="shared" si="132"/>
        <v>0</v>
      </c>
      <c r="AD324" s="1737"/>
      <c r="AE324" s="1613"/>
      <c r="AF324" s="1928"/>
      <c r="AG324" s="1737"/>
      <c r="AH324" s="1219"/>
      <c r="AI324" s="1219"/>
      <c r="AJ324" s="1928"/>
      <c r="AK324" s="1613">
        <f t="shared" si="126"/>
        <v>0</v>
      </c>
      <c r="AL324" s="1613">
        <f t="shared" si="127"/>
        <v>0</v>
      </c>
      <c r="AM324" s="1928"/>
      <c r="AN324" s="2221"/>
      <c r="AO324" s="2"/>
      <c r="AP324" s="2"/>
      <c r="AQ324" s="2"/>
      <c r="AR324" s="2"/>
      <c r="AS324" s="2"/>
    </row>
    <row r="325" spans="1:45" ht="28.95" customHeight="1" outlineLevel="1">
      <c r="A325" s="1829"/>
      <c r="B325" s="1720"/>
      <c r="C325" s="1578"/>
      <c r="D325" s="1578"/>
      <c r="E325" s="1578"/>
      <c r="F325" s="1578"/>
      <c r="G325" s="1284" t="s">
        <v>375</v>
      </c>
      <c r="H325" s="1284" t="s">
        <v>376</v>
      </c>
      <c r="I325" s="26">
        <v>2498</v>
      </c>
      <c r="J325" s="49">
        <v>3480</v>
      </c>
      <c r="K325" s="1578"/>
      <c r="L325" s="1578"/>
      <c r="M325" s="1578"/>
      <c r="N325" s="1578"/>
      <c r="O325" s="1578"/>
      <c r="P325" s="1578"/>
      <c r="Q325" s="1614"/>
      <c r="R325" s="1614"/>
      <c r="S325" s="1614"/>
      <c r="T325" s="1614"/>
      <c r="U325" s="1683"/>
      <c r="V325" s="1683"/>
      <c r="W325" s="1683"/>
      <c r="X325" s="1683"/>
      <c r="Y325" s="1596">
        <f t="shared" si="131"/>
        <v>0</v>
      </c>
      <c r="Z325" s="1596">
        <f t="shared" si="135"/>
        <v>0</v>
      </c>
      <c r="AA325" s="1596">
        <f t="shared" si="135"/>
        <v>0</v>
      </c>
      <c r="AB325" s="1596">
        <f t="shared" si="135"/>
        <v>0</v>
      </c>
      <c r="AC325" s="1614">
        <f t="shared" si="132"/>
        <v>0</v>
      </c>
      <c r="AD325" s="1738"/>
      <c r="AE325" s="1614"/>
      <c r="AF325" s="1929"/>
      <c r="AG325" s="1738"/>
      <c r="AH325" s="1214"/>
      <c r="AI325" s="1214"/>
      <c r="AJ325" s="1929"/>
      <c r="AK325" s="1614">
        <f t="shared" si="126"/>
        <v>0</v>
      </c>
      <c r="AL325" s="1614">
        <f t="shared" si="127"/>
        <v>0</v>
      </c>
      <c r="AM325" s="1929"/>
      <c r="AN325" s="2222"/>
      <c r="AO325" s="2"/>
      <c r="AP325" s="2"/>
      <c r="AQ325" s="2"/>
      <c r="AR325" s="2"/>
      <c r="AS325" s="2"/>
    </row>
    <row r="326" spans="1:45" ht="21" customHeight="1" outlineLevel="1">
      <c r="A326" s="1827" t="s">
        <v>393</v>
      </c>
      <c r="B326" s="1718" t="s">
        <v>525</v>
      </c>
      <c r="C326" s="1576" t="s">
        <v>772</v>
      </c>
      <c r="D326" s="1576"/>
      <c r="E326" s="1576" t="s">
        <v>73</v>
      </c>
      <c r="F326" s="1576" t="s">
        <v>449</v>
      </c>
      <c r="G326" s="1284" t="s">
        <v>372</v>
      </c>
      <c r="H326" s="1284" t="s">
        <v>79</v>
      </c>
      <c r="I326" s="1284">
        <v>0.33100000000000002</v>
      </c>
      <c r="J326" s="1307">
        <v>0.33100000000000002</v>
      </c>
      <c r="K326" s="1576">
        <v>2018</v>
      </c>
      <c r="L326" s="1576">
        <v>2018</v>
      </c>
      <c r="M326" s="1612">
        <f>SUM(N326:P328)</f>
        <v>5277</v>
      </c>
      <c r="N326" s="1612">
        <v>5277</v>
      </c>
      <c r="O326" s="1612">
        <v>0</v>
      </c>
      <c r="P326" s="1612">
        <v>0</v>
      </c>
      <c r="Q326" s="1612">
        <f>SUM(R326:T328)</f>
        <v>3493</v>
      </c>
      <c r="R326" s="1612">
        <v>3493</v>
      </c>
      <c r="S326" s="1612">
        <v>0</v>
      </c>
      <c r="T326" s="1612">
        <v>0</v>
      </c>
      <c r="U326" s="1681">
        <f>SUM(V326:X328)</f>
        <v>3493</v>
      </c>
      <c r="V326" s="1681">
        <f>R326</f>
        <v>3493</v>
      </c>
      <c r="W326" s="1681">
        <f>S326</f>
        <v>0</v>
      </c>
      <c r="X326" s="1681">
        <f>T326</f>
        <v>0</v>
      </c>
      <c r="Y326" s="1594">
        <f>SUM(Z326:AB328)</f>
        <v>3493</v>
      </c>
      <c r="Z326" s="1594">
        <f t="shared" si="135"/>
        <v>3493</v>
      </c>
      <c r="AA326" s="1594">
        <f t="shared" si="135"/>
        <v>0</v>
      </c>
      <c r="AB326" s="1594">
        <f t="shared" si="135"/>
        <v>0</v>
      </c>
      <c r="AC326" s="1612">
        <f>SUM(AD326:AF328)</f>
        <v>1515.44</v>
      </c>
      <c r="AD326" s="1612">
        <v>1515.44</v>
      </c>
      <c r="AE326" s="1612">
        <v>0</v>
      </c>
      <c r="AF326" s="1927"/>
      <c r="AG326" s="1733" t="s">
        <v>33</v>
      </c>
      <c r="AH326" s="1334"/>
      <c r="AI326" s="1334"/>
      <c r="AJ326" s="1927"/>
      <c r="AK326" s="1612">
        <f t="shared" si="126"/>
        <v>0</v>
      </c>
      <c r="AL326" s="1612">
        <f t="shared" si="127"/>
        <v>-1977.56</v>
      </c>
      <c r="AM326" s="1927"/>
      <c r="AN326" s="1990"/>
      <c r="AO326" s="2"/>
      <c r="AP326" s="2"/>
      <c r="AQ326" s="2"/>
      <c r="AR326" s="2"/>
      <c r="AS326" s="2"/>
    </row>
    <row r="327" spans="1:45" ht="17.25" customHeight="1" outlineLevel="1">
      <c r="A327" s="1828"/>
      <c r="B327" s="1719"/>
      <c r="C327" s="1577"/>
      <c r="D327" s="1577"/>
      <c r="E327" s="1577"/>
      <c r="F327" s="1577"/>
      <c r="G327" s="1284" t="s">
        <v>374</v>
      </c>
      <c r="H327" s="1284" t="s">
        <v>373</v>
      </c>
      <c r="I327" s="1284" t="s">
        <v>458</v>
      </c>
      <c r="J327" s="71" t="s">
        <v>459</v>
      </c>
      <c r="K327" s="1577"/>
      <c r="L327" s="1577"/>
      <c r="M327" s="1613"/>
      <c r="N327" s="1613"/>
      <c r="O327" s="1613"/>
      <c r="P327" s="1613"/>
      <c r="Q327" s="1613"/>
      <c r="R327" s="1613"/>
      <c r="S327" s="1613"/>
      <c r="T327" s="1613"/>
      <c r="U327" s="1682"/>
      <c r="V327" s="1682"/>
      <c r="W327" s="1682"/>
      <c r="X327" s="1682"/>
      <c r="Y327" s="1595">
        <f t="shared" si="131"/>
        <v>0</v>
      </c>
      <c r="Z327" s="1595">
        <f t="shared" si="135"/>
        <v>0</v>
      </c>
      <c r="AA327" s="1595">
        <f t="shared" si="135"/>
        <v>0</v>
      </c>
      <c r="AB327" s="1595">
        <f t="shared" si="135"/>
        <v>0</v>
      </c>
      <c r="AC327" s="1613">
        <f t="shared" si="132"/>
        <v>0</v>
      </c>
      <c r="AD327" s="1613"/>
      <c r="AE327" s="1613"/>
      <c r="AF327" s="1928"/>
      <c r="AG327" s="1734"/>
      <c r="AH327" s="1335"/>
      <c r="AI327" s="1335"/>
      <c r="AJ327" s="1928"/>
      <c r="AK327" s="1613">
        <f t="shared" si="126"/>
        <v>0</v>
      </c>
      <c r="AL327" s="1613">
        <f t="shared" si="127"/>
        <v>0</v>
      </c>
      <c r="AM327" s="1928"/>
      <c r="AN327" s="1990"/>
      <c r="AO327" s="2"/>
      <c r="AP327" s="2"/>
      <c r="AQ327" s="2"/>
      <c r="AR327" s="2"/>
      <c r="AS327" s="2"/>
    </row>
    <row r="328" spans="1:45" ht="102" customHeight="1" outlineLevel="1">
      <c r="A328" s="1829"/>
      <c r="B328" s="1720"/>
      <c r="C328" s="1578"/>
      <c r="D328" s="1578"/>
      <c r="E328" s="1578"/>
      <c r="F328" s="1578"/>
      <c r="G328" s="1284" t="s">
        <v>375</v>
      </c>
      <c r="H328" s="1284" t="s">
        <v>376</v>
      </c>
      <c r="I328" s="1284" t="s">
        <v>433</v>
      </c>
      <c r="J328" s="1307" t="s">
        <v>434</v>
      </c>
      <c r="K328" s="1578"/>
      <c r="L328" s="1578"/>
      <c r="M328" s="1614"/>
      <c r="N328" s="1614"/>
      <c r="O328" s="1614"/>
      <c r="P328" s="1614"/>
      <c r="Q328" s="1614"/>
      <c r="R328" s="1614"/>
      <c r="S328" s="1614"/>
      <c r="T328" s="1614"/>
      <c r="U328" s="1683"/>
      <c r="V328" s="1683"/>
      <c r="W328" s="1683"/>
      <c r="X328" s="1683"/>
      <c r="Y328" s="1596">
        <f t="shared" si="131"/>
        <v>0</v>
      </c>
      <c r="Z328" s="1596">
        <f t="shared" si="135"/>
        <v>0</v>
      </c>
      <c r="AA328" s="1596">
        <f t="shared" si="135"/>
        <v>0</v>
      </c>
      <c r="AB328" s="1596">
        <f t="shared" si="135"/>
        <v>0</v>
      </c>
      <c r="AC328" s="1614">
        <f t="shared" si="132"/>
        <v>0</v>
      </c>
      <c r="AD328" s="1614"/>
      <c r="AE328" s="1614"/>
      <c r="AF328" s="1929"/>
      <c r="AG328" s="1735"/>
      <c r="AH328" s="1336"/>
      <c r="AI328" s="1336"/>
      <c r="AJ328" s="1929"/>
      <c r="AK328" s="1614">
        <f t="shared" si="126"/>
        <v>0</v>
      </c>
      <c r="AL328" s="1614">
        <f t="shared" si="127"/>
        <v>0</v>
      </c>
      <c r="AM328" s="1929"/>
      <c r="AN328" s="1990"/>
      <c r="AO328" s="2"/>
      <c r="AP328" s="2"/>
      <c r="AQ328" s="2"/>
      <c r="AR328" s="2"/>
      <c r="AS328" s="2"/>
    </row>
    <row r="329" spans="1:45" s="78" customFormat="1" ht="18.75" customHeight="1" outlineLevel="1">
      <c r="A329" s="1937" t="s">
        <v>394</v>
      </c>
      <c r="B329" s="1940" t="s">
        <v>526</v>
      </c>
      <c r="C329" s="1588" t="s">
        <v>787</v>
      </c>
      <c r="D329" s="1576"/>
      <c r="E329" s="1588" t="s">
        <v>73</v>
      </c>
      <c r="F329" s="1588" t="s">
        <v>449</v>
      </c>
      <c r="G329" s="1313" t="s">
        <v>372</v>
      </c>
      <c r="H329" s="1313" t="s">
        <v>79</v>
      </c>
      <c r="I329" s="1313">
        <v>0.45</v>
      </c>
      <c r="J329" s="1313">
        <v>0.45</v>
      </c>
      <c r="K329" s="1588">
        <v>2019</v>
      </c>
      <c r="L329" s="1588">
        <v>2019</v>
      </c>
      <c r="M329" s="1606">
        <f>SUM(N329:P331)</f>
        <v>13198.5</v>
      </c>
      <c r="N329" s="1606">
        <v>0</v>
      </c>
      <c r="O329" s="1606">
        <v>13198.5</v>
      </c>
      <c r="P329" s="1606">
        <v>0</v>
      </c>
      <c r="Q329" s="1606">
        <f>SUM(R329:T331)</f>
        <v>13198.5</v>
      </c>
      <c r="R329" s="1606">
        <v>0</v>
      </c>
      <c r="S329" s="1606">
        <v>13198.5</v>
      </c>
      <c r="T329" s="1606">
        <v>0</v>
      </c>
      <c r="U329" s="1681">
        <f>SUM(V329:X331)</f>
        <v>0</v>
      </c>
      <c r="V329" s="1681">
        <v>0</v>
      </c>
      <c r="W329" s="1681">
        <v>0</v>
      </c>
      <c r="X329" s="1681">
        <v>0</v>
      </c>
      <c r="Y329" s="1594">
        <f>SUM(Z329:AB331)</f>
        <v>0</v>
      </c>
      <c r="Z329" s="1594">
        <f>V329</f>
        <v>0</v>
      </c>
      <c r="AA329" s="1594">
        <f t="shared" si="135"/>
        <v>0</v>
      </c>
      <c r="AB329" s="1594">
        <f t="shared" si="135"/>
        <v>0</v>
      </c>
      <c r="AC329" s="1612">
        <f>SUM(AD329:AF331)</f>
        <v>0</v>
      </c>
      <c r="AD329" s="1606">
        <v>0</v>
      </c>
      <c r="AE329" s="1606">
        <v>0</v>
      </c>
      <c r="AF329" s="2186"/>
      <c r="AG329" s="1777"/>
      <c r="AH329" s="1287"/>
      <c r="AI329" s="1287"/>
      <c r="AJ329" s="1690"/>
      <c r="AK329" s="1612">
        <f t="shared" si="126"/>
        <v>0</v>
      </c>
      <c r="AL329" s="1612">
        <f t="shared" si="127"/>
        <v>0</v>
      </c>
      <c r="AM329" s="1927"/>
      <c r="AN329" s="2202"/>
      <c r="AO329" s="77"/>
      <c r="AP329" s="77"/>
      <c r="AQ329" s="77"/>
      <c r="AR329" s="77"/>
      <c r="AS329" s="77"/>
    </row>
    <row r="330" spans="1:45" s="78" customFormat="1" ht="15" customHeight="1" outlineLevel="1">
      <c r="A330" s="1938"/>
      <c r="B330" s="1941"/>
      <c r="C330" s="1589"/>
      <c r="D330" s="1577"/>
      <c r="E330" s="1589"/>
      <c r="F330" s="1589"/>
      <c r="G330" s="1313" t="s">
        <v>374</v>
      </c>
      <c r="H330" s="1313" t="s">
        <v>373</v>
      </c>
      <c r="I330" s="1313">
        <v>500</v>
      </c>
      <c r="J330" s="1313">
        <v>500</v>
      </c>
      <c r="K330" s="1589"/>
      <c r="L330" s="1589"/>
      <c r="M330" s="1607"/>
      <c r="N330" s="1607"/>
      <c r="O330" s="1607"/>
      <c r="P330" s="1607"/>
      <c r="Q330" s="1607"/>
      <c r="R330" s="1607"/>
      <c r="S330" s="1607"/>
      <c r="T330" s="1607"/>
      <c r="U330" s="1682"/>
      <c r="V330" s="1682"/>
      <c r="W330" s="1682"/>
      <c r="X330" s="1682"/>
      <c r="Y330" s="1595">
        <f t="shared" si="131"/>
        <v>0</v>
      </c>
      <c r="Z330" s="1595">
        <f t="shared" si="135"/>
        <v>0</v>
      </c>
      <c r="AA330" s="1595">
        <f t="shared" si="135"/>
        <v>0</v>
      </c>
      <c r="AB330" s="1595">
        <f t="shared" si="135"/>
        <v>0</v>
      </c>
      <c r="AC330" s="1613">
        <f t="shared" si="132"/>
        <v>0</v>
      </c>
      <c r="AD330" s="1607"/>
      <c r="AE330" s="1607"/>
      <c r="AF330" s="2187"/>
      <c r="AG330" s="1778"/>
      <c r="AH330" s="1337"/>
      <c r="AI330" s="1337"/>
      <c r="AJ330" s="1691"/>
      <c r="AK330" s="1613">
        <f t="shared" si="126"/>
        <v>0</v>
      </c>
      <c r="AL330" s="1613">
        <f t="shared" si="127"/>
        <v>0</v>
      </c>
      <c r="AM330" s="1928"/>
      <c r="AN330" s="2202"/>
      <c r="AO330" s="77"/>
      <c r="AP330" s="77"/>
      <c r="AQ330" s="77"/>
      <c r="AR330" s="77"/>
      <c r="AS330" s="77"/>
    </row>
    <row r="331" spans="1:45" s="78" customFormat="1" ht="52.5" customHeight="1" outlineLevel="1">
      <c r="A331" s="1939"/>
      <c r="B331" s="1942"/>
      <c r="C331" s="1590"/>
      <c r="D331" s="1578"/>
      <c r="E331" s="1590"/>
      <c r="F331" s="1590"/>
      <c r="G331" s="1313" t="s">
        <v>375</v>
      </c>
      <c r="H331" s="1313" t="s">
        <v>376</v>
      </c>
      <c r="I331" s="273">
        <v>20010.5</v>
      </c>
      <c r="J331" s="273">
        <v>22291.200000000001</v>
      </c>
      <c r="K331" s="1590"/>
      <c r="L331" s="1590"/>
      <c r="M331" s="1608"/>
      <c r="N331" s="1608"/>
      <c r="O331" s="1608"/>
      <c r="P331" s="1608"/>
      <c r="Q331" s="1608"/>
      <c r="R331" s="1608"/>
      <c r="S331" s="1608"/>
      <c r="T331" s="1608"/>
      <c r="U331" s="1683"/>
      <c r="V331" s="1683"/>
      <c r="W331" s="1683"/>
      <c r="X331" s="1683"/>
      <c r="Y331" s="1596">
        <f t="shared" si="131"/>
        <v>0</v>
      </c>
      <c r="Z331" s="1596">
        <f t="shared" si="135"/>
        <v>0</v>
      </c>
      <c r="AA331" s="1596">
        <f t="shared" si="135"/>
        <v>0</v>
      </c>
      <c r="AB331" s="1596">
        <f t="shared" si="135"/>
        <v>0</v>
      </c>
      <c r="AC331" s="1614">
        <f t="shared" si="132"/>
        <v>0</v>
      </c>
      <c r="AD331" s="1608"/>
      <c r="AE331" s="1608"/>
      <c r="AF331" s="2188"/>
      <c r="AG331" s="1779"/>
      <c r="AH331" s="1288"/>
      <c r="AI331" s="1288"/>
      <c r="AJ331" s="1692"/>
      <c r="AK331" s="1614">
        <f t="shared" si="126"/>
        <v>0</v>
      </c>
      <c r="AL331" s="1614">
        <f t="shared" si="127"/>
        <v>0</v>
      </c>
      <c r="AM331" s="1929"/>
      <c r="AN331" s="2202"/>
      <c r="AO331" s="77"/>
      <c r="AP331" s="77"/>
      <c r="AQ331" s="77"/>
      <c r="AR331" s="77"/>
      <c r="AS331" s="77"/>
    </row>
    <row r="332" spans="1:45" s="78" customFormat="1" ht="24" customHeight="1" outlineLevel="1">
      <c r="A332" s="1824" t="s">
        <v>394</v>
      </c>
      <c r="B332" s="1730" t="s">
        <v>788</v>
      </c>
      <c r="C332" s="1588" t="s">
        <v>789</v>
      </c>
      <c r="D332" s="1576"/>
      <c r="E332" s="1588" t="s">
        <v>73</v>
      </c>
      <c r="F332" s="1588" t="s">
        <v>449</v>
      </c>
      <c r="G332" s="1313" t="s">
        <v>372</v>
      </c>
      <c r="H332" s="1313" t="s">
        <v>79</v>
      </c>
      <c r="I332" s="276">
        <v>0.26600000000000001</v>
      </c>
      <c r="J332" s="276">
        <v>0.26600000000000001</v>
      </c>
      <c r="K332" s="1588">
        <v>2019</v>
      </c>
      <c r="L332" s="1588">
        <v>2019</v>
      </c>
      <c r="M332" s="1790"/>
      <c r="N332" s="1790"/>
      <c r="O332" s="1790"/>
      <c r="P332" s="1790"/>
      <c r="Q332" s="1790"/>
      <c r="R332" s="1790"/>
      <c r="S332" s="1790"/>
      <c r="T332" s="1790"/>
      <c r="U332" s="1681">
        <f>SUM(V332:X334)</f>
        <v>9792</v>
      </c>
      <c r="V332" s="1681">
        <v>0</v>
      </c>
      <c r="W332" s="1681">
        <v>9792</v>
      </c>
      <c r="X332" s="1681">
        <v>0</v>
      </c>
      <c r="Y332" s="1594">
        <f>SUM(Z332:AB334)</f>
        <v>9792</v>
      </c>
      <c r="Z332" s="1594">
        <f>V332</f>
        <v>0</v>
      </c>
      <c r="AA332" s="1594">
        <f>W332</f>
        <v>9792</v>
      </c>
      <c r="AB332" s="1594">
        <f>X332</f>
        <v>0</v>
      </c>
      <c r="AC332" s="1612">
        <f>SUM(AD332:AF334)</f>
        <v>6691.28</v>
      </c>
      <c r="AD332" s="1606">
        <v>0</v>
      </c>
      <c r="AE332" s="1790"/>
      <c r="AF332" s="1724">
        <f>SUM(AG332:AH334)</f>
        <v>6691.28</v>
      </c>
      <c r="AG332" s="1724">
        <v>6691.28</v>
      </c>
      <c r="AH332" s="1790"/>
      <c r="AI332" s="1226"/>
      <c r="AJ332" s="1606">
        <v>6694.4</v>
      </c>
      <c r="AK332" s="1612">
        <f t="shared" ref="AK332:AK395" si="136">AF332-AB332</f>
        <v>6691.28</v>
      </c>
      <c r="AL332" s="1612">
        <f t="shared" ref="AL332:AL395" si="137">AC332-Y332</f>
        <v>-3100.7200000000003</v>
      </c>
      <c r="AM332" s="1927"/>
      <c r="AN332" s="2223"/>
      <c r="AO332" s="77"/>
      <c r="AP332" s="77"/>
      <c r="AQ332" s="77"/>
      <c r="AR332" s="77"/>
      <c r="AS332" s="77"/>
    </row>
    <row r="333" spans="1:45" s="78" customFormat="1" ht="29.4" customHeight="1" outlineLevel="1">
      <c r="A333" s="1825"/>
      <c r="B333" s="1731"/>
      <c r="C333" s="1589"/>
      <c r="D333" s="1577"/>
      <c r="E333" s="1589"/>
      <c r="F333" s="1589"/>
      <c r="G333" s="1313" t="s">
        <v>374</v>
      </c>
      <c r="H333" s="1313" t="s">
        <v>373</v>
      </c>
      <c r="I333" s="273">
        <v>300</v>
      </c>
      <c r="J333" s="273">
        <v>315</v>
      </c>
      <c r="K333" s="1589"/>
      <c r="L333" s="1589"/>
      <c r="M333" s="1791"/>
      <c r="N333" s="1791"/>
      <c r="O333" s="1791"/>
      <c r="P333" s="1791"/>
      <c r="Q333" s="1791"/>
      <c r="R333" s="1791"/>
      <c r="S333" s="1791"/>
      <c r="T333" s="1791"/>
      <c r="U333" s="1682"/>
      <c r="V333" s="1682"/>
      <c r="W333" s="1682"/>
      <c r="X333" s="1682"/>
      <c r="Y333" s="1595">
        <f t="shared" si="131"/>
        <v>0</v>
      </c>
      <c r="Z333" s="1595"/>
      <c r="AA333" s="1595"/>
      <c r="AB333" s="1595"/>
      <c r="AC333" s="1613">
        <f t="shared" si="132"/>
        <v>0</v>
      </c>
      <c r="AD333" s="1607"/>
      <c r="AE333" s="1791"/>
      <c r="AF333" s="1725"/>
      <c r="AG333" s="1725"/>
      <c r="AH333" s="1791"/>
      <c r="AI333" s="1227"/>
      <c r="AJ333" s="1607"/>
      <c r="AK333" s="1613">
        <f t="shared" si="136"/>
        <v>0</v>
      </c>
      <c r="AL333" s="1613">
        <f t="shared" si="137"/>
        <v>0</v>
      </c>
      <c r="AM333" s="1928"/>
      <c r="AN333" s="2224"/>
      <c r="AO333" s="77"/>
      <c r="AP333" s="77"/>
      <c r="AQ333" s="77"/>
      <c r="AR333" s="77"/>
      <c r="AS333" s="77"/>
    </row>
    <row r="334" spans="1:45" s="78" customFormat="1" ht="45.6" customHeight="1" outlineLevel="1">
      <c r="A334" s="1826"/>
      <c r="B334" s="1732"/>
      <c r="C334" s="1590"/>
      <c r="D334" s="1578"/>
      <c r="E334" s="1590"/>
      <c r="F334" s="1590"/>
      <c r="G334" s="1313" t="s">
        <v>375</v>
      </c>
      <c r="H334" s="1313" t="s">
        <v>376</v>
      </c>
      <c r="I334" s="273">
        <v>6307.2</v>
      </c>
      <c r="J334" s="273">
        <v>6825.6</v>
      </c>
      <c r="K334" s="1590"/>
      <c r="L334" s="1590"/>
      <c r="M334" s="1792"/>
      <c r="N334" s="1792"/>
      <c r="O334" s="1792"/>
      <c r="P334" s="1792"/>
      <c r="Q334" s="1792"/>
      <c r="R334" s="1792"/>
      <c r="S334" s="1792"/>
      <c r="T334" s="1792"/>
      <c r="U334" s="1683"/>
      <c r="V334" s="1683"/>
      <c r="W334" s="1683"/>
      <c r="X334" s="1683"/>
      <c r="Y334" s="1596">
        <f t="shared" si="131"/>
        <v>0</v>
      </c>
      <c r="Z334" s="1596"/>
      <c r="AA334" s="1596"/>
      <c r="AB334" s="1596"/>
      <c r="AC334" s="1614">
        <f t="shared" si="132"/>
        <v>0</v>
      </c>
      <c r="AD334" s="1608"/>
      <c r="AE334" s="1792"/>
      <c r="AF334" s="1726"/>
      <c r="AG334" s="1726"/>
      <c r="AH334" s="1792"/>
      <c r="AI334" s="1228"/>
      <c r="AJ334" s="1608"/>
      <c r="AK334" s="1614">
        <f t="shared" si="136"/>
        <v>0</v>
      </c>
      <c r="AL334" s="1614">
        <f t="shared" si="137"/>
        <v>0</v>
      </c>
      <c r="AM334" s="1929"/>
      <c r="AN334" s="2225"/>
      <c r="AO334" s="77"/>
      <c r="AP334" s="77"/>
      <c r="AQ334" s="77"/>
      <c r="AR334" s="77"/>
      <c r="AS334" s="77"/>
    </row>
    <row r="335" spans="1:45" s="78" customFormat="1" ht="17.25" customHeight="1" outlineLevel="1">
      <c r="A335" s="1824" t="s">
        <v>395</v>
      </c>
      <c r="B335" s="1730" t="s">
        <v>527</v>
      </c>
      <c r="C335" s="1588" t="s">
        <v>1055</v>
      </c>
      <c r="D335" s="1576" t="s">
        <v>891</v>
      </c>
      <c r="E335" s="1588" t="s">
        <v>73</v>
      </c>
      <c r="F335" s="1588" t="s">
        <v>449</v>
      </c>
      <c r="G335" s="1313" t="s">
        <v>372</v>
      </c>
      <c r="H335" s="1313" t="s">
        <v>79</v>
      </c>
      <c r="I335" s="282">
        <v>0.5</v>
      </c>
      <c r="J335" s="282">
        <v>0.5</v>
      </c>
      <c r="K335" s="1588">
        <v>2019</v>
      </c>
      <c r="L335" s="1588">
        <v>2019</v>
      </c>
      <c r="M335" s="1606">
        <f>SUM(N335:P337)</f>
        <v>7250</v>
      </c>
      <c r="N335" s="1606">
        <v>0</v>
      </c>
      <c r="O335" s="1606">
        <v>7250</v>
      </c>
      <c r="P335" s="1606">
        <v>0</v>
      </c>
      <c r="Q335" s="1606">
        <f>SUM(R335:T337)</f>
        <v>7250</v>
      </c>
      <c r="R335" s="1606">
        <v>0</v>
      </c>
      <c r="S335" s="1606">
        <v>7250</v>
      </c>
      <c r="T335" s="1606">
        <v>0</v>
      </c>
      <c r="U335" s="1681">
        <f>SUM(V335:X337)</f>
        <v>7250</v>
      </c>
      <c r="V335" s="1681">
        <f>R335</f>
        <v>0</v>
      </c>
      <c r="W335" s="1681">
        <f>S335</f>
        <v>7250</v>
      </c>
      <c r="X335" s="1681">
        <f>T335</f>
        <v>0</v>
      </c>
      <c r="Y335" s="1594">
        <f>SUM(Z335:AB337)</f>
        <v>17380.599999999999</v>
      </c>
      <c r="Z335" s="1594">
        <v>0</v>
      </c>
      <c r="AA335" s="1594">
        <f>W335</f>
        <v>7250</v>
      </c>
      <c r="AB335" s="1594">
        <f>AJ335+AE335-W335</f>
        <v>10130.599999999999</v>
      </c>
      <c r="AC335" s="1612">
        <f>SUM(AD335:AF337)</f>
        <v>15129.77</v>
      </c>
      <c r="AD335" s="1606">
        <v>0</v>
      </c>
      <c r="AE335" s="1606">
        <v>1263.5999999999999</v>
      </c>
      <c r="AF335" s="1932">
        <v>13866.17</v>
      </c>
      <c r="AG335" s="1916">
        <f>7050.198+3708.148</f>
        <v>10758.346000000001</v>
      </c>
      <c r="AH335" s="1913">
        <v>3107.77</v>
      </c>
      <c r="AI335" s="1294"/>
      <c r="AJ335" s="1945">
        <v>16117</v>
      </c>
      <c r="AK335" s="1724">
        <f t="shared" si="136"/>
        <v>3735.5700000000015</v>
      </c>
      <c r="AL335" s="1724">
        <f t="shared" si="137"/>
        <v>-2250.8299999999981</v>
      </c>
      <c r="AM335" s="2253"/>
      <c r="AN335" s="2202" t="s">
        <v>1078</v>
      </c>
      <c r="AO335" s="77"/>
      <c r="AP335" s="77"/>
      <c r="AQ335" s="77"/>
      <c r="AR335" s="77"/>
      <c r="AS335" s="77"/>
    </row>
    <row r="336" spans="1:45" s="78" customFormat="1" ht="18.75" customHeight="1" outlineLevel="1">
      <c r="A336" s="1825"/>
      <c r="B336" s="1731"/>
      <c r="C336" s="1589"/>
      <c r="D336" s="1577"/>
      <c r="E336" s="1589"/>
      <c r="F336" s="1589"/>
      <c r="G336" s="1313" t="s">
        <v>374</v>
      </c>
      <c r="H336" s="1313" t="s">
        <v>373</v>
      </c>
      <c r="I336" s="1313">
        <v>200</v>
      </c>
      <c r="J336" s="1313">
        <v>225</v>
      </c>
      <c r="K336" s="1589"/>
      <c r="L336" s="1589"/>
      <c r="M336" s="1607"/>
      <c r="N336" s="1607"/>
      <c r="O336" s="1607"/>
      <c r="P336" s="1607"/>
      <c r="Q336" s="1607"/>
      <c r="R336" s="1607"/>
      <c r="S336" s="1607"/>
      <c r="T336" s="1607"/>
      <c r="U336" s="1682"/>
      <c r="V336" s="1682"/>
      <c r="W336" s="1682"/>
      <c r="X336" s="1682"/>
      <c r="Y336" s="1595">
        <f t="shared" si="131"/>
        <v>0</v>
      </c>
      <c r="Z336" s="1595"/>
      <c r="AA336" s="1595"/>
      <c r="AB336" s="1595"/>
      <c r="AC336" s="1613">
        <f t="shared" si="132"/>
        <v>0</v>
      </c>
      <c r="AD336" s="1607"/>
      <c r="AE336" s="1607"/>
      <c r="AF336" s="2002"/>
      <c r="AG336" s="1943"/>
      <c r="AH336" s="1914"/>
      <c r="AI336" s="1345"/>
      <c r="AJ336" s="1946"/>
      <c r="AK336" s="1725">
        <f t="shared" si="136"/>
        <v>0</v>
      </c>
      <c r="AL336" s="1725">
        <f t="shared" si="137"/>
        <v>0</v>
      </c>
      <c r="AM336" s="2254"/>
      <c r="AN336" s="2202"/>
      <c r="AO336" s="77"/>
      <c r="AP336" s="77"/>
      <c r="AQ336" s="77"/>
      <c r="AR336" s="77"/>
      <c r="AS336" s="77"/>
    </row>
    <row r="337" spans="1:45" s="78" customFormat="1" ht="45.75" customHeight="1" outlineLevel="1">
      <c r="A337" s="1826"/>
      <c r="B337" s="1732"/>
      <c r="C337" s="1590"/>
      <c r="D337" s="1578"/>
      <c r="E337" s="1590"/>
      <c r="F337" s="1590"/>
      <c r="G337" s="1313" t="s">
        <v>375</v>
      </c>
      <c r="H337" s="1313" t="s">
        <v>376</v>
      </c>
      <c r="I337" s="273">
        <v>2505.6</v>
      </c>
      <c r="J337" s="263">
        <v>2687</v>
      </c>
      <c r="K337" s="1590"/>
      <c r="L337" s="1590"/>
      <c r="M337" s="1608"/>
      <c r="N337" s="1608"/>
      <c r="O337" s="1608"/>
      <c r="P337" s="1608"/>
      <c r="Q337" s="1608"/>
      <c r="R337" s="1608"/>
      <c r="S337" s="1608"/>
      <c r="T337" s="1608"/>
      <c r="U337" s="1683"/>
      <c r="V337" s="1683"/>
      <c r="W337" s="1683"/>
      <c r="X337" s="1683"/>
      <c r="Y337" s="1596">
        <f t="shared" ref="Y337:Y340" si="138">SUM(Z337:AB337)</f>
        <v>0</v>
      </c>
      <c r="Z337" s="1596"/>
      <c r="AA337" s="1596"/>
      <c r="AB337" s="1596"/>
      <c r="AC337" s="1614">
        <f t="shared" ref="AC337:AC340" si="139">SUM(AD337:AF337)</f>
        <v>0</v>
      </c>
      <c r="AD337" s="1608"/>
      <c r="AE337" s="1608"/>
      <c r="AF337" s="2003"/>
      <c r="AG337" s="1944"/>
      <c r="AH337" s="2175"/>
      <c r="AI337" s="1295"/>
      <c r="AJ337" s="1947"/>
      <c r="AK337" s="1726">
        <f t="shared" si="136"/>
        <v>0</v>
      </c>
      <c r="AL337" s="1726">
        <f t="shared" si="137"/>
        <v>0</v>
      </c>
      <c r="AM337" s="2255"/>
      <c r="AN337" s="2202"/>
      <c r="AO337" s="77"/>
      <c r="AP337" s="77"/>
      <c r="AQ337" s="77"/>
      <c r="AR337" s="77"/>
      <c r="AS337" s="77"/>
    </row>
    <row r="338" spans="1:45" ht="18" customHeight="1" outlineLevel="1">
      <c r="A338" s="1827" t="s">
        <v>396</v>
      </c>
      <c r="B338" s="1718" t="s">
        <v>528</v>
      </c>
      <c r="C338" s="1588"/>
      <c r="D338" s="1258"/>
      <c r="E338" s="1576" t="s">
        <v>73</v>
      </c>
      <c r="F338" s="1576" t="s">
        <v>449</v>
      </c>
      <c r="G338" s="1284" t="s">
        <v>372</v>
      </c>
      <c r="H338" s="1284" t="s">
        <v>79</v>
      </c>
      <c r="I338" s="70">
        <v>0.16</v>
      </c>
      <c r="J338" s="60">
        <v>0.16</v>
      </c>
      <c r="K338" s="1576">
        <v>2019</v>
      </c>
      <c r="L338" s="1576">
        <v>2019</v>
      </c>
      <c r="M338" s="1839">
        <f>SUM(N338:P340)</f>
        <v>2320</v>
      </c>
      <c r="N338" s="1839">
        <v>0</v>
      </c>
      <c r="O338" s="1839">
        <v>2320</v>
      </c>
      <c r="P338" s="1839">
        <v>0</v>
      </c>
      <c r="Q338" s="1612">
        <f>SUM(R338:T340)</f>
        <v>2320</v>
      </c>
      <c r="R338" s="1612">
        <v>0</v>
      </c>
      <c r="S338" s="1612">
        <v>2320</v>
      </c>
      <c r="T338" s="1612">
        <v>0</v>
      </c>
      <c r="U338" s="1681">
        <f>SUM(V338:X340)</f>
        <v>2320</v>
      </c>
      <c r="V338" s="1681">
        <f>R338</f>
        <v>0</v>
      </c>
      <c r="W338" s="1681">
        <f>S338</f>
        <v>2320</v>
      </c>
      <c r="X338" s="1681">
        <f>T338</f>
        <v>0</v>
      </c>
      <c r="Y338" s="1594">
        <f>SUM(Z338:AB340)</f>
        <v>2320</v>
      </c>
      <c r="Z338" s="1594">
        <f>V338</f>
        <v>0</v>
      </c>
      <c r="AA338" s="1594">
        <f t="shared" ref="AA338:AB353" si="140">W338</f>
        <v>2320</v>
      </c>
      <c r="AB338" s="1594">
        <f t="shared" si="140"/>
        <v>0</v>
      </c>
      <c r="AC338" s="1612">
        <f>SUM(AD338:AF340)</f>
        <v>3170.6</v>
      </c>
      <c r="AD338" s="1612">
        <v>0</v>
      </c>
      <c r="AE338" s="1612">
        <v>3170.6</v>
      </c>
      <c r="AF338" s="1927"/>
      <c r="AG338" s="1957"/>
      <c r="AH338" s="1268"/>
      <c r="AI338" s="1268"/>
      <c r="AJ338" s="1951"/>
      <c r="AK338" s="1693">
        <f t="shared" si="136"/>
        <v>0</v>
      </c>
      <c r="AL338" s="1693">
        <f t="shared" si="137"/>
        <v>850.59999999999991</v>
      </c>
      <c r="AM338" s="1951"/>
      <c r="AN338" s="1990"/>
      <c r="AO338" s="2"/>
      <c r="AP338" s="2"/>
      <c r="AQ338" s="2"/>
      <c r="AR338" s="2"/>
      <c r="AS338" s="2"/>
    </row>
    <row r="339" spans="1:45" ht="13.5" customHeight="1" outlineLevel="1">
      <c r="A339" s="1828"/>
      <c r="B339" s="1719"/>
      <c r="C339" s="1589"/>
      <c r="D339" s="1312"/>
      <c r="E339" s="1577"/>
      <c r="F339" s="1577"/>
      <c r="G339" s="1284" t="s">
        <v>374</v>
      </c>
      <c r="H339" s="1284" t="s">
        <v>373</v>
      </c>
      <c r="I339" s="1284">
        <v>200</v>
      </c>
      <c r="J339" s="1307">
        <v>225</v>
      </c>
      <c r="K339" s="1577"/>
      <c r="L339" s="1577"/>
      <c r="M339" s="1840"/>
      <c r="N339" s="1840"/>
      <c r="O339" s="1840"/>
      <c r="P339" s="1840"/>
      <c r="Q339" s="1613"/>
      <c r="R339" s="1613"/>
      <c r="S339" s="1613"/>
      <c r="T339" s="1613"/>
      <c r="U339" s="1682"/>
      <c r="V339" s="1682"/>
      <c r="W339" s="1682"/>
      <c r="X339" s="1682"/>
      <c r="Y339" s="1595">
        <f t="shared" si="138"/>
        <v>0</v>
      </c>
      <c r="Z339" s="1595">
        <f t="shared" ref="Z339:Z346" si="141">V339</f>
        <v>0</v>
      </c>
      <c r="AA339" s="1595">
        <f t="shared" si="140"/>
        <v>0</v>
      </c>
      <c r="AB339" s="1595">
        <f t="shared" si="140"/>
        <v>0</v>
      </c>
      <c r="AC339" s="1613">
        <f t="shared" si="139"/>
        <v>0</v>
      </c>
      <c r="AD339" s="1613"/>
      <c r="AE339" s="1613"/>
      <c r="AF339" s="1928"/>
      <c r="AG339" s="1958"/>
      <c r="AH339" s="1327"/>
      <c r="AI339" s="1327"/>
      <c r="AJ339" s="1952"/>
      <c r="AK339" s="1694">
        <f t="shared" si="136"/>
        <v>0</v>
      </c>
      <c r="AL339" s="1694">
        <f t="shared" si="137"/>
        <v>0</v>
      </c>
      <c r="AM339" s="1952"/>
      <c r="AN339" s="1990"/>
      <c r="AO339" s="2"/>
      <c r="AP339" s="2"/>
      <c r="AQ339" s="2"/>
      <c r="AR339" s="2"/>
      <c r="AS339" s="2"/>
    </row>
    <row r="340" spans="1:45" ht="46.5" customHeight="1" outlineLevel="1">
      <c r="A340" s="1829"/>
      <c r="B340" s="1720"/>
      <c r="C340" s="1590"/>
      <c r="D340" s="1259"/>
      <c r="E340" s="1578"/>
      <c r="F340" s="1578"/>
      <c r="G340" s="1284" t="s">
        <v>375</v>
      </c>
      <c r="H340" s="1284" t="s">
        <v>376</v>
      </c>
      <c r="I340" s="21">
        <v>2505.6</v>
      </c>
      <c r="J340" s="49">
        <v>2687</v>
      </c>
      <c r="K340" s="1578"/>
      <c r="L340" s="1578"/>
      <c r="M340" s="1841"/>
      <c r="N340" s="1841"/>
      <c r="O340" s="1841"/>
      <c r="P340" s="1841"/>
      <c r="Q340" s="1614"/>
      <c r="R340" s="1614"/>
      <c r="S340" s="1614"/>
      <c r="T340" s="1614"/>
      <c r="U340" s="1683"/>
      <c r="V340" s="1683"/>
      <c r="W340" s="1683"/>
      <c r="X340" s="1683"/>
      <c r="Y340" s="1596">
        <f t="shared" si="138"/>
        <v>0</v>
      </c>
      <c r="Z340" s="1596">
        <f t="shared" si="141"/>
        <v>0</v>
      </c>
      <c r="AA340" s="1596">
        <f t="shared" si="140"/>
        <v>0</v>
      </c>
      <c r="AB340" s="1596">
        <f t="shared" si="140"/>
        <v>0</v>
      </c>
      <c r="AC340" s="1614">
        <f t="shared" si="139"/>
        <v>0</v>
      </c>
      <c r="AD340" s="1614"/>
      <c r="AE340" s="1614"/>
      <c r="AF340" s="1929"/>
      <c r="AG340" s="1959"/>
      <c r="AH340" s="1269"/>
      <c r="AI340" s="1269"/>
      <c r="AJ340" s="1953"/>
      <c r="AK340" s="1695">
        <f t="shared" si="136"/>
        <v>0</v>
      </c>
      <c r="AL340" s="1695">
        <f t="shared" si="137"/>
        <v>0</v>
      </c>
      <c r="AM340" s="1953"/>
      <c r="AN340" s="1990"/>
      <c r="AO340" s="2"/>
      <c r="AP340" s="2"/>
      <c r="AQ340" s="2"/>
      <c r="AR340" s="2"/>
      <c r="AS340" s="2"/>
    </row>
    <row r="341" spans="1:45" ht="24" customHeight="1" outlineLevel="1">
      <c r="A341" s="1827" t="s">
        <v>397</v>
      </c>
      <c r="B341" s="1718" t="s">
        <v>529</v>
      </c>
      <c r="C341" s="1588"/>
      <c r="D341" s="1258"/>
      <c r="E341" s="1576" t="s">
        <v>73</v>
      </c>
      <c r="F341" s="1576" t="s">
        <v>449</v>
      </c>
      <c r="G341" s="1284" t="s">
        <v>372</v>
      </c>
      <c r="H341" s="1284" t="s">
        <v>79</v>
      </c>
      <c r="I341" s="1284">
        <v>0.4</v>
      </c>
      <c r="J341" s="61">
        <v>0.4</v>
      </c>
      <c r="K341" s="1576">
        <v>2019</v>
      </c>
      <c r="L341" s="1576">
        <v>2019</v>
      </c>
      <c r="M341" s="1839">
        <f>SUM(N341:P343)</f>
        <v>5800</v>
      </c>
      <c r="N341" s="1839">
        <v>0</v>
      </c>
      <c r="O341" s="1839">
        <v>5800</v>
      </c>
      <c r="P341" s="1839">
        <v>0</v>
      </c>
      <c r="Q341" s="1612">
        <f>SUM(R341:T343)</f>
        <v>5800</v>
      </c>
      <c r="R341" s="1612">
        <v>0</v>
      </c>
      <c r="S341" s="1612">
        <v>5800</v>
      </c>
      <c r="T341" s="1612">
        <v>0</v>
      </c>
      <c r="U341" s="1681">
        <f>SUM(V341:X343)</f>
        <v>5800</v>
      </c>
      <c r="V341" s="1681">
        <f>R341</f>
        <v>0</v>
      </c>
      <c r="W341" s="1681">
        <f>S341</f>
        <v>5800</v>
      </c>
      <c r="X341" s="1681">
        <f>T341</f>
        <v>0</v>
      </c>
      <c r="Y341" s="1594">
        <f>SUM(Z341:AB343)</f>
        <v>5800</v>
      </c>
      <c r="Z341" s="1594">
        <f t="shared" si="141"/>
        <v>0</v>
      </c>
      <c r="AA341" s="1594">
        <f t="shared" si="140"/>
        <v>5800</v>
      </c>
      <c r="AB341" s="1594">
        <f t="shared" si="140"/>
        <v>0</v>
      </c>
      <c r="AC341" s="1612">
        <f>SUM(AD341:AF343)</f>
        <v>3912.8</v>
      </c>
      <c r="AD341" s="1612">
        <v>0</v>
      </c>
      <c r="AE341" s="1612">
        <v>3912.8</v>
      </c>
      <c r="AF341" s="1927"/>
      <c r="AG341" s="1957"/>
      <c r="AH341" s="1268"/>
      <c r="AI341" s="1268"/>
      <c r="AJ341" s="1951"/>
      <c r="AK341" s="1693">
        <f t="shared" si="136"/>
        <v>0</v>
      </c>
      <c r="AL341" s="1693">
        <f t="shared" si="137"/>
        <v>-1887.1999999999998</v>
      </c>
      <c r="AM341" s="1951"/>
      <c r="AN341" s="1990"/>
      <c r="AO341" s="2"/>
      <c r="AP341" s="2"/>
      <c r="AQ341" s="2"/>
      <c r="AR341" s="2"/>
      <c r="AS341" s="2"/>
    </row>
    <row r="342" spans="1:45" ht="18.75" customHeight="1" outlineLevel="1">
      <c r="A342" s="1828"/>
      <c r="B342" s="1719"/>
      <c r="C342" s="1589"/>
      <c r="D342" s="1312"/>
      <c r="E342" s="1577"/>
      <c r="F342" s="1577"/>
      <c r="G342" s="1284" t="s">
        <v>374</v>
      </c>
      <c r="H342" s="1284" t="s">
        <v>373</v>
      </c>
      <c r="I342" s="1284">
        <v>200</v>
      </c>
      <c r="J342" s="1307">
        <v>225</v>
      </c>
      <c r="K342" s="1577"/>
      <c r="L342" s="1577"/>
      <c r="M342" s="1840"/>
      <c r="N342" s="1840"/>
      <c r="O342" s="1840"/>
      <c r="P342" s="1840"/>
      <c r="Q342" s="1613"/>
      <c r="R342" s="1613"/>
      <c r="S342" s="1613"/>
      <c r="T342" s="1613"/>
      <c r="U342" s="1682"/>
      <c r="V342" s="1682"/>
      <c r="W342" s="1682"/>
      <c r="X342" s="1682"/>
      <c r="Y342" s="1595">
        <f t="shared" ref="Y342:Y343" si="142">SUM(Z342:AB342)</f>
        <v>0</v>
      </c>
      <c r="Z342" s="1595">
        <f t="shared" si="141"/>
        <v>0</v>
      </c>
      <c r="AA342" s="1595">
        <f t="shared" si="140"/>
        <v>0</v>
      </c>
      <c r="AB342" s="1595">
        <f t="shared" si="140"/>
        <v>0</v>
      </c>
      <c r="AC342" s="1613">
        <f t="shared" ref="AC342:AC343" si="143">SUM(AD342:AF342)</f>
        <v>0</v>
      </c>
      <c r="AD342" s="1613"/>
      <c r="AE342" s="1613"/>
      <c r="AF342" s="1928"/>
      <c r="AG342" s="1958"/>
      <c r="AH342" s="1327"/>
      <c r="AI342" s="1327"/>
      <c r="AJ342" s="1952"/>
      <c r="AK342" s="1694">
        <f t="shared" si="136"/>
        <v>0</v>
      </c>
      <c r="AL342" s="1694">
        <f t="shared" si="137"/>
        <v>0</v>
      </c>
      <c r="AM342" s="1952"/>
      <c r="AN342" s="1990"/>
      <c r="AO342" s="2"/>
      <c r="AP342" s="2"/>
      <c r="AQ342" s="2"/>
      <c r="AR342" s="2"/>
      <c r="AS342" s="2"/>
    </row>
    <row r="343" spans="1:45" ht="52.5" customHeight="1" outlineLevel="1">
      <c r="A343" s="1829"/>
      <c r="B343" s="1720"/>
      <c r="C343" s="1590"/>
      <c r="D343" s="1259"/>
      <c r="E343" s="1578"/>
      <c r="F343" s="1578"/>
      <c r="G343" s="1284" t="s">
        <v>375</v>
      </c>
      <c r="H343" s="1284" t="s">
        <v>376</v>
      </c>
      <c r="I343" s="21">
        <v>2505.6</v>
      </c>
      <c r="J343" s="49">
        <v>2687</v>
      </c>
      <c r="K343" s="1578"/>
      <c r="L343" s="1578"/>
      <c r="M343" s="1841"/>
      <c r="N343" s="1841"/>
      <c r="O343" s="1841"/>
      <c r="P343" s="1841"/>
      <c r="Q343" s="1614"/>
      <c r="R343" s="1614"/>
      <c r="S343" s="1614"/>
      <c r="T343" s="1614"/>
      <c r="U343" s="1683"/>
      <c r="V343" s="1683"/>
      <c r="W343" s="1683"/>
      <c r="X343" s="1683"/>
      <c r="Y343" s="1596">
        <f t="shared" si="142"/>
        <v>0</v>
      </c>
      <c r="Z343" s="1596">
        <f t="shared" si="141"/>
        <v>0</v>
      </c>
      <c r="AA343" s="1596">
        <f t="shared" si="140"/>
        <v>0</v>
      </c>
      <c r="AB343" s="1596">
        <f t="shared" si="140"/>
        <v>0</v>
      </c>
      <c r="AC343" s="1614">
        <f t="shared" si="143"/>
        <v>0</v>
      </c>
      <c r="AD343" s="1614"/>
      <c r="AE343" s="1614"/>
      <c r="AF343" s="1929"/>
      <c r="AG343" s="1959"/>
      <c r="AH343" s="1269"/>
      <c r="AI343" s="1269"/>
      <c r="AJ343" s="1953"/>
      <c r="AK343" s="1695">
        <f t="shared" si="136"/>
        <v>0</v>
      </c>
      <c r="AL343" s="1695">
        <f t="shared" si="137"/>
        <v>0</v>
      </c>
      <c r="AM343" s="1953"/>
      <c r="AN343" s="1990"/>
      <c r="AO343" s="2"/>
      <c r="AP343" s="2"/>
      <c r="AQ343" s="2"/>
      <c r="AR343" s="2"/>
      <c r="AS343" s="2"/>
    </row>
    <row r="344" spans="1:45" ht="27.75" customHeight="1" outlineLevel="1">
      <c r="A344" s="1827" t="s">
        <v>398</v>
      </c>
      <c r="B344" s="1718" t="s">
        <v>530</v>
      </c>
      <c r="C344" s="1588"/>
      <c r="D344" s="1258"/>
      <c r="E344" s="1576" t="s">
        <v>73</v>
      </c>
      <c r="F344" s="1576" t="s">
        <v>449</v>
      </c>
      <c r="G344" s="1284" t="s">
        <v>372</v>
      </c>
      <c r="H344" s="1284" t="s">
        <v>79</v>
      </c>
      <c r="I344" s="1284">
        <v>3</v>
      </c>
      <c r="J344" s="69">
        <v>3</v>
      </c>
      <c r="K344" s="1576">
        <v>2019</v>
      </c>
      <c r="L344" s="1576">
        <v>2019</v>
      </c>
      <c r="M344" s="1839">
        <f>SUM(N344:P346)</f>
        <v>43500</v>
      </c>
      <c r="N344" s="1839">
        <v>0</v>
      </c>
      <c r="O344" s="1839">
        <v>43500</v>
      </c>
      <c r="P344" s="1839">
        <v>0</v>
      </c>
      <c r="Q344" s="1612">
        <f>SUM(R344:T346)</f>
        <v>43500</v>
      </c>
      <c r="R344" s="1612">
        <v>0</v>
      </c>
      <c r="S344" s="1612">
        <v>43500</v>
      </c>
      <c r="T344" s="1612">
        <v>0</v>
      </c>
      <c r="U344" s="1681">
        <f>SUM(V344:X346)</f>
        <v>43500</v>
      </c>
      <c r="V344" s="1681">
        <f>R344</f>
        <v>0</v>
      </c>
      <c r="W344" s="1681">
        <f>S344</f>
        <v>43500</v>
      </c>
      <c r="X344" s="1681">
        <f>T344</f>
        <v>0</v>
      </c>
      <c r="Y344" s="1594">
        <f>SUM(Z344:AB346)</f>
        <v>43500</v>
      </c>
      <c r="Z344" s="1594">
        <f t="shared" si="141"/>
        <v>0</v>
      </c>
      <c r="AA344" s="1594">
        <f t="shared" si="140"/>
        <v>43500</v>
      </c>
      <c r="AB344" s="1594">
        <f t="shared" si="140"/>
        <v>0</v>
      </c>
      <c r="AC344" s="1612">
        <f>SUM(AD344:AF346)</f>
        <v>26426.6</v>
      </c>
      <c r="AD344" s="1612">
        <v>0</v>
      </c>
      <c r="AE344" s="1612">
        <v>26426.6</v>
      </c>
      <c r="AF344" s="1927"/>
      <c r="AG344" s="1957"/>
      <c r="AH344" s="1268"/>
      <c r="AI344" s="1268"/>
      <c r="AJ344" s="1951"/>
      <c r="AK344" s="1693">
        <f t="shared" si="136"/>
        <v>0</v>
      </c>
      <c r="AL344" s="1693">
        <f t="shared" si="137"/>
        <v>-17073.400000000001</v>
      </c>
      <c r="AM344" s="1951"/>
      <c r="AN344" s="1990"/>
      <c r="AO344" s="2"/>
      <c r="AP344" s="2"/>
      <c r="AQ344" s="2"/>
      <c r="AR344" s="2"/>
      <c r="AS344" s="2"/>
    </row>
    <row r="345" spans="1:45" ht="28.8" outlineLevel="1">
      <c r="A345" s="1828"/>
      <c r="B345" s="1719"/>
      <c r="C345" s="1589"/>
      <c r="D345" s="1312"/>
      <c r="E345" s="1577"/>
      <c r="F345" s="1577"/>
      <c r="G345" s="1284" t="s">
        <v>374</v>
      </c>
      <c r="H345" s="1284" t="s">
        <v>373</v>
      </c>
      <c r="I345" s="1284" t="s">
        <v>457</v>
      </c>
      <c r="J345" s="1307" t="s">
        <v>417</v>
      </c>
      <c r="K345" s="1577"/>
      <c r="L345" s="1577"/>
      <c r="M345" s="1840"/>
      <c r="N345" s="1840"/>
      <c r="O345" s="1840"/>
      <c r="P345" s="1840"/>
      <c r="Q345" s="1613"/>
      <c r="R345" s="1613"/>
      <c r="S345" s="1613"/>
      <c r="T345" s="1613"/>
      <c r="U345" s="1682"/>
      <c r="V345" s="1682"/>
      <c r="W345" s="1682"/>
      <c r="X345" s="1682"/>
      <c r="Y345" s="1595">
        <f t="shared" ref="Y345:Y346" si="144">SUM(Z345:AB345)</f>
        <v>0</v>
      </c>
      <c r="Z345" s="1595">
        <f t="shared" si="141"/>
        <v>0</v>
      </c>
      <c r="AA345" s="1595">
        <f t="shared" si="140"/>
        <v>0</v>
      </c>
      <c r="AB345" s="1595">
        <f t="shared" si="140"/>
        <v>0</v>
      </c>
      <c r="AC345" s="1613">
        <f t="shared" ref="AC345:AC346" si="145">SUM(AD345:AF345)</f>
        <v>0</v>
      </c>
      <c r="AD345" s="1613"/>
      <c r="AE345" s="1613"/>
      <c r="AF345" s="1928"/>
      <c r="AG345" s="1958"/>
      <c r="AH345" s="1327"/>
      <c r="AI345" s="1327"/>
      <c r="AJ345" s="1952"/>
      <c r="AK345" s="1694">
        <f t="shared" si="136"/>
        <v>0</v>
      </c>
      <c r="AL345" s="1694">
        <f t="shared" si="137"/>
        <v>0</v>
      </c>
      <c r="AM345" s="1952"/>
      <c r="AN345" s="1990"/>
      <c r="AO345" s="2"/>
      <c r="AP345" s="2"/>
      <c r="AQ345" s="2"/>
      <c r="AR345" s="2"/>
      <c r="AS345" s="2"/>
    </row>
    <row r="346" spans="1:45" ht="52.5" customHeight="1" outlineLevel="1">
      <c r="A346" s="1829"/>
      <c r="B346" s="1720"/>
      <c r="C346" s="1590"/>
      <c r="D346" s="1259"/>
      <c r="E346" s="1578"/>
      <c r="F346" s="1578"/>
      <c r="G346" s="1284" t="s">
        <v>375</v>
      </c>
      <c r="H346" s="1284" t="s">
        <v>376</v>
      </c>
      <c r="I346" s="1284" t="s">
        <v>428</v>
      </c>
      <c r="J346" s="1307" t="s">
        <v>430</v>
      </c>
      <c r="K346" s="1578"/>
      <c r="L346" s="1578"/>
      <c r="M346" s="1841"/>
      <c r="N346" s="1841"/>
      <c r="O346" s="1841"/>
      <c r="P346" s="1841"/>
      <c r="Q346" s="1614"/>
      <c r="R346" s="1614"/>
      <c r="S346" s="1614"/>
      <c r="T346" s="1614"/>
      <c r="U346" s="1683"/>
      <c r="V346" s="1683"/>
      <c r="W346" s="1683"/>
      <c r="X346" s="1683"/>
      <c r="Y346" s="1596">
        <f t="shared" si="144"/>
        <v>0</v>
      </c>
      <c r="Z346" s="1596">
        <f t="shared" si="141"/>
        <v>0</v>
      </c>
      <c r="AA346" s="1596">
        <f t="shared" si="140"/>
        <v>0</v>
      </c>
      <c r="AB346" s="1596">
        <f t="shared" si="140"/>
        <v>0</v>
      </c>
      <c r="AC346" s="1614">
        <f t="shared" si="145"/>
        <v>0</v>
      </c>
      <c r="AD346" s="1614"/>
      <c r="AE346" s="1614"/>
      <c r="AF346" s="1929"/>
      <c r="AG346" s="1959"/>
      <c r="AH346" s="1269"/>
      <c r="AI346" s="1269"/>
      <c r="AJ346" s="1953"/>
      <c r="AK346" s="1695">
        <f t="shared" si="136"/>
        <v>0</v>
      </c>
      <c r="AL346" s="1695">
        <f t="shared" si="137"/>
        <v>0</v>
      </c>
      <c r="AM346" s="1953"/>
      <c r="AN346" s="1990"/>
      <c r="AO346" s="2"/>
      <c r="AP346" s="2"/>
      <c r="AQ346" s="2"/>
      <c r="AR346" s="2"/>
      <c r="AS346" s="2"/>
    </row>
    <row r="347" spans="1:45" ht="18.75" customHeight="1" outlineLevel="1">
      <c r="A347" s="1827" t="s">
        <v>399</v>
      </c>
      <c r="B347" s="1718" t="s">
        <v>531</v>
      </c>
      <c r="C347" s="1588"/>
      <c r="D347" s="1258"/>
      <c r="E347" s="1576" t="s">
        <v>73</v>
      </c>
      <c r="F347" s="1576" t="s">
        <v>449</v>
      </c>
      <c r="G347" s="1284" t="s">
        <v>372</v>
      </c>
      <c r="H347" s="1284" t="s">
        <v>79</v>
      </c>
      <c r="I347" s="1284">
        <v>0.2</v>
      </c>
      <c r="J347" s="1307">
        <v>0.2</v>
      </c>
      <c r="K347" s="1576">
        <v>2019</v>
      </c>
      <c r="L347" s="1576">
        <v>2019</v>
      </c>
      <c r="M347" s="1839">
        <f>SUM(N347:P349)</f>
        <v>2900</v>
      </c>
      <c r="N347" s="1839">
        <v>0</v>
      </c>
      <c r="O347" s="1839">
        <v>2900</v>
      </c>
      <c r="P347" s="1839">
        <v>0</v>
      </c>
      <c r="Q347" s="1612">
        <f>SUM(R347:T349)</f>
        <v>2900</v>
      </c>
      <c r="R347" s="1612">
        <v>0</v>
      </c>
      <c r="S347" s="1612">
        <v>2900</v>
      </c>
      <c r="T347" s="1612">
        <v>0</v>
      </c>
      <c r="U347" s="1681">
        <f>SUM(V347:X349)</f>
        <v>2900</v>
      </c>
      <c r="V347" s="1681">
        <f>R347</f>
        <v>0</v>
      </c>
      <c r="W347" s="1681">
        <f>S347</f>
        <v>2900</v>
      </c>
      <c r="X347" s="1681">
        <f>T347</f>
        <v>0</v>
      </c>
      <c r="Y347" s="1594">
        <f>SUM(Z347:AB349)</f>
        <v>2900</v>
      </c>
      <c r="Z347" s="1594">
        <f>V347</f>
        <v>0</v>
      </c>
      <c r="AA347" s="1594">
        <f t="shared" si="140"/>
        <v>2900</v>
      </c>
      <c r="AB347" s="1594">
        <f t="shared" si="140"/>
        <v>0</v>
      </c>
      <c r="AC347" s="1612">
        <f>SUM(AD347:AF349)</f>
        <v>276.51</v>
      </c>
      <c r="AD347" s="1612">
        <v>276.51</v>
      </c>
      <c r="AE347" s="1612">
        <v>0</v>
      </c>
      <c r="AF347" s="1927"/>
      <c r="AG347" s="1753"/>
      <c r="AH347" s="1277"/>
      <c r="AI347" s="1277"/>
      <c r="AJ347" s="1927"/>
      <c r="AK347" s="1693">
        <f t="shared" si="136"/>
        <v>0</v>
      </c>
      <c r="AL347" s="1693">
        <f t="shared" si="137"/>
        <v>-2623.49</v>
      </c>
      <c r="AM347" s="1951"/>
      <c r="AN347" s="1990"/>
      <c r="AO347" s="2"/>
      <c r="AP347" s="2"/>
      <c r="AQ347" s="2"/>
      <c r="AR347" s="2"/>
      <c r="AS347" s="2"/>
    </row>
    <row r="348" spans="1:45" ht="18" customHeight="1" outlineLevel="1">
      <c r="A348" s="1828"/>
      <c r="B348" s="1719"/>
      <c r="C348" s="1589"/>
      <c r="D348" s="1312"/>
      <c r="E348" s="1577"/>
      <c r="F348" s="1577"/>
      <c r="G348" s="1284" t="s">
        <v>374</v>
      </c>
      <c r="H348" s="1284" t="s">
        <v>373</v>
      </c>
      <c r="I348" s="1284">
        <v>200</v>
      </c>
      <c r="J348" s="1307">
        <v>225</v>
      </c>
      <c r="K348" s="1577"/>
      <c r="L348" s="1577"/>
      <c r="M348" s="1840"/>
      <c r="N348" s="1840"/>
      <c r="O348" s="1840"/>
      <c r="P348" s="1840"/>
      <c r="Q348" s="1613"/>
      <c r="R348" s="1613"/>
      <c r="S348" s="1613"/>
      <c r="T348" s="1613"/>
      <c r="U348" s="1682"/>
      <c r="V348" s="1682"/>
      <c r="W348" s="1682"/>
      <c r="X348" s="1682"/>
      <c r="Y348" s="1595">
        <f t="shared" ref="Y348:Y349" si="146">SUM(Z348:AB348)</f>
        <v>0</v>
      </c>
      <c r="Z348" s="1595">
        <f t="shared" ref="Z348:Z352" si="147">V348</f>
        <v>0</v>
      </c>
      <c r="AA348" s="1595">
        <f t="shared" si="140"/>
        <v>0</v>
      </c>
      <c r="AB348" s="1595">
        <f t="shared" si="140"/>
        <v>0</v>
      </c>
      <c r="AC348" s="1613">
        <f t="shared" ref="AC348:AC349" si="148">SUM(AD348:AF348)</f>
        <v>0</v>
      </c>
      <c r="AD348" s="1613"/>
      <c r="AE348" s="1613"/>
      <c r="AF348" s="1928"/>
      <c r="AG348" s="1754"/>
      <c r="AH348" s="1278"/>
      <c r="AI348" s="1278"/>
      <c r="AJ348" s="1928"/>
      <c r="AK348" s="1694">
        <f t="shared" si="136"/>
        <v>0</v>
      </c>
      <c r="AL348" s="1694">
        <f t="shared" si="137"/>
        <v>0</v>
      </c>
      <c r="AM348" s="1952"/>
      <c r="AN348" s="1990"/>
      <c r="AO348" s="2"/>
      <c r="AP348" s="2"/>
      <c r="AQ348" s="2"/>
      <c r="AR348" s="2"/>
      <c r="AS348" s="2"/>
    </row>
    <row r="349" spans="1:45" ht="51" customHeight="1" outlineLevel="1">
      <c r="A349" s="1829"/>
      <c r="B349" s="1720"/>
      <c r="C349" s="1590"/>
      <c r="D349" s="1259"/>
      <c r="E349" s="1578"/>
      <c r="F349" s="1578"/>
      <c r="G349" s="1284" t="s">
        <v>375</v>
      </c>
      <c r="H349" s="1284" t="s">
        <v>376</v>
      </c>
      <c r="I349" s="21">
        <v>2505.6</v>
      </c>
      <c r="J349" s="49">
        <v>2687</v>
      </c>
      <c r="K349" s="1578"/>
      <c r="L349" s="1578"/>
      <c r="M349" s="1841"/>
      <c r="N349" s="1841"/>
      <c r="O349" s="1841"/>
      <c r="P349" s="1841"/>
      <c r="Q349" s="1614"/>
      <c r="R349" s="1614"/>
      <c r="S349" s="1614"/>
      <c r="T349" s="1614"/>
      <c r="U349" s="1683"/>
      <c r="V349" s="1683"/>
      <c r="W349" s="1683"/>
      <c r="X349" s="1683"/>
      <c r="Y349" s="1596">
        <f t="shared" si="146"/>
        <v>0</v>
      </c>
      <c r="Z349" s="1596">
        <f t="shared" si="147"/>
        <v>0</v>
      </c>
      <c r="AA349" s="1596">
        <f t="shared" si="140"/>
        <v>0</v>
      </c>
      <c r="AB349" s="1596">
        <f t="shared" si="140"/>
        <v>0</v>
      </c>
      <c r="AC349" s="1614">
        <f t="shared" si="148"/>
        <v>0</v>
      </c>
      <c r="AD349" s="1614"/>
      <c r="AE349" s="1614"/>
      <c r="AF349" s="1929"/>
      <c r="AG349" s="1755"/>
      <c r="AH349" s="1297"/>
      <c r="AI349" s="1297"/>
      <c r="AJ349" s="1929"/>
      <c r="AK349" s="1695">
        <f t="shared" si="136"/>
        <v>0</v>
      </c>
      <c r="AL349" s="1695">
        <f t="shared" si="137"/>
        <v>0</v>
      </c>
      <c r="AM349" s="1953"/>
      <c r="AN349" s="1990"/>
      <c r="AO349" s="2"/>
      <c r="AP349" s="2"/>
      <c r="AQ349" s="2"/>
      <c r="AR349" s="2"/>
      <c r="AS349" s="2"/>
    </row>
    <row r="350" spans="1:45" ht="21" customHeight="1" outlineLevel="1">
      <c r="A350" s="1827" t="s">
        <v>400</v>
      </c>
      <c r="B350" s="1718" t="s">
        <v>532</v>
      </c>
      <c r="C350" s="1588"/>
      <c r="D350" s="1258"/>
      <c r="E350" s="1576" t="s">
        <v>73</v>
      </c>
      <c r="F350" s="1576" t="s">
        <v>449</v>
      </c>
      <c r="G350" s="1284" t="s">
        <v>372</v>
      </c>
      <c r="H350" s="1284" t="s">
        <v>79</v>
      </c>
      <c r="I350" s="1284">
        <v>0.16</v>
      </c>
      <c r="J350" s="1307">
        <v>0.16</v>
      </c>
      <c r="K350" s="1576">
        <v>2019</v>
      </c>
      <c r="L350" s="1576">
        <v>2019</v>
      </c>
      <c r="M350" s="1839">
        <f>SUM(N350:P352)</f>
        <v>2320</v>
      </c>
      <c r="N350" s="1839">
        <v>0</v>
      </c>
      <c r="O350" s="1839">
        <v>2320</v>
      </c>
      <c r="P350" s="1839">
        <v>0</v>
      </c>
      <c r="Q350" s="1612">
        <f>SUM(R350:T352)</f>
        <v>2320</v>
      </c>
      <c r="R350" s="1612">
        <v>0</v>
      </c>
      <c r="S350" s="1612">
        <v>2320</v>
      </c>
      <c r="T350" s="1612">
        <v>0</v>
      </c>
      <c r="U350" s="1681">
        <f>SUM(V350:X352)</f>
        <v>2320</v>
      </c>
      <c r="V350" s="1681">
        <f>R350</f>
        <v>0</v>
      </c>
      <c r="W350" s="1681">
        <f>S350</f>
        <v>2320</v>
      </c>
      <c r="X350" s="1681">
        <f>T350</f>
        <v>0</v>
      </c>
      <c r="Y350" s="1594">
        <f>SUM(Z350:AB352)</f>
        <v>2320</v>
      </c>
      <c r="Z350" s="1594">
        <f t="shared" si="147"/>
        <v>0</v>
      </c>
      <c r="AA350" s="1594">
        <f t="shared" si="140"/>
        <v>2320</v>
      </c>
      <c r="AB350" s="1594">
        <f t="shared" si="140"/>
        <v>0</v>
      </c>
      <c r="AC350" s="1612">
        <f>SUM(AD350:AF352)</f>
        <v>3890.2</v>
      </c>
      <c r="AD350" s="1612">
        <v>0</v>
      </c>
      <c r="AE350" s="1612">
        <v>3890.2</v>
      </c>
      <c r="AF350" s="1927"/>
      <c r="AG350" s="1957"/>
      <c r="AH350" s="1268"/>
      <c r="AI350" s="1268"/>
      <c r="AJ350" s="1951"/>
      <c r="AK350" s="1693">
        <f t="shared" si="136"/>
        <v>0</v>
      </c>
      <c r="AL350" s="1693">
        <f t="shared" si="137"/>
        <v>1570.1999999999998</v>
      </c>
      <c r="AM350" s="1951"/>
      <c r="AN350" s="1990"/>
      <c r="AO350" s="2"/>
      <c r="AP350" s="2"/>
      <c r="AQ350" s="2"/>
      <c r="AR350" s="2"/>
      <c r="AS350" s="2"/>
    </row>
    <row r="351" spans="1:45" ht="20.25" customHeight="1" outlineLevel="1">
      <c r="A351" s="1828"/>
      <c r="B351" s="1719"/>
      <c r="C351" s="1589"/>
      <c r="D351" s="1312"/>
      <c r="E351" s="1577"/>
      <c r="F351" s="1577"/>
      <c r="G351" s="1284" t="s">
        <v>374</v>
      </c>
      <c r="H351" s="1284" t="s">
        <v>373</v>
      </c>
      <c r="I351" s="1284">
        <v>200</v>
      </c>
      <c r="J351" s="1307">
        <v>225</v>
      </c>
      <c r="K351" s="1577"/>
      <c r="L351" s="1577"/>
      <c r="M351" s="1840"/>
      <c r="N351" s="1840"/>
      <c r="O351" s="1840"/>
      <c r="P351" s="1840"/>
      <c r="Q351" s="1613"/>
      <c r="R351" s="1613"/>
      <c r="S351" s="1613"/>
      <c r="T351" s="1613"/>
      <c r="U351" s="1682"/>
      <c r="V351" s="1682"/>
      <c r="W351" s="1682"/>
      <c r="X351" s="1682"/>
      <c r="Y351" s="1595">
        <f t="shared" ref="Y351:Y355" si="149">SUM(Z351:AB351)</f>
        <v>0</v>
      </c>
      <c r="Z351" s="1595">
        <f t="shared" si="147"/>
        <v>0</v>
      </c>
      <c r="AA351" s="1595">
        <f t="shared" si="140"/>
        <v>0</v>
      </c>
      <c r="AB351" s="1595">
        <f t="shared" si="140"/>
        <v>0</v>
      </c>
      <c r="AC351" s="1613">
        <f t="shared" ref="AC351:AC355" si="150">SUM(AD351:AF351)</f>
        <v>0</v>
      </c>
      <c r="AD351" s="1613"/>
      <c r="AE351" s="1613"/>
      <c r="AF351" s="1928"/>
      <c r="AG351" s="1958"/>
      <c r="AH351" s="1327"/>
      <c r="AI351" s="1327"/>
      <c r="AJ351" s="1952"/>
      <c r="AK351" s="1694">
        <f t="shared" si="136"/>
        <v>0</v>
      </c>
      <c r="AL351" s="1694">
        <f t="shared" si="137"/>
        <v>0</v>
      </c>
      <c r="AM351" s="1952"/>
      <c r="AN351" s="1990"/>
      <c r="AO351" s="2"/>
      <c r="AP351" s="2"/>
      <c r="AQ351" s="2"/>
      <c r="AR351" s="2"/>
      <c r="AS351" s="2"/>
    </row>
    <row r="352" spans="1:45" ht="47.25" customHeight="1" outlineLevel="1">
      <c r="A352" s="1829"/>
      <c r="B352" s="1720"/>
      <c r="C352" s="1590"/>
      <c r="D352" s="1259"/>
      <c r="E352" s="1578"/>
      <c r="F352" s="1578"/>
      <c r="G352" s="1284" t="s">
        <v>375</v>
      </c>
      <c r="H352" s="1284" t="s">
        <v>376</v>
      </c>
      <c r="I352" s="21">
        <v>2505.6</v>
      </c>
      <c r="J352" s="49">
        <v>2687</v>
      </c>
      <c r="K352" s="1578"/>
      <c r="L352" s="1578"/>
      <c r="M352" s="1841"/>
      <c r="N352" s="1841"/>
      <c r="O352" s="1841"/>
      <c r="P352" s="1841"/>
      <c r="Q352" s="1614"/>
      <c r="R352" s="1614"/>
      <c r="S352" s="1614"/>
      <c r="T352" s="1614"/>
      <c r="U352" s="1683"/>
      <c r="V352" s="1683"/>
      <c r="W352" s="1683"/>
      <c r="X352" s="1683"/>
      <c r="Y352" s="1596">
        <f t="shared" si="149"/>
        <v>0</v>
      </c>
      <c r="Z352" s="1596">
        <f t="shared" si="147"/>
        <v>0</v>
      </c>
      <c r="AA352" s="1596">
        <f t="shared" si="140"/>
        <v>0</v>
      </c>
      <c r="AB352" s="1596">
        <f t="shared" si="140"/>
        <v>0</v>
      </c>
      <c r="AC352" s="1614">
        <f t="shared" si="150"/>
        <v>0</v>
      </c>
      <c r="AD352" s="1614"/>
      <c r="AE352" s="1614"/>
      <c r="AF352" s="1929"/>
      <c r="AG352" s="1959"/>
      <c r="AH352" s="1269"/>
      <c r="AI352" s="1269"/>
      <c r="AJ352" s="1953"/>
      <c r="AK352" s="1695">
        <f t="shared" si="136"/>
        <v>0</v>
      </c>
      <c r="AL352" s="1695">
        <f t="shared" si="137"/>
        <v>0</v>
      </c>
      <c r="AM352" s="1953"/>
      <c r="AN352" s="1990"/>
      <c r="AO352" s="2"/>
      <c r="AP352" s="2"/>
      <c r="AQ352" s="2"/>
      <c r="AR352" s="2"/>
      <c r="AS352" s="2"/>
    </row>
    <row r="353" spans="1:45" ht="18.75" customHeight="1" outlineLevel="1">
      <c r="A353" s="1827" t="s">
        <v>401</v>
      </c>
      <c r="B353" s="1718" t="s">
        <v>533</v>
      </c>
      <c r="C353" s="1588"/>
      <c r="D353" s="1258"/>
      <c r="E353" s="1576" t="s">
        <v>73</v>
      </c>
      <c r="F353" s="1576" t="s">
        <v>449</v>
      </c>
      <c r="G353" s="1284" t="s">
        <v>372</v>
      </c>
      <c r="H353" s="1284" t="s">
        <v>79</v>
      </c>
      <c r="I353" s="1284">
        <v>0.30499999999999999</v>
      </c>
      <c r="J353" s="1307">
        <v>0.30499999999999999</v>
      </c>
      <c r="K353" s="1576">
        <v>2019</v>
      </c>
      <c r="L353" s="1576">
        <v>2019</v>
      </c>
      <c r="M353" s="1839">
        <f>SUM(N353:P355)</f>
        <v>3062.2</v>
      </c>
      <c r="N353" s="1839">
        <v>0</v>
      </c>
      <c r="O353" s="1839">
        <v>3062.2</v>
      </c>
      <c r="P353" s="1839">
        <v>0</v>
      </c>
      <c r="Q353" s="1612">
        <f>SUM(R353:T355)</f>
        <v>3062.2</v>
      </c>
      <c r="R353" s="1612">
        <v>0</v>
      </c>
      <c r="S353" s="1612">
        <v>3062.2</v>
      </c>
      <c r="T353" s="1612">
        <v>0</v>
      </c>
      <c r="U353" s="1681">
        <f>SUM(V353:X355)</f>
        <v>3062.2</v>
      </c>
      <c r="V353" s="1681">
        <f>R353</f>
        <v>0</v>
      </c>
      <c r="W353" s="1681">
        <f>S353</f>
        <v>3062.2</v>
      </c>
      <c r="X353" s="1681">
        <f>T353</f>
        <v>0</v>
      </c>
      <c r="Y353" s="1594">
        <f>SUM(Z353:AB355)</f>
        <v>3062.2</v>
      </c>
      <c r="Z353" s="1594">
        <f>V353</f>
        <v>0</v>
      </c>
      <c r="AA353" s="1594">
        <f t="shared" si="140"/>
        <v>3062.2</v>
      </c>
      <c r="AB353" s="1594">
        <f t="shared" si="140"/>
        <v>0</v>
      </c>
      <c r="AC353" s="1612">
        <f>SUM(AD353:AF355)</f>
        <v>0</v>
      </c>
      <c r="AD353" s="1612">
        <v>0</v>
      </c>
      <c r="AE353" s="1612">
        <v>0</v>
      </c>
      <c r="AF353" s="1927"/>
      <c r="AG353" s="1957"/>
      <c r="AH353" s="1268"/>
      <c r="AI353" s="1268"/>
      <c r="AJ353" s="1951"/>
      <c r="AK353" s="1693">
        <f t="shared" si="136"/>
        <v>0</v>
      </c>
      <c r="AL353" s="1693">
        <f t="shared" si="137"/>
        <v>-3062.2</v>
      </c>
      <c r="AM353" s="1951"/>
      <c r="AN353" s="1990"/>
      <c r="AO353" s="2"/>
      <c r="AP353" s="2"/>
      <c r="AQ353" s="2"/>
      <c r="AR353" s="2"/>
      <c r="AS353" s="2"/>
    </row>
    <row r="354" spans="1:45" ht="17.25" customHeight="1" outlineLevel="1">
      <c r="A354" s="1828"/>
      <c r="B354" s="1719"/>
      <c r="C354" s="1589"/>
      <c r="D354" s="1312"/>
      <c r="E354" s="1577"/>
      <c r="F354" s="1577"/>
      <c r="G354" s="1284" t="s">
        <v>374</v>
      </c>
      <c r="H354" s="1284" t="s">
        <v>373</v>
      </c>
      <c r="I354" s="1284">
        <v>150</v>
      </c>
      <c r="J354" s="1307">
        <v>160</v>
      </c>
      <c r="K354" s="1577"/>
      <c r="L354" s="1577"/>
      <c r="M354" s="1840"/>
      <c r="N354" s="1840"/>
      <c r="O354" s="1840"/>
      <c r="P354" s="1840"/>
      <c r="Q354" s="1613"/>
      <c r="R354" s="1613"/>
      <c r="S354" s="1613"/>
      <c r="T354" s="1613"/>
      <c r="U354" s="1682"/>
      <c r="V354" s="1682"/>
      <c r="W354" s="1682"/>
      <c r="X354" s="1682"/>
      <c r="Y354" s="1595">
        <f t="shared" si="149"/>
        <v>0</v>
      </c>
      <c r="Z354" s="1595">
        <f t="shared" ref="Z354:AB364" si="151">V354</f>
        <v>0</v>
      </c>
      <c r="AA354" s="1595">
        <f t="shared" si="151"/>
        <v>0</v>
      </c>
      <c r="AB354" s="1595">
        <f t="shared" si="151"/>
        <v>0</v>
      </c>
      <c r="AC354" s="1613">
        <f t="shared" si="150"/>
        <v>0</v>
      </c>
      <c r="AD354" s="1613"/>
      <c r="AE354" s="1613"/>
      <c r="AF354" s="1928"/>
      <c r="AG354" s="1958"/>
      <c r="AH354" s="1327"/>
      <c r="AI354" s="1327"/>
      <c r="AJ354" s="1952"/>
      <c r="AK354" s="1694">
        <f t="shared" si="136"/>
        <v>0</v>
      </c>
      <c r="AL354" s="1694">
        <f t="shared" si="137"/>
        <v>0</v>
      </c>
      <c r="AM354" s="1952"/>
      <c r="AN354" s="1990"/>
      <c r="AO354" s="2"/>
      <c r="AP354" s="2"/>
      <c r="AQ354" s="2"/>
      <c r="AR354" s="2"/>
      <c r="AS354" s="2"/>
    </row>
    <row r="355" spans="1:45" ht="54" customHeight="1" outlineLevel="1">
      <c r="A355" s="1829"/>
      <c r="B355" s="1720"/>
      <c r="C355" s="1590"/>
      <c r="D355" s="1259"/>
      <c r="E355" s="1578"/>
      <c r="F355" s="1578"/>
      <c r="G355" s="1284" t="s">
        <v>375</v>
      </c>
      <c r="H355" s="1284" t="s">
        <v>376</v>
      </c>
      <c r="I355" s="21">
        <v>1110.5</v>
      </c>
      <c r="J355" s="44">
        <v>1209.5999999999999</v>
      </c>
      <c r="K355" s="1578"/>
      <c r="L355" s="1578"/>
      <c r="M355" s="1841"/>
      <c r="N355" s="1841"/>
      <c r="O355" s="1841"/>
      <c r="P355" s="1841"/>
      <c r="Q355" s="1614"/>
      <c r="R355" s="1614"/>
      <c r="S355" s="1614"/>
      <c r="T355" s="1614"/>
      <c r="U355" s="1683"/>
      <c r="V355" s="1683"/>
      <c r="W355" s="1683"/>
      <c r="X355" s="1683"/>
      <c r="Y355" s="1596">
        <f t="shared" si="149"/>
        <v>0</v>
      </c>
      <c r="Z355" s="1596">
        <f t="shared" si="151"/>
        <v>0</v>
      </c>
      <c r="AA355" s="1596">
        <f t="shared" si="151"/>
        <v>0</v>
      </c>
      <c r="AB355" s="1596">
        <f t="shared" si="151"/>
        <v>0</v>
      </c>
      <c r="AC355" s="1614">
        <f t="shared" si="150"/>
        <v>0</v>
      </c>
      <c r="AD355" s="1614"/>
      <c r="AE355" s="1614"/>
      <c r="AF355" s="1929"/>
      <c r="AG355" s="1959"/>
      <c r="AH355" s="1269"/>
      <c r="AI355" s="1269"/>
      <c r="AJ355" s="1953"/>
      <c r="AK355" s="1695">
        <f t="shared" si="136"/>
        <v>0</v>
      </c>
      <c r="AL355" s="1695">
        <f t="shared" si="137"/>
        <v>0</v>
      </c>
      <c r="AM355" s="1953"/>
      <c r="AN355" s="1990"/>
      <c r="AO355" s="1343" t="s">
        <v>606</v>
      </c>
      <c r="AP355" s="2"/>
      <c r="AQ355" s="2"/>
      <c r="AR355" s="2"/>
      <c r="AS355" s="2"/>
    </row>
    <row r="356" spans="1:45" ht="20.25" customHeight="1" outlineLevel="1">
      <c r="A356" s="1827" t="s">
        <v>402</v>
      </c>
      <c r="B356" s="1718" t="s">
        <v>534</v>
      </c>
      <c r="C356" s="1588"/>
      <c r="D356" s="1258"/>
      <c r="E356" s="1576" t="s">
        <v>73</v>
      </c>
      <c r="F356" s="1576" t="s">
        <v>449</v>
      </c>
      <c r="G356" s="1284" t="s">
        <v>372</v>
      </c>
      <c r="H356" s="1284" t="s">
        <v>79</v>
      </c>
      <c r="I356" s="1284">
        <v>0.33</v>
      </c>
      <c r="J356" s="1307">
        <v>0.33</v>
      </c>
      <c r="K356" s="1576">
        <v>2019</v>
      </c>
      <c r="L356" s="1576">
        <v>2019</v>
      </c>
      <c r="M356" s="1839">
        <f>SUM(N356:P358)</f>
        <v>5874</v>
      </c>
      <c r="N356" s="1839">
        <v>0</v>
      </c>
      <c r="O356" s="1839">
        <v>5874</v>
      </c>
      <c r="P356" s="1839">
        <v>0</v>
      </c>
      <c r="Q356" s="1612">
        <f>SUM(R356:T358)</f>
        <v>5874</v>
      </c>
      <c r="R356" s="1612">
        <v>0</v>
      </c>
      <c r="S356" s="1612">
        <v>5874</v>
      </c>
      <c r="T356" s="1612">
        <v>0</v>
      </c>
      <c r="U356" s="1681">
        <f>SUM(V356:X358)</f>
        <v>5874</v>
      </c>
      <c r="V356" s="1681">
        <f>R356</f>
        <v>0</v>
      </c>
      <c r="W356" s="1681">
        <f>S356</f>
        <v>5874</v>
      </c>
      <c r="X356" s="1681">
        <f>T356</f>
        <v>0</v>
      </c>
      <c r="Y356" s="1594">
        <f>SUM(Z356:AB358)</f>
        <v>5874</v>
      </c>
      <c r="Z356" s="1594">
        <f t="shared" si="151"/>
        <v>0</v>
      </c>
      <c r="AA356" s="1594">
        <f t="shared" si="151"/>
        <v>5874</v>
      </c>
      <c r="AB356" s="1594">
        <f t="shared" si="151"/>
        <v>0</v>
      </c>
      <c r="AC356" s="1612">
        <f>SUM(AD356:AF358)</f>
        <v>3752.1</v>
      </c>
      <c r="AD356" s="1612">
        <v>0</v>
      </c>
      <c r="AE356" s="1612">
        <v>3752.1</v>
      </c>
      <c r="AF356" s="1927"/>
      <c r="AG356" s="1957"/>
      <c r="AH356" s="1268"/>
      <c r="AI356" s="1268"/>
      <c r="AJ356" s="1951"/>
      <c r="AK356" s="1693">
        <f t="shared" si="136"/>
        <v>0</v>
      </c>
      <c r="AL356" s="1693">
        <f t="shared" si="137"/>
        <v>-2121.9</v>
      </c>
      <c r="AM356" s="1951"/>
      <c r="AN356" s="1990"/>
      <c r="AO356" s="2"/>
      <c r="AP356" s="2"/>
      <c r="AQ356" s="2"/>
      <c r="AR356" s="2"/>
      <c r="AS356" s="2"/>
    </row>
    <row r="357" spans="1:45" ht="25.5" customHeight="1" outlineLevel="1">
      <c r="A357" s="1828"/>
      <c r="B357" s="1719"/>
      <c r="C357" s="1589"/>
      <c r="D357" s="1312"/>
      <c r="E357" s="1577"/>
      <c r="F357" s="1577"/>
      <c r="G357" s="1284" t="s">
        <v>374</v>
      </c>
      <c r="H357" s="1284" t="s">
        <v>373</v>
      </c>
      <c r="I357" s="1284">
        <v>200</v>
      </c>
      <c r="J357" s="1307">
        <v>200</v>
      </c>
      <c r="K357" s="1577"/>
      <c r="L357" s="1577"/>
      <c r="M357" s="1840"/>
      <c r="N357" s="1840"/>
      <c r="O357" s="1840"/>
      <c r="P357" s="1840"/>
      <c r="Q357" s="1613"/>
      <c r="R357" s="1613"/>
      <c r="S357" s="1613"/>
      <c r="T357" s="1613"/>
      <c r="U357" s="1682"/>
      <c r="V357" s="1682"/>
      <c r="W357" s="1682"/>
      <c r="X357" s="1682"/>
      <c r="Y357" s="1595">
        <f t="shared" ref="Y357:Y361" si="152">SUM(Z357:AB357)</f>
        <v>0</v>
      </c>
      <c r="Z357" s="1595">
        <f t="shared" si="151"/>
        <v>0</v>
      </c>
      <c r="AA357" s="1595">
        <f t="shared" si="151"/>
        <v>0</v>
      </c>
      <c r="AB357" s="1595">
        <f t="shared" si="151"/>
        <v>0</v>
      </c>
      <c r="AC357" s="1613">
        <f t="shared" ref="AC357:AC361" si="153">SUM(AD357:AF357)</f>
        <v>0</v>
      </c>
      <c r="AD357" s="1613"/>
      <c r="AE357" s="1613"/>
      <c r="AF357" s="1928"/>
      <c r="AG357" s="1958"/>
      <c r="AH357" s="1327"/>
      <c r="AI357" s="1327"/>
      <c r="AJ357" s="1952"/>
      <c r="AK357" s="1694">
        <f t="shared" si="136"/>
        <v>0</v>
      </c>
      <c r="AL357" s="1694">
        <f t="shared" si="137"/>
        <v>0</v>
      </c>
      <c r="AM357" s="1952"/>
      <c r="AN357" s="1990"/>
      <c r="AO357" s="2"/>
      <c r="AP357" s="2"/>
      <c r="AQ357" s="2"/>
      <c r="AR357" s="2"/>
      <c r="AS357" s="2"/>
    </row>
    <row r="358" spans="1:45" ht="48" customHeight="1" outlineLevel="1">
      <c r="A358" s="1829"/>
      <c r="B358" s="1720"/>
      <c r="C358" s="1590"/>
      <c r="D358" s="1259"/>
      <c r="E358" s="1578"/>
      <c r="F358" s="1578"/>
      <c r="G358" s="1284" t="s">
        <v>375</v>
      </c>
      <c r="H358" s="1284" t="s">
        <v>376</v>
      </c>
      <c r="I358" s="1284">
        <v>725.76</v>
      </c>
      <c r="J358" s="49">
        <v>2872</v>
      </c>
      <c r="K358" s="1578"/>
      <c r="L358" s="1578"/>
      <c r="M358" s="1841"/>
      <c r="N358" s="1841"/>
      <c r="O358" s="1841"/>
      <c r="P358" s="1841"/>
      <c r="Q358" s="1614"/>
      <c r="R358" s="1614"/>
      <c r="S358" s="1614"/>
      <c r="T358" s="1614"/>
      <c r="U358" s="1683"/>
      <c r="V358" s="1683"/>
      <c r="W358" s="1683"/>
      <c r="X358" s="1683"/>
      <c r="Y358" s="1596">
        <f t="shared" si="152"/>
        <v>0</v>
      </c>
      <c r="Z358" s="1596">
        <f t="shared" si="151"/>
        <v>0</v>
      </c>
      <c r="AA358" s="1596">
        <f t="shared" si="151"/>
        <v>0</v>
      </c>
      <c r="AB358" s="1596">
        <f t="shared" si="151"/>
        <v>0</v>
      </c>
      <c r="AC358" s="1614">
        <f t="shared" si="153"/>
        <v>0</v>
      </c>
      <c r="AD358" s="1614"/>
      <c r="AE358" s="1614"/>
      <c r="AF358" s="1929"/>
      <c r="AG358" s="1959"/>
      <c r="AH358" s="1269"/>
      <c r="AI358" s="1269"/>
      <c r="AJ358" s="1953"/>
      <c r="AK358" s="1695">
        <f t="shared" si="136"/>
        <v>0</v>
      </c>
      <c r="AL358" s="1695">
        <f t="shared" si="137"/>
        <v>0</v>
      </c>
      <c r="AM358" s="1953"/>
      <c r="AN358" s="1990"/>
      <c r="AO358" s="2"/>
      <c r="AP358" s="2"/>
      <c r="AQ358" s="2"/>
      <c r="AR358" s="2"/>
      <c r="AS358" s="2"/>
    </row>
    <row r="359" spans="1:45" ht="25.5" customHeight="1" outlineLevel="1">
      <c r="A359" s="1827" t="s">
        <v>403</v>
      </c>
      <c r="B359" s="1718" t="s">
        <v>535</v>
      </c>
      <c r="C359" s="1588"/>
      <c r="D359" s="1258"/>
      <c r="E359" s="1576" t="s">
        <v>73</v>
      </c>
      <c r="F359" s="1576" t="s">
        <v>449</v>
      </c>
      <c r="G359" s="1284" t="s">
        <v>372</v>
      </c>
      <c r="H359" s="1284" t="s">
        <v>79</v>
      </c>
      <c r="I359" s="1284">
        <v>0.25</v>
      </c>
      <c r="J359" s="1307">
        <v>0.25</v>
      </c>
      <c r="K359" s="1576">
        <v>2019</v>
      </c>
      <c r="L359" s="1576">
        <v>2019</v>
      </c>
      <c r="M359" s="1839">
        <f>SUM(N359:P361)</f>
        <v>4450.5</v>
      </c>
      <c r="N359" s="1839">
        <v>0</v>
      </c>
      <c r="O359" s="1839">
        <v>4450.5</v>
      </c>
      <c r="P359" s="1839">
        <v>0</v>
      </c>
      <c r="Q359" s="1612">
        <f>SUM(R359:T361)</f>
        <v>4450.5</v>
      </c>
      <c r="R359" s="1612">
        <v>0</v>
      </c>
      <c r="S359" s="1612">
        <v>4450.5</v>
      </c>
      <c r="T359" s="1612">
        <v>0</v>
      </c>
      <c r="U359" s="1681">
        <f>SUM(V359:X361)</f>
        <v>4450.5</v>
      </c>
      <c r="V359" s="1681">
        <f>R359</f>
        <v>0</v>
      </c>
      <c r="W359" s="1681">
        <f>S359</f>
        <v>4450.5</v>
      </c>
      <c r="X359" s="1681">
        <f>T359</f>
        <v>0</v>
      </c>
      <c r="Y359" s="1594">
        <f>SUM(Z359:AB361)</f>
        <v>4450.5</v>
      </c>
      <c r="Z359" s="1594">
        <f t="shared" si="151"/>
        <v>0</v>
      </c>
      <c r="AA359" s="1594">
        <f t="shared" si="151"/>
        <v>4450.5</v>
      </c>
      <c r="AB359" s="1594">
        <f t="shared" si="151"/>
        <v>0</v>
      </c>
      <c r="AC359" s="1612">
        <f>SUM(AD359:AF361)</f>
        <v>1080.7</v>
      </c>
      <c r="AD359" s="1612">
        <v>0</v>
      </c>
      <c r="AE359" s="1612">
        <v>1080.7</v>
      </c>
      <c r="AF359" s="1927"/>
      <c r="AG359" s="1957"/>
      <c r="AH359" s="1268"/>
      <c r="AI359" s="1268"/>
      <c r="AJ359" s="1951"/>
      <c r="AK359" s="1693">
        <f t="shared" si="136"/>
        <v>0</v>
      </c>
      <c r="AL359" s="1693">
        <f t="shared" si="137"/>
        <v>-3369.8</v>
      </c>
      <c r="AM359" s="1951"/>
      <c r="AN359" s="1990"/>
      <c r="AO359" s="2"/>
      <c r="AP359" s="2"/>
      <c r="AQ359" s="2"/>
      <c r="AR359" s="2"/>
      <c r="AS359" s="2"/>
    </row>
    <row r="360" spans="1:45" ht="25.5" customHeight="1" outlineLevel="1">
      <c r="A360" s="1828"/>
      <c r="B360" s="1719"/>
      <c r="C360" s="1589"/>
      <c r="D360" s="1312"/>
      <c r="E360" s="1577"/>
      <c r="F360" s="1577"/>
      <c r="G360" s="1284" t="s">
        <v>374</v>
      </c>
      <c r="H360" s="1284" t="s">
        <v>373</v>
      </c>
      <c r="I360" s="1284">
        <v>400</v>
      </c>
      <c r="J360" s="1307">
        <v>400</v>
      </c>
      <c r="K360" s="1577"/>
      <c r="L360" s="1577"/>
      <c r="M360" s="1840"/>
      <c r="N360" s="1840"/>
      <c r="O360" s="1840"/>
      <c r="P360" s="1840"/>
      <c r="Q360" s="1613"/>
      <c r="R360" s="1613"/>
      <c r="S360" s="1613"/>
      <c r="T360" s="1613"/>
      <c r="U360" s="1682"/>
      <c r="V360" s="1682"/>
      <c r="W360" s="1682"/>
      <c r="X360" s="1682"/>
      <c r="Y360" s="1595">
        <f t="shared" si="152"/>
        <v>0</v>
      </c>
      <c r="Z360" s="1595">
        <f t="shared" si="151"/>
        <v>0</v>
      </c>
      <c r="AA360" s="1595">
        <f t="shared" si="151"/>
        <v>0</v>
      </c>
      <c r="AB360" s="1595">
        <f t="shared" si="151"/>
        <v>0</v>
      </c>
      <c r="AC360" s="1613">
        <f t="shared" si="153"/>
        <v>0</v>
      </c>
      <c r="AD360" s="1613"/>
      <c r="AE360" s="1613"/>
      <c r="AF360" s="1928"/>
      <c r="AG360" s="1958"/>
      <c r="AH360" s="1327"/>
      <c r="AI360" s="1327"/>
      <c r="AJ360" s="1952"/>
      <c r="AK360" s="1694">
        <f t="shared" si="136"/>
        <v>0</v>
      </c>
      <c r="AL360" s="1694">
        <f t="shared" si="137"/>
        <v>0</v>
      </c>
      <c r="AM360" s="1952"/>
      <c r="AN360" s="1990"/>
      <c r="AO360" s="2"/>
      <c r="AP360" s="2"/>
      <c r="AQ360" s="2"/>
      <c r="AR360" s="2"/>
      <c r="AS360" s="2"/>
    </row>
    <row r="361" spans="1:45" ht="48.75" customHeight="1" outlineLevel="1">
      <c r="A361" s="1829"/>
      <c r="B361" s="1720"/>
      <c r="C361" s="1590"/>
      <c r="D361" s="1259"/>
      <c r="E361" s="1578"/>
      <c r="F361" s="1578"/>
      <c r="G361" s="1284" t="s">
        <v>375</v>
      </c>
      <c r="H361" s="1284" t="s">
        <v>376</v>
      </c>
      <c r="I361" s="26">
        <v>10368</v>
      </c>
      <c r="J361" s="44">
        <v>10886.4</v>
      </c>
      <c r="K361" s="1578"/>
      <c r="L361" s="1578"/>
      <c r="M361" s="1841"/>
      <c r="N361" s="1841"/>
      <c r="O361" s="1841"/>
      <c r="P361" s="1841"/>
      <c r="Q361" s="1614"/>
      <c r="R361" s="1614"/>
      <c r="S361" s="1614"/>
      <c r="T361" s="1614"/>
      <c r="U361" s="1683"/>
      <c r="V361" s="1683"/>
      <c r="W361" s="1683"/>
      <c r="X361" s="1683"/>
      <c r="Y361" s="1596">
        <f t="shared" si="152"/>
        <v>0</v>
      </c>
      <c r="Z361" s="1596">
        <f t="shared" si="151"/>
        <v>0</v>
      </c>
      <c r="AA361" s="1596">
        <f t="shared" si="151"/>
        <v>0</v>
      </c>
      <c r="AB361" s="1596">
        <f t="shared" si="151"/>
        <v>0</v>
      </c>
      <c r="AC361" s="1614">
        <f t="shared" si="153"/>
        <v>0</v>
      </c>
      <c r="AD361" s="1614"/>
      <c r="AE361" s="1614"/>
      <c r="AF361" s="1929"/>
      <c r="AG361" s="1959"/>
      <c r="AH361" s="1269"/>
      <c r="AI361" s="1269"/>
      <c r="AJ361" s="1953"/>
      <c r="AK361" s="1695">
        <f t="shared" si="136"/>
        <v>0</v>
      </c>
      <c r="AL361" s="1695">
        <f t="shared" si="137"/>
        <v>0</v>
      </c>
      <c r="AM361" s="1953"/>
      <c r="AN361" s="1990"/>
      <c r="AO361" s="2"/>
      <c r="AP361" s="2"/>
      <c r="AQ361" s="2"/>
      <c r="AR361" s="2"/>
      <c r="AS361" s="2"/>
    </row>
    <row r="362" spans="1:45" ht="21" customHeight="1" outlineLevel="1">
      <c r="A362" s="1827" t="s">
        <v>404</v>
      </c>
      <c r="B362" s="1718" t="s">
        <v>536</v>
      </c>
      <c r="C362" s="1588"/>
      <c r="D362" s="1258"/>
      <c r="E362" s="1576" t="s">
        <v>73</v>
      </c>
      <c r="F362" s="1576" t="s">
        <v>449</v>
      </c>
      <c r="G362" s="1284" t="s">
        <v>372</v>
      </c>
      <c r="H362" s="1284" t="s">
        <v>79</v>
      </c>
      <c r="I362" s="1284">
        <v>0.75</v>
      </c>
      <c r="J362" s="1307">
        <v>0.75</v>
      </c>
      <c r="K362" s="1576">
        <v>2019</v>
      </c>
      <c r="L362" s="1576">
        <v>2019</v>
      </c>
      <c r="M362" s="1839">
        <f>SUM(N362:P364)</f>
        <v>7341.7</v>
      </c>
      <c r="N362" s="1839">
        <v>0</v>
      </c>
      <c r="O362" s="1839">
        <v>7341.7</v>
      </c>
      <c r="P362" s="1839">
        <v>0</v>
      </c>
      <c r="Q362" s="1612">
        <f>SUM(R362:T364)</f>
        <v>7341.7</v>
      </c>
      <c r="R362" s="1612">
        <v>0</v>
      </c>
      <c r="S362" s="1612">
        <v>7341.7</v>
      </c>
      <c r="T362" s="1612">
        <v>0</v>
      </c>
      <c r="U362" s="1681">
        <f>SUM(V362:X364)</f>
        <v>7341.7</v>
      </c>
      <c r="V362" s="1681">
        <f>R362</f>
        <v>0</v>
      </c>
      <c r="W362" s="1681">
        <f>S362</f>
        <v>7341.7</v>
      </c>
      <c r="X362" s="1681">
        <f>T362</f>
        <v>0</v>
      </c>
      <c r="Y362" s="1594">
        <f>SUM(Z362:AB364)</f>
        <v>7341.7</v>
      </c>
      <c r="Z362" s="1594">
        <f>V362</f>
        <v>0</v>
      </c>
      <c r="AA362" s="1594">
        <f t="shared" si="151"/>
        <v>7341.7</v>
      </c>
      <c r="AB362" s="1594">
        <f t="shared" si="151"/>
        <v>0</v>
      </c>
      <c r="AC362" s="1839">
        <f>SUM(AD362:AF364)</f>
        <v>0</v>
      </c>
      <c r="AD362" s="1839">
        <v>0</v>
      </c>
      <c r="AE362" s="1612">
        <v>0</v>
      </c>
      <c r="AF362" s="1927"/>
      <c r="AG362" s="1753"/>
      <c r="AH362" s="1277"/>
      <c r="AI362" s="1277"/>
      <c r="AJ362" s="1927"/>
      <c r="AK362" s="1693">
        <f t="shared" si="136"/>
        <v>0</v>
      </c>
      <c r="AL362" s="1693">
        <f t="shared" si="137"/>
        <v>-7341.7</v>
      </c>
      <c r="AM362" s="1951"/>
      <c r="AN362" s="1990"/>
      <c r="AO362" s="2"/>
      <c r="AP362" s="2"/>
      <c r="AQ362" s="2"/>
      <c r="AR362" s="2"/>
      <c r="AS362" s="2"/>
    </row>
    <row r="363" spans="1:45" ht="14.25" customHeight="1" outlineLevel="1">
      <c r="A363" s="1828"/>
      <c r="B363" s="1719"/>
      <c r="C363" s="1589"/>
      <c r="D363" s="1312"/>
      <c r="E363" s="1577"/>
      <c r="F363" s="1577"/>
      <c r="G363" s="1284" t="s">
        <v>374</v>
      </c>
      <c r="H363" s="1284" t="s">
        <v>373</v>
      </c>
      <c r="I363" s="1284">
        <v>150</v>
      </c>
      <c r="J363" s="1307">
        <v>160</v>
      </c>
      <c r="K363" s="1577"/>
      <c r="L363" s="1577"/>
      <c r="M363" s="1840"/>
      <c r="N363" s="1840"/>
      <c r="O363" s="1840"/>
      <c r="P363" s="1840"/>
      <c r="Q363" s="1613"/>
      <c r="R363" s="1613"/>
      <c r="S363" s="1613"/>
      <c r="T363" s="1613"/>
      <c r="U363" s="1682"/>
      <c r="V363" s="1682"/>
      <c r="W363" s="1682"/>
      <c r="X363" s="1682"/>
      <c r="Y363" s="1595">
        <f t="shared" ref="Y363:Y367" si="154">SUM(Z363:AB363)</f>
        <v>0</v>
      </c>
      <c r="Z363" s="1595">
        <f t="shared" ref="Z363:Z364" si="155">V363</f>
        <v>0</v>
      </c>
      <c r="AA363" s="1595">
        <f t="shared" si="151"/>
        <v>0</v>
      </c>
      <c r="AB363" s="1595">
        <f t="shared" si="151"/>
        <v>0</v>
      </c>
      <c r="AC363" s="1840">
        <f t="shared" ref="AC363:AC367" si="156">SUM(AD363:AF363)</f>
        <v>0</v>
      </c>
      <c r="AD363" s="1840"/>
      <c r="AE363" s="1613"/>
      <c r="AF363" s="1928"/>
      <c r="AG363" s="1754"/>
      <c r="AH363" s="1278"/>
      <c r="AI363" s="1278"/>
      <c r="AJ363" s="1928"/>
      <c r="AK363" s="1694">
        <f t="shared" si="136"/>
        <v>0</v>
      </c>
      <c r="AL363" s="1694">
        <f t="shared" si="137"/>
        <v>0</v>
      </c>
      <c r="AM363" s="1952"/>
      <c r="AN363" s="1990"/>
      <c r="AO363" s="2"/>
      <c r="AP363" s="2"/>
      <c r="AQ363" s="2"/>
      <c r="AR363" s="2"/>
      <c r="AS363" s="2"/>
    </row>
    <row r="364" spans="1:45" ht="39.75" customHeight="1" outlineLevel="1">
      <c r="A364" s="1829"/>
      <c r="B364" s="1720"/>
      <c r="C364" s="1590"/>
      <c r="D364" s="1259"/>
      <c r="E364" s="1578"/>
      <c r="F364" s="1578"/>
      <c r="G364" s="1284" t="s">
        <v>375</v>
      </c>
      <c r="H364" s="1284" t="s">
        <v>376</v>
      </c>
      <c r="I364" s="1284">
        <v>725.76</v>
      </c>
      <c r="J364" s="44">
        <v>1209.5999999999999</v>
      </c>
      <c r="K364" s="1578"/>
      <c r="L364" s="1578"/>
      <c r="M364" s="1841"/>
      <c r="N364" s="1841"/>
      <c r="O364" s="1841"/>
      <c r="P364" s="1841"/>
      <c r="Q364" s="1614"/>
      <c r="R364" s="1614"/>
      <c r="S364" s="1614"/>
      <c r="T364" s="1614"/>
      <c r="U364" s="1683"/>
      <c r="V364" s="1683"/>
      <c r="W364" s="1683"/>
      <c r="X364" s="1683"/>
      <c r="Y364" s="1596">
        <f t="shared" si="154"/>
        <v>0</v>
      </c>
      <c r="Z364" s="1596">
        <f t="shared" si="155"/>
        <v>0</v>
      </c>
      <c r="AA364" s="1596">
        <f t="shared" si="151"/>
        <v>0</v>
      </c>
      <c r="AB364" s="1596">
        <f t="shared" si="151"/>
        <v>0</v>
      </c>
      <c r="AC364" s="1841">
        <f t="shared" si="156"/>
        <v>0</v>
      </c>
      <c r="AD364" s="1841"/>
      <c r="AE364" s="1614"/>
      <c r="AF364" s="1929"/>
      <c r="AG364" s="1755"/>
      <c r="AH364" s="1297"/>
      <c r="AI364" s="1297"/>
      <c r="AJ364" s="1929"/>
      <c r="AK364" s="1695">
        <f t="shared" si="136"/>
        <v>0</v>
      </c>
      <c r="AL364" s="1695">
        <f t="shared" si="137"/>
        <v>0</v>
      </c>
      <c r="AM364" s="1953"/>
      <c r="AN364" s="1990"/>
      <c r="AO364" s="2"/>
      <c r="AP364" s="2"/>
      <c r="AQ364" s="2"/>
      <c r="AR364" s="2"/>
      <c r="AS364" s="2"/>
    </row>
    <row r="365" spans="1:45" ht="20.25" customHeight="1" outlineLevel="1">
      <c r="A365" s="1962" t="s">
        <v>405</v>
      </c>
      <c r="B365" s="1965" t="s">
        <v>537</v>
      </c>
      <c r="C365" s="1588" t="s">
        <v>1056</v>
      </c>
      <c r="D365" s="1866" t="s">
        <v>690</v>
      </c>
      <c r="E365" s="1576" t="s">
        <v>73</v>
      </c>
      <c r="F365" s="1576" t="s">
        <v>449</v>
      </c>
      <c r="G365" s="1284" t="s">
        <v>372</v>
      </c>
      <c r="H365" s="1284" t="s">
        <v>79</v>
      </c>
      <c r="I365" s="1284">
        <v>0.12</v>
      </c>
      <c r="J365" s="1307">
        <v>0.12</v>
      </c>
      <c r="K365" s="1576">
        <v>2020</v>
      </c>
      <c r="L365" s="1576">
        <v>2020</v>
      </c>
      <c r="M365" s="1839">
        <f>SUM(N365:P367)</f>
        <v>1204.8</v>
      </c>
      <c r="N365" s="1839">
        <v>0</v>
      </c>
      <c r="O365" s="1839">
        <v>0</v>
      </c>
      <c r="P365" s="1839">
        <v>1204.8</v>
      </c>
      <c r="Q365" s="1612">
        <f>SUM(R365:T367)</f>
        <v>1204.8</v>
      </c>
      <c r="R365" s="1612">
        <v>0</v>
      </c>
      <c r="S365" s="1612">
        <v>0</v>
      </c>
      <c r="T365" s="1612">
        <v>1204.8</v>
      </c>
      <c r="U365" s="1681">
        <f>SUM(V365:X367)</f>
        <v>1204.8</v>
      </c>
      <c r="V365" s="1681">
        <f>R365</f>
        <v>0</v>
      </c>
      <c r="W365" s="1681">
        <f>S365</f>
        <v>0</v>
      </c>
      <c r="X365" s="1681">
        <f>T365</f>
        <v>1204.8</v>
      </c>
      <c r="Y365" s="1594">
        <f>SUM(Z365:AB367)</f>
        <v>0</v>
      </c>
      <c r="Z365" s="1970">
        <v>0</v>
      </c>
      <c r="AA365" s="1970">
        <v>0</v>
      </c>
      <c r="AB365" s="1970">
        <v>0</v>
      </c>
      <c r="AC365" s="1839">
        <f>SUM(AD365:AF367)</f>
        <v>0</v>
      </c>
      <c r="AD365" s="1839">
        <v>0</v>
      </c>
      <c r="AE365" s="1612">
        <v>0</v>
      </c>
      <c r="AF365" s="1612">
        <v>0</v>
      </c>
      <c r="AG365" s="1733">
        <v>0</v>
      </c>
      <c r="AH365" s="1334"/>
      <c r="AI365" s="1334"/>
      <c r="AJ365" s="1612">
        <v>0</v>
      </c>
      <c r="AK365" s="1693">
        <f t="shared" si="136"/>
        <v>0</v>
      </c>
      <c r="AL365" s="1693">
        <f t="shared" si="137"/>
        <v>0</v>
      </c>
      <c r="AM365" s="1951"/>
      <c r="AN365" s="1990"/>
      <c r="AO365" s="2"/>
      <c r="AP365" s="2"/>
      <c r="AQ365" s="2"/>
      <c r="AR365" s="2"/>
      <c r="AS365" s="2"/>
    </row>
    <row r="366" spans="1:45" ht="17.25" customHeight="1" outlineLevel="1">
      <c r="A366" s="1963"/>
      <c r="B366" s="1965"/>
      <c r="C366" s="1589"/>
      <c r="D366" s="1867"/>
      <c r="E366" s="1577"/>
      <c r="F366" s="1577"/>
      <c r="G366" s="1284" t="s">
        <v>374</v>
      </c>
      <c r="H366" s="1284" t="s">
        <v>373</v>
      </c>
      <c r="I366" s="1284">
        <v>150</v>
      </c>
      <c r="J366" s="1307">
        <v>160</v>
      </c>
      <c r="K366" s="1577"/>
      <c r="L366" s="1577"/>
      <c r="M366" s="1840"/>
      <c r="N366" s="1840"/>
      <c r="O366" s="1840"/>
      <c r="P366" s="1840"/>
      <c r="Q366" s="1613"/>
      <c r="R366" s="1613"/>
      <c r="S366" s="1613"/>
      <c r="T366" s="1613"/>
      <c r="U366" s="1682"/>
      <c r="V366" s="1682"/>
      <c r="W366" s="1682"/>
      <c r="X366" s="1682"/>
      <c r="Y366" s="1595">
        <f t="shared" si="154"/>
        <v>0</v>
      </c>
      <c r="Z366" s="1971"/>
      <c r="AA366" s="1971"/>
      <c r="AB366" s="1971"/>
      <c r="AC366" s="1840">
        <f t="shared" si="156"/>
        <v>0</v>
      </c>
      <c r="AD366" s="1840"/>
      <c r="AE366" s="1613"/>
      <c r="AF366" s="1613"/>
      <c r="AG366" s="1734"/>
      <c r="AH366" s="1335"/>
      <c r="AI366" s="1335"/>
      <c r="AJ366" s="1613"/>
      <c r="AK366" s="1694">
        <f t="shared" si="136"/>
        <v>0</v>
      </c>
      <c r="AL366" s="1694">
        <f t="shared" si="137"/>
        <v>0</v>
      </c>
      <c r="AM366" s="1952"/>
      <c r="AN366" s="1990"/>
      <c r="AO366" s="2"/>
      <c r="AP366" s="2"/>
      <c r="AQ366" s="2"/>
      <c r="AR366" s="2"/>
      <c r="AS366" s="2"/>
    </row>
    <row r="367" spans="1:45" ht="40.5" customHeight="1" outlineLevel="1">
      <c r="A367" s="1964"/>
      <c r="B367" s="1965"/>
      <c r="C367" s="1590"/>
      <c r="D367" s="1868"/>
      <c r="E367" s="1578"/>
      <c r="F367" s="1578"/>
      <c r="G367" s="1284" t="s">
        <v>375</v>
      </c>
      <c r="H367" s="1284" t="s">
        <v>376</v>
      </c>
      <c r="I367" s="22">
        <v>1099.8</v>
      </c>
      <c r="J367" s="44">
        <v>1209.5999999999999</v>
      </c>
      <c r="K367" s="1578"/>
      <c r="L367" s="1578"/>
      <c r="M367" s="1841"/>
      <c r="N367" s="1841"/>
      <c r="O367" s="1841"/>
      <c r="P367" s="1841"/>
      <c r="Q367" s="1614"/>
      <c r="R367" s="1614"/>
      <c r="S367" s="1614"/>
      <c r="T367" s="1614"/>
      <c r="U367" s="1683"/>
      <c r="V367" s="1683"/>
      <c r="W367" s="1683"/>
      <c r="X367" s="1683"/>
      <c r="Y367" s="1596">
        <f t="shared" si="154"/>
        <v>0</v>
      </c>
      <c r="Z367" s="1972"/>
      <c r="AA367" s="1972"/>
      <c r="AB367" s="1972"/>
      <c r="AC367" s="1841">
        <f t="shared" si="156"/>
        <v>0</v>
      </c>
      <c r="AD367" s="1841"/>
      <c r="AE367" s="1614"/>
      <c r="AF367" s="1614"/>
      <c r="AG367" s="1735"/>
      <c r="AH367" s="1336"/>
      <c r="AI367" s="1336"/>
      <c r="AJ367" s="1614"/>
      <c r="AK367" s="1695">
        <f t="shared" si="136"/>
        <v>0</v>
      </c>
      <c r="AL367" s="1695">
        <f t="shared" si="137"/>
        <v>0</v>
      </c>
      <c r="AM367" s="1953"/>
      <c r="AN367" s="1990"/>
      <c r="AO367" s="2"/>
      <c r="AP367" s="2"/>
      <c r="AQ367" s="2"/>
      <c r="AR367" s="2"/>
      <c r="AS367" s="2"/>
    </row>
    <row r="368" spans="1:45" s="84" customFormat="1" ht="20.25" customHeight="1" outlineLevel="1">
      <c r="A368" s="1966" t="s">
        <v>406</v>
      </c>
      <c r="B368" s="1969" t="s">
        <v>538</v>
      </c>
      <c r="C368" s="1588"/>
      <c r="D368" s="1866" t="s">
        <v>690</v>
      </c>
      <c r="E368" s="1866" t="s">
        <v>73</v>
      </c>
      <c r="F368" s="1866" t="s">
        <v>449</v>
      </c>
      <c r="G368" s="1307" t="s">
        <v>372</v>
      </c>
      <c r="H368" s="1307" t="s">
        <v>79</v>
      </c>
      <c r="I368" s="1307">
        <v>0.14499999999999999</v>
      </c>
      <c r="J368" s="1307">
        <v>0.14499999999999999</v>
      </c>
      <c r="K368" s="1866">
        <v>2020</v>
      </c>
      <c r="L368" s="1866">
        <v>2020</v>
      </c>
      <c r="M368" s="1976">
        <f>SUM(N368:P370)</f>
        <v>1455.8</v>
      </c>
      <c r="N368" s="1976">
        <v>0</v>
      </c>
      <c r="O368" s="1976">
        <v>0</v>
      </c>
      <c r="P368" s="1976">
        <v>1455.8</v>
      </c>
      <c r="Q368" s="1693">
        <f>SUM(R368:T370)</f>
        <v>1455.8</v>
      </c>
      <c r="R368" s="1693">
        <v>0</v>
      </c>
      <c r="S368" s="1693">
        <v>0</v>
      </c>
      <c r="T368" s="1693">
        <v>1455.8</v>
      </c>
      <c r="U368" s="1681">
        <f>SUM(V368:X370)</f>
        <v>1455.8</v>
      </c>
      <c r="V368" s="1681">
        <f>R368</f>
        <v>0</v>
      </c>
      <c r="W368" s="1681">
        <f>S368</f>
        <v>0</v>
      </c>
      <c r="X368" s="1681">
        <f>T368</f>
        <v>1455.8</v>
      </c>
      <c r="Y368" s="1594">
        <f>SUM(Z368:AB370)</f>
        <v>1455.8</v>
      </c>
      <c r="Z368" s="1594">
        <v>0</v>
      </c>
      <c r="AA368" s="1594">
        <v>0</v>
      </c>
      <c r="AB368" s="1594">
        <f>X368</f>
        <v>1455.8</v>
      </c>
      <c r="AC368" s="1839">
        <f>SUM(AD368:AF370)</f>
        <v>0</v>
      </c>
      <c r="AD368" s="1693">
        <v>0</v>
      </c>
      <c r="AE368" s="1693">
        <v>0</v>
      </c>
      <c r="AF368" s="1693">
        <v>0</v>
      </c>
      <c r="AG368" s="1973">
        <v>0</v>
      </c>
      <c r="AH368" s="1253"/>
      <c r="AI368" s="1253"/>
      <c r="AJ368" s="1976">
        <v>0</v>
      </c>
      <c r="AK368" s="1693">
        <f t="shared" si="136"/>
        <v>-1455.8</v>
      </c>
      <c r="AL368" s="1693">
        <f t="shared" si="137"/>
        <v>-1455.8</v>
      </c>
      <c r="AM368" s="1951"/>
      <c r="AN368" s="2068" t="s">
        <v>1037</v>
      </c>
      <c r="AO368" s="83"/>
      <c r="AP368" s="83"/>
      <c r="AQ368" s="83"/>
      <c r="AR368" s="83"/>
      <c r="AS368" s="83"/>
    </row>
    <row r="369" spans="1:45" s="84" customFormat="1" ht="19.5" customHeight="1" outlineLevel="1">
      <c r="A369" s="1967"/>
      <c r="B369" s="1969"/>
      <c r="C369" s="1589"/>
      <c r="D369" s="1867"/>
      <c r="E369" s="1867"/>
      <c r="F369" s="1867"/>
      <c r="G369" s="1307" t="s">
        <v>374</v>
      </c>
      <c r="H369" s="1307" t="s">
        <v>373</v>
      </c>
      <c r="I369" s="1307">
        <v>150</v>
      </c>
      <c r="J369" s="1307">
        <v>160</v>
      </c>
      <c r="K369" s="1867"/>
      <c r="L369" s="1867"/>
      <c r="M369" s="1977"/>
      <c r="N369" s="1977"/>
      <c r="O369" s="1977"/>
      <c r="P369" s="1977"/>
      <c r="Q369" s="1694"/>
      <c r="R369" s="1694"/>
      <c r="S369" s="1694"/>
      <c r="T369" s="1694"/>
      <c r="U369" s="1682"/>
      <c r="V369" s="1682"/>
      <c r="W369" s="1682"/>
      <c r="X369" s="1682"/>
      <c r="Y369" s="1595">
        <f t="shared" ref="Y369:Y373" si="157">SUM(Z369:AB369)</f>
        <v>0</v>
      </c>
      <c r="Z369" s="1595"/>
      <c r="AA369" s="1595"/>
      <c r="AB369" s="1595"/>
      <c r="AC369" s="1840">
        <f t="shared" ref="AC369:AC373" si="158">SUM(AD369:AF369)</f>
        <v>0</v>
      </c>
      <c r="AD369" s="1694"/>
      <c r="AE369" s="1694"/>
      <c r="AF369" s="1694"/>
      <c r="AG369" s="1974"/>
      <c r="AH369" s="1341"/>
      <c r="AI369" s="1341"/>
      <c r="AJ369" s="1977"/>
      <c r="AK369" s="1694">
        <f t="shared" si="136"/>
        <v>0</v>
      </c>
      <c r="AL369" s="1694">
        <f t="shared" si="137"/>
        <v>0</v>
      </c>
      <c r="AM369" s="1952"/>
      <c r="AN369" s="2068"/>
      <c r="AO369" s="83"/>
      <c r="AP369" s="83"/>
      <c r="AQ369" s="83"/>
      <c r="AR369" s="83"/>
      <c r="AS369" s="83"/>
    </row>
    <row r="370" spans="1:45" s="84" customFormat="1" ht="51.75" customHeight="1" outlineLevel="1">
      <c r="A370" s="1968"/>
      <c r="B370" s="1969"/>
      <c r="C370" s="1590"/>
      <c r="D370" s="1868"/>
      <c r="E370" s="1868"/>
      <c r="F370" s="1868"/>
      <c r="G370" s="1307" t="s">
        <v>375</v>
      </c>
      <c r="H370" s="1307" t="s">
        <v>376</v>
      </c>
      <c r="I370" s="1307">
        <v>907.2</v>
      </c>
      <c r="J370" s="44">
        <v>1209.5999999999999</v>
      </c>
      <c r="K370" s="1868"/>
      <c r="L370" s="1868"/>
      <c r="M370" s="1978"/>
      <c r="N370" s="1978"/>
      <c r="O370" s="1978"/>
      <c r="P370" s="1978"/>
      <c r="Q370" s="1695"/>
      <c r="R370" s="1695"/>
      <c r="S370" s="1695"/>
      <c r="T370" s="1695"/>
      <c r="U370" s="1683"/>
      <c r="V370" s="1683"/>
      <c r="W370" s="1683"/>
      <c r="X370" s="1683"/>
      <c r="Y370" s="1596">
        <f t="shared" si="157"/>
        <v>0</v>
      </c>
      <c r="Z370" s="1596"/>
      <c r="AA370" s="1596"/>
      <c r="AB370" s="1596"/>
      <c r="AC370" s="1841">
        <f t="shared" si="158"/>
        <v>0</v>
      </c>
      <c r="AD370" s="1695"/>
      <c r="AE370" s="1695"/>
      <c r="AF370" s="1695"/>
      <c r="AG370" s="1975"/>
      <c r="AH370" s="1254"/>
      <c r="AI370" s="1254"/>
      <c r="AJ370" s="1978"/>
      <c r="AK370" s="1695">
        <f t="shared" si="136"/>
        <v>0</v>
      </c>
      <c r="AL370" s="1695">
        <f t="shared" si="137"/>
        <v>0</v>
      </c>
      <c r="AM370" s="1953"/>
      <c r="AN370" s="2068"/>
      <c r="AO370" s="83"/>
      <c r="AP370" s="83"/>
      <c r="AQ370" s="83"/>
      <c r="AR370" s="83"/>
      <c r="AS370" s="83"/>
    </row>
    <row r="371" spans="1:45" ht="21" customHeight="1" outlineLevel="1">
      <c r="A371" s="1979" t="s">
        <v>407</v>
      </c>
      <c r="B371" s="1982" t="s">
        <v>539</v>
      </c>
      <c r="C371" s="1983" t="s">
        <v>1057</v>
      </c>
      <c r="D371" s="1866" t="s">
        <v>690</v>
      </c>
      <c r="E371" s="1576" t="s">
        <v>73</v>
      </c>
      <c r="F371" s="1576" t="s">
        <v>449</v>
      </c>
      <c r="G371" s="1284" t="s">
        <v>372</v>
      </c>
      <c r="H371" s="1284" t="s">
        <v>79</v>
      </c>
      <c r="I371" s="1284">
        <v>0.12</v>
      </c>
      <c r="J371" s="1307">
        <v>0.12</v>
      </c>
      <c r="K371" s="1576">
        <v>2020</v>
      </c>
      <c r="L371" s="1576">
        <v>2020</v>
      </c>
      <c r="M371" s="1839">
        <f>SUM(N371:P373)</f>
        <v>1983.6</v>
      </c>
      <c r="N371" s="1839">
        <v>0</v>
      </c>
      <c r="O371" s="1839">
        <v>0</v>
      </c>
      <c r="P371" s="1839">
        <v>1983.6</v>
      </c>
      <c r="Q371" s="1612">
        <f>SUM(R371:T373)</f>
        <v>1983.6</v>
      </c>
      <c r="R371" s="1612">
        <v>0</v>
      </c>
      <c r="S371" s="1612">
        <v>0</v>
      </c>
      <c r="T371" s="1612">
        <v>1983.6</v>
      </c>
      <c r="U371" s="1681">
        <f>SUM(V371:X373)</f>
        <v>1983.6</v>
      </c>
      <c r="V371" s="1681">
        <f>R371</f>
        <v>0</v>
      </c>
      <c r="W371" s="1681">
        <f>S371</f>
        <v>0</v>
      </c>
      <c r="X371" s="1681">
        <f>T371</f>
        <v>1983.6</v>
      </c>
      <c r="Y371" s="1594">
        <f>SUM(Z371:AB373)</f>
        <v>1983.6</v>
      </c>
      <c r="Z371" s="1594">
        <v>0</v>
      </c>
      <c r="AA371" s="1594">
        <v>0</v>
      </c>
      <c r="AB371" s="1594">
        <f>X371</f>
        <v>1983.6</v>
      </c>
      <c r="AC371" s="1839">
        <f>SUM(AD371:AF373)</f>
        <v>2763.92</v>
      </c>
      <c r="AD371" s="1612">
        <v>0</v>
      </c>
      <c r="AE371" s="1612">
        <v>0</v>
      </c>
      <c r="AF371" s="1612">
        <v>2763.92</v>
      </c>
      <c r="AG371" s="1973">
        <v>0</v>
      </c>
      <c r="AH371" s="1253"/>
      <c r="AI371" s="1253"/>
      <c r="AJ371" s="1976">
        <v>0</v>
      </c>
      <c r="AK371" s="1693">
        <f t="shared" si="136"/>
        <v>780.32000000000016</v>
      </c>
      <c r="AL371" s="1693">
        <f t="shared" si="137"/>
        <v>780.32000000000016</v>
      </c>
      <c r="AM371" s="1951"/>
      <c r="AN371" s="1990" t="s">
        <v>1077</v>
      </c>
      <c r="AO371" s="2"/>
      <c r="AP371" s="2"/>
      <c r="AQ371" s="2"/>
      <c r="AR371" s="2"/>
      <c r="AS371" s="2"/>
    </row>
    <row r="372" spans="1:45" ht="24.75" customHeight="1" outlineLevel="1">
      <c r="A372" s="1980"/>
      <c r="B372" s="1982"/>
      <c r="C372" s="1984"/>
      <c r="D372" s="1867"/>
      <c r="E372" s="1577"/>
      <c r="F372" s="1577"/>
      <c r="G372" s="1284" t="s">
        <v>374</v>
      </c>
      <c r="H372" s="1284" t="s">
        <v>373</v>
      </c>
      <c r="I372" s="1284">
        <v>200</v>
      </c>
      <c r="J372" s="1307">
        <v>315</v>
      </c>
      <c r="K372" s="1577"/>
      <c r="L372" s="1577"/>
      <c r="M372" s="1840"/>
      <c r="N372" s="1840"/>
      <c r="O372" s="1840"/>
      <c r="P372" s="1840"/>
      <c r="Q372" s="1613"/>
      <c r="R372" s="1613"/>
      <c r="S372" s="1613"/>
      <c r="T372" s="1613"/>
      <c r="U372" s="1682"/>
      <c r="V372" s="1682"/>
      <c r="W372" s="1682"/>
      <c r="X372" s="1682"/>
      <c r="Y372" s="1595">
        <f t="shared" si="157"/>
        <v>0</v>
      </c>
      <c r="Z372" s="1595"/>
      <c r="AA372" s="1595"/>
      <c r="AB372" s="1595"/>
      <c r="AC372" s="1840">
        <f t="shared" si="158"/>
        <v>0</v>
      </c>
      <c r="AD372" s="1613"/>
      <c r="AE372" s="1613"/>
      <c r="AF372" s="1613"/>
      <c r="AG372" s="1974"/>
      <c r="AH372" s="1341"/>
      <c r="AI372" s="1341"/>
      <c r="AJ372" s="1977"/>
      <c r="AK372" s="1694">
        <f t="shared" si="136"/>
        <v>0</v>
      </c>
      <c r="AL372" s="1694">
        <f t="shared" si="137"/>
        <v>0</v>
      </c>
      <c r="AM372" s="1952"/>
      <c r="AN372" s="1990"/>
      <c r="AO372" s="2"/>
      <c r="AP372" s="2"/>
      <c r="AQ372" s="2"/>
      <c r="AR372" s="2"/>
      <c r="AS372" s="2"/>
    </row>
    <row r="373" spans="1:45" ht="42.75" customHeight="1" outlineLevel="1">
      <c r="A373" s="1981"/>
      <c r="B373" s="1982"/>
      <c r="C373" s="1985"/>
      <c r="D373" s="1868"/>
      <c r="E373" s="1578"/>
      <c r="F373" s="1578"/>
      <c r="G373" s="1284" t="s">
        <v>375</v>
      </c>
      <c r="H373" s="1284" t="s">
        <v>376</v>
      </c>
      <c r="I373" s="21">
        <v>2332.8000000000002</v>
      </c>
      <c r="J373" s="44">
        <v>6825.6</v>
      </c>
      <c r="K373" s="1578"/>
      <c r="L373" s="1578"/>
      <c r="M373" s="1841"/>
      <c r="N373" s="1841"/>
      <c r="O373" s="1841"/>
      <c r="P373" s="1841"/>
      <c r="Q373" s="1614"/>
      <c r="R373" s="1614"/>
      <c r="S373" s="1614"/>
      <c r="T373" s="1614"/>
      <c r="U373" s="1683"/>
      <c r="V373" s="1683"/>
      <c r="W373" s="1683"/>
      <c r="X373" s="1683"/>
      <c r="Y373" s="1596">
        <f t="shared" si="157"/>
        <v>0</v>
      </c>
      <c r="Z373" s="1596"/>
      <c r="AA373" s="1596"/>
      <c r="AB373" s="1596"/>
      <c r="AC373" s="1841">
        <f t="shared" si="158"/>
        <v>0</v>
      </c>
      <c r="AD373" s="1614"/>
      <c r="AE373" s="1614"/>
      <c r="AF373" s="1614"/>
      <c r="AG373" s="1975"/>
      <c r="AH373" s="1254"/>
      <c r="AI373" s="1254"/>
      <c r="AJ373" s="1978"/>
      <c r="AK373" s="1695">
        <f t="shared" si="136"/>
        <v>0</v>
      </c>
      <c r="AL373" s="1695">
        <f t="shared" si="137"/>
        <v>0</v>
      </c>
      <c r="AM373" s="1953"/>
      <c r="AN373" s="1990"/>
      <c r="AO373" s="2"/>
      <c r="AP373" s="2"/>
      <c r="AQ373" s="2"/>
      <c r="AR373" s="2"/>
      <c r="AS373" s="2"/>
    </row>
    <row r="374" spans="1:45" ht="25.5" customHeight="1" outlineLevel="1">
      <c r="A374" s="1827" t="s">
        <v>412</v>
      </c>
      <c r="B374" s="1994" t="s">
        <v>540</v>
      </c>
      <c r="C374" s="1588" t="s">
        <v>903</v>
      </c>
      <c r="D374" s="1588"/>
      <c r="E374" s="1576" t="s">
        <v>73</v>
      </c>
      <c r="F374" s="1576" t="s">
        <v>449</v>
      </c>
      <c r="G374" s="1284" t="s">
        <v>372</v>
      </c>
      <c r="H374" s="1284" t="s">
        <v>79</v>
      </c>
      <c r="I374" s="1284">
        <v>0.09</v>
      </c>
      <c r="J374" s="1307">
        <v>0.09</v>
      </c>
      <c r="K374" s="1576">
        <v>2020</v>
      </c>
      <c r="L374" s="1576">
        <v>2020</v>
      </c>
      <c r="M374" s="1839">
        <f>SUM(N374:P376)</f>
        <v>1305</v>
      </c>
      <c r="N374" s="1839">
        <v>0</v>
      </c>
      <c r="O374" s="1839">
        <v>0</v>
      </c>
      <c r="P374" s="1839">
        <v>1305</v>
      </c>
      <c r="Q374" s="1612">
        <f>SUM(R374:T376)</f>
        <v>1305</v>
      </c>
      <c r="R374" s="1612">
        <v>0</v>
      </c>
      <c r="S374" s="1612">
        <v>0</v>
      </c>
      <c r="T374" s="1612">
        <v>1305</v>
      </c>
      <c r="U374" s="1681">
        <f>SUM(V374:X376)</f>
        <v>1305</v>
      </c>
      <c r="V374" s="1681">
        <f>R374</f>
        <v>0</v>
      </c>
      <c r="W374" s="1681">
        <f>S374</f>
        <v>0</v>
      </c>
      <c r="X374" s="1681">
        <f>T374</f>
        <v>1305</v>
      </c>
      <c r="Y374" s="1594">
        <f>SUM(Z374:AB376)</f>
        <v>1431</v>
      </c>
      <c r="Z374" s="1594">
        <v>0</v>
      </c>
      <c r="AA374" s="1594">
        <v>0</v>
      </c>
      <c r="AB374" s="1594">
        <v>1431</v>
      </c>
      <c r="AC374" s="1839">
        <f>SUM(AD374:AF376)</f>
        <v>1202.202</v>
      </c>
      <c r="AD374" s="1612">
        <v>0</v>
      </c>
      <c r="AE374" s="1612">
        <v>0</v>
      </c>
      <c r="AF374" s="2151">
        <f>SUM(AG374:AI376)</f>
        <v>1202.202</v>
      </c>
      <c r="AG374" s="1733">
        <v>0</v>
      </c>
      <c r="AH374" s="1612">
        <v>900.63</v>
      </c>
      <c r="AI374" s="1612">
        <f>135.194*0.5+133.7*1.75</f>
        <v>301.57199999999995</v>
      </c>
      <c r="AJ374" s="1612">
        <v>1431</v>
      </c>
      <c r="AK374" s="1693">
        <f t="shared" si="136"/>
        <v>-228.798</v>
      </c>
      <c r="AL374" s="1693">
        <f t="shared" si="137"/>
        <v>-228.798</v>
      </c>
      <c r="AM374" s="1951"/>
      <c r="AN374" s="1990" t="s">
        <v>680</v>
      </c>
      <c r="AO374" s="2"/>
      <c r="AP374" s="2"/>
      <c r="AQ374" s="2"/>
      <c r="AR374" s="2"/>
      <c r="AS374" s="2"/>
    </row>
    <row r="375" spans="1:45" ht="25.5" customHeight="1" outlineLevel="1">
      <c r="A375" s="1828"/>
      <c r="B375" s="1994"/>
      <c r="C375" s="1589"/>
      <c r="D375" s="1589"/>
      <c r="E375" s="1577"/>
      <c r="F375" s="1577"/>
      <c r="G375" s="1284" t="s">
        <v>374</v>
      </c>
      <c r="H375" s="1284" t="s">
        <v>373</v>
      </c>
      <c r="I375" s="1284">
        <v>200</v>
      </c>
      <c r="J375" s="1307">
        <v>225</v>
      </c>
      <c r="K375" s="1577"/>
      <c r="L375" s="1577"/>
      <c r="M375" s="1840"/>
      <c r="N375" s="1840"/>
      <c r="O375" s="1840"/>
      <c r="P375" s="1840"/>
      <c r="Q375" s="1613"/>
      <c r="R375" s="1613"/>
      <c r="S375" s="1613"/>
      <c r="T375" s="1613"/>
      <c r="U375" s="1682"/>
      <c r="V375" s="1682"/>
      <c r="W375" s="1682"/>
      <c r="X375" s="1682"/>
      <c r="Y375" s="1595">
        <f t="shared" ref="Y375:Y379" si="159">SUM(Z375:AB375)</f>
        <v>0</v>
      </c>
      <c r="Z375" s="1595"/>
      <c r="AA375" s="1595"/>
      <c r="AB375" s="1595"/>
      <c r="AC375" s="1840">
        <f t="shared" ref="AC375:AC379" si="160">SUM(AD375:AF375)</f>
        <v>0</v>
      </c>
      <c r="AD375" s="1613"/>
      <c r="AE375" s="1613"/>
      <c r="AF375" s="2185"/>
      <c r="AG375" s="1734"/>
      <c r="AH375" s="1613"/>
      <c r="AI375" s="1613"/>
      <c r="AJ375" s="1613"/>
      <c r="AK375" s="1694">
        <f t="shared" si="136"/>
        <v>0</v>
      </c>
      <c r="AL375" s="1694">
        <f t="shared" si="137"/>
        <v>0</v>
      </c>
      <c r="AM375" s="1952"/>
      <c r="AN375" s="1990"/>
      <c r="AO375" s="2"/>
      <c r="AP375" s="2"/>
      <c r="AQ375" s="2"/>
      <c r="AR375" s="2"/>
      <c r="AS375" s="2"/>
    </row>
    <row r="376" spans="1:45" ht="50.25" customHeight="1" outlineLevel="1">
      <c r="A376" s="1829"/>
      <c r="B376" s="1994"/>
      <c r="C376" s="1590"/>
      <c r="D376" s="1590"/>
      <c r="E376" s="1578"/>
      <c r="F376" s="1578"/>
      <c r="G376" s="1284" t="s">
        <v>375</v>
      </c>
      <c r="H376" s="1284" t="s">
        <v>376</v>
      </c>
      <c r="I376" s="21">
        <v>2116.8000000000002</v>
      </c>
      <c r="J376" s="49">
        <v>2687</v>
      </c>
      <c r="K376" s="1578"/>
      <c r="L376" s="1578"/>
      <c r="M376" s="1841"/>
      <c r="N376" s="1841"/>
      <c r="O376" s="1841"/>
      <c r="P376" s="1841"/>
      <c r="Q376" s="1614"/>
      <c r="R376" s="1614"/>
      <c r="S376" s="1614"/>
      <c r="T376" s="1614"/>
      <c r="U376" s="1683"/>
      <c r="V376" s="1683"/>
      <c r="W376" s="1683"/>
      <c r="X376" s="1683"/>
      <c r="Y376" s="1596">
        <f t="shared" si="159"/>
        <v>0</v>
      </c>
      <c r="Z376" s="1596"/>
      <c r="AA376" s="1596"/>
      <c r="AB376" s="1596"/>
      <c r="AC376" s="1841">
        <f t="shared" si="160"/>
        <v>0</v>
      </c>
      <c r="AD376" s="1614"/>
      <c r="AE376" s="1614"/>
      <c r="AF376" s="2152"/>
      <c r="AG376" s="1735"/>
      <c r="AH376" s="1614"/>
      <c r="AI376" s="1614"/>
      <c r="AJ376" s="1614"/>
      <c r="AK376" s="1695">
        <f t="shared" si="136"/>
        <v>0</v>
      </c>
      <c r="AL376" s="1695">
        <f t="shared" si="137"/>
        <v>0</v>
      </c>
      <c r="AM376" s="1953"/>
      <c r="AN376" s="1990"/>
      <c r="AO376" s="2"/>
      <c r="AP376" s="2"/>
      <c r="AQ376" s="2"/>
      <c r="AR376" s="2"/>
      <c r="AS376" s="2"/>
    </row>
    <row r="377" spans="1:45" ht="25.5" customHeight="1" outlineLevel="1">
      <c r="A377" s="1930" t="s">
        <v>408</v>
      </c>
      <c r="B377" s="1993" t="s">
        <v>541</v>
      </c>
      <c r="C377" s="1588" t="s">
        <v>897</v>
      </c>
      <c r="D377" s="1866" t="s">
        <v>690</v>
      </c>
      <c r="E377" s="1576" t="s">
        <v>73</v>
      </c>
      <c r="F377" s="1576" t="s">
        <v>449</v>
      </c>
      <c r="G377" s="1284" t="s">
        <v>372</v>
      </c>
      <c r="H377" s="1284" t="s">
        <v>79</v>
      </c>
      <c r="I377" s="1284">
        <v>0.3</v>
      </c>
      <c r="J377" s="1307">
        <v>0.3</v>
      </c>
      <c r="K377" s="1576">
        <v>2020</v>
      </c>
      <c r="L377" s="1576">
        <v>2020</v>
      </c>
      <c r="M377" s="1839">
        <f>SUM(N377:P379)</f>
        <v>3012</v>
      </c>
      <c r="N377" s="1839">
        <v>0</v>
      </c>
      <c r="O377" s="1839">
        <v>0</v>
      </c>
      <c r="P377" s="1839">
        <v>3012</v>
      </c>
      <c r="Q377" s="1612">
        <f>SUM(R377:T379)</f>
        <v>3012</v>
      </c>
      <c r="R377" s="1612">
        <v>0</v>
      </c>
      <c r="S377" s="1612">
        <v>0</v>
      </c>
      <c r="T377" s="1612">
        <v>3012</v>
      </c>
      <c r="U377" s="1681">
        <f>SUM(V377:X379)</f>
        <v>3012</v>
      </c>
      <c r="V377" s="1681">
        <f>R377</f>
        <v>0</v>
      </c>
      <c r="W377" s="1681">
        <f>S377</f>
        <v>0</v>
      </c>
      <c r="X377" s="1681">
        <f>T377</f>
        <v>3012</v>
      </c>
      <c r="Y377" s="1594">
        <f>SUM(Z377:AB379)</f>
        <v>0</v>
      </c>
      <c r="Z377" s="1594">
        <v>0</v>
      </c>
      <c r="AA377" s="1594">
        <v>0</v>
      </c>
      <c r="AB377" s="1594">
        <v>0</v>
      </c>
      <c r="AC377" s="1839">
        <f>SUM(AD377:AF379)</f>
        <v>0</v>
      </c>
      <c r="AD377" s="1612">
        <v>0</v>
      </c>
      <c r="AE377" s="1612">
        <v>0</v>
      </c>
      <c r="AF377" s="1612">
        <v>0</v>
      </c>
      <c r="AG377" s="1995">
        <v>0</v>
      </c>
      <c r="AH377" s="1285"/>
      <c r="AI377" s="1285"/>
      <c r="AJ377" s="1839">
        <v>0</v>
      </c>
      <c r="AK377" s="1693">
        <f t="shared" si="136"/>
        <v>0</v>
      </c>
      <c r="AL377" s="1693">
        <f t="shared" si="137"/>
        <v>0</v>
      </c>
      <c r="AM377" s="1951"/>
      <c r="AN377" s="1990" t="s">
        <v>681</v>
      </c>
      <c r="AO377" s="2"/>
      <c r="AP377" s="2"/>
      <c r="AQ377" s="2"/>
      <c r="AR377" s="2"/>
      <c r="AS377" s="2"/>
    </row>
    <row r="378" spans="1:45" ht="25.5" customHeight="1" outlineLevel="1">
      <c r="A378" s="1991"/>
      <c r="B378" s="1993"/>
      <c r="C378" s="1589"/>
      <c r="D378" s="1867"/>
      <c r="E378" s="1577"/>
      <c r="F378" s="1577"/>
      <c r="G378" s="1284" t="s">
        <v>374</v>
      </c>
      <c r="H378" s="1284" t="s">
        <v>373</v>
      </c>
      <c r="I378" s="1284">
        <v>150</v>
      </c>
      <c r="J378" s="1307">
        <v>160</v>
      </c>
      <c r="K378" s="1577"/>
      <c r="L378" s="1577"/>
      <c r="M378" s="1840"/>
      <c r="N378" s="1840"/>
      <c r="O378" s="1840"/>
      <c r="P378" s="1840"/>
      <c r="Q378" s="1613"/>
      <c r="R378" s="1613"/>
      <c r="S378" s="1613"/>
      <c r="T378" s="1613"/>
      <c r="U378" s="1682"/>
      <c r="V378" s="1682"/>
      <c r="W378" s="1682"/>
      <c r="X378" s="1682"/>
      <c r="Y378" s="1595">
        <f t="shared" si="159"/>
        <v>0</v>
      </c>
      <c r="Z378" s="1595"/>
      <c r="AA378" s="1595"/>
      <c r="AB378" s="1595"/>
      <c r="AC378" s="1840">
        <f t="shared" si="160"/>
        <v>0</v>
      </c>
      <c r="AD378" s="1613"/>
      <c r="AE378" s="1613"/>
      <c r="AF378" s="1613"/>
      <c r="AG378" s="1996"/>
      <c r="AH378" s="1338"/>
      <c r="AI378" s="1338"/>
      <c r="AJ378" s="1840"/>
      <c r="AK378" s="1694">
        <f t="shared" si="136"/>
        <v>0</v>
      </c>
      <c r="AL378" s="1694">
        <f t="shared" si="137"/>
        <v>0</v>
      </c>
      <c r="AM378" s="1952"/>
      <c r="AN378" s="1990"/>
      <c r="AO378" s="2"/>
      <c r="AP378" s="2"/>
      <c r="AQ378" s="2"/>
      <c r="AR378" s="2"/>
      <c r="AS378" s="2"/>
    </row>
    <row r="379" spans="1:45" ht="45.75" customHeight="1" outlineLevel="1">
      <c r="A379" s="1992"/>
      <c r="B379" s="1993"/>
      <c r="C379" s="1590"/>
      <c r="D379" s="1868"/>
      <c r="E379" s="1578"/>
      <c r="F379" s="1578"/>
      <c r="G379" s="1284" t="s">
        <v>375</v>
      </c>
      <c r="H379" s="1284" t="s">
        <v>376</v>
      </c>
      <c r="I379" s="26">
        <v>1188</v>
      </c>
      <c r="J379" s="44">
        <v>1209.5999999999999</v>
      </c>
      <c r="K379" s="1578"/>
      <c r="L379" s="1578"/>
      <c r="M379" s="1841"/>
      <c r="N379" s="1841"/>
      <c r="O379" s="1841"/>
      <c r="P379" s="1841"/>
      <c r="Q379" s="1614"/>
      <c r="R379" s="1614"/>
      <c r="S379" s="1614"/>
      <c r="T379" s="1614"/>
      <c r="U379" s="1683"/>
      <c r="V379" s="1683"/>
      <c r="W379" s="1683"/>
      <c r="X379" s="1683"/>
      <c r="Y379" s="1596">
        <f t="shared" si="159"/>
        <v>0</v>
      </c>
      <c r="Z379" s="1596"/>
      <c r="AA379" s="1596"/>
      <c r="AB379" s="1596"/>
      <c r="AC379" s="1841">
        <f t="shared" si="160"/>
        <v>0</v>
      </c>
      <c r="AD379" s="1614"/>
      <c r="AE379" s="1614"/>
      <c r="AF379" s="1614"/>
      <c r="AG379" s="1997"/>
      <c r="AH379" s="1286"/>
      <c r="AI379" s="1286"/>
      <c r="AJ379" s="1841"/>
      <c r="AK379" s="1695">
        <f t="shared" si="136"/>
        <v>0</v>
      </c>
      <c r="AL379" s="1695">
        <f t="shared" si="137"/>
        <v>0</v>
      </c>
      <c r="AM379" s="1953"/>
      <c r="AN379" s="1990"/>
      <c r="AO379" s="2"/>
      <c r="AP379" s="2"/>
      <c r="AQ379" s="2"/>
      <c r="AR379" s="2"/>
      <c r="AS379" s="2"/>
    </row>
    <row r="380" spans="1:45" ht="21" customHeight="1" outlineLevel="1">
      <c r="A380" s="1827" t="s">
        <v>409</v>
      </c>
      <c r="B380" s="1994" t="s">
        <v>648</v>
      </c>
      <c r="C380" s="1588"/>
      <c r="D380" s="1866"/>
      <c r="E380" s="1576" t="s">
        <v>73</v>
      </c>
      <c r="F380" s="1576" t="s">
        <v>449</v>
      </c>
      <c r="G380" s="1284" t="s">
        <v>372</v>
      </c>
      <c r="H380" s="1284" t="s">
        <v>79</v>
      </c>
      <c r="I380" s="1284">
        <v>0.4</v>
      </c>
      <c r="J380" s="1307">
        <v>0.4</v>
      </c>
      <c r="K380" s="1576">
        <v>2020</v>
      </c>
      <c r="L380" s="1576">
        <v>2020</v>
      </c>
      <c r="M380" s="1839">
        <f>SUM(N380:P382)</f>
        <v>6612</v>
      </c>
      <c r="N380" s="1839">
        <v>0</v>
      </c>
      <c r="O380" s="1839">
        <v>0</v>
      </c>
      <c r="P380" s="1839">
        <v>6612</v>
      </c>
      <c r="Q380" s="1612">
        <f>SUM(R380:T382)</f>
        <v>6612</v>
      </c>
      <c r="R380" s="1612">
        <v>0</v>
      </c>
      <c r="S380" s="1612">
        <v>0</v>
      </c>
      <c r="T380" s="1612">
        <v>6612</v>
      </c>
      <c r="U380" s="1681">
        <f>SUM(V380:X382)</f>
        <v>6612</v>
      </c>
      <c r="V380" s="1681">
        <f>R380</f>
        <v>0</v>
      </c>
      <c r="W380" s="1681">
        <f>S380</f>
        <v>0</v>
      </c>
      <c r="X380" s="1681">
        <f>T380</f>
        <v>6612</v>
      </c>
      <c r="Y380" s="1594">
        <f>SUM(Z380:AB382)</f>
        <v>6612</v>
      </c>
      <c r="Z380" s="1594">
        <f>V380</f>
        <v>0</v>
      </c>
      <c r="AA380" s="1594">
        <f>W380</f>
        <v>0</v>
      </c>
      <c r="AB380" s="1594">
        <f>X380</f>
        <v>6612</v>
      </c>
      <c r="AC380" s="1839">
        <f>SUM(AD380:AF382)</f>
        <v>1292.4590000000001</v>
      </c>
      <c r="AD380" s="1612">
        <v>0</v>
      </c>
      <c r="AE380" s="1612">
        <v>1203</v>
      </c>
      <c r="AF380" s="1558">
        <v>89.459000000000003</v>
      </c>
      <c r="AG380" s="1733">
        <v>0</v>
      </c>
      <c r="AH380" s="1558">
        <v>89.46</v>
      </c>
      <c r="AI380" s="1334"/>
      <c r="AJ380" s="1612">
        <v>0</v>
      </c>
      <c r="AK380" s="1693">
        <f t="shared" si="136"/>
        <v>-6522.5410000000002</v>
      </c>
      <c r="AL380" s="1693">
        <f t="shared" si="137"/>
        <v>-5319.5410000000002</v>
      </c>
      <c r="AM380" s="1951"/>
      <c r="AN380" s="1990" t="s">
        <v>682</v>
      </c>
      <c r="AO380" s="2"/>
      <c r="AP380" s="2"/>
      <c r="AQ380" s="2"/>
      <c r="AR380" s="2"/>
      <c r="AS380" s="2"/>
    </row>
    <row r="381" spans="1:45" ht="15.75" customHeight="1" outlineLevel="1">
      <c r="A381" s="1828"/>
      <c r="B381" s="1994"/>
      <c r="C381" s="1589"/>
      <c r="D381" s="1867"/>
      <c r="E381" s="1577"/>
      <c r="F381" s="1577"/>
      <c r="G381" s="1284" t="s">
        <v>374</v>
      </c>
      <c r="H381" s="1284" t="s">
        <v>373</v>
      </c>
      <c r="I381" s="1284">
        <v>300</v>
      </c>
      <c r="J381" s="1307">
        <v>315</v>
      </c>
      <c r="K381" s="1577"/>
      <c r="L381" s="1577"/>
      <c r="M381" s="1840"/>
      <c r="N381" s="1840"/>
      <c r="O381" s="1840"/>
      <c r="P381" s="1840"/>
      <c r="Q381" s="1613"/>
      <c r="R381" s="1613"/>
      <c r="S381" s="1613"/>
      <c r="T381" s="1613"/>
      <c r="U381" s="1682"/>
      <c r="V381" s="1682"/>
      <c r="W381" s="1682"/>
      <c r="X381" s="1682"/>
      <c r="Y381" s="1595">
        <f t="shared" ref="Y381:Y385" si="161">SUM(Z381:AB381)</f>
        <v>0</v>
      </c>
      <c r="Z381" s="1595"/>
      <c r="AA381" s="1595"/>
      <c r="AB381" s="1595"/>
      <c r="AC381" s="1840">
        <f t="shared" ref="AC381:AC385" si="162">SUM(AD381:AF381)</f>
        <v>0</v>
      </c>
      <c r="AD381" s="1613"/>
      <c r="AE381" s="1613"/>
      <c r="AF381" s="1559"/>
      <c r="AG381" s="1734"/>
      <c r="AH381" s="1559"/>
      <c r="AI381" s="1335"/>
      <c r="AJ381" s="1613"/>
      <c r="AK381" s="1694">
        <f t="shared" si="136"/>
        <v>0</v>
      </c>
      <c r="AL381" s="1694">
        <f t="shared" si="137"/>
        <v>0</v>
      </c>
      <c r="AM381" s="1952"/>
      <c r="AN381" s="1990"/>
      <c r="AO381" s="2"/>
      <c r="AP381" s="2"/>
      <c r="AQ381" s="2"/>
      <c r="AR381" s="2"/>
      <c r="AS381" s="2"/>
    </row>
    <row r="382" spans="1:45" ht="54.75" customHeight="1" outlineLevel="1">
      <c r="A382" s="1829"/>
      <c r="B382" s="1994"/>
      <c r="C382" s="1590"/>
      <c r="D382" s="1868"/>
      <c r="E382" s="1578"/>
      <c r="F382" s="1578"/>
      <c r="G382" s="1284" t="s">
        <v>375</v>
      </c>
      <c r="H382" s="1284" t="s">
        <v>376</v>
      </c>
      <c r="I382" s="21">
        <v>6307.2</v>
      </c>
      <c r="J382" s="44">
        <v>6825.6</v>
      </c>
      <c r="K382" s="1578"/>
      <c r="L382" s="1578"/>
      <c r="M382" s="1841"/>
      <c r="N382" s="1841"/>
      <c r="O382" s="1841"/>
      <c r="P382" s="1841"/>
      <c r="Q382" s="1614"/>
      <c r="R382" s="1614"/>
      <c r="S382" s="1614"/>
      <c r="T382" s="1614"/>
      <c r="U382" s="1683"/>
      <c r="V382" s="1683"/>
      <c r="W382" s="1683"/>
      <c r="X382" s="1683"/>
      <c r="Y382" s="1596">
        <f t="shared" si="161"/>
        <v>0</v>
      </c>
      <c r="Z382" s="1596"/>
      <c r="AA382" s="1596"/>
      <c r="AB382" s="1596"/>
      <c r="AC382" s="1841">
        <f t="shared" si="162"/>
        <v>0</v>
      </c>
      <c r="AD382" s="1614"/>
      <c r="AE382" s="1614"/>
      <c r="AF382" s="1560"/>
      <c r="AG382" s="1735"/>
      <c r="AH382" s="1560"/>
      <c r="AI382" s="1336"/>
      <c r="AJ382" s="1614"/>
      <c r="AK382" s="1695">
        <f t="shared" si="136"/>
        <v>0</v>
      </c>
      <c r="AL382" s="1695">
        <f t="shared" si="137"/>
        <v>0</v>
      </c>
      <c r="AM382" s="1953"/>
      <c r="AN382" s="1990"/>
      <c r="AO382" s="2"/>
      <c r="AP382" s="2"/>
      <c r="AQ382" s="2"/>
      <c r="AR382" s="2"/>
      <c r="AS382" s="2"/>
    </row>
    <row r="383" spans="1:45" ht="15.75" customHeight="1" outlineLevel="1">
      <c r="A383" s="1827" t="s">
        <v>410</v>
      </c>
      <c r="B383" s="1994" t="s">
        <v>542</v>
      </c>
      <c r="C383" s="1588" t="s">
        <v>1058</v>
      </c>
      <c r="D383" s="1576"/>
      <c r="E383" s="1576" t="s">
        <v>73</v>
      </c>
      <c r="F383" s="1576" t="s">
        <v>449</v>
      </c>
      <c r="G383" s="1284" t="s">
        <v>372</v>
      </c>
      <c r="H383" s="1284" t="s">
        <v>79</v>
      </c>
      <c r="I383" s="1284">
        <v>3</v>
      </c>
      <c r="J383" s="1307">
        <v>3</v>
      </c>
      <c r="K383" s="1576">
        <v>2020</v>
      </c>
      <c r="L383" s="1576">
        <v>2020</v>
      </c>
      <c r="M383" s="1839">
        <f>SUM(N383:P385)</f>
        <v>43500</v>
      </c>
      <c r="N383" s="1839">
        <v>0</v>
      </c>
      <c r="O383" s="1839">
        <v>0</v>
      </c>
      <c r="P383" s="1839">
        <v>43500</v>
      </c>
      <c r="Q383" s="1612">
        <f>SUM(R383:T385)</f>
        <v>43500</v>
      </c>
      <c r="R383" s="1612">
        <v>0</v>
      </c>
      <c r="S383" s="1612">
        <v>0</v>
      </c>
      <c r="T383" s="1612">
        <v>43500</v>
      </c>
      <c r="U383" s="1681">
        <f>SUM(V383:X385)</f>
        <v>43500</v>
      </c>
      <c r="V383" s="1681">
        <f>R383</f>
        <v>0</v>
      </c>
      <c r="W383" s="1681">
        <f>S383</f>
        <v>0</v>
      </c>
      <c r="X383" s="1681">
        <f>T383</f>
        <v>43500</v>
      </c>
      <c r="Y383" s="1594">
        <f>SUM(Z383:AB385)</f>
        <v>8000</v>
      </c>
      <c r="Z383" s="1594">
        <v>0</v>
      </c>
      <c r="AA383" s="1594">
        <v>0</v>
      </c>
      <c r="AB383" s="1594">
        <v>8000</v>
      </c>
      <c r="AC383" s="1839">
        <f>SUM(AD383:AF385)</f>
        <v>7356.4459999999999</v>
      </c>
      <c r="AD383" s="1612">
        <v>0</v>
      </c>
      <c r="AE383" s="1612">
        <v>0</v>
      </c>
      <c r="AF383" s="2054">
        <f>SUM(AG383:AI385)</f>
        <v>7356.4459999999999</v>
      </c>
      <c r="AG383" s="2182">
        <f>5801.11+621.796</f>
        <v>6422.9059999999999</v>
      </c>
      <c r="AH383" s="1724">
        <v>866.39</v>
      </c>
      <c r="AI383" s="1606">
        <f>0.5*121+3.8*1.75</f>
        <v>67.150000000000006</v>
      </c>
      <c r="AJ383" s="1612">
        <v>6422.9</v>
      </c>
      <c r="AK383" s="1693">
        <f t="shared" si="136"/>
        <v>-643.55400000000009</v>
      </c>
      <c r="AL383" s="1693">
        <f t="shared" si="137"/>
        <v>-643.55400000000009</v>
      </c>
      <c r="AM383" s="1951"/>
      <c r="AN383" s="2068" t="s">
        <v>680</v>
      </c>
      <c r="AO383" s="2"/>
      <c r="AP383" s="2"/>
      <c r="AQ383" s="2"/>
      <c r="AR383" s="2"/>
      <c r="AS383" s="2"/>
    </row>
    <row r="384" spans="1:45" ht="26.25" customHeight="1" outlineLevel="1">
      <c r="A384" s="1828"/>
      <c r="B384" s="1994"/>
      <c r="C384" s="1589"/>
      <c r="D384" s="1577"/>
      <c r="E384" s="1577"/>
      <c r="F384" s="1577"/>
      <c r="G384" s="1284" t="s">
        <v>374</v>
      </c>
      <c r="H384" s="1284" t="s">
        <v>373</v>
      </c>
      <c r="I384" s="1284" t="s">
        <v>457</v>
      </c>
      <c r="J384" s="1307" t="s">
        <v>417</v>
      </c>
      <c r="K384" s="1577"/>
      <c r="L384" s="1577"/>
      <c r="M384" s="1840"/>
      <c r="N384" s="1840"/>
      <c r="O384" s="1840"/>
      <c r="P384" s="1840"/>
      <c r="Q384" s="1613"/>
      <c r="R384" s="1613"/>
      <c r="S384" s="1613"/>
      <c r="T384" s="1613"/>
      <c r="U384" s="1682"/>
      <c r="V384" s="1682"/>
      <c r="W384" s="1682"/>
      <c r="X384" s="1682"/>
      <c r="Y384" s="1595">
        <f t="shared" si="161"/>
        <v>0</v>
      </c>
      <c r="Z384" s="1595"/>
      <c r="AA384" s="1595"/>
      <c r="AB384" s="1595"/>
      <c r="AC384" s="1840">
        <f t="shared" si="162"/>
        <v>0</v>
      </c>
      <c r="AD384" s="1613"/>
      <c r="AE384" s="1613"/>
      <c r="AF384" s="2055"/>
      <c r="AG384" s="2183"/>
      <c r="AH384" s="1725"/>
      <c r="AI384" s="1607"/>
      <c r="AJ384" s="1613"/>
      <c r="AK384" s="1694">
        <f t="shared" si="136"/>
        <v>0</v>
      </c>
      <c r="AL384" s="1694">
        <f t="shared" si="137"/>
        <v>0</v>
      </c>
      <c r="AM384" s="1952"/>
      <c r="AN384" s="2068"/>
      <c r="AO384" s="2"/>
      <c r="AP384" s="2"/>
      <c r="AQ384" s="2"/>
      <c r="AR384" s="2"/>
      <c r="AS384" s="2"/>
    </row>
    <row r="385" spans="1:45" ht="50.25" customHeight="1" outlineLevel="1">
      <c r="A385" s="1829"/>
      <c r="B385" s="1994"/>
      <c r="C385" s="1590"/>
      <c r="D385" s="1578"/>
      <c r="E385" s="1578"/>
      <c r="F385" s="1578"/>
      <c r="G385" s="1284" t="s">
        <v>375</v>
      </c>
      <c r="H385" s="1284" t="s">
        <v>376</v>
      </c>
      <c r="I385" s="1284" t="s">
        <v>428</v>
      </c>
      <c r="J385" s="1307" t="s">
        <v>436</v>
      </c>
      <c r="K385" s="1578"/>
      <c r="L385" s="1578"/>
      <c r="M385" s="1841"/>
      <c r="N385" s="1841"/>
      <c r="O385" s="1841"/>
      <c r="P385" s="1841"/>
      <c r="Q385" s="1614"/>
      <c r="R385" s="1614"/>
      <c r="S385" s="1614"/>
      <c r="T385" s="1614"/>
      <c r="U385" s="1683"/>
      <c r="V385" s="1683"/>
      <c r="W385" s="1683"/>
      <c r="X385" s="1683"/>
      <c r="Y385" s="1596">
        <f t="shared" si="161"/>
        <v>0</v>
      </c>
      <c r="Z385" s="1596"/>
      <c r="AA385" s="1596"/>
      <c r="AB385" s="1596"/>
      <c r="AC385" s="1841">
        <f t="shared" si="162"/>
        <v>0</v>
      </c>
      <c r="AD385" s="1614"/>
      <c r="AE385" s="1614"/>
      <c r="AF385" s="2056"/>
      <c r="AG385" s="2184"/>
      <c r="AH385" s="1726"/>
      <c r="AI385" s="1608"/>
      <c r="AJ385" s="1614"/>
      <c r="AK385" s="1695">
        <f t="shared" si="136"/>
        <v>0</v>
      </c>
      <c r="AL385" s="1695">
        <f t="shared" si="137"/>
        <v>0</v>
      </c>
      <c r="AM385" s="1953"/>
      <c r="AN385" s="2068"/>
      <c r="AO385" s="2"/>
      <c r="AP385" s="2"/>
      <c r="AQ385" s="2"/>
      <c r="AR385" s="2"/>
      <c r="AS385" s="2"/>
    </row>
    <row r="386" spans="1:45" ht="16.5" customHeight="1" outlineLevel="1">
      <c r="A386" s="1827" t="s">
        <v>411</v>
      </c>
      <c r="B386" s="1994" t="s">
        <v>543</v>
      </c>
      <c r="C386" s="1588" t="s">
        <v>904</v>
      </c>
      <c r="D386" s="1576"/>
      <c r="E386" s="1576" t="s">
        <v>73</v>
      </c>
      <c r="F386" s="1576" t="s">
        <v>449</v>
      </c>
      <c r="G386" s="1284" t="s">
        <v>372</v>
      </c>
      <c r="H386" s="1284" t="s">
        <v>79</v>
      </c>
      <c r="I386" s="1284">
        <v>0.31</v>
      </c>
      <c r="J386" s="1307">
        <v>0.31</v>
      </c>
      <c r="K386" s="1576">
        <v>2020</v>
      </c>
      <c r="L386" s="1576">
        <v>2020</v>
      </c>
      <c r="M386" s="1839">
        <f>SUM(N386:P388)</f>
        <v>5124.3</v>
      </c>
      <c r="N386" s="1839">
        <v>0</v>
      </c>
      <c r="O386" s="1839">
        <v>0</v>
      </c>
      <c r="P386" s="1839">
        <v>5124.3</v>
      </c>
      <c r="Q386" s="1612">
        <f>SUM(R386:T388)</f>
        <v>5124.3</v>
      </c>
      <c r="R386" s="1612">
        <v>0</v>
      </c>
      <c r="S386" s="1612">
        <v>0</v>
      </c>
      <c r="T386" s="1612">
        <v>5124.3</v>
      </c>
      <c r="U386" s="1681">
        <f>SUM(V386:X388)</f>
        <v>5124.3</v>
      </c>
      <c r="V386" s="1681">
        <f>R386</f>
        <v>0</v>
      </c>
      <c r="W386" s="1681">
        <f>S386</f>
        <v>0</v>
      </c>
      <c r="X386" s="1681">
        <f>T386</f>
        <v>5124.3</v>
      </c>
      <c r="Y386" s="1594">
        <f>SUM(Z386:AB388)</f>
        <v>1400</v>
      </c>
      <c r="Z386" s="1594">
        <v>0</v>
      </c>
      <c r="AA386" s="1594">
        <v>0</v>
      </c>
      <c r="AB386" s="1594">
        <v>1400</v>
      </c>
      <c r="AC386" s="1839">
        <f>SUM(AD386:AF388)</f>
        <v>1541.74</v>
      </c>
      <c r="AD386" s="1612">
        <v>0</v>
      </c>
      <c r="AE386" s="1612">
        <v>0</v>
      </c>
      <c r="AF386" s="1913">
        <f>SUM(AG386:AH388)</f>
        <v>1541.74</v>
      </c>
      <c r="AG386" s="1777">
        <v>167.79</v>
      </c>
      <c r="AH386" s="1606">
        <v>1373.95</v>
      </c>
      <c r="AI386" s="1287"/>
      <c r="AJ386" s="1612">
        <v>1970</v>
      </c>
      <c r="AK386" s="1693">
        <f t="shared" si="136"/>
        <v>141.74</v>
      </c>
      <c r="AL386" s="1693">
        <f t="shared" si="137"/>
        <v>141.74</v>
      </c>
      <c r="AM386" s="1951"/>
      <c r="AN386" s="2068" t="s">
        <v>680</v>
      </c>
      <c r="AO386" s="2"/>
      <c r="AP386" s="2"/>
      <c r="AQ386" s="2"/>
      <c r="AR386" s="2"/>
      <c r="AS386" s="2"/>
    </row>
    <row r="387" spans="1:45" ht="13.5" customHeight="1" outlineLevel="1">
      <c r="A387" s="1828"/>
      <c r="B387" s="1994"/>
      <c r="C387" s="1589"/>
      <c r="D387" s="1577"/>
      <c r="E387" s="1577"/>
      <c r="F387" s="1577"/>
      <c r="G387" s="1284" t="s">
        <v>374</v>
      </c>
      <c r="H387" s="1284" t="s">
        <v>373</v>
      </c>
      <c r="I387" s="1284">
        <v>300</v>
      </c>
      <c r="J387" s="1307">
        <v>315</v>
      </c>
      <c r="K387" s="1577"/>
      <c r="L387" s="1577"/>
      <c r="M387" s="1840"/>
      <c r="N387" s="1840"/>
      <c r="O387" s="1840"/>
      <c r="P387" s="1840"/>
      <c r="Q387" s="1613"/>
      <c r="R387" s="1613"/>
      <c r="S387" s="1613"/>
      <c r="T387" s="1613"/>
      <c r="U387" s="1682"/>
      <c r="V387" s="1682"/>
      <c r="W387" s="1682"/>
      <c r="X387" s="1682"/>
      <c r="Y387" s="1595">
        <f t="shared" ref="Y387:Y391" si="163">SUM(Z387:AB387)</f>
        <v>0</v>
      </c>
      <c r="Z387" s="1595"/>
      <c r="AA387" s="1595"/>
      <c r="AB387" s="1595"/>
      <c r="AC387" s="1840">
        <f t="shared" ref="AC387:AC391" si="164">SUM(AD387:AF387)</f>
        <v>0</v>
      </c>
      <c r="AD387" s="1613"/>
      <c r="AE387" s="1613"/>
      <c r="AF387" s="1914"/>
      <c r="AG387" s="1778"/>
      <c r="AH387" s="1607"/>
      <c r="AI387" s="1337"/>
      <c r="AJ387" s="1613"/>
      <c r="AK387" s="1694">
        <f t="shared" si="136"/>
        <v>0</v>
      </c>
      <c r="AL387" s="1694">
        <f t="shared" si="137"/>
        <v>0</v>
      </c>
      <c r="AM387" s="1952"/>
      <c r="AN387" s="2068"/>
      <c r="AO387" s="2"/>
      <c r="AP387" s="2"/>
      <c r="AQ387" s="2"/>
      <c r="AR387" s="2"/>
      <c r="AS387" s="2"/>
    </row>
    <row r="388" spans="1:45" ht="45" customHeight="1" outlineLevel="1">
      <c r="A388" s="1829"/>
      <c r="B388" s="1994"/>
      <c r="C388" s="1590"/>
      <c r="D388" s="1578"/>
      <c r="E388" s="1578"/>
      <c r="F388" s="1578"/>
      <c r="G388" s="1284" t="s">
        <v>375</v>
      </c>
      <c r="H388" s="1284" t="s">
        <v>376</v>
      </c>
      <c r="I388" s="21">
        <v>4147.2</v>
      </c>
      <c r="J388" s="44">
        <v>6825.6</v>
      </c>
      <c r="K388" s="1578"/>
      <c r="L388" s="1578"/>
      <c r="M388" s="1841"/>
      <c r="N388" s="1841"/>
      <c r="O388" s="1841"/>
      <c r="P388" s="1841"/>
      <c r="Q388" s="1614"/>
      <c r="R388" s="1614"/>
      <c r="S388" s="1614"/>
      <c r="T388" s="1614"/>
      <c r="U388" s="1683"/>
      <c r="V388" s="1683"/>
      <c r="W388" s="1683"/>
      <c r="X388" s="1683"/>
      <c r="Y388" s="1596">
        <f t="shared" si="163"/>
        <v>0</v>
      </c>
      <c r="Z388" s="1596"/>
      <c r="AA388" s="1596"/>
      <c r="AB388" s="1596"/>
      <c r="AC388" s="1841">
        <f t="shared" si="164"/>
        <v>0</v>
      </c>
      <c r="AD388" s="1614"/>
      <c r="AE388" s="1614"/>
      <c r="AF388" s="2175"/>
      <c r="AG388" s="1779"/>
      <c r="AH388" s="1608"/>
      <c r="AI388" s="1288"/>
      <c r="AJ388" s="1614"/>
      <c r="AK388" s="1695">
        <f t="shared" si="136"/>
        <v>0</v>
      </c>
      <c r="AL388" s="1695">
        <f t="shared" si="137"/>
        <v>0</v>
      </c>
      <c r="AM388" s="1953"/>
      <c r="AN388" s="2068"/>
      <c r="AO388" s="2"/>
      <c r="AP388" s="2"/>
      <c r="AQ388" s="2"/>
      <c r="AR388" s="2"/>
      <c r="AS388" s="2"/>
    </row>
    <row r="389" spans="1:45" ht="16.5" customHeight="1" outlineLevel="1">
      <c r="A389" s="1827" t="s">
        <v>412</v>
      </c>
      <c r="B389" s="1718" t="s">
        <v>544</v>
      </c>
      <c r="C389" s="1588" t="s">
        <v>905</v>
      </c>
      <c r="D389" s="1576"/>
      <c r="E389" s="1576" t="s">
        <v>73</v>
      </c>
      <c r="F389" s="1576" t="s">
        <v>449</v>
      </c>
      <c r="G389" s="1284" t="s">
        <v>372</v>
      </c>
      <c r="H389" s="1284" t="s">
        <v>79</v>
      </c>
      <c r="I389" s="1284">
        <v>0.33</v>
      </c>
      <c r="J389" s="1307">
        <v>0.33</v>
      </c>
      <c r="K389" s="1576">
        <v>2020</v>
      </c>
      <c r="L389" s="1576">
        <v>2020</v>
      </c>
      <c r="M389" s="1839">
        <f>SUM(N389:P391)</f>
        <v>3313.2</v>
      </c>
      <c r="N389" s="1839">
        <v>0</v>
      </c>
      <c r="O389" s="1839">
        <v>0</v>
      </c>
      <c r="P389" s="1839">
        <v>3313.2</v>
      </c>
      <c r="Q389" s="1612">
        <f>SUM(R389:T391)</f>
        <v>3313.2</v>
      </c>
      <c r="R389" s="1612">
        <v>0</v>
      </c>
      <c r="S389" s="1612">
        <v>0</v>
      </c>
      <c r="T389" s="1612">
        <v>3313.2</v>
      </c>
      <c r="U389" s="1681">
        <f>SUM(V389:X391)</f>
        <v>3313.2</v>
      </c>
      <c r="V389" s="1681">
        <f>R389</f>
        <v>0</v>
      </c>
      <c r="W389" s="1681">
        <f>S389</f>
        <v>0</v>
      </c>
      <c r="X389" s="1681">
        <f>T389</f>
        <v>3313.2</v>
      </c>
      <c r="Y389" s="1594">
        <f>SUM(Z389:AB391)</f>
        <v>4071</v>
      </c>
      <c r="Z389" s="1594">
        <v>0</v>
      </c>
      <c r="AA389" s="1594">
        <v>0</v>
      </c>
      <c r="AB389" s="1594">
        <v>4071</v>
      </c>
      <c r="AC389" s="1839">
        <f>SUM(AD389:AF391)</f>
        <v>4091.41</v>
      </c>
      <c r="AD389" s="1612">
        <v>0</v>
      </c>
      <c r="AE389" s="1612">
        <v>0</v>
      </c>
      <c r="AF389" s="1913">
        <f>SUM(AG389:AH391)</f>
        <v>4091.41</v>
      </c>
      <c r="AG389" s="1777">
        <v>4070.6</v>
      </c>
      <c r="AH389" s="1606">
        <v>20.81</v>
      </c>
      <c r="AI389" s="1287"/>
      <c r="AJ389" s="1612">
        <v>4071</v>
      </c>
      <c r="AK389" s="1693">
        <f t="shared" si="136"/>
        <v>20.409999999999854</v>
      </c>
      <c r="AL389" s="1693">
        <f t="shared" si="137"/>
        <v>20.409999999999854</v>
      </c>
      <c r="AM389" s="1951"/>
      <c r="AN389" s="2068" t="s">
        <v>680</v>
      </c>
      <c r="AO389" s="2"/>
      <c r="AP389" s="2"/>
      <c r="AQ389" s="2"/>
      <c r="AR389" s="2"/>
      <c r="AS389" s="2"/>
    </row>
    <row r="390" spans="1:45" ht="18.75" customHeight="1" outlineLevel="1">
      <c r="A390" s="1828"/>
      <c r="B390" s="1719"/>
      <c r="C390" s="1589"/>
      <c r="D390" s="1577"/>
      <c r="E390" s="1577"/>
      <c r="F390" s="1577"/>
      <c r="G390" s="1284" t="s">
        <v>374</v>
      </c>
      <c r="H390" s="1284" t="s">
        <v>373</v>
      </c>
      <c r="I390" s="1284">
        <v>150</v>
      </c>
      <c r="J390" s="1307">
        <v>160</v>
      </c>
      <c r="K390" s="1577"/>
      <c r="L390" s="1577"/>
      <c r="M390" s="1840"/>
      <c r="N390" s="1840"/>
      <c r="O390" s="1840"/>
      <c r="P390" s="1840"/>
      <c r="Q390" s="1613"/>
      <c r="R390" s="1613"/>
      <c r="S390" s="1613"/>
      <c r="T390" s="1613"/>
      <c r="U390" s="1682"/>
      <c r="V390" s="1682"/>
      <c r="W390" s="1682"/>
      <c r="X390" s="1682"/>
      <c r="Y390" s="1595">
        <f t="shared" si="163"/>
        <v>0</v>
      </c>
      <c r="Z390" s="1595"/>
      <c r="AA390" s="1595"/>
      <c r="AB390" s="1595"/>
      <c r="AC390" s="1840">
        <f t="shared" si="164"/>
        <v>0</v>
      </c>
      <c r="AD390" s="1613"/>
      <c r="AE390" s="1613"/>
      <c r="AF390" s="1914"/>
      <c r="AG390" s="1778"/>
      <c r="AH390" s="1607"/>
      <c r="AI390" s="1337"/>
      <c r="AJ390" s="1613"/>
      <c r="AK390" s="1694">
        <f t="shared" si="136"/>
        <v>0</v>
      </c>
      <c r="AL390" s="1694">
        <f t="shared" si="137"/>
        <v>0</v>
      </c>
      <c r="AM390" s="1952"/>
      <c r="AN390" s="2068"/>
      <c r="AO390" s="2"/>
      <c r="AP390" s="2"/>
      <c r="AQ390" s="2"/>
      <c r="AR390" s="2"/>
      <c r="AS390" s="2"/>
    </row>
    <row r="391" spans="1:45" ht="41.25" customHeight="1" outlineLevel="1">
      <c r="A391" s="1829"/>
      <c r="B391" s="1720"/>
      <c r="C391" s="1590"/>
      <c r="D391" s="1578"/>
      <c r="E391" s="1578"/>
      <c r="F391" s="1578"/>
      <c r="G391" s="1284" t="s">
        <v>375</v>
      </c>
      <c r="H391" s="1284" t="s">
        <v>376</v>
      </c>
      <c r="I391" s="22">
        <v>1099.8699999999999</v>
      </c>
      <c r="J391" s="44">
        <v>1209.5999999999999</v>
      </c>
      <c r="K391" s="1578"/>
      <c r="L391" s="1578"/>
      <c r="M391" s="1841"/>
      <c r="N391" s="1841"/>
      <c r="O391" s="1841"/>
      <c r="P391" s="1841"/>
      <c r="Q391" s="1614"/>
      <c r="R391" s="1614"/>
      <c r="S391" s="1614"/>
      <c r="T391" s="1614"/>
      <c r="U391" s="1683"/>
      <c r="V391" s="1683"/>
      <c r="W391" s="1683"/>
      <c r="X391" s="1683"/>
      <c r="Y391" s="1596">
        <f t="shared" si="163"/>
        <v>0</v>
      </c>
      <c r="Z391" s="1596"/>
      <c r="AA391" s="1596"/>
      <c r="AB391" s="1596"/>
      <c r="AC391" s="1841">
        <f t="shared" si="164"/>
        <v>0</v>
      </c>
      <c r="AD391" s="1614"/>
      <c r="AE391" s="1614"/>
      <c r="AF391" s="2175"/>
      <c r="AG391" s="1779"/>
      <c r="AH391" s="1608"/>
      <c r="AI391" s="1288"/>
      <c r="AJ391" s="1614"/>
      <c r="AK391" s="1695">
        <f t="shared" si="136"/>
        <v>0</v>
      </c>
      <c r="AL391" s="1695">
        <f t="shared" si="137"/>
        <v>0</v>
      </c>
      <c r="AM391" s="1953"/>
      <c r="AN391" s="2068"/>
      <c r="AO391" s="2"/>
      <c r="AP391" s="2"/>
      <c r="AQ391" s="2"/>
      <c r="AR391" s="2"/>
      <c r="AS391" s="2"/>
    </row>
    <row r="392" spans="1:45" ht="19.5" customHeight="1" outlineLevel="1">
      <c r="A392" s="1930" t="s">
        <v>413</v>
      </c>
      <c r="B392" s="1931" t="s">
        <v>545</v>
      </c>
      <c r="C392" s="1588" t="s">
        <v>1056</v>
      </c>
      <c r="D392" s="1576"/>
      <c r="E392" s="1576" t="s">
        <v>73</v>
      </c>
      <c r="F392" s="1576" t="s">
        <v>449</v>
      </c>
      <c r="G392" s="1284" t="s">
        <v>372</v>
      </c>
      <c r="H392" s="1284" t="s">
        <v>79</v>
      </c>
      <c r="I392" s="1284">
        <v>0.25</v>
      </c>
      <c r="J392" s="1307">
        <v>0.25</v>
      </c>
      <c r="K392" s="1576">
        <v>2020</v>
      </c>
      <c r="L392" s="1576">
        <v>2020</v>
      </c>
      <c r="M392" s="1839">
        <f>SUM(N392:P394)</f>
        <v>12997.5</v>
      </c>
      <c r="N392" s="1839">
        <v>0</v>
      </c>
      <c r="O392" s="1839">
        <v>0</v>
      </c>
      <c r="P392" s="1839">
        <v>12997.5</v>
      </c>
      <c r="Q392" s="1612">
        <f>SUM(R392:T394)</f>
        <v>12997.5</v>
      </c>
      <c r="R392" s="1612">
        <v>0</v>
      </c>
      <c r="S392" s="1612">
        <v>0</v>
      </c>
      <c r="T392" s="1612">
        <v>12997.5</v>
      </c>
      <c r="U392" s="1681">
        <f>SUM(V392:X394)</f>
        <v>12997.5</v>
      </c>
      <c r="V392" s="1681">
        <f>R392</f>
        <v>0</v>
      </c>
      <c r="W392" s="1681">
        <f>S392</f>
        <v>0</v>
      </c>
      <c r="X392" s="1681">
        <f>T392</f>
        <v>12997.5</v>
      </c>
      <c r="Y392" s="1594">
        <f>SUM(Z392:AB394)</f>
        <v>0</v>
      </c>
      <c r="Z392" s="1594">
        <v>0</v>
      </c>
      <c r="AA392" s="1594">
        <v>0</v>
      </c>
      <c r="AB392" s="1594">
        <v>0</v>
      </c>
      <c r="AC392" s="1839">
        <f>SUM(AD392:AF394)</f>
        <v>0</v>
      </c>
      <c r="AD392" s="1612">
        <v>0</v>
      </c>
      <c r="AE392" s="1612">
        <v>0</v>
      </c>
      <c r="AF392" s="1612">
        <v>0</v>
      </c>
      <c r="AG392" s="1995">
        <v>0</v>
      </c>
      <c r="AH392" s="1285"/>
      <c r="AI392" s="1285"/>
      <c r="AJ392" s="1839">
        <v>0</v>
      </c>
      <c r="AK392" s="1693">
        <f t="shared" si="136"/>
        <v>0</v>
      </c>
      <c r="AL392" s="1693">
        <f t="shared" si="137"/>
        <v>0</v>
      </c>
      <c r="AM392" s="1951"/>
      <c r="AN392" s="1990"/>
      <c r="AO392" s="2"/>
      <c r="AP392" s="2"/>
      <c r="AQ392" s="2"/>
      <c r="AR392" s="2"/>
      <c r="AS392" s="2"/>
    </row>
    <row r="393" spans="1:45" ht="17.25" customHeight="1" outlineLevel="1">
      <c r="A393" s="1991"/>
      <c r="B393" s="1998"/>
      <c r="C393" s="1589"/>
      <c r="D393" s="1577"/>
      <c r="E393" s="1577"/>
      <c r="F393" s="1577"/>
      <c r="G393" s="1284" t="s">
        <v>374</v>
      </c>
      <c r="H393" s="1284" t="s">
        <v>373</v>
      </c>
      <c r="I393" s="1284">
        <v>800</v>
      </c>
      <c r="J393" s="1307">
        <v>800</v>
      </c>
      <c r="K393" s="1577"/>
      <c r="L393" s="1577"/>
      <c r="M393" s="1840"/>
      <c r="N393" s="1840"/>
      <c r="O393" s="1840"/>
      <c r="P393" s="1840"/>
      <c r="Q393" s="1613"/>
      <c r="R393" s="1613"/>
      <c r="S393" s="1613"/>
      <c r="T393" s="1613"/>
      <c r="U393" s="1682"/>
      <c r="V393" s="1682"/>
      <c r="W393" s="1682"/>
      <c r="X393" s="1682"/>
      <c r="Y393" s="1595">
        <f t="shared" ref="Y393:Y397" si="165">SUM(Z393:AB393)</f>
        <v>0</v>
      </c>
      <c r="Z393" s="1595"/>
      <c r="AA393" s="1595"/>
      <c r="AB393" s="1595"/>
      <c r="AC393" s="1840">
        <f t="shared" ref="AC393:AC397" si="166">SUM(AD393:AF393)</f>
        <v>0</v>
      </c>
      <c r="AD393" s="1613"/>
      <c r="AE393" s="1613"/>
      <c r="AF393" s="1613"/>
      <c r="AG393" s="1996"/>
      <c r="AH393" s="1338"/>
      <c r="AI393" s="1338"/>
      <c r="AJ393" s="1840"/>
      <c r="AK393" s="1694">
        <f t="shared" si="136"/>
        <v>0</v>
      </c>
      <c r="AL393" s="1694">
        <f t="shared" si="137"/>
        <v>0</v>
      </c>
      <c r="AM393" s="1952"/>
      <c r="AN393" s="1990"/>
      <c r="AO393" s="2"/>
      <c r="AP393" s="2"/>
      <c r="AQ393" s="2"/>
      <c r="AR393" s="2"/>
      <c r="AS393" s="2"/>
    </row>
    <row r="394" spans="1:45" ht="43.2" outlineLevel="1">
      <c r="A394" s="1992"/>
      <c r="B394" s="1999"/>
      <c r="C394" s="1590"/>
      <c r="D394" s="1578"/>
      <c r="E394" s="1578"/>
      <c r="F394" s="1578"/>
      <c r="G394" s="1284" t="s">
        <v>375</v>
      </c>
      <c r="H394" s="1284" t="s">
        <v>376</v>
      </c>
      <c r="I394" s="26">
        <v>46656</v>
      </c>
      <c r="J394" s="49">
        <v>63936</v>
      </c>
      <c r="K394" s="1578"/>
      <c r="L394" s="1578"/>
      <c r="M394" s="1841"/>
      <c r="N394" s="1841"/>
      <c r="O394" s="1841"/>
      <c r="P394" s="1841"/>
      <c r="Q394" s="1614"/>
      <c r="R394" s="1614"/>
      <c r="S394" s="1614"/>
      <c r="T394" s="1614"/>
      <c r="U394" s="1683"/>
      <c r="V394" s="1683"/>
      <c r="W394" s="1683"/>
      <c r="X394" s="1683"/>
      <c r="Y394" s="1596">
        <f t="shared" si="165"/>
        <v>0</v>
      </c>
      <c r="Z394" s="1596"/>
      <c r="AA394" s="1596"/>
      <c r="AB394" s="1596"/>
      <c r="AC394" s="1841">
        <f t="shared" si="166"/>
        <v>0</v>
      </c>
      <c r="AD394" s="1614"/>
      <c r="AE394" s="1614"/>
      <c r="AF394" s="1614"/>
      <c r="AG394" s="1997"/>
      <c r="AH394" s="1286"/>
      <c r="AI394" s="1286"/>
      <c r="AJ394" s="1841"/>
      <c r="AK394" s="1695">
        <f t="shared" si="136"/>
        <v>0</v>
      </c>
      <c r="AL394" s="1695">
        <f t="shared" si="137"/>
        <v>0</v>
      </c>
      <c r="AM394" s="1953"/>
      <c r="AN394" s="1990"/>
      <c r="AO394" s="2"/>
      <c r="AP394" s="2"/>
      <c r="AQ394" s="2"/>
      <c r="AR394" s="2"/>
      <c r="AS394" s="2"/>
    </row>
    <row r="395" spans="1:45" ht="17.25" customHeight="1" outlineLevel="1">
      <c r="A395" s="1827" t="s">
        <v>414</v>
      </c>
      <c r="B395" s="1718" t="s">
        <v>535</v>
      </c>
      <c r="C395" s="1909" t="s">
        <v>907</v>
      </c>
      <c r="D395" s="1576" t="s">
        <v>891</v>
      </c>
      <c r="E395" s="1576" t="s">
        <v>73</v>
      </c>
      <c r="F395" s="1576" t="s">
        <v>449</v>
      </c>
      <c r="G395" s="1284" t="s">
        <v>372</v>
      </c>
      <c r="H395" s="1284" t="s">
        <v>79</v>
      </c>
      <c r="I395" s="1284">
        <v>0.25</v>
      </c>
      <c r="J395" s="1307">
        <v>0.25</v>
      </c>
      <c r="K395" s="1576">
        <v>2020</v>
      </c>
      <c r="L395" s="1576">
        <v>2020</v>
      </c>
      <c r="M395" s="1839">
        <f>SUM(N395:P397)</f>
        <v>4450</v>
      </c>
      <c r="N395" s="1839">
        <v>0</v>
      </c>
      <c r="O395" s="1839">
        <v>0</v>
      </c>
      <c r="P395" s="1839">
        <v>4450</v>
      </c>
      <c r="Q395" s="1612">
        <f>SUM(R395:T397)</f>
        <v>4450</v>
      </c>
      <c r="R395" s="1612">
        <v>0</v>
      </c>
      <c r="S395" s="1612">
        <v>0</v>
      </c>
      <c r="T395" s="1612">
        <v>4450</v>
      </c>
      <c r="U395" s="1681">
        <f>SUM(V395:X397)</f>
        <v>4450</v>
      </c>
      <c r="V395" s="1681">
        <f>R395</f>
        <v>0</v>
      </c>
      <c r="W395" s="1681">
        <f>S395</f>
        <v>0</v>
      </c>
      <c r="X395" s="1681">
        <f>T395</f>
        <v>4450</v>
      </c>
      <c r="Y395" s="1594">
        <f>SUM(Z395:AB397)</f>
        <v>21652.2</v>
      </c>
      <c r="Z395" s="1594">
        <v>0</v>
      </c>
      <c r="AA395" s="1594">
        <v>0</v>
      </c>
      <c r="AB395" s="1594">
        <v>21652.2</v>
      </c>
      <c r="AC395" s="1839">
        <f>SUM(AD395:AF397)</f>
        <v>21652.2</v>
      </c>
      <c r="AD395" s="1612">
        <v>0</v>
      </c>
      <c r="AE395" s="1612">
        <v>0</v>
      </c>
      <c r="AF395" s="1945">
        <v>21652.2</v>
      </c>
      <c r="AG395" s="1733">
        <f>15953+4263.942</f>
        <v>20216.941999999999</v>
      </c>
      <c r="AH395" s="1612">
        <v>1435.25</v>
      </c>
      <c r="AI395" s="1334"/>
      <c r="AJ395" s="1932">
        <v>21396.75</v>
      </c>
      <c r="AK395" s="1932">
        <f t="shared" si="136"/>
        <v>0</v>
      </c>
      <c r="AL395" s="1932">
        <f t="shared" si="137"/>
        <v>0</v>
      </c>
      <c r="AM395" s="2256"/>
      <c r="AN395" s="2226" t="s">
        <v>1078</v>
      </c>
      <c r="AO395" s="2"/>
      <c r="AP395" s="2"/>
      <c r="AQ395" s="2"/>
      <c r="AR395" s="2"/>
      <c r="AS395" s="2"/>
    </row>
    <row r="396" spans="1:45" ht="15.75" customHeight="1" outlineLevel="1">
      <c r="A396" s="1828"/>
      <c r="B396" s="1719"/>
      <c r="C396" s="2000"/>
      <c r="D396" s="1577"/>
      <c r="E396" s="1577"/>
      <c r="F396" s="1577"/>
      <c r="G396" s="1284" t="s">
        <v>374</v>
      </c>
      <c r="H396" s="1284" t="s">
        <v>373</v>
      </c>
      <c r="I396" s="1284">
        <v>400</v>
      </c>
      <c r="J396" s="1307">
        <v>400</v>
      </c>
      <c r="K396" s="1577"/>
      <c r="L396" s="1577"/>
      <c r="M396" s="1840"/>
      <c r="N396" s="1840"/>
      <c r="O396" s="1840"/>
      <c r="P396" s="1840"/>
      <c r="Q396" s="1613"/>
      <c r="R396" s="1613"/>
      <c r="S396" s="1613"/>
      <c r="T396" s="1613"/>
      <c r="U396" s="1682"/>
      <c r="V396" s="1682"/>
      <c r="W396" s="1682"/>
      <c r="X396" s="1682"/>
      <c r="Y396" s="1595">
        <f t="shared" si="165"/>
        <v>0</v>
      </c>
      <c r="Z396" s="1595"/>
      <c r="AA396" s="1595"/>
      <c r="AB396" s="1595"/>
      <c r="AC396" s="1840">
        <f t="shared" si="166"/>
        <v>0</v>
      </c>
      <c r="AD396" s="1613"/>
      <c r="AE396" s="1613"/>
      <c r="AF396" s="1946"/>
      <c r="AG396" s="1734"/>
      <c r="AH396" s="1613"/>
      <c r="AI396" s="1335"/>
      <c r="AJ396" s="2002"/>
      <c r="AK396" s="2002">
        <f t="shared" ref="AK396:AK459" si="167">AF396-AB396</f>
        <v>0</v>
      </c>
      <c r="AL396" s="2002">
        <f t="shared" ref="AL396:AL459" si="168">AC396-Y396</f>
        <v>0</v>
      </c>
      <c r="AM396" s="2257"/>
      <c r="AN396" s="2226"/>
      <c r="AO396" s="2"/>
      <c r="AP396" s="2"/>
      <c r="AQ396" s="2"/>
      <c r="AR396" s="2"/>
      <c r="AS396" s="2"/>
    </row>
    <row r="397" spans="1:45" ht="43.2" outlineLevel="1">
      <c r="A397" s="1829"/>
      <c r="B397" s="1720"/>
      <c r="C397" s="2001"/>
      <c r="D397" s="1578"/>
      <c r="E397" s="1578"/>
      <c r="F397" s="1578"/>
      <c r="G397" s="1284" t="s">
        <v>375</v>
      </c>
      <c r="H397" s="1284" t="s">
        <v>376</v>
      </c>
      <c r="I397" s="21">
        <v>10368</v>
      </c>
      <c r="J397" s="44">
        <v>10886.4</v>
      </c>
      <c r="K397" s="1578"/>
      <c r="L397" s="1578"/>
      <c r="M397" s="1841"/>
      <c r="N397" s="1841"/>
      <c r="O397" s="1841"/>
      <c r="P397" s="1841"/>
      <c r="Q397" s="1614"/>
      <c r="R397" s="1614"/>
      <c r="S397" s="1614"/>
      <c r="T397" s="1614"/>
      <c r="U397" s="1683"/>
      <c r="V397" s="1683"/>
      <c r="W397" s="1683"/>
      <c r="X397" s="1683"/>
      <c r="Y397" s="1596">
        <f t="shared" si="165"/>
        <v>0</v>
      </c>
      <c r="Z397" s="1596"/>
      <c r="AA397" s="1596"/>
      <c r="AB397" s="1596"/>
      <c r="AC397" s="1841">
        <f t="shared" si="166"/>
        <v>0</v>
      </c>
      <c r="AD397" s="1614"/>
      <c r="AE397" s="1614"/>
      <c r="AF397" s="1947"/>
      <c r="AG397" s="1735"/>
      <c r="AH397" s="1614"/>
      <c r="AI397" s="1336"/>
      <c r="AJ397" s="2003"/>
      <c r="AK397" s="2003">
        <f t="shared" si="167"/>
        <v>0</v>
      </c>
      <c r="AL397" s="2003">
        <f t="shared" si="168"/>
        <v>0</v>
      </c>
      <c r="AM397" s="2258"/>
      <c r="AN397" s="2226"/>
      <c r="AO397" s="2"/>
      <c r="AP397" s="2"/>
      <c r="AQ397" s="2"/>
      <c r="AR397" s="2"/>
      <c r="AS397" s="2"/>
    </row>
    <row r="398" spans="1:45" ht="16.5" customHeight="1" outlineLevel="1">
      <c r="A398" s="1827" t="s">
        <v>415</v>
      </c>
      <c r="B398" s="1718" t="s">
        <v>546</v>
      </c>
      <c r="C398" s="1588" t="s">
        <v>906</v>
      </c>
      <c r="D398" s="1576"/>
      <c r="E398" s="1576" t="s">
        <v>73</v>
      </c>
      <c r="F398" s="1576" t="s">
        <v>449</v>
      </c>
      <c r="G398" s="1284" t="s">
        <v>372</v>
      </c>
      <c r="H398" s="1284" t="s">
        <v>79</v>
      </c>
      <c r="I398" s="1284">
        <v>0.95</v>
      </c>
      <c r="J398" s="1307">
        <v>0.95</v>
      </c>
      <c r="K398" s="1576">
        <v>2020</v>
      </c>
      <c r="L398" s="1576">
        <v>2020</v>
      </c>
      <c r="M398" s="1839">
        <f>SUM(N398:P400)</f>
        <v>15041.8</v>
      </c>
      <c r="N398" s="1839">
        <v>0</v>
      </c>
      <c r="O398" s="1839">
        <v>0</v>
      </c>
      <c r="P398" s="1839">
        <v>15041.8</v>
      </c>
      <c r="Q398" s="1612">
        <f>SUM(R398:T400)</f>
        <v>15041.8</v>
      </c>
      <c r="R398" s="1612">
        <v>0</v>
      </c>
      <c r="S398" s="1612">
        <v>0</v>
      </c>
      <c r="T398" s="1612">
        <v>15041.8</v>
      </c>
      <c r="U398" s="1681">
        <f>SUM(V398:X400)</f>
        <v>15041.8</v>
      </c>
      <c r="V398" s="1681">
        <f>R398</f>
        <v>0</v>
      </c>
      <c r="W398" s="1681">
        <f>S398</f>
        <v>0</v>
      </c>
      <c r="X398" s="1681">
        <f>T398</f>
        <v>15041.8</v>
      </c>
      <c r="Y398" s="1594">
        <f>SUM(Z398:AB400)</f>
        <v>15041.8</v>
      </c>
      <c r="Z398" s="1594">
        <v>0</v>
      </c>
      <c r="AA398" s="1594">
        <v>0</v>
      </c>
      <c r="AB398" s="1594">
        <f>X398</f>
        <v>15041.8</v>
      </c>
      <c r="AC398" s="1839">
        <f>SUM(AD398:AF400)</f>
        <v>1628.7639999999999</v>
      </c>
      <c r="AD398" s="1612">
        <v>0</v>
      </c>
      <c r="AE398" s="1612">
        <v>0</v>
      </c>
      <c r="AF398" s="1558">
        <f>SUM(AG398:AI400)</f>
        <v>1628.7639999999999</v>
      </c>
      <c r="AG398" s="2004">
        <f>829.55+447.214</f>
        <v>1276.7639999999999</v>
      </c>
      <c r="AH398" s="1582">
        <v>267.25</v>
      </c>
      <c r="AI398" s="1609">
        <f>169.5*0.5</f>
        <v>84.75</v>
      </c>
      <c r="AJ398" s="1612">
        <v>2722</v>
      </c>
      <c r="AK398" s="1612">
        <f t="shared" si="167"/>
        <v>-13413.036</v>
      </c>
      <c r="AL398" s="1612">
        <f t="shared" si="168"/>
        <v>-13413.036</v>
      </c>
      <c r="AM398" s="1736"/>
      <c r="AN398" s="2229" t="s">
        <v>1037</v>
      </c>
      <c r="AO398" s="2"/>
      <c r="AP398" s="2"/>
      <c r="AQ398" s="2"/>
      <c r="AR398" s="2"/>
      <c r="AS398" s="2"/>
    </row>
    <row r="399" spans="1:45" ht="15.75" customHeight="1" outlineLevel="1">
      <c r="A399" s="1828"/>
      <c r="B399" s="1719"/>
      <c r="C399" s="1589"/>
      <c r="D399" s="1577"/>
      <c r="E399" s="1577"/>
      <c r="F399" s="1577"/>
      <c r="G399" s="1284" t="s">
        <v>374</v>
      </c>
      <c r="H399" s="1284" t="s">
        <v>373</v>
      </c>
      <c r="I399" s="1284">
        <v>300</v>
      </c>
      <c r="J399" s="1307">
        <v>315</v>
      </c>
      <c r="K399" s="1577"/>
      <c r="L399" s="1577"/>
      <c r="M399" s="1840"/>
      <c r="N399" s="1840"/>
      <c r="O399" s="1840"/>
      <c r="P399" s="1840"/>
      <c r="Q399" s="1613"/>
      <c r="R399" s="1613"/>
      <c r="S399" s="1613"/>
      <c r="T399" s="1613"/>
      <c r="U399" s="1682"/>
      <c r="V399" s="1682"/>
      <c r="W399" s="1682"/>
      <c r="X399" s="1682"/>
      <c r="Y399" s="1595">
        <f t="shared" ref="Y399:Y403" si="169">SUM(Z399:AB399)</f>
        <v>0</v>
      </c>
      <c r="Z399" s="1595"/>
      <c r="AA399" s="1595"/>
      <c r="AB399" s="1595"/>
      <c r="AC399" s="1840">
        <f t="shared" ref="AC399:AC403" si="170">SUM(AD399:AF399)</f>
        <v>0</v>
      </c>
      <c r="AD399" s="1613"/>
      <c r="AE399" s="1613"/>
      <c r="AF399" s="1559"/>
      <c r="AG399" s="2005"/>
      <c r="AH399" s="1583"/>
      <c r="AI399" s="1610"/>
      <c r="AJ399" s="1613"/>
      <c r="AK399" s="1613">
        <f t="shared" si="167"/>
        <v>0</v>
      </c>
      <c r="AL399" s="1613">
        <f t="shared" si="168"/>
        <v>0</v>
      </c>
      <c r="AM399" s="1737"/>
      <c r="AN399" s="2229"/>
      <c r="AO399" s="2"/>
      <c r="AP399" s="2"/>
      <c r="AQ399" s="2"/>
      <c r="AR399" s="2"/>
      <c r="AS399" s="2"/>
    </row>
    <row r="400" spans="1:45" ht="43.2" outlineLevel="1">
      <c r="A400" s="1829"/>
      <c r="B400" s="1720"/>
      <c r="C400" s="1590"/>
      <c r="D400" s="1578"/>
      <c r="E400" s="1578"/>
      <c r="F400" s="1578"/>
      <c r="G400" s="1284" t="s">
        <v>375</v>
      </c>
      <c r="H400" s="1284" t="s">
        <v>376</v>
      </c>
      <c r="I400" s="21">
        <v>6307.2</v>
      </c>
      <c r="J400" s="44">
        <v>6825.6</v>
      </c>
      <c r="K400" s="1578"/>
      <c r="L400" s="1578"/>
      <c r="M400" s="1841"/>
      <c r="N400" s="1841"/>
      <c r="O400" s="1841"/>
      <c r="P400" s="1841"/>
      <c r="Q400" s="1614"/>
      <c r="R400" s="1614"/>
      <c r="S400" s="1614"/>
      <c r="T400" s="1614"/>
      <c r="U400" s="1683"/>
      <c r="V400" s="1683"/>
      <c r="W400" s="1683"/>
      <c r="X400" s="1683"/>
      <c r="Y400" s="1596">
        <f t="shared" si="169"/>
        <v>0</v>
      </c>
      <c r="Z400" s="1596"/>
      <c r="AA400" s="1596"/>
      <c r="AB400" s="1596"/>
      <c r="AC400" s="1841">
        <f t="shared" si="170"/>
        <v>0</v>
      </c>
      <c r="AD400" s="1614"/>
      <c r="AE400" s="1614"/>
      <c r="AF400" s="1560"/>
      <c r="AG400" s="2006"/>
      <c r="AH400" s="1584"/>
      <c r="AI400" s="1611"/>
      <c r="AJ400" s="1614"/>
      <c r="AK400" s="1614">
        <f t="shared" si="167"/>
        <v>0</v>
      </c>
      <c r="AL400" s="1614">
        <f t="shared" si="168"/>
        <v>0</v>
      </c>
      <c r="AM400" s="1738"/>
      <c r="AN400" s="2229"/>
      <c r="AO400" s="2"/>
      <c r="AP400" s="2"/>
      <c r="AQ400" s="2"/>
      <c r="AR400" s="2"/>
      <c r="AS400" s="2"/>
    </row>
    <row r="401" spans="1:45" ht="21.6" customHeight="1" outlineLevel="1">
      <c r="A401" s="1827" t="s">
        <v>652</v>
      </c>
      <c r="B401" s="1718" t="s">
        <v>725</v>
      </c>
      <c r="C401" s="1576" t="s">
        <v>724</v>
      </c>
      <c r="D401" s="1576"/>
      <c r="E401" s="1576" t="s">
        <v>73</v>
      </c>
      <c r="F401" s="1576" t="s">
        <v>449</v>
      </c>
      <c r="G401" s="1284" t="s">
        <v>372</v>
      </c>
      <c r="H401" s="1284" t="s">
        <v>79</v>
      </c>
      <c r="I401" s="1284">
        <v>0.14299999999999999</v>
      </c>
      <c r="J401" s="1307">
        <v>0.14299999999999999</v>
      </c>
      <c r="K401" s="1576">
        <v>2018</v>
      </c>
      <c r="L401" s="1576">
        <v>2018</v>
      </c>
      <c r="M401" s="1576"/>
      <c r="N401" s="1576"/>
      <c r="O401" s="1576"/>
      <c r="P401" s="1576"/>
      <c r="Q401" s="1612">
        <f>SUM(R401:T403)</f>
        <v>1632.8</v>
      </c>
      <c r="R401" s="1612">
        <v>1632.8</v>
      </c>
      <c r="S401" s="1612">
        <v>0</v>
      </c>
      <c r="T401" s="1612">
        <v>0</v>
      </c>
      <c r="U401" s="1681">
        <f>SUM(V401:X403)</f>
        <v>1632.8</v>
      </c>
      <c r="V401" s="1681">
        <f>R401</f>
        <v>1632.8</v>
      </c>
      <c r="W401" s="1681">
        <f>S401</f>
        <v>0</v>
      </c>
      <c r="X401" s="1681">
        <f>T401</f>
        <v>0</v>
      </c>
      <c r="Y401" s="1594">
        <f>SUM(Z401:AB403)</f>
        <v>1632.8</v>
      </c>
      <c r="Z401" s="1594">
        <f>V401</f>
        <v>1632.8</v>
      </c>
      <c r="AA401" s="1594">
        <f t="shared" ref="AA401:AB401" si="171">W401</f>
        <v>0</v>
      </c>
      <c r="AB401" s="1594">
        <f t="shared" si="171"/>
        <v>0</v>
      </c>
      <c r="AC401" s="1839">
        <f>SUM(AD401:AF403)</f>
        <v>638.29999999999995</v>
      </c>
      <c r="AD401" s="1612">
        <v>638.29999999999995</v>
      </c>
      <c r="AE401" s="1612">
        <v>0</v>
      </c>
      <c r="AF401" s="1927"/>
      <c r="AG401" s="1736"/>
      <c r="AH401" s="1213"/>
      <c r="AI401" s="1213"/>
      <c r="AJ401" s="1927"/>
      <c r="AK401" s="1612">
        <f t="shared" si="167"/>
        <v>0</v>
      </c>
      <c r="AL401" s="1612">
        <f t="shared" si="168"/>
        <v>-994.5</v>
      </c>
      <c r="AM401" s="1927"/>
      <c r="AN401" s="2203"/>
      <c r="AO401" s="2"/>
      <c r="AP401" s="2"/>
      <c r="AQ401" s="2"/>
      <c r="AR401" s="2"/>
      <c r="AS401" s="2"/>
    </row>
    <row r="402" spans="1:45" ht="21.6" customHeight="1" outlineLevel="1">
      <c r="A402" s="1828"/>
      <c r="B402" s="1719"/>
      <c r="C402" s="1577"/>
      <c r="D402" s="1577"/>
      <c r="E402" s="1577"/>
      <c r="F402" s="1577"/>
      <c r="G402" s="1284" t="s">
        <v>374</v>
      </c>
      <c r="H402" s="1284" t="s">
        <v>373</v>
      </c>
      <c r="I402" s="1284">
        <v>200</v>
      </c>
      <c r="J402" s="1307">
        <v>225</v>
      </c>
      <c r="K402" s="1577"/>
      <c r="L402" s="1577"/>
      <c r="M402" s="1577"/>
      <c r="N402" s="1577"/>
      <c r="O402" s="1577"/>
      <c r="P402" s="1577"/>
      <c r="Q402" s="1613"/>
      <c r="R402" s="1613"/>
      <c r="S402" s="1613"/>
      <c r="T402" s="1613"/>
      <c r="U402" s="1682"/>
      <c r="V402" s="1682"/>
      <c r="W402" s="1682"/>
      <c r="X402" s="1682"/>
      <c r="Y402" s="1595">
        <f t="shared" si="169"/>
        <v>0</v>
      </c>
      <c r="Z402" s="1595"/>
      <c r="AA402" s="1595"/>
      <c r="AB402" s="1595"/>
      <c r="AC402" s="1840">
        <f t="shared" si="170"/>
        <v>0</v>
      </c>
      <c r="AD402" s="1613"/>
      <c r="AE402" s="1613"/>
      <c r="AF402" s="1928"/>
      <c r="AG402" s="1737"/>
      <c r="AH402" s="1219"/>
      <c r="AI402" s="1219"/>
      <c r="AJ402" s="1928"/>
      <c r="AK402" s="1613">
        <f t="shared" si="167"/>
        <v>0</v>
      </c>
      <c r="AL402" s="1613">
        <f t="shared" si="168"/>
        <v>0</v>
      </c>
      <c r="AM402" s="1928"/>
      <c r="AN402" s="2227"/>
      <c r="AO402" s="2"/>
      <c r="AP402" s="2"/>
      <c r="AQ402" s="2"/>
      <c r="AR402" s="2"/>
      <c r="AS402" s="2"/>
    </row>
    <row r="403" spans="1:45" ht="42.6" customHeight="1" outlineLevel="1">
      <c r="A403" s="1829"/>
      <c r="B403" s="1720"/>
      <c r="C403" s="1578"/>
      <c r="D403" s="1578"/>
      <c r="E403" s="1578"/>
      <c r="F403" s="1578"/>
      <c r="G403" s="1284" t="s">
        <v>375</v>
      </c>
      <c r="H403" s="1284" t="s">
        <v>376</v>
      </c>
      <c r="I403" s="1284">
        <v>1598.4</v>
      </c>
      <c r="J403" s="1307">
        <v>2872.8</v>
      </c>
      <c r="K403" s="1578"/>
      <c r="L403" s="1578"/>
      <c r="M403" s="1578"/>
      <c r="N403" s="1578"/>
      <c r="O403" s="1578"/>
      <c r="P403" s="1578"/>
      <c r="Q403" s="1614"/>
      <c r="R403" s="1614"/>
      <c r="S403" s="1614"/>
      <c r="T403" s="1614"/>
      <c r="U403" s="1683"/>
      <c r="V403" s="1683"/>
      <c r="W403" s="1683"/>
      <c r="X403" s="1683"/>
      <c r="Y403" s="1596">
        <f t="shared" si="169"/>
        <v>0</v>
      </c>
      <c r="Z403" s="1596"/>
      <c r="AA403" s="1596"/>
      <c r="AB403" s="1596"/>
      <c r="AC403" s="1841">
        <f t="shared" si="170"/>
        <v>0</v>
      </c>
      <c r="AD403" s="1614"/>
      <c r="AE403" s="1614"/>
      <c r="AF403" s="1929"/>
      <c r="AG403" s="1738"/>
      <c r="AH403" s="1214"/>
      <c r="AI403" s="1214"/>
      <c r="AJ403" s="1929"/>
      <c r="AK403" s="1614">
        <f t="shared" si="167"/>
        <v>0</v>
      </c>
      <c r="AL403" s="1614">
        <f t="shared" si="168"/>
        <v>0</v>
      </c>
      <c r="AM403" s="1929"/>
      <c r="AN403" s="2228"/>
      <c r="AO403" s="2"/>
      <c r="AP403" s="2"/>
      <c r="AQ403" s="2"/>
      <c r="AR403" s="2"/>
      <c r="AS403" s="2"/>
    </row>
    <row r="404" spans="1:45" ht="14.4" outlineLevel="1">
      <c r="A404" s="1827" t="s">
        <v>653</v>
      </c>
      <c r="B404" s="1718" t="s">
        <v>531</v>
      </c>
      <c r="C404" s="1576" t="s">
        <v>724</v>
      </c>
      <c r="D404" s="1576"/>
      <c r="E404" s="1576" t="s">
        <v>73</v>
      </c>
      <c r="F404" s="1576" t="s">
        <v>449</v>
      </c>
      <c r="G404" s="1284" t="s">
        <v>372</v>
      </c>
      <c r="H404" s="1284" t="s">
        <v>79</v>
      </c>
      <c r="I404" s="1284">
        <v>0.106</v>
      </c>
      <c r="J404" s="1307">
        <v>0.106</v>
      </c>
      <c r="K404" s="1576">
        <v>2019</v>
      </c>
      <c r="L404" s="1576">
        <v>2019</v>
      </c>
      <c r="M404" s="1839"/>
      <c r="N404" s="1576"/>
      <c r="O404" s="1576"/>
      <c r="P404" s="1576"/>
      <c r="Q404" s="1839">
        <f>SUM(R404:T406)</f>
        <v>1254.0999999999999</v>
      </c>
      <c r="R404" s="1687">
        <v>1254.0999999999999</v>
      </c>
      <c r="S404" s="2010">
        <v>0</v>
      </c>
      <c r="T404" s="2010">
        <v>0</v>
      </c>
      <c r="U404" s="1681">
        <f>SUM(V404:X406)</f>
        <v>1254.0999999999999</v>
      </c>
      <c r="V404" s="1681">
        <f>R404</f>
        <v>1254.0999999999999</v>
      </c>
      <c r="W404" s="1681">
        <f>S404</f>
        <v>0</v>
      </c>
      <c r="X404" s="1681">
        <f>T404</f>
        <v>0</v>
      </c>
      <c r="Y404" s="1594">
        <f>SUM(Z404:AB406)</f>
        <v>1254.0999999999999</v>
      </c>
      <c r="Z404" s="1594">
        <f t="shared" ref="Z404:AB404" si="172">V404</f>
        <v>1254.0999999999999</v>
      </c>
      <c r="AA404" s="1594">
        <f t="shared" si="172"/>
        <v>0</v>
      </c>
      <c r="AB404" s="1594">
        <f t="shared" si="172"/>
        <v>0</v>
      </c>
      <c r="AC404" s="1839">
        <f>SUM(AD404:AF406)</f>
        <v>0</v>
      </c>
      <c r="AD404" s="1736"/>
      <c r="AE404" s="1736"/>
      <c r="AF404" s="1927"/>
      <c r="AG404" s="1736"/>
      <c r="AH404" s="1213"/>
      <c r="AI404" s="1213"/>
      <c r="AJ404" s="1927"/>
      <c r="AK404" s="1612">
        <f t="shared" si="167"/>
        <v>0</v>
      </c>
      <c r="AL404" s="1612">
        <f t="shared" si="168"/>
        <v>-1254.0999999999999</v>
      </c>
      <c r="AM404" s="1927"/>
      <c r="AN404" s="2203"/>
      <c r="AO404" s="2"/>
      <c r="AP404" s="2"/>
      <c r="AQ404" s="2"/>
      <c r="AR404" s="2"/>
      <c r="AS404" s="2"/>
    </row>
    <row r="405" spans="1:45" ht="28.8" outlineLevel="1">
      <c r="A405" s="1828"/>
      <c r="B405" s="1719"/>
      <c r="C405" s="1577"/>
      <c r="D405" s="1577"/>
      <c r="E405" s="1577"/>
      <c r="F405" s="1577"/>
      <c r="G405" s="1284" t="s">
        <v>374</v>
      </c>
      <c r="H405" s="1284" t="s">
        <v>373</v>
      </c>
      <c r="I405" s="268" t="s">
        <v>726</v>
      </c>
      <c r="J405" s="269" t="s">
        <v>727</v>
      </c>
      <c r="K405" s="1577"/>
      <c r="L405" s="1577"/>
      <c r="M405" s="1840"/>
      <c r="N405" s="1577"/>
      <c r="O405" s="1577"/>
      <c r="P405" s="1577"/>
      <c r="Q405" s="1840"/>
      <c r="R405" s="1688"/>
      <c r="S405" s="2011"/>
      <c r="T405" s="2011"/>
      <c r="U405" s="1682"/>
      <c r="V405" s="1682"/>
      <c r="W405" s="1682"/>
      <c r="X405" s="1682"/>
      <c r="Y405" s="1595">
        <f t="shared" ref="Y405:Y406" si="173">SUM(Z405:AB405)</f>
        <v>0</v>
      </c>
      <c r="Z405" s="1595"/>
      <c r="AA405" s="1595"/>
      <c r="AB405" s="1595"/>
      <c r="AC405" s="1840">
        <f t="shared" ref="AC405:AC406" si="174">SUM(AD405:AF405)</f>
        <v>0</v>
      </c>
      <c r="AD405" s="1737"/>
      <c r="AE405" s="1737"/>
      <c r="AF405" s="1928"/>
      <c r="AG405" s="1737"/>
      <c r="AH405" s="1219"/>
      <c r="AI405" s="1219"/>
      <c r="AJ405" s="1928"/>
      <c r="AK405" s="1613">
        <f t="shared" si="167"/>
        <v>0</v>
      </c>
      <c r="AL405" s="1613">
        <f t="shared" si="168"/>
        <v>0</v>
      </c>
      <c r="AM405" s="1928"/>
      <c r="AN405" s="2227"/>
      <c r="AO405" s="2"/>
      <c r="AP405" s="2"/>
      <c r="AQ405" s="2"/>
      <c r="AR405" s="2"/>
      <c r="AS405" s="2"/>
    </row>
    <row r="406" spans="1:45" ht="42.6" customHeight="1" outlineLevel="1">
      <c r="A406" s="1829"/>
      <c r="B406" s="1720"/>
      <c r="C406" s="1578"/>
      <c r="D406" s="1578"/>
      <c r="E406" s="1578"/>
      <c r="F406" s="1578"/>
      <c r="G406" s="1284" t="s">
        <v>375</v>
      </c>
      <c r="H406" s="1284" t="s">
        <v>376</v>
      </c>
      <c r="I406" s="1284">
        <v>1270.4000000000001</v>
      </c>
      <c r="J406" s="1307">
        <v>1860.8</v>
      </c>
      <c r="K406" s="1578"/>
      <c r="L406" s="1578"/>
      <c r="M406" s="1841"/>
      <c r="N406" s="1578"/>
      <c r="O406" s="1578"/>
      <c r="P406" s="1578"/>
      <c r="Q406" s="1841"/>
      <c r="R406" s="1689"/>
      <c r="S406" s="2012"/>
      <c r="T406" s="2012"/>
      <c r="U406" s="1683"/>
      <c r="V406" s="1683"/>
      <c r="W406" s="1683"/>
      <c r="X406" s="1683"/>
      <c r="Y406" s="1596">
        <f t="shared" si="173"/>
        <v>0</v>
      </c>
      <c r="Z406" s="1596"/>
      <c r="AA406" s="1596"/>
      <c r="AB406" s="1596"/>
      <c r="AC406" s="1841">
        <f t="shared" si="174"/>
        <v>0</v>
      </c>
      <c r="AD406" s="1738"/>
      <c r="AE406" s="1738"/>
      <c r="AF406" s="1929"/>
      <c r="AG406" s="1738"/>
      <c r="AH406" s="1214"/>
      <c r="AI406" s="1214"/>
      <c r="AJ406" s="1929"/>
      <c r="AK406" s="1614">
        <f t="shared" si="167"/>
        <v>0</v>
      </c>
      <c r="AL406" s="1614">
        <f t="shared" si="168"/>
        <v>0</v>
      </c>
      <c r="AM406" s="1929"/>
      <c r="AN406" s="2228"/>
      <c r="AO406" s="2"/>
      <c r="AP406" s="2"/>
      <c r="AQ406" s="2"/>
      <c r="AR406" s="2"/>
      <c r="AS406" s="2"/>
    </row>
    <row r="407" spans="1:45" ht="18" customHeight="1" outlineLevel="1">
      <c r="A407" s="1827" t="s">
        <v>655</v>
      </c>
      <c r="B407" s="1718" t="s">
        <v>728</v>
      </c>
      <c r="C407" s="1576" t="s">
        <v>724</v>
      </c>
      <c r="D407" s="1576"/>
      <c r="E407" s="1576" t="s">
        <v>73</v>
      </c>
      <c r="F407" s="1576" t="s">
        <v>449</v>
      </c>
      <c r="G407" s="1284" t="s">
        <v>372</v>
      </c>
      <c r="H407" s="1284" t="s">
        <v>79</v>
      </c>
      <c r="I407" s="1284">
        <v>4.1000000000000002E-2</v>
      </c>
      <c r="J407" s="1307">
        <v>4.1000000000000002E-2</v>
      </c>
      <c r="K407" s="1576">
        <v>2018</v>
      </c>
      <c r="L407" s="1576">
        <v>2018</v>
      </c>
      <c r="M407" s="1576"/>
      <c r="N407" s="1576"/>
      <c r="O407" s="1576"/>
      <c r="P407" s="1576"/>
      <c r="Q407" s="1839">
        <f>SUM(R407:T409)</f>
        <v>439.5</v>
      </c>
      <c r="R407" s="1573">
        <v>439.5</v>
      </c>
      <c r="S407" s="1570">
        <v>0</v>
      </c>
      <c r="T407" s="1570">
        <v>0</v>
      </c>
      <c r="U407" s="1681">
        <f>SUM(V407:X409)</f>
        <v>439.5</v>
      </c>
      <c r="V407" s="1681">
        <f>R407</f>
        <v>439.5</v>
      </c>
      <c r="W407" s="1681">
        <f>S407</f>
        <v>0</v>
      </c>
      <c r="X407" s="1681">
        <f>T407</f>
        <v>0</v>
      </c>
      <c r="Y407" s="1594">
        <f>SUM(Z407:AB409)</f>
        <v>439.5</v>
      </c>
      <c r="Z407" s="1594">
        <f t="shared" ref="Z407:AB407" si="175">V407</f>
        <v>439.5</v>
      </c>
      <c r="AA407" s="1594">
        <f t="shared" si="175"/>
        <v>0</v>
      </c>
      <c r="AB407" s="1594">
        <f t="shared" si="175"/>
        <v>0</v>
      </c>
      <c r="AC407" s="1839">
        <f>SUM(AD407:AF409)</f>
        <v>439.5</v>
      </c>
      <c r="AD407" s="1612">
        <v>439.5</v>
      </c>
      <c r="AE407" s="1612">
        <v>0</v>
      </c>
      <c r="AF407" s="1927"/>
      <c r="AG407" s="1736"/>
      <c r="AH407" s="1213"/>
      <c r="AI407" s="1213"/>
      <c r="AJ407" s="1927"/>
      <c r="AK407" s="1612">
        <f t="shared" si="167"/>
        <v>0</v>
      </c>
      <c r="AL407" s="1612">
        <f t="shared" si="168"/>
        <v>0</v>
      </c>
      <c r="AM407" s="1927"/>
      <c r="AN407" s="2203"/>
      <c r="AO407" s="2"/>
      <c r="AP407" s="2"/>
      <c r="AQ407" s="2"/>
      <c r="AR407" s="2"/>
      <c r="AS407" s="2"/>
    </row>
    <row r="408" spans="1:45" ht="18" customHeight="1" outlineLevel="1">
      <c r="A408" s="1828"/>
      <c r="B408" s="1719"/>
      <c r="C408" s="1577"/>
      <c r="D408" s="1577"/>
      <c r="E408" s="1577"/>
      <c r="F408" s="1577"/>
      <c r="G408" s="1284" t="s">
        <v>374</v>
      </c>
      <c r="H408" s="1284" t="s">
        <v>373</v>
      </c>
      <c r="I408" s="1284">
        <v>100</v>
      </c>
      <c r="J408" s="1307">
        <v>110</v>
      </c>
      <c r="K408" s="1577"/>
      <c r="L408" s="1577"/>
      <c r="M408" s="1577"/>
      <c r="N408" s="1577"/>
      <c r="O408" s="1577"/>
      <c r="P408" s="1577"/>
      <c r="Q408" s="1840"/>
      <c r="R408" s="1574"/>
      <c r="S408" s="1571"/>
      <c r="T408" s="1571"/>
      <c r="U408" s="1682"/>
      <c r="V408" s="1682"/>
      <c r="W408" s="1682"/>
      <c r="X408" s="1682"/>
      <c r="Y408" s="1595">
        <f t="shared" ref="Y408:Y412" si="176">SUM(Z408:AB408)</f>
        <v>0</v>
      </c>
      <c r="Z408" s="1595"/>
      <c r="AA408" s="1595"/>
      <c r="AB408" s="1595"/>
      <c r="AC408" s="1840">
        <f t="shared" ref="AC408:AC412" si="177">SUM(AD408:AF408)</f>
        <v>0</v>
      </c>
      <c r="AD408" s="1613"/>
      <c r="AE408" s="1613"/>
      <c r="AF408" s="1928"/>
      <c r="AG408" s="1737"/>
      <c r="AH408" s="1219"/>
      <c r="AI408" s="1219"/>
      <c r="AJ408" s="1928"/>
      <c r="AK408" s="1613">
        <f t="shared" si="167"/>
        <v>0</v>
      </c>
      <c r="AL408" s="1613">
        <f t="shared" si="168"/>
        <v>0</v>
      </c>
      <c r="AM408" s="1928"/>
      <c r="AN408" s="2227"/>
      <c r="AO408" s="2"/>
      <c r="AP408" s="2"/>
      <c r="AQ408" s="2"/>
      <c r="AR408" s="2"/>
      <c r="AS408" s="2"/>
    </row>
    <row r="409" spans="1:45" ht="43.2" customHeight="1" outlineLevel="1">
      <c r="A409" s="1829"/>
      <c r="B409" s="1720"/>
      <c r="C409" s="1578"/>
      <c r="D409" s="1578"/>
      <c r="E409" s="1578"/>
      <c r="F409" s="1578"/>
      <c r="G409" s="1284" t="s">
        <v>375</v>
      </c>
      <c r="H409" s="1284" t="s">
        <v>376</v>
      </c>
      <c r="I409" s="1284">
        <v>717.12</v>
      </c>
      <c r="J409" s="1307">
        <v>725.76</v>
      </c>
      <c r="K409" s="1578"/>
      <c r="L409" s="1578"/>
      <c r="M409" s="1578"/>
      <c r="N409" s="1578"/>
      <c r="O409" s="1578"/>
      <c r="P409" s="1578"/>
      <c r="Q409" s="1841"/>
      <c r="R409" s="1575"/>
      <c r="S409" s="1572"/>
      <c r="T409" s="1572"/>
      <c r="U409" s="1683"/>
      <c r="V409" s="1683"/>
      <c r="W409" s="1683"/>
      <c r="X409" s="1683"/>
      <c r="Y409" s="1596">
        <f t="shared" si="176"/>
        <v>0</v>
      </c>
      <c r="Z409" s="1596"/>
      <c r="AA409" s="1596"/>
      <c r="AB409" s="1596"/>
      <c r="AC409" s="1841">
        <f t="shared" si="177"/>
        <v>0</v>
      </c>
      <c r="AD409" s="1614"/>
      <c r="AE409" s="1614"/>
      <c r="AF409" s="1929"/>
      <c r="AG409" s="1738"/>
      <c r="AH409" s="1214"/>
      <c r="AI409" s="1214"/>
      <c r="AJ409" s="1929"/>
      <c r="AK409" s="1614">
        <f t="shared" si="167"/>
        <v>0</v>
      </c>
      <c r="AL409" s="1614">
        <f t="shared" si="168"/>
        <v>0</v>
      </c>
      <c r="AM409" s="1929"/>
      <c r="AN409" s="2228"/>
      <c r="AO409" s="2"/>
      <c r="AP409" s="2"/>
      <c r="AQ409" s="2"/>
      <c r="AR409" s="2"/>
      <c r="AS409" s="2"/>
    </row>
    <row r="410" spans="1:45" s="139" customFormat="1" ht="14.4" outlineLevel="1">
      <c r="A410" s="1827" t="s">
        <v>866</v>
      </c>
      <c r="B410" s="1718" t="s">
        <v>651</v>
      </c>
      <c r="C410" s="2178" t="s">
        <v>865</v>
      </c>
      <c r="D410" s="2178"/>
      <c r="E410" s="1576" t="s">
        <v>73</v>
      </c>
      <c r="F410" s="1576" t="s">
        <v>449</v>
      </c>
      <c r="G410" s="1284" t="s">
        <v>372</v>
      </c>
      <c r="H410" s="1284" t="s">
        <v>79</v>
      </c>
      <c r="I410" s="1284">
        <v>0.3</v>
      </c>
      <c r="J410" s="1307">
        <v>0.3</v>
      </c>
      <c r="K410" s="1576">
        <v>2019</v>
      </c>
      <c r="L410" s="1576">
        <v>2020</v>
      </c>
      <c r="M410" s="1839"/>
      <c r="N410" s="1839"/>
      <c r="O410" s="1839"/>
      <c r="P410" s="1839"/>
      <c r="Q410" s="1736"/>
      <c r="R410" s="1736"/>
      <c r="S410" s="1736"/>
      <c r="T410" s="1736"/>
      <c r="U410" s="2038">
        <f>SUM(V410:X412)</f>
        <v>1060</v>
      </c>
      <c r="V410" s="2038">
        <v>0</v>
      </c>
      <c r="W410" s="2038">
        <v>1060</v>
      </c>
      <c r="X410" s="2038">
        <v>0</v>
      </c>
      <c r="Y410" s="1594">
        <f>SUM(Z410:AB412)</f>
        <v>1060</v>
      </c>
      <c r="Z410" s="1594">
        <v>0</v>
      </c>
      <c r="AA410" s="1594">
        <v>1060</v>
      </c>
      <c r="AB410" s="1594">
        <v>0</v>
      </c>
      <c r="AC410" s="1839">
        <f>SUM(AD410:AF412)</f>
        <v>1060</v>
      </c>
      <c r="AD410" s="1736"/>
      <c r="AE410" s="1612">
        <v>1060</v>
      </c>
      <c r="AF410" s="1927"/>
      <c r="AG410" s="1753"/>
      <c r="AH410" s="1277"/>
      <c r="AI410" s="1277"/>
      <c r="AJ410" s="1927"/>
      <c r="AK410" s="1612">
        <f t="shared" si="167"/>
        <v>0</v>
      </c>
      <c r="AL410" s="1612">
        <f t="shared" si="168"/>
        <v>0</v>
      </c>
      <c r="AM410" s="1927"/>
      <c r="AN410" s="2230"/>
      <c r="AO410" s="290"/>
      <c r="AP410" s="290"/>
      <c r="AQ410" s="290"/>
      <c r="AR410" s="290"/>
      <c r="AS410" s="290"/>
    </row>
    <row r="411" spans="1:45" s="139" customFormat="1" ht="14.4" outlineLevel="1">
      <c r="A411" s="1828"/>
      <c r="B411" s="1719"/>
      <c r="C411" s="1577"/>
      <c r="D411" s="2179"/>
      <c r="E411" s="1577"/>
      <c r="F411" s="1577"/>
      <c r="G411" s="1284" t="s">
        <v>374</v>
      </c>
      <c r="H411" s="1284" t="s">
        <v>373</v>
      </c>
      <c r="I411" s="1284">
        <v>600</v>
      </c>
      <c r="J411" s="1307">
        <v>800</v>
      </c>
      <c r="K411" s="1577"/>
      <c r="L411" s="1577"/>
      <c r="M411" s="1840"/>
      <c r="N411" s="1840"/>
      <c r="O411" s="1840"/>
      <c r="P411" s="1840"/>
      <c r="Q411" s="1737"/>
      <c r="R411" s="1737"/>
      <c r="S411" s="1737"/>
      <c r="T411" s="1737"/>
      <c r="U411" s="2039">
        <f t="shared" ref="U411:U412" si="178">SUM(V411:X411)</f>
        <v>0</v>
      </c>
      <c r="V411" s="2039"/>
      <c r="W411" s="2039"/>
      <c r="X411" s="2039"/>
      <c r="Y411" s="1595">
        <f t="shared" si="176"/>
        <v>0</v>
      </c>
      <c r="Z411" s="1595"/>
      <c r="AA411" s="1595"/>
      <c r="AB411" s="1595"/>
      <c r="AC411" s="1840">
        <f t="shared" si="177"/>
        <v>0</v>
      </c>
      <c r="AD411" s="1737"/>
      <c r="AE411" s="1613"/>
      <c r="AF411" s="1928"/>
      <c r="AG411" s="1754"/>
      <c r="AH411" s="1278"/>
      <c r="AI411" s="1278"/>
      <c r="AJ411" s="1928"/>
      <c r="AK411" s="1613">
        <f t="shared" si="167"/>
        <v>0</v>
      </c>
      <c r="AL411" s="1613">
        <f t="shared" si="168"/>
        <v>0</v>
      </c>
      <c r="AM411" s="1928"/>
      <c r="AN411" s="2230"/>
      <c r="AO411" s="290"/>
      <c r="AP411" s="290"/>
      <c r="AQ411" s="290"/>
      <c r="AR411" s="290"/>
      <c r="AS411" s="290"/>
    </row>
    <row r="412" spans="1:45" s="139" customFormat="1" ht="43.2" outlineLevel="1">
      <c r="A412" s="1829"/>
      <c r="B412" s="1720"/>
      <c r="C412" s="1578"/>
      <c r="D412" s="2180"/>
      <c r="E412" s="1578"/>
      <c r="F412" s="1578"/>
      <c r="G412" s="1284" t="s">
        <v>375</v>
      </c>
      <c r="H412" s="1284" t="s">
        <v>376</v>
      </c>
      <c r="I412" s="26">
        <v>46656</v>
      </c>
      <c r="J412" s="49">
        <v>63936</v>
      </c>
      <c r="K412" s="1578"/>
      <c r="L412" s="1578"/>
      <c r="M412" s="1841"/>
      <c r="N412" s="1841"/>
      <c r="O412" s="1841"/>
      <c r="P412" s="1841"/>
      <c r="Q412" s="1738"/>
      <c r="R412" s="1738"/>
      <c r="S412" s="1738"/>
      <c r="T412" s="1738"/>
      <c r="U412" s="2040">
        <f t="shared" si="178"/>
        <v>0</v>
      </c>
      <c r="V412" s="2040"/>
      <c r="W412" s="2040"/>
      <c r="X412" s="2040"/>
      <c r="Y412" s="1596">
        <f t="shared" si="176"/>
        <v>0</v>
      </c>
      <c r="Z412" s="1596"/>
      <c r="AA412" s="1596"/>
      <c r="AB412" s="1596"/>
      <c r="AC412" s="1841">
        <f t="shared" si="177"/>
        <v>0</v>
      </c>
      <c r="AD412" s="1738"/>
      <c r="AE412" s="1614"/>
      <c r="AF412" s="1929"/>
      <c r="AG412" s="1755"/>
      <c r="AH412" s="1297"/>
      <c r="AI412" s="1297"/>
      <c r="AJ412" s="1929"/>
      <c r="AK412" s="1614">
        <f t="shared" si="167"/>
        <v>0</v>
      </c>
      <c r="AL412" s="1614">
        <f t="shared" si="168"/>
        <v>0</v>
      </c>
      <c r="AM412" s="1929"/>
      <c r="AN412" s="2230"/>
      <c r="AO412" s="290"/>
      <c r="AP412" s="290"/>
      <c r="AQ412" s="290"/>
      <c r="AR412" s="290"/>
      <c r="AS412" s="290"/>
    </row>
    <row r="413" spans="1:45" s="139" customFormat="1" ht="14.4" outlineLevel="1">
      <c r="A413" s="1827" t="s">
        <v>898</v>
      </c>
      <c r="B413" s="1718" t="s">
        <v>654</v>
      </c>
      <c r="C413" s="2178" t="s">
        <v>865</v>
      </c>
      <c r="D413" s="2178"/>
      <c r="E413" s="1576" t="s">
        <v>73</v>
      </c>
      <c r="F413" s="1576" t="s">
        <v>449</v>
      </c>
      <c r="G413" s="1284" t="s">
        <v>372</v>
      </c>
      <c r="H413" s="1284" t="s">
        <v>79</v>
      </c>
      <c r="I413" s="1284">
        <v>0.6</v>
      </c>
      <c r="J413" s="1307">
        <v>0.6</v>
      </c>
      <c r="K413" s="1576">
        <v>2019</v>
      </c>
      <c r="L413" s="1576">
        <v>2020</v>
      </c>
      <c r="M413" s="1839"/>
      <c r="N413" s="1839"/>
      <c r="O413" s="1839"/>
      <c r="P413" s="1839"/>
      <c r="Q413" s="1736"/>
      <c r="R413" s="1736"/>
      <c r="S413" s="1736"/>
      <c r="T413" s="1736"/>
      <c r="U413" s="2038">
        <f>SUM(V413:X415)</f>
        <v>1492</v>
      </c>
      <c r="V413" s="2038">
        <v>0</v>
      </c>
      <c r="W413" s="2038">
        <v>1492</v>
      </c>
      <c r="X413" s="2038">
        <v>0</v>
      </c>
      <c r="Y413" s="1594">
        <f>SUM(Z413:AB415)</f>
        <v>1492</v>
      </c>
      <c r="Z413" s="1594">
        <v>0</v>
      </c>
      <c r="AA413" s="1594">
        <v>1492</v>
      </c>
      <c r="AB413" s="1594">
        <v>0</v>
      </c>
      <c r="AC413" s="1839">
        <f>SUM(AD413:AF415)</f>
        <v>1492</v>
      </c>
      <c r="AD413" s="1736"/>
      <c r="AE413" s="1612">
        <v>1492</v>
      </c>
      <c r="AF413" s="1927"/>
      <c r="AG413" s="1753"/>
      <c r="AH413" s="1277"/>
      <c r="AI413" s="1277"/>
      <c r="AJ413" s="1927"/>
      <c r="AK413" s="1612">
        <f t="shared" si="167"/>
        <v>0</v>
      </c>
      <c r="AL413" s="1612">
        <f t="shared" si="168"/>
        <v>0</v>
      </c>
      <c r="AM413" s="1927"/>
      <c r="AN413" s="2230"/>
      <c r="AO413" s="290"/>
      <c r="AP413" s="290"/>
      <c r="AQ413" s="290"/>
      <c r="AR413" s="290"/>
      <c r="AS413" s="290"/>
    </row>
    <row r="414" spans="1:45" s="139" customFormat="1" ht="14.4" outlineLevel="1">
      <c r="A414" s="1828"/>
      <c r="B414" s="1719"/>
      <c r="C414" s="1577"/>
      <c r="D414" s="2179"/>
      <c r="E414" s="1577"/>
      <c r="F414" s="1577"/>
      <c r="G414" s="1284" t="s">
        <v>374</v>
      </c>
      <c r="H414" s="1284" t="s">
        <v>373</v>
      </c>
      <c r="I414" s="1284">
        <v>400</v>
      </c>
      <c r="J414" s="1307">
        <v>400</v>
      </c>
      <c r="K414" s="1577"/>
      <c r="L414" s="1577"/>
      <c r="M414" s="1840"/>
      <c r="N414" s="1840"/>
      <c r="O414" s="1840"/>
      <c r="P414" s="1840"/>
      <c r="Q414" s="1737"/>
      <c r="R414" s="1737"/>
      <c r="S414" s="1737"/>
      <c r="T414" s="1737"/>
      <c r="U414" s="2039">
        <f t="shared" ref="U414:U415" si="179">SUM(V414:X414)</f>
        <v>0</v>
      </c>
      <c r="V414" s="2039"/>
      <c r="W414" s="2039"/>
      <c r="X414" s="2039"/>
      <c r="Y414" s="1595">
        <f t="shared" ref="Y414:Y418" si="180">SUM(Z414:AB414)</f>
        <v>0</v>
      </c>
      <c r="Z414" s="1595"/>
      <c r="AA414" s="1595"/>
      <c r="AB414" s="1595"/>
      <c r="AC414" s="1840">
        <f t="shared" ref="AC414:AC418" si="181">SUM(AD414:AF414)</f>
        <v>0</v>
      </c>
      <c r="AD414" s="1737"/>
      <c r="AE414" s="1613"/>
      <c r="AF414" s="1928"/>
      <c r="AG414" s="1754"/>
      <c r="AH414" s="1278"/>
      <c r="AI414" s="1278"/>
      <c r="AJ414" s="1928"/>
      <c r="AK414" s="1613">
        <f t="shared" si="167"/>
        <v>0</v>
      </c>
      <c r="AL414" s="1613">
        <f t="shared" si="168"/>
        <v>0</v>
      </c>
      <c r="AM414" s="1928"/>
      <c r="AN414" s="2230"/>
      <c r="AO414" s="290"/>
      <c r="AP414" s="290"/>
      <c r="AQ414" s="290"/>
      <c r="AR414" s="290"/>
      <c r="AS414" s="290"/>
    </row>
    <row r="415" spans="1:45" s="139" customFormat="1" ht="43.2" outlineLevel="1">
      <c r="A415" s="1829"/>
      <c r="B415" s="1720"/>
      <c r="C415" s="1578"/>
      <c r="D415" s="2180"/>
      <c r="E415" s="1578"/>
      <c r="F415" s="1578"/>
      <c r="G415" s="1284" t="s">
        <v>375</v>
      </c>
      <c r="H415" s="1284" t="s">
        <v>376</v>
      </c>
      <c r="I415" s="21">
        <v>10368</v>
      </c>
      <c r="J415" s="44">
        <v>10886.4</v>
      </c>
      <c r="K415" s="1578"/>
      <c r="L415" s="1578"/>
      <c r="M415" s="1841"/>
      <c r="N415" s="1841"/>
      <c r="O415" s="1841"/>
      <c r="P415" s="1841"/>
      <c r="Q415" s="1738"/>
      <c r="R415" s="1738"/>
      <c r="S415" s="1738"/>
      <c r="T415" s="1738"/>
      <c r="U415" s="2040">
        <f t="shared" si="179"/>
        <v>0</v>
      </c>
      <c r="V415" s="2040"/>
      <c r="W415" s="2040"/>
      <c r="X415" s="2040"/>
      <c r="Y415" s="1596">
        <f t="shared" si="180"/>
        <v>0</v>
      </c>
      <c r="Z415" s="1596"/>
      <c r="AA415" s="1596"/>
      <c r="AB415" s="1596"/>
      <c r="AC415" s="1841">
        <f t="shared" si="181"/>
        <v>0</v>
      </c>
      <c r="AD415" s="1738"/>
      <c r="AE415" s="1614"/>
      <c r="AF415" s="1929"/>
      <c r="AG415" s="1755"/>
      <c r="AH415" s="1297"/>
      <c r="AI415" s="1297"/>
      <c r="AJ415" s="1929"/>
      <c r="AK415" s="1614">
        <f t="shared" si="167"/>
        <v>0</v>
      </c>
      <c r="AL415" s="1614">
        <f t="shared" si="168"/>
        <v>0</v>
      </c>
      <c r="AM415" s="1929"/>
      <c r="AN415" s="2230"/>
      <c r="AO415" s="290"/>
      <c r="AP415" s="290"/>
      <c r="AQ415" s="290"/>
      <c r="AR415" s="290"/>
      <c r="AS415" s="290"/>
    </row>
    <row r="416" spans="1:45" s="296" customFormat="1" ht="14.4" outlineLevel="1">
      <c r="A416" s="1827" t="s">
        <v>660</v>
      </c>
      <c r="B416" s="1860" t="s">
        <v>656</v>
      </c>
      <c r="C416" s="2155" t="s">
        <v>865</v>
      </c>
      <c r="D416" s="2155"/>
      <c r="E416" s="1866" t="s">
        <v>73</v>
      </c>
      <c r="F416" s="1866" t="s">
        <v>449</v>
      </c>
      <c r="G416" s="1307" t="s">
        <v>372</v>
      </c>
      <c r="H416" s="1307" t="s">
        <v>79</v>
      </c>
      <c r="I416" s="1307">
        <v>1.5</v>
      </c>
      <c r="J416" s="1307">
        <v>1.5</v>
      </c>
      <c r="K416" s="1866">
        <v>2019</v>
      </c>
      <c r="L416" s="1866">
        <v>2020</v>
      </c>
      <c r="M416" s="1976">
        <f>SUM(N416:P418)</f>
        <v>0</v>
      </c>
      <c r="N416" s="1976"/>
      <c r="O416" s="1976"/>
      <c r="P416" s="1976"/>
      <c r="Q416" s="2041"/>
      <c r="R416" s="2041"/>
      <c r="S416" s="2041"/>
      <c r="T416" s="2041"/>
      <c r="U416" s="2038">
        <f>SUM(V416:X418)</f>
        <v>4246</v>
      </c>
      <c r="V416" s="2038">
        <v>0</v>
      </c>
      <c r="W416" s="2038">
        <v>4246</v>
      </c>
      <c r="X416" s="2038">
        <v>0</v>
      </c>
      <c r="Y416" s="1594">
        <f>SUM(Z416:AB418)</f>
        <v>4246</v>
      </c>
      <c r="Z416" s="1594">
        <v>0</v>
      </c>
      <c r="AA416" s="1594">
        <v>4246</v>
      </c>
      <c r="AB416" s="1594">
        <v>0</v>
      </c>
      <c r="AC416" s="1839">
        <f>SUM(AD416:AF418)</f>
        <v>4596</v>
      </c>
      <c r="AD416" s="2041"/>
      <c r="AE416" s="1693">
        <v>4246</v>
      </c>
      <c r="AF416" s="1693">
        <v>350</v>
      </c>
      <c r="AG416" s="1807">
        <v>350</v>
      </c>
      <c r="AH416" s="1268"/>
      <c r="AI416" s="1268"/>
      <c r="AJ416" s="1986"/>
      <c r="AK416" s="1612">
        <f t="shared" si="167"/>
        <v>350</v>
      </c>
      <c r="AL416" s="1612">
        <f t="shared" si="168"/>
        <v>350</v>
      </c>
      <c r="AM416" s="1927"/>
      <c r="AN416" s="2231"/>
      <c r="AO416" s="295"/>
      <c r="AP416" s="295"/>
      <c r="AQ416" s="295"/>
      <c r="AR416" s="295"/>
      <c r="AS416" s="295"/>
    </row>
    <row r="417" spans="1:45" s="296" customFormat="1" ht="14.4" outlineLevel="1">
      <c r="A417" s="1828"/>
      <c r="B417" s="1861"/>
      <c r="C417" s="1867"/>
      <c r="D417" s="2154"/>
      <c r="E417" s="1867"/>
      <c r="F417" s="1867"/>
      <c r="G417" s="1307" t="s">
        <v>374</v>
      </c>
      <c r="H417" s="1307" t="s">
        <v>373</v>
      </c>
      <c r="I417" s="1307">
        <v>600</v>
      </c>
      <c r="J417" s="1307">
        <v>800</v>
      </c>
      <c r="K417" s="1867"/>
      <c r="L417" s="1867"/>
      <c r="M417" s="1977"/>
      <c r="N417" s="1977"/>
      <c r="O417" s="1977"/>
      <c r="P417" s="1977"/>
      <c r="Q417" s="2042"/>
      <c r="R417" s="2042"/>
      <c r="S417" s="2042"/>
      <c r="T417" s="2042"/>
      <c r="U417" s="2039">
        <f t="shared" ref="U417:U418" si="182">SUM(V417:X417)</f>
        <v>0</v>
      </c>
      <c r="V417" s="2039"/>
      <c r="W417" s="2039"/>
      <c r="X417" s="2039"/>
      <c r="Y417" s="1595">
        <f t="shared" si="180"/>
        <v>0</v>
      </c>
      <c r="Z417" s="1595"/>
      <c r="AA417" s="1595"/>
      <c r="AB417" s="1595"/>
      <c r="AC417" s="1840">
        <f t="shared" si="181"/>
        <v>0</v>
      </c>
      <c r="AD417" s="2042"/>
      <c r="AE417" s="1694"/>
      <c r="AF417" s="1694"/>
      <c r="AG417" s="1808"/>
      <c r="AH417" s="1327"/>
      <c r="AI417" s="1327"/>
      <c r="AJ417" s="1987"/>
      <c r="AK417" s="1613">
        <f t="shared" si="167"/>
        <v>0</v>
      </c>
      <c r="AL417" s="1613">
        <f t="shared" si="168"/>
        <v>0</v>
      </c>
      <c r="AM417" s="1928"/>
      <c r="AN417" s="2231"/>
      <c r="AO417" s="295"/>
      <c r="AP417" s="295"/>
      <c r="AQ417" s="295"/>
      <c r="AR417" s="295"/>
      <c r="AS417" s="295"/>
    </row>
    <row r="418" spans="1:45" s="296" customFormat="1" ht="43.2" outlineLevel="1">
      <c r="A418" s="1829"/>
      <c r="B418" s="1862"/>
      <c r="C418" s="1868"/>
      <c r="D418" s="2162"/>
      <c r="E418" s="1868"/>
      <c r="F418" s="1868"/>
      <c r="G418" s="1307" t="s">
        <v>375</v>
      </c>
      <c r="H418" s="1307" t="s">
        <v>376</v>
      </c>
      <c r="I418" s="49">
        <v>46656</v>
      </c>
      <c r="J418" s="49">
        <v>63936</v>
      </c>
      <c r="K418" s="1868"/>
      <c r="L418" s="1868"/>
      <c r="M418" s="1978"/>
      <c r="N418" s="1978"/>
      <c r="O418" s="1978"/>
      <c r="P418" s="1978"/>
      <c r="Q418" s="2043"/>
      <c r="R418" s="2043"/>
      <c r="S418" s="2043"/>
      <c r="T418" s="2043"/>
      <c r="U418" s="2040">
        <f t="shared" si="182"/>
        <v>0</v>
      </c>
      <c r="V418" s="2040"/>
      <c r="W418" s="2040"/>
      <c r="X418" s="2040"/>
      <c r="Y418" s="1596">
        <f t="shared" si="180"/>
        <v>0</v>
      </c>
      <c r="Z418" s="1596"/>
      <c r="AA418" s="1596"/>
      <c r="AB418" s="1596"/>
      <c r="AC418" s="1841">
        <f t="shared" si="181"/>
        <v>0</v>
      </c>
      <c r="AD418" s="2043"/>
      <c r="AE418" s="1695"/>
      <c r="AF418" s="1695"/>
      <c r="AG418" s="1879"/>
      <c r="AH418" s="1269"/>
      <c r="AI418" s="1269"/>
      <c r="AJ418" s="1988"/>
      <c r="AK418" s="1614">
        <f t="shared" si="167"/>
        <v>0</v>
      </c>
      <c r="AL418" s="1614">
        <f t="shared" si="168"/>
        <v>0</v>
      </c>
      <c r="AM418" s="1929"/>
      <c r="AN418" s="2231"/>
      <c r="AO418" s="295"/>
      <c r="AP418" s="295"/>
      <c r="AQ418" s="295"/>
      <c r="AR418" s="295"/>
      <c r="AS418" s="295"/>
    </row>
    <row r="419" spans="1:45" s="107" customFormat="1" ht="28.5" customHeight="1" outlineLevel="1">
      <c r="A419" s="1827" t="s">
        <v>899</v>
      </c>
      <c r="B419" s="1860" t="s">
        <v>702</v>
      </c>
      <c r="C419" s="1866" t="s">
        <v>1059</v>
      </c>
      <c r="D419" s="1866" t="s">
        <v>888</v>
      </c>
      <c r="E419" s="1866" t="s">
        <v>73</v>
      </c>
      <c r="F419" s="1866" t="s">
        <v>449</v>
      </c>
      <c r="G419" s="1307" t="s">
        <v>372</v>
      </c>
      <c r="H419" s="1307" t="s">
        <v>79</v>
      </c>
      <c r="I419" s="1307">
        <v>6.4000000000000001E-2</v>
      </c>
      <c r="J419" s="1307">
        <v>6.4000000000000001E-2</v>
      </c>
      <c r="K419" s="1866">
        <v>2020</v>
      </c>
      <c r="L419" s="1866">
        <v>2020</v>
      </c>
      <c r="M419" s="1976"/>
      <c r="N419" s="1976"/>
      <c r="O419" s="1976"/>
      <c r="P419" s="1976"/>
      <c r="Q419" s="2041"/>
      <c r="R419" s="2041"/>
      <c r="S419" s="2041"/>
      <c r="T419" s="2041"/>
      <c r="U419" s="2038"/>
      <c r="V419" s="2038"/>
      <c r="W419" s="2038"/>
      <c r="X419" s="2038"/>
      <c r="Y419" s="1594">
        <f>SUM(Z419:AB421)</f>
        <v>3770.9</v>
      </c>
      <c r="Z419" s="1594">
        <v>0</v>
      </c>
      <c r="AA419" s="1594">
        <v>0</v>
      </c>
      <c r="AB419" s="1594">
        <v>3770.9</v>
      </c>
      <c r="AC419" s="1693">
        <f>SUM(AD419:AF421)</f>
        <v>3770.93</v>
      </c>
      <c r="AD419" s="1693"/>
      <c r="AE419" s="1693"/>
      <c r="AF419" s="1913">
        <f>SUM(AG419:AH421)</f>
        <v>3770.93</v>
      </c>
      <c r="AG419" s="1807">
        <v>3770.93</v>
      </c>
      <c r="AH419" s="1319"/>
      <c r="AI419" s="1319"/>
      <c r="AJ419" s="1693">
        <v>3770.9</v>
      </c>
      <c r="AK419" s="1612">
        <f t="shared" si="167"/>
        <v>2.9999999999745341E-2</v>
      </c>
      <c r="AL419" s="1612">
        <f t="shared" si="168"/>
        <v>2.9999999999745341E-2</v>
      </c>
      <c r="AM419" s="1927"/>
      <c r="AN419" s="2232"/>
      <c r="AO419" s="2047"/>
      <c r="AP419" s="83"/>
      <c r="AQ419" s="83"/>
      <c r="AR419" s="83"/>
      <c r="AS419" s="83"/>
    </row>
    <row r="420" spans="1:45" s="107" customFormat="1" ht="14.4" outlineLevel="1">
      <c r="A420" s="1828"/>
      <c r="B420" s="1861"/>
      <c r="C420" s="1867"/>
      <c r="D420" s="1867"/>
      <c r="E420" s="1867"/>
      <c r="F420" s="1867"/>
      <c r="G420" s="1307" t="s">
        <v>374</v>
      </c>
      <c r="H420" s="1307" t="s">
        <v>373</v>
      </c>
      <c r="I420" s="1307">
        <v>400</v>
      </c>
      <c r="J420" s="1307">
        <v>400</v>
      </c>
      <c r="K420" s="1867"/>
      <c r="L420" s="1867"/>
      <c r="M420" s="1977"/>
      <c r="N420" s="1977"/>
      <c r="O420" s="1977"/>
      <c r="P420" s="1977"/>
      <c r="Q420" s="2042"/>
      <c r="R420" s="2042"/>
      <c r="S420" s="2042"/>
      <c r="T420" s="2042"/>
      <c r="U420" s="2039"/>
      <c r="V420" s="2039"/>
      <c r="W420" s="2039"/>
      <c r="X420" s="2039"/>
      <c r="Y420" s="1595">
        <f t="shared" ref="Y420:Y424" si="183">SUM(Z420:AB420)</f>
        <v>0</v>
      </c>
      <c r="Z420" s="1595"/>
      <c r="AA420" s="1595"/>
      <c r="AB420" s="1595"/>
      <c r="AC420" s="1694">
        <f t="shared" ref="AC420:AC421" si="184">SUM(AD420:AF420)</f>
        <v>0</v>
      </c>
      <c r="AD420" s="1694"/>
      <c r="AE420" s="1694"/>
      <c r="AF420" s="1914"/>
      <c r="AG420" s="1808"/>
      <c r="AH420" s="1320"/>
      <c r="AI420" s="1320"/>
      <c r="AJ420" s="1694"/>
      <c r="AK420" s="1613">
        <f t="shared" si="167"/>
        <v>0</v>
      </c>
      <c r="AL420" s="1613">
        <f t="shared" si="168"/>
        <v>0</v>
      </c>
      <c r="AM420" s="1928"/>
      <c r="AN420" s="2232"/>
      <c r="AO420" s="2047"/>
      <c r="AP420" s="83"/>
      <c r="AQ420" s="83"/>
      <c r="AR420" s="83"/>
      <c r="AS420" s="83"/>
    </row>
    <row r="421" spans="1:45" s="107" customFormat="1" ht="56.25" customHeight="1" outlineLevel="1">
      <c r="A421" s="1829"/>
      <c r="B421" s="1862"/>
      <c r="C421" s="1868"/>
      <c r="D421" s="1868"/>
      <c r="E421" s="1868"/>
      <c r="F421" s="1868"/>
      <c r="G421" s="1307" t="s">
        <v>375</v>
      </c>
      <c r="H421" s="1307" t="s">
        <v>376</v>
      </c>
      <c r="I421" s="44">
        <v>10368</v>
      </c>
      <c r="J421" s="44">
        <v>10886.4</v>
      </c>
      <c r="K421" s="1868"/>
      <c r="L421" s="1868"/>
      <c r="M421" s="1978"/>
      <c r="N421" s="1978"/>
      <c r="O421" s="1978"/>
      <c r="P421" s="1978"/>
      <c r="Q421" s="2043"/>
      <c r="R421" s="2043"/>
      <c r="S421" s="2043"/>
      <c r="T421" s="2043"/>
      <c r="U421" s="2040"/>
      <c r="V421" s="2040"/>
      <c r="W421" s="2040"/>
      <c r="X421" s="2040"/>
      <c r="Y421" s="1596">
        <f t="shared" si="183"/>
        <v>0</v>
      </c>
      <c r="Z421" s="1596"/>
      <c r="AA421" s="1596"/>
      <c r="AB421" s="1596"/>
      <c r="AC421" s="1695">
        <f t="shared" si="184"/>
        <v>0</v>
      </c>
      <c r="AD421" s="1695"/>
      <c r="AE421" s="1695"/>
      <c r="AF421" s="2175"/>
      <c r="AG421" s="1879"/>
      <c r="AH421" s="1321"/>
      <c r="AI421" s="1321"/>
      <c r="AJ421" s="1695"/>
      <c r="AK421" s="1614">
        <f t="shared" si="167"/>
        <v>0</v>
      </c>
      <c r="AL421" s="1614">
        <f t="shared" si="168"/>
        <v>0</v>
      </c>
      <c r="AM421" s="1929"/>
      <c r="AN421" s="2232"/>
      <c r="AO421" s="2047"/>
      <c r="AP421" s="83"/>
      <c r="AQ421" s="83"/>
      <c r="AR421" s="83"/>
      <c r="AS421" s="83"/>
    </row>
    <row r="422" spans="1:45" s="107" customFormat="1" ht="14.4" customHeight="1" outlineLevel="1">
      <c r="A422" s="1857" t="s">
        <v>900</v>
      </c>
      <c r="B422" s="1860" t="s">
        <v>890</v>
      </c>
      <c r="C422" s="1866" t="s">
        <v>1060</v>
      </c>
      <c r="D422" s="1866" t="s">
        <v>888</v>
      </c>
      <c r="E422" s="1866" t="s">
        <v>73</v>
      </c>
      <c r="F422" s="1866" t="s">
        <v>449</v>
      </c>
      <c r="G422" s="1307" t="s">
        <v>372</v>
      </c>
      <c r="H422" s="1307" t="s">
        <v>79</v>
      </c>
      <c r="I422" s="45">
        <v>0.16</v>
      </c>
      <c r="J422" s="45">
        <v>0.16</v>
      </c>
      <c r="K422" s="1866">
        <v>2020</v>
      </c>
      <c r="L422" s="1866">
        <v>2020</v>
      </c>
      <c r="M422" s="1306"/>
      <c r="N422" s="1306"/>
      <c r="O422" s="1306"/>
      <c r="P422" s="1306"/>
      <c r="Q422" s="1217"/>
      <c r="R422" s="1217"/>
      <c r="S422" s="1217"/>
      <c r="T422" s="1217"/>
      <c r="U422" s="2038"/>
      <c r="V422" s="2038"/>
      <c r="W422" s="2038"/>
      <c r="X422" s="2038"/>
      <c r="Y422" s="1594">
        <f>SUM(Z422:AB424)</f>
        <v>2965</v>
      </c>
      <c r="Z422" s="1594">
        <v>0</v>
      </c>
      <c r="AA422" s="1594">
        <v>0</v>
      </c>
      <c r="AB422" s="1594">
        <v>2965</v>
      </c>
      <c r="AC422" s="1693">
        <f>SUM(AD422:AF424)</f>
        <v>2965</v>
      </c>
      <c r="AD422" s="1221"/>
      <c r="AE422" s="1221"/>
      <c r="AF422" s="1913">
        <v>2965</v>
      </c>
      <c r="AG422" s="2041"/>
      <c r="AH422" s="1913">
        <v>2965.42</v>
      </c>
      <c r="AI422" s="1216"/>
      <c r="AJ422" s="1693">
        <v>2965</v>
      </c>
      <c r="AK422" s="1693">
        <f t="shared" si="167"/>
        <v>0</v>
      </c>
      <c r="AL422" s="1693">
        <f t="shared" si="168"/>
        <v>0</v>
      </c>
      <c r="AM422" s="2149" t="s">
        <v>1085</v>
      </c>
      <c r="AN422" s="2233"/>
      <c r="AO422" s="1326"/>
      <c r="AP422" s="83"/>
      <c r="AQ422" s="83"/>
      <c r="AR422" s="83"/>
      <c r="AS422" s="83"/>
    </row>
    <row r="423" spans="1:45" s="107" customFormat="1" ht="14.4" outlineLevel="1">
      <c r="A423" s="1858"/>
      <c r="B423" s="1861"/>
      <c r="C423" s="1867"/>
      <c r="D423" s="1867"/>
      <c r="E423" s="1867"/>
      <c r="F423" s="1867"/>
      <c r="G423" s="1307" t="s">
        <v>374</v>
      </c>
      <c r="H423" s="1307" t="s">
        <v>373</v>
      </c>
      <c r="I423" s="269" t="s">
        <v>456</v>
      </c>
      <c r="J423" s="44">
        <v>0.6875</v>
      </c>
      <c r="K423" s="1867"/>
      <c r="L423" s="1867"/>
      <c r="M423" s="1306"/>
      <c r="N423" s="1306"/>
      <c r="O423" s="1306"/>
      <c r="P423" s="1306"/>
      <c r="Q423" s="1217"/>
      <c r="R423" s="1217"/>
      <c r="S423" s="1217"/>
      <c r="T423" s="1217"/>
      <c r="U423" s="2039"/>
      <c r="V423" s="2039"/>
      <c r="W423" s="2039"/>
      <c r="X423" s="2039"/>
      <c r="Y423" s="1595">
        <f t="shared" si="183"/>
        <v>0</v>
      </c>
      <c r="Z423" s="1595"/>
      <c r="AA423" s="1595"/>
      <c r="AB423" s="1595"/>
      <c r="AC423" s="1694"/>
      <c r="AD423" s="1221"/>
      <c r="AE423" s="1221"/>
      <c r="AF423" s="1914"/>
      <c r="AG423" s="2042"/>
      <c r="AH423" s="1914"/>
      <c r="AI423" s="1217"/>
      <c r="AJ423" s="1694"/>
      <c r="AK423" s="1694">
        <f t="shared" si="167"/>
        <v>0</v>
      </c>
      <c r="AL423" s="1694">
        <f t="shared" si="168"/>
        <v>0</v>
      </c>
      <c r="AM423" s="2177"/>
      <c r="AN423" s="2234"/>
      <c r="AO423" s="1326"/>
      <c r="AP423" s="83"/>
      <c r="AQ423" s="83"/>
      <c r="AR423" s="83"/>
      <c r="AS423" s="83"/>
    </row>
    <row r="424" spans="1:45" s="107" customFormat="1" ht="43.2" outlineLevel="1">
      <c r="A424" s="1859"/>
      <c r="B424" s="1862"/>
      <c r="C424" s="1868"/>
      <c r="D424" s="1868"/>
      <c r="E424" s="1868"/>
      <c r="F424" s="1868"/>
      <c r="G424" s="1307" t="s">
        <v>375</v>
      </c>
      <c r="H424" s="1307" t="s">
        <v>376</v>
      </c>
      <c r="I424" s="44">
        <v>1110.5</v>
      </c>
      <c r="J424" s="44">
        <v>1209.5999999999999</v>
      </c>
      <c r="K424" s="1868"/>
      <c r="L424" s="1868"/>
      <c r="M424" s="1306"/>
      <c r="N424" s="1306"/>
      <c r="O424" s="1306"/>
      <c r="P424" s="1306"/>
      <c r="Q424" s="1217"/>
      <c r="R424" s="1217"/>
      <c r="S424" s="1217"/>
      <c r="T424" s="1217"/>
      <c r="U424" s="2040"/>
      <c r="V424" s="2040"/>
      <c r="W424" s="2040"/>
      <c r="X424" s="2040"/>
      <c r="Y424" s="1596">
        <f t="shared" si="183"/>
        <v>0</v>
      </c>
      <c r="Z424" s="1596"/>
      <c r="AA424" s="1596"/>
      <c r="AB424" s="1596"/>
      <c r="AC424" s="1695"/>
      <c r="AD424" s="1221"/>
      <c r="AE424" s="1221"/>
      <c r="AF424" s="2175"/>
      <c r="AG424" s="2043"/>
      <c r="AH424" s="2175"/>
      <c r="AI424" s="1218"/>
      <c r="AJ424" s="1695"/>
      <c r="AK424" s="1695">
        <f t="shared" si="167"/>
        <v>0</v>
      </c>
      <c r="AL424" s="1695">
        <f t="shared" si="168"/>
        <v>0</v>
      </c>
      <c r="AM424" s="2150"/>
      <c r="AN424" s="2235"/>
      <c r="AO424" s="1326"/>
      <c r="AP424" s="83"/>
      <c r="AQ424" s="83"/>
      <c r="AR424" s="83"/>
      <c r="AS424" s="83"/>
    </row>
    <row r="425" spans="1:45" s="237" customFormat="1" ht="14.4" customHeight="1" outlineLevel="1">
      <c r="A425" s="1857" t="s">
        <v>901</v>
      </c>
      <c r="B425" s="1860" t="s">
        <v>685</v>
      </c>
      <c r="C425" s="1866" t="s">
        <v>1060</v>
      </c>
      <c r="D425" s="1866" t="s">
        <v>888</v>
      </c>
      <c r="E425" s="1866" t="s">
        <v>73</v>
      </c>
      <c r="F425" s="1866" t="s">
        <v>449</v>
      </c>
      <c r="G425" s="1307" t="s">
        <v>372</v>
      </c>
      <c r="H425" s="1307" t="s">
        <v>79</v>
      </c>
      <c r="I425" s="45">
        <v>0.127</v>
      </c>
      <c r="J425" s="45">
        <v>0.127</v>
      </c>
      <c r="K425" s="1866">
        <v>2020</v>
      </c>
      <c r="L425" s="1866">
        <v>2020</v>
      </c>
      <c r="M425" s="2057"/>
      <c r="N425" s="2057"/>
      <c r="O425" s="2057"/>
      <c r="P425" s="2057"/>
      <c r="Q425" s="2051"/>
      <c r="R425" s="2051"/>
      <c r="S425" s="2051"/>
      <c r="T425" s="2051"/>
      <c r="U425" s="2038"/>
      <c r="V425" s="2038"/>
      <c r="W425" s="2038"/>
      <c r="X425" s="2038"/>
      <c r="Y425" s="1594">
        <f>SUM(Z425:AB427)</f>
        <v>3000</v>
      </c>
      <c r="Z425" s="1594">
        <v>0</v>
      </c>
      <c r="AA425" s="1594">
        <v>0</v>
      </c>
      <c r="AB425" s="1594">
        <v>3000</v>
      </c>
      <c r="AC425" s="1693">
        <f>SUM(AD425:AF427)</f>
        <v>3017.72</v>
      </c>
      <c r="AD425" s="1693"/>
      <c r="AE425" s="1693"/>
      <c r="AF425" s="1913">
        <v>3017.72</v>
      </c>
      <c r="AG425" s="2054"/>
      <c r="AH425" s="1913">
        <v>3017.72</v>
      </c>
      <c r="AI425" s="1323"/>
      <c r="AJ425" s="1693">
        <v>3000</v>
      </c>
      <c r="AK425" s="1693">
        <f t="shared" si="167"/>
        <v>17.7199999999998</v>
      </c>
      <c r="AL425" s="1693">
        <f t="shared" si="168"/>
        <v>17.7199999999998</v>
      </c>
      <c r="AM425" s="2149"/>
      <c r="AN425" s="2068" t="s">
        <v>1079</v>
      </c>
      <c r="AO425" s="485"/>
      <c r="AP425" s="236"/>
      <c r="AQ425" s="236"/>
      <c r="AR425" s="236"/>
      <c r="AS425" s="236"/>
    </row>
    <row r="426" spans="1:45" s="237" customFormat="1" ht="14.4" outlineLevel="1">
      <c r="A426" s="1858"/>
      <c r="B426" s="1861"/>
      <c r="C426" s="1867"/>
      <c r="D426" s="1867"/>
      <c r="E426" s="1867"/>
      <c r="F426" s="1867"/>
      <c r="G426" s="1307" t="s">
        <v>374</v>
      </c>
      <c r="H426" s="1307" t="s">
        <v>373</v>
      </c>
      <c r="I426" s="49">
        <v>200</v>
      </c>
      <c r="J426" s="49">
        <v>225</v>
      </c>
      <c r="K426" s="1867"/>
      <c r="L426" s="1867"/>
      <c r="M426" s="2058"/>
      <c r="N426" s="2058"/>
      <c r="O426" s="2058"/>
      <c r="P426" s="2058"/>
      <c r="Q426" s="2052"/>
      <c r="R426" s="2052"/>
      <c r="S426" s="2052"/>
      <c r="T426" s="2052"/>
      <c r="U426" s="2039"/>
      <c r="V426" s="2039"/>
      <c r="W426" s="2039"/>
      <c r="X426" s="2039"/>
      <c r="Y426" s="1595">
        <f t="shared" ref="Y426:Y430" si="185">SUM(Z426:AB426)</f>
        <v>0</v>
      </c>
      <c r="Z426" s="1595"/>
      <c r="AA426" s="1595"/>
      <c r="AB426" s="1595"/>
      <c r="AC426" s="1694">
        <f t="shared" ref="AC426:AC430" si="186">SUM(AD426:AF426)</f>
        <v>0</v>
      </c>
      <c r="AD426" s="1694"/>
      <c r="AE426" s="1694"/>
      <c r="AF426" s="1914"/>
      <c r="AG426" s="2055"/>
      <c r="AH426" s="1914"/>
      <c r="AI426" s="1324"/>
      <c r="AJ426" s="1694"/>
      <c r="AK426" s="1694">
        <f t="shared" si="167"/>
        <v>0</v>
      </c>
      <c r="AL426" s="1694">
        <f t="shared" si="168"/>
        <v>0</v>
      </c>
      <c r="AM426" s="2177"/>
      <c r="AN426" s="2068"/>
      <c r="AO426" s="485"/>
      <c r="AP426" s="236"/>
      <c r="AQ426" s="236"/>
      <c r="AR426" s="236"/>
      <c r="AS426" s="236"/>
    </row>
    <row r="427" spans="1:45" s="237" customFormat="1" ht="43.2" outlineLevel="1">
      <c r="A427" s="1859"/>
      <c r="B427" s="1862"/>
      <c r="C427" s="1868"/>
      <c r="D427" s="1868"/>
      <c r="E427" s="1868"/>
      <c r="F427" s="1868"/>
      <c r="G427" s="1307" t="s">
        <v>375</v>
      </c>
      <c r="H427" s="1307" t="s">
        <v>376</v>
      </c>
      <c r="I427" s="44">
        <v>2505.6</v>
      </c>
      <c r="J427" s="49">
        <v>2687</v>
      </c>
      <c r="K427" s="1868"/>
      <c r="L427" s="1868"/>
      <c r="M427" s="2059"/>
      <c r="N427" s="2059"/>
      <c r="O427" s="2059"/>
      <c r="P427" s="2059"/>
      <c r="Q427" s="2053"/>
      <c r="R427" s="2053"/>
      <c r="S427" s="2053"/>
      <c r="T427" s="2053"/>
      <c r="U427" s="2040"/>
      <c r="V427" s="2040"/>
      <c r="W427" s="2040"/>
      <c r="X427" s="2040"/>
      <c r="Y427" s="1596">
        <f t="shared" si="185"/>
        <v>0</v>
      </c>
      <c r="Z427" s="1596"/>
      <c r="AA427" s="1596"/>
      <c r="AB427" s="1596"/>
      <c r="AC427" s="1695">
        <f t="shared" si="186"/>
        <v>0</v>
      </c>
      <c r="AD427" s="1695"/>
      <c r="AE427" s="1695"/>
      <c r="AF427" s="2175"/>
      <c r="AG427" s="2056"/>
      <c r="AH427" s="2175"/>
      <c r="AI427" s="1325"/>
      <c r="AJ427" s="1695"/>
      <c r="AK427" s="1695">
        <f t="shared" si="167"/>
        <v>0</v>
      </c>
      <c r="AL427" s="1695">
        <f t="shared" si="168"/>
        <v>0</v>
      </c>
      <c r="AM427" s="2150"/>
      <c r="AN427" s="2068"/>
      <c r="AO427" s="485"/>
      <c r="AP427" s="236"/>
      <c r="AQ427" s="236"/>
      <c r="AR427" s="236"/>
      <c r="AS427" s="236"/>
    </row>
    <row r="428" spans="1:45" s="107" customFormat="1" ht="21.6" customHeight="1" outlineLevel="1">
      <c r="A428" s="1857" t="s">
        <v>902</v>
      </c>
      <c r="B428" s="1860" t="s">
        <v>684</v>
      </c>
      <c r="C428" s="1866" t="s">
        <v>1060</v>
      </c>
      <c r="D428" s="1866" t="s">
        <v>888</v>
      </c>
      <c r="E428" s="1866"/>
      <c r="F428" s="1866"/>
      <c r="G428" s="1307" t="s">
        <v>372</v>
      </c>
      <c r="H428" s="1307" t="s">
        <v>79</v>
      </c>
      <c r="I428" s="44"/>
      <c r="J428" s="44">
        <v>0.2</v>
      </c>
      <c r="K428" s="1866"/>
      <c r="L428" s="1866">
        <v>2020</v>
      </c>
      <c r="M428" s="1976">
        <f>SUM(N428:P430)</f>
        <v>0</v>
      </c>
      <c r="N428" s="1976"/>
      <c r="O428" s="1976"/>
      <c r="P428" s="1976"/>
      <c r="Q428" s="2041"/>
      <c r="R428" s="2041"/>
      <c r="S428" s="2041"/>
      <c r="T428" s="2041"/>
      <c r="U428" s="2038"/>
      <c r="V428" s="2038"/>
      <c r="W428" s="2038"/>
      <c r="X428" s="2038"/>
      <c r="Y428" s="1594">
        <f>SUM(Z428:AB430)</f>
        <v>4062</v>
      </c>
      <c r="Z428" s="1594">
        <v>0</v>
      </c>
      <c r="AA428" s="1594">
        <v>0</v>
      </c>
      <c r="AB428" s="1594">
        <v>4062</v>
      </c>
      <c r="AC428" s="1693">
        <f>SUM(AD428:AF430)</f>
        <v>3960.59</v>
      </c>
      <c r="AD428" s="1693"/>
      <c r="AE428" s="1693"/>
      <c r="AF428" s="1913">
        <v>3960.59</v>
      </c>
      <c r="AG428" s="1693"/>
      <c r="AH428" s="1913">
        <v>3960.59</v>
      </c>
      <c r="AI428" s="1220"/>
      <c r="AJ428" s="1693">
        <v>4062</v>
      </c>
      <c r="AK428" s="1693">
        <f t="shared" si="167"/>
        <v>-101.40999999999985</v>
      </c>
      <c r="AL428" s="1693">
        <f t="shared" si="168"/>
        <v>-101.40999999999985</v>
      </c>
      <c r="AM428" s="2149"/>
      <c r="AN428" s="2232"/>
      <c r="AO428" s="1326"/>
      <c r="AP428" s="83"/>
      <c r="AQ428" s="83"/>
      <c r="AR428" s="83"/>
      <c r="AS428" s="83"/>
    </row>
    <row r="429" spans="1:45" s="107" customFormat="1" ht="21.6" customHeight="1" outlineLevel="1">
      <c r="A429" s="1858"/>
      <c r="B429" s="1861"/>
      <c r="C429" s="1867"/>
      <c r="D429" s="1867"/>
      <c r="E429" s="1867"/>
      <c r="F429" s="1867"/>
      <c r="G429" s="1307"/>
      <c r="H429" s="1307"/>
      <c r="I429" s="44"/>
      <c r="J429" s="44"/>
      <c r="K429" s="1867"/>
      <c r="L429" s="1867"/>
      <c r="M429" s="1977"/>
      <c r="N429" s="1977"/>
      <c r="O429" s="1977"/>
      <c r="P429" s="1977"/>
      <c r="Q429" s="2042"/>
      <c r="R429" s="2042"/>
      <c r="S429" s="2042"/>
      <c r="T429" s="2042"/>
      <c r="U429" s="2039"/>
      <c r="V429" s="2039"/>
      <c r="W429" s="2039"/>
      <c r="X429" s="2039"/>
      <c r="Y429" s="1595">
        <f t="shared" si="185"/>
        <v>0</v>
      </c>
      <c r="Z429" s="1595"/>
      <c r="AA429" s="1595"/>
      <c r="AB429" s="1595"/>
      <c r="AC429" s="1694">
        <f t="shared" si="186"/>
        <v>0</v>
      </c>
      <c r="AD429" s="1694"/>
      <c r="AE429" s="1694"/>
      <c r="AF429" s="1914"/>
      <c r="AG429" s="1694"/>
      <c r="AH429" s="1914"/>
      <c r="AI429" s="1221"/>
      <c r="AJ429" s="1694"/>
      <c r="AK429" s="1694">
        <f t="shared" si="167"/>
        <v>0</v>
      </c>
      <c r="AL429" s="1694">
        <f t="shared" si="168"/>
        <v>0</v>
      </c>
      <c r="AM429" s="2177"/>
      <c r="AN429" s="2232"/>
      <c r="AO429" s="1326"/>
      <c r="AP429" s="83"/>
      <c r="AQ429" s="83"/>
      <c r="AR429" s="83"/>
      <c r="AS429" s="83"/>
    </row>
    <row r="430" spans="1:45" s="107" customFormat="1" ht="21.6" customHeight="1" outlineLevel="1">
      <c r="A430" s="1859"/>
      <c r="B430" s="1862"/>
      <c r="C430" s="1868"/>
      <c r="D430" s="1868"/>
      <c r="E430" s="1868"/>
      <c r="F430" s="1868"/>
      <c r="G430" s="1307"/>
      <c r="H430" s="1307"/>
      <c r="I430" s="44"/>
      <c r="J430" s="44"/>
      <c r="K430" s="1868"/>
      <c r="L430" s="1868"/>
      <c r="M430" s="1978"/>
      <c r="N430" s="1978"/>
      <c r="O430" s="1978"/>
      <c r="P430" s="1978"/>
      <c r="Q430" s="2043"/>
      <c r="R430" s="2043"/>
      <c r="S430" s="2043"/>
      <c r="T430" s="2043"/>
      <c r="U430" s="2040"/>
      <c r="V430" s="2040"/>
      <c r="W430" s="2040"/>
      <c r="X430" s="2040"/>
      <c r="Y430" s="1596">
        <f t="shared" si="185"/>
        <v>0</v>
      </c>
      <c r="Z430" s="1596"/>
      <c r="AA430" s="1596"/>
      <c r="AB430" s="1596"/>
      <c r="AC430" s="1695">
        <f t="shared" si="186"/>
        <v>0</v>
      </c>
      <c r="AD430" s="1695"/>
      <c r="AE430" s="1695"/>
      <c r="AF430" s="2175"/>
      <c r="AG430" s="1695"/>
      <c r="AH430" s="2175"/>
      <c r="AI430" s="1222"/>
      <c r="AJ430" s="1695"/>
      <c r="AK430" s="1695">
        <f t="shared" si="167"/>
        <v>0</v>
      </c>
      <c r="AL430" s="1695">
        <f t="shared" si="168"/>
        <v>0</v>
      </c>
      <c r="AM430" s="2150"/>
      <c r="AN430" s="2232"/>
      <c r="AO430" s="1326"/>
      <c r="AP430" s="83"/>
      <c r="AQ430" s="83"/>
      <c r="AR430" s="83"/>
      <c r="AS430" s="83"/>
    </row>
    <row r="431" spans="1:45" ht="21.75" customHeight="1">
      <c r="A431" s="360" t="s">
        <v>244</v>
      </c>
      <c r="B431" s="1878" t="s">
        <v>39</v>
      </c>
      <c r="C431" s="1878"/>
      <c r="D431" s="1878"/>
      <c r="E431" s="1878"/>
      <c r="F431" s="1230"/>
      <c r="G431" s="46"/>
      <c r="H431" s="46"/>
      <c r="I431" s="46"/>
      <c r="J431" s="46"/>
      <c r="K431" s="46"/>
      <c r="L431" s="46"/>
      <c r="M431" s="47">
        <f t="shared" ref="M431:T431" si="187">SUM(M432:M461)</f>
        <v>157462</v>
      </c>
      <c r="N431" s="47">
        <f t="shared" si="187"/>
        <v>7000</v>
      </c>
      <c r="O431" s="47">
        <f t="shared" si="187"/>
        <v>80462</v>
      </c>
      <c r="P431" s="47">
        <f t="shared" si="187"/>
        <v>70000</v>
      </c>
      <c r="Q431" s="47">
        <f t="shared" si="187"/>
        <v>182115.6</v>
      </c>
      <c r="R431" s="47">
        <f t="shared" si="187"/>
        <v>31653.599999999999</v>
      </c>
      <c r="S431" s="47">
        <f t="shared" si="187"/>
        <v>80462</v>
      </c>
      <c r="T431" s="47">
        <f t="shared" si="187"/>
        <v>70000</v>
      </c>
      <c r="U431" s="399">
        <f>SUM(U432:U467)</f>
        <v>195694.6</v>
      </c>
      <c r="V431" s="399">
        <f t="shared" ref="V431:AF431" si="188">SUM(V432:V467)</f>
        <v>31653.599999999999</v>
      </c>
      <c r="W431" s="399">
        <f t="shared" si="188"/>
        <v>94041</v>
      </c>
      <c r="X431" s="399">
        <f t="shared" si="188"/>
        <v>70000</v>
      </c>
      <c r="Y431" s="448">
        <f t="shared" si="188"/>
        <v>140620</v>
      </c>
      <c r="Z431" s="448">
        <f t="shared" si="188"/>
        <v>31653.599999999999</v>
      </c>
      <c r="AA431" s="448">
        <f t="shared" si="188"/>
        <v>94041</v>
      </c>
      <c r="AB431" s="448">
        <f t="shared" si="188"/>
        <v>14925.4</v>
      </c>
      <c r="AC431" s="47">
        <f t="shared" si="188"/>
        <v>148556.60999999999</v>
      </c>
      <c r="AD431" s="47">
        <f t="shared" si="188"/>
        <v>24986.6</v>
      </c>
      <c r="AE431" s="47">
        <f t="shared" si="188"/>
        <v>13677</v>
      </c>
      <c r="AF431" s="47">
        <f t="shared" si="188"/>
        <v>109893.01000000001</v>
      </c>
      <c r="AG431" s="100">
        <f>SUM(AG432:AG461)</f>
        <v>67121.184000000008</v>
      </c>
      <c r="AH431" s="100"/>
      <c r="AI431" s="100"/>
      <c r="AJ431" s="100">
        <f>SUM(AJ432:AJ461)</f>
        <v>74180</v>
      </c>
      <c r="AK431" s="100">
        <f t="shared" si="167"/>
        <v>94967.610000000015</v>
      </c>
      <c r="AL431" s="100">
        <f t="shared" si="168"/>
        <v>7936.609999999986</v>
      </c>
      <c r="AM431" s="1129"/>
      <c r="AN431" s="1498"/>
      <c r="AO431" s="2"/>
      <c r="AP431" s="2"/>
      <c r="AQ431" s="2"/>
      <c r="AR431" s="2"/>
      <c r="AS431" s="2"/>
    </row>
    <row r="432" spans="1:45" s="84" customFormat="1" ht="21" customHeight="1" outlineLevel="1">
      <c r="A432" s="1857" t="s">
        <v>246</v>
      </c>
      <c r="B432" s="1860" t="s">
        <v>548</v>
      </c>
      <c r="C432" s="1866"/>
      <c r="D432" s="1866"/>
      <c r="E432" s="1866" t="s">
        <v>73</v>
      </c>
      <c r="F432" s="1866" t="s">
        <v>449</v>
      </c>
      <c r="G432" s="44" t="s">
        <v>372</v>
      </c>
      <c r="H432" s="44" t="s">
        <v>79</v>
      </c>
      <c r="I432" s="44">
        <v>1.64</v>
      </c>
      <c r="J432" s="48">
        <v>1.64</v>
      </c>
      <c r="K432" s="1866">
        <v>2018</v>
      </c>
      <c r="L432" s="1866">
        <v>2020</v>
      </c>
      <c r="M432" s="1693">
        <f>SUM(N432:P434)</f>
        <v>85462</v>
      </c>
      <c r="N432" s="1693">
        <v>5000</v>
      </c>
      <c r="O432" s="1693">
        <v>45462</v>
      </c>
      <c r="P432" s="1693">
        <v>35000</v>
      </c>
      <c r="Q432" s="1693">
        <f>SUM(R432:T434)</f>
        <v>85462</v>
      </c>
      <c r="R432" s="1693">
        <v>5000</v>
      </c>
      <c r="S432" s="1693">
        <v>45462</v>
      </c>
      <c r="T432" s="1693">
        <v>35000</v>
      </c>
      <c r="U432" s="1681">
        <f>SUM(V432:X434)</f>
        <v>85462</v>
      </c>
      <c r="V432" s="1681">
        <f>R432</f>
        <v>5000</v>
      </c>
      <c r="W432" s="1681">
        <f>S432</f>
        <v>45462</v>
      </c>
      <c r="X432" s="1681">
        <f>T432</f>
        <v>35000</v>
      </c>
      <c r="Y432" s="1594">
        <f>SUM(Z432:AB434)</f>
        <v>50462</v>
      </c>
      <c r="Z432" s="1594">
        <f>V432</f>
        <v>5000</v>
      </c>
      <c r="AA432" s="1594">
        <f t="shared" ref="AA432" si="189">W432</f>
        <v>45462</v>
      </c>
      <c r="AB432" s="1594">
        <v>0</v>
      </c>
      <c r="AC432" s="1693">
        <f>SUM(AD432:AF434)</f>
        <v>38270.160000000003</v>
      </c>
      <c r="AD432" s="1693">
        <v>118</v>
      </c>
      <c r="AE432" s="1693">
        <v>98</v>
      </c>
      <c r="AF432" s="2172">
        <v>38054.160000000003</v>
      </c>
      <c r="AG432" s="1807">
        <f>39312.58+55</f>
        <v>39367.58</v>
      </c>
      <c r="AH432" s="1693">
        <v>-1313.43</v>
      </c>
      <c r="AI432" s="1319"/>
      <c r="AJ432" s="1932">
        <v>39367.599999999999</v>
      </c>
      <c r="AK432" s="1606">
        <f t="shared" si="167"/>
        <v>38054.160000000003</v>
      </c>
      <c r="AL432" s="1606">
        <f t="shared" si="168"/>
        <v>-12191.839999999997</v>
      </c>
      <c r="AM432" s="1790"/>
      <c r="AN432" s="2068"/>
      <c r="AO432" s="83"/>
      <c r="AP432" s="83"/>
      <c r="AQ432" s="83"/>
      <c r="AR432" s="83"/>
      <c r="AS432" s="83"/>
    </row>
    <row r="433" spans="1:45" s="84" customFormat="1" ht="21" customHeight="1" outlineLevel="1">
      <c r="A433" s="1858"/>
      <c r="B433" s="1861"/>
      <c r="C433" s="1867"/>
      <c r="D433" s="1867"/>
      <c r="E433" s="1867"/>
      <c r="F433" s="1867"/>
      <c r="G433" s="44" t="s">
        <v>374</v>
      </c>
      <c r="H433" s="44" t="s">
        <v>373</v>
      </c>
      <c r="I433" s="44">
        <v>1000</v>
      </c>
      <c r="J433" s="44">
        <v>1200</v>
      </c>
      <c r="K433" s="1867"/>
      <c r="L433" s="1867"/>
      <c r="M433" s="1694"/>
      <c r="N433" s="1694"/>
      <c r="O433" s="1694"/>
      <c r="P433" s="1694"/>
      <c r="Q433" s="1694"/>
      <c r="R433" s="1694"/>
      <c r="S433" s="1694"/>
      <c r="T433" s="1694"/>
      <c r="U433" s="1682"/>
      <c r="V433" s="1682"/>
      <c r="W433" s="1682"/>
      <c r="X433" s="1682"/>
      <c r="Y433" s="1595"/>
      <c r="Z433" s="1595"/>
      <c r="AA433" s="1595"/>
      <c r="AB433" s="1595"/>
      <c r="AC433" s="1694"/>
      <c r="AD433" s="1694"/>
      <c r="AE433" s="1694"/>
      <c r="AF433" s="2173"/>
      <c r="AG433" s="1808"/>
      <c r="AH433" s="1694"/>
      <c r="AI433" s="1320"/>
      <c r="AJ433" s="2002"/>
      <c r="AK433" s="1607">
        <f t="shared" si="167"/>
        <v>0</v>
      </c>
      <c r="AL433" s="1607">
        <f t="shared" si="168"/>
        <v>0</v>
      </c>
      <c r="AM433" s="1791"/>
      <c r="AN433" s="2068"/>
      <c r="AO433" s="83"/>
      <c r="AP433" s="83"/>
      <c r="AQ433" s="83"/>
      <c r="AR433" s="83"/>
      <c r="AS433" s="83"/>
    </row>
    <row r="434" spans="1:45" s="84" customFormat="1" ht="41.25" customHeight="1" outlineLevel="1">
      <c r="A434" s="1859"/>
      <c r="B434" s="1862"/>
      <c r="C434" s="1868"/>
      <c r="D434" s="1868"/>
      <c r="E434" s="1868"/>
      <c r="F434" s="1868"/>
      <c r="G434" s="44" t="s">
        <v>375</v>
      </c>
      <c r="H434" s="44" t="s">
        <v>376</v>
      </c>
      <c r="I434" s="44">
        <v>73440</v>
      </c>
      <c r="J434" s="44">
        <v>103680</v>
      </c>
      <c r="K434" s="1868"/>
      <c r="L434" s="1868"/>
      <c r="M434" s="1695"/>
      <c r="N434" s="1695"/>
      <c r="O434" s="1695"/>
      <c r="P434" s="1695"/>
      <c r="Q434" s="1695"/>
      <c r="R434" s="1695"/>
      <c r="S434" s="1695"/>
      <c r="T434" s="1695"/>
      <c r="U434" s="1683"/>
      <c r="V434" s="1683"/>
      <c r="W434" s="1683"/>
      <c r="X434" s="1683"/>
      <c r="Y434" s="1596"/>
      <c r="Z434" s="1596"/>
      <c r="AA434" s="1596"/>
      <c r="AB434" s="1596"/>
      <c r="AC434" s="1695"/>
      <c r="AD434" s="1695"/>
      <c r="AE434" s="1695"/>
      <c r="AF434" s="2174"/>
      <c r="AG434" s="1879"/>
      <c r="AH434" s="1695"/>
      <c r="AI434" s="1321"/>
      <c r="AJ434" s="2003"/>
      <c r="AK434" s="1608">
        <f t="shared" si="167"/>
        <v>0</v>
      </c>
      <c r="AL434" s="1608">
        <f t="shared" si="168"/>
        <v>0</v>
      </c>
      <c r="AM434" s="1792"/>
      <c r="AN434" s="2068"/>
      <c r="AO434" s="83"/>
      <c r="AP434" s="83"/>
      <c r="AQ434" s="83"/>
      <c r="AR434" s="83"/>
      <c r="AS434" s="83"/>
    </row>
    <row r="435" spans="1:45" s="84" customFormat="1" ht="22.5" customHeight="1" outlineLevel="1">
      <c r="A435" s="2061" t="s">
        <v>247</v>
      </c>
      <c r="B435" s="2062" t="s">
        <v>547</v>
      </c>
      <c r="C435" s="1866"/>
      <c r="D435" s="1866" t="s">
        <v>892</v>
      </c>
      <c r="E435" s="1866" t="s">
        <v>73</v>
      </c>
      <c r="F435" s="1866" t="s">
        <v>449</v>
      </c>
      <c r="G435" s="44" t="s">
        <v>372</v>
      </c>
      <c r="H435" s="44" t="s">
        <v>79</v>
      </c>
      <c r="I435" s="44">
        <v>2.8</v>
      </c>
      <c r="J435" s="44">
        <v>2.8</v>
      </c>
      <c r="K435" s="2060">
        <v>2019</v>
      </c>
      <c r="L435" s="2060">
        <v>2020</v>
      </c>
      <c r="M435" s="1693">
        <f>SUM(N435:P437)</f>
        <v>72000</v>
      </c>
      <c r="N435" s="1693">
        <v>2000</v>
      </c>
      <c r="O435" s="1693">
        <v>35000</v>
      </c>
      <c r="P435" s="1693">
        <v>35000</v>
      </c>
      <c r="Q435" s="1693">
        <f>SUM(R435:T437)</f>
        <v>72000</v>
      </c>
      <c r="R435" s="1693">
        <v>2000</v>
      </c>
      <c r="S435" s="1693">
        <v>35000</v>
      </c>
      <c r="T435" s="1693">
        <v>35000</v>
      </c>
      <c r="U435" s="1681">
        <f>SUM(V435:X437)</f>
        <v>72000</v>
      </c>
      <c r="V435" s="1681">
        <f>R435</f>
        <v>2000</v>
      </c>
      <c r="W435" s="1681">
        <f>S435</f>
        <v>35000</v>
      </c>
      <c r="X435" s="1681">
        <f>T435</f>
        <v>35000</v>
      </c>
      <c r="Y435" s="1594">
        <f t="shared" ref="Y435" si="190">SUM(Z435:AB437)</f>
        <v>37000</v>
      </c>
      <c r="Z435" s="1594">
        <f t="shared" ref="Z435:AA435" si="191">V435</f>
        <v>2000</v>
      </c>
      <c r="AA435" s="1594">
        <f t="shared" si="191"/>
        <v>35000</v>
      </c>
      <c r="AB435" s="2014">
        <v>0</v>
      </c>
      <c r="AC435" s="1693">
        <f t="shared" ref="AC435" si="192">SUM(AD435:AF437)</f>
        <v>215</v>
      </c>
      <c r="AD435" s="1693">
        <v>215</v>
      </c>
      <c r="AE435" s="1693">
        <v>0</v>
      </c>
      <c r="AF435" s="1693">
        <v>0</v>
      </c>
      <c r="AG435" s="2067">
        <v>0</v>
      </c>
      <c r="AH435" s="1253"/>
      <c r="AI435" s="1253"/>
      <c r="AJ435" s="1976">
        <v>0</v>
      </c>
      <c r="AK435" s="1693">
        <f t="shared" si="167"/>
        <v>0</v>
      </c>
      <c r="AL435" s="1693">
        <f t="shared" si="168"/>
        <v>-36785</v>
      </c>
      <c r="AM435" s="2041"/>
      <c r="AN435" s="2068" t="s">
        <v>696</v>
      </c>
      <c r="AO435" s="83"/>
      <c r="AP435" s="83"/>
      <c r="AQ435" s="83"/>
      <c r="AR435" s="83"/>
      <c r="AS435" s="83"/>
    </row>
    <row r="436" spans="1:45" s="84" customFormat="1" ht="30.75" customHeight="1" outlineLevel="1">
      <c r="A436" s="2061"/>
      <c r="B436" s="2062"/>
      <c r="C436" s="1867"/>
      <c r="D436" s="1867"/>
      <c r="E436" s="1867"/>
      <c r="F436" s="1867"/>
      <c r="G436" s="44" t="s">
        <v>374</v>
      </c>
      <c r="H436" s="44" t="s">
        <v>373</v>
      </c>
      <c r="I436" s="44">
        <v>500</v>
      </c>
      <c r="J436" s="44" t="s">
        <v>83</v>
      </c>
      <c r="K436" s="2060"/>
      <c r="L436" s="2060"/>
      <c r="M436" s="1694"/>
      <c r="N436" s="1694"/>
      <c r="O436" s="1694"/>
      <c r="P436" s="1694"/>
      <c r="Q436" s="1694"/>
      <c r="R436" s="1694"/>
      <c r="S436" s="1694"/>
      <c r="T436" s="1694"/>
      <c r="U436" s="1682"/>
      <c r="V436" s="1682"/>
      <c r="W436" s="1682"/>
      <c r="X436" s="1682"/>
      <c r="Y436" s="1595"/>
      <c r="Z436" s="1595"/>
      <c r="AA436" s="1595"/>
      <c r="AB436" s="2015"/>
      <c r="AC436" s="1694"/>
      <c r="AD436" s="1694"/>
      <c r="AE436" s="1694"/>
      <c r="AF436" s="1694"/>
      <c r="AG436" s="2067"/>
      <c r="AH436" s="1341"/>
      <c r="AI436" s="1341"/>
      <c r="AJ436" s="1977"/>
      <c r="AK436" s="1694">
        <f t="shared" si="167"/>
        <v>0</v>
      </c>
      <c r="AL436" s="1694">
        <f t="shared" si="168"/>
        <v>0</v>
      </c>
      <c r="AM436" s="2042"/>
      <c r="AN436" s="2068"/>
      <c r="AO436" s="83"/>
      <c r="AP436" s="83"/>
      <c r="AQ436" s="83"/>
      <c r="AR436" s="83"/>
      <c r="AS436" s="83"/>
    </row>
    <row r="437" spans="1:45" s="84" customFormat="1" ht="42" customHeight="1" outlineLevel="1">
      <c r="A437" s="2061"/>
      <c r="B437" s="2062"/>
      <c r="C437" s="1868"/>
      <c r="D437" s="1868"/>
      <c r="E437" s="1868"/>
      <c r="F437" s="1868"/>
      <c r="G437" s="44" t="s">
        <v>375</v>
      </c>
      <c r="H437" s="44" t="s">
        <v>376</v>
      </c>
      <c r="I437" s="44">
        <v>25920</v>
      </c>
      <c r="J437" s="44">
        <v>25920</v>
      </c>
      <c r="K437" s="2060"/>
      <c r="L437" s="2060"/>
      <c r="M437" s="1695"/>
      <c r="N437" s="1695"/>
      <c r="O437" s="1695"/>
      <c r="P437" s="1695"/>
      <c r="Q437" s="1695"/>
      <c r="R437" s="1695"/>
      <c r="S437" s="1695"/>
      <c r="T437" s="1695"/>
      <c r="U437" s="1683"/>
      <c r="V437" s="1683"/>
      <c r="W437" s="1683"/>
      <c r="X437" s="1683"/>
      <c r="Y437" s="1596"/>
      <c r="Z437" s="1596"/>
      <c r="AA437" s="1596"/>
      <c r="AB437" s="2016"/>
      <c r="AC437" s="1695"/>
      <c r="AD437" s="1695"/>
      <c r="AE437" s="1695"/>
      <c r="AF437" s="1695"/>
      <c r="AG437" s="2067"/>
      <c r="AH437" s="1254"/>
      <c r="AI437" s="1254"/>
      <c r="AJ437" s="1978"/>
      <c r="AK437" s="1695">
        <f t="shared" si="167"/>
        <v>0</v>
      </c>
      <c r="AL437" s="1695">
        <f t="shared" si="168"/>
        <v>0</v>
      </c>
      <c r="AM437" s="2043"/>
      <c r="AN437" s="2068"/>
      <c r="AO437" s="83"/>
      <c r="AP437" s="83"/>
      <c r="AQ437" s="83"/>
      <c r="AR437" s="83"/>
      <c r="AS437" s="83"/>
    </row>
    <row r="438" spans="1:45" s="84" customFormat="1" ht="21" customHeight="1" outlineLevel="1">
      <c r="A438" s="2061" t="s">
        <v>359</v>
      </c>
      <c r="B438" s="2062" t="s">
        <v>549</v>
      </c>
      <c r="C438" s="1866"/>
      <c r="D438" s="1866" t="s">
        <v>892</v>
      </c>
      <c r="E438" s="2060" t="s">
        <v>73</v>
      </c>
      <c r="F438" s="2060" t="s">
        <v>449</v>
      </c>
      <c r="G438" s="44" t="s">
        <v>372</v>
      </c>
      <c r="H438" s="44" t="s">
        <v>79</v>
      </c>
      <c r="I438" s="45">
        <v>0.22600000000000001</v>
      </c>
      <c r="J438" s="45">
        <v>0.22600000000000001</v>
      </c>
      <c r="K438" s="2060">
        <v>2017</v>
      </c>
      <c r="L438" s="2060">
        <v>2018</v>
      </c>
      <c r="M438" s="1693">
        <f>SUM(N438:P440)</f>
        <v>0</v>
      </c>
      <c r="N438" s="1693">
        <v>0</v>
      </c>
      <c r="O438" s="1693">
        <v>0</v>
      </c>
      <c r="P438" s="1693">
        <v>0</v>
      </c>
      <c r="Q438" s="1693">
        <f>SUM(R438:T440)</f>
        <v>0</v>
      </c>
      <c r="R438" s="1693">
        <v>0</v>
      </c>
      <c r="S438" s="1693">
        <v>0</v>
      </c>
      <c r="T438" s="1693">
        <v>0</v>
      </c>
      <c r="U438" s="1681">
        <f>SUM(V438:X440)</f>
        <v>0</v>
      </c>
      <c r="V438" s="1681">
        <f>R438</f>
        <v>0</v>
      </c>
      <c r="W438" s="1681">
        <f>S438</f>
        <v>0</v>
      </c>
      <c r="X438" s="1681">
        <f>T438</f>
        <v>0</v>
      </c>
      <c r="Y438" s="1594">
        <f t="shared" ref="Y438" si="193">SUM(Z438:AB440)</f>
        <v>0</v>
      </c>
      <c r="Z438" s="1594">
        <f>V438</f>
        <v>0</v>
      </c>
      <c r="AA438" s="1594">
        <f t="shared" ref="AA438:AB438" si="194">W438</f>
        <v>0</v>
      </c>
      <c r="AB438" s="2014">
        <f t="shared" si="194"/>
        <v>0</v>
      </c>
      <c r="AC438" s="1693">
        <f t="shared" ref="AC438" si="195">SUM(AD438:AF440)</f>
        <v>0</v>
      </c>
      <c r="AD438" s="1693"/>
      <c r="AE438" s="1693"/>
      <c r="AF438" s="1693">
        <v>0</v>
      </c>
      <c r="AG438" s="2069"/>
      <c r="AH438" s="1316"/>
      <c r="AI438" s="1316"/>
      <c r="AJ438" s="1693">
        <v>0</v>
      </c>
      <c r="AK438" s="1693">
        <f t="shared" si="167"/>
        <v>0</v>
      </c>
      <c r="AL438" s="1693">
        <f t="shared" si="168"/>
        <v>0</v>
      </c>
      <c r="AM438" s="2041"/>
      <c r="AN438" s="2068"/>
      <c r="AO438" s="83"/>
      <c r="AP438" s="83"/>
      <c r="AQ438" s="83"/>
      <c r="AR438" s="83"/>
      <c r="AS438" s="83"/>
    </row>
    <row r="439" spans="1:45" s="84" customFormat="1" ht="19.2" customHeight="1" outlineLevel="1">
      <c r="A439" s="2061"/>
      <c r="B439" s="2062"/>
      <c r="C439" s="1867"/>
      <c r="D439" s="1867"/>
      <c r="E439" s="2060"/>
      <c r="F439" s="2060"/>
      <c r="G439" s="44" t="s">
        <v>374</v>
      </c>
      <c r="H439" s="44" t="s">
        <v>373</v>
      </c>
      <c r="I439" s="44">
        <v>1200</v>
      </c>
      <c r="J439" s="44">
        <v>1500</v>
      </c>
      <c r="K439" s="2060"/>
      <c r="L439" s="2060"/>
      <c r="M439" s="1694"/>
      <c r="N439" s="1694"/>
      <c r="O439" s="1694"/>
      <c r="P439" s="1694"/>
      <c r="Q439" s="1694"/>
      <c r="R439" s="1694"/>
      <c r="S439" s="1694"/>
      <c r="T439" s="1694"/>
      <c r="U439" s="1682"/>
      <c r="V439" s="1682"/>
      <c r="W439" s="1682"/>
      <c r="X439" s="1682"/>
      <c r="Y439" s="1595"/>
      <c r="Z439" s="1595"/>
      <c r="AA439" s="1595"/>
      <c r="AB439" s="2015"/>
      <c r="AC439" s="1694"/>
      <c r="AD439" s="1694"/>
      <c r="AE439" s="1694"/>
      <c r="AF439" s="1694"/>
      <c r="AG439" s="2070"/>
      <c r="AH439" s="1317"/>
      <c r="AI439" s="1317"/>
      <c r="AJ439" s="1694"/>
      <c r="AK439" s="1694">
        <f t="shared" si="167"/>
        <v>0</v>
      </c>
      <c r="AL439" s="1694">
        <f t="shared" si="168"/>
        <v>0</v>
      </c>
      <c r="AM439" s="2042"/>
      <c r="AN439" s="2068"/>
      <c r="AO439" s="83"/>
      <c r="AP439" s="83"/>
      <c r="AQ439" s="83"/>
      <c r="AR439" s="83"/>
      <c r="AS439" s="83"/>
    </row>
    <row r="440" spans="1:45" s="84" customFormat="1" ht="43.95" customHeight="1" outlineLevel="1">
      <c r="A440" s="2061"/>
      <c r="B440" s="2062"/>
      <c r="C440" s="1868"/>
      <c r="D440" s="1868"/>
      <c r="E440" s="2060"/>
      <c r="F440" s="2060"/>
      <c r="G440" s="44" t="s">
        <v>375</v>
      </c>
      <c r="H440" s="44" t="s">
        <v>376</v>
      </c>
      <c r="I440" s="44">
        <v>192240</v>
      </c>
      <c r="J440" s="44">
        <v>311000</v>
      </c>
      <c r="K440" s="2060"/>
      <c r="L440" s="2060"/>
      <c r="M440" s="1695"/>
      <c r="N440" s="1695"/>
      <c r="O440" s="1695"/>
      <c r="P440" s="1695"/>
      <c r="Q440" s="1695"/>
      <c r="R440" s="1695"/>
      <c r="S440" s="1695"/>
      <c r="T440" s="1695"/>
      <c r="U440" s="1683"/>
      <c r="V440" s="1683"/>
      <c r="W440" s="1683"/>
      <c r="X440" s="1683"/>
      <c r="Y440" s="1596"/>
      <c r="Z440" s="1596"/>
      <c r="AA440" s="1596"/>
      <c r="AB440" s="2016"/>
      <c r="AC440" s="1695"/>
      <c r="AD440" s="1695"/>
      <c r="AE440" s="1695"/>
      <c r="AF440" s="1695"/>
      <c r="AG440" s="2071"/>
      <c r="AH440" s="1318"/>
      <c r="AI440" s="1318"/>
      <c r="AJ440" s="1695"/>
      <c r="AK440" s="1695">
        <f t="shared" si="167"/>
        <v>0</v>
      </c>
      <c r="AL440" s="1695">
        <f t="shared" si="168"/>
        <v>0</v>
      </c>
      <c r="AM440" s="2043"/>
      <c r="AN440" s="2068"/>
      <c r="AO440" s="83"/>
      <c r="AP440" s="83"/>
      <c r="AQ440" s="83"/>
      <c r="AR440" s="83"/>
      <c r="AS440" s="83"/>
    </row>
    <row r="441" spans="1:45" s="84" customFormat="1" ht="24" customHeight="1" outlineLevel="1">
      <c r="A441" s="2061" t="s">
        <v>643</v>
      </c>
      <c r="B441" s="2062" t="s">
        <v>729</v>
      </c>
      <c r="C441" s="1867" t="s">
        <v>730</v>
      </c>
      <c r="D441" s="1866"/>
      <c r="E441" s="2060" t="s">
        <v>73</v>
      </c>
      <c r="F441" s="2060" t="s">
        <v>449</v>
      </c>
      <c r="G441" s="44" t="s">
        <v>372</v>
      </c>
      <c r="H441" s="44" t="s">
        <v>79</v>
      </c>
      <c r="I441" s="1217"/>
      <c r="J441" s="270">
        <v>1.5760000000000001</v>
      </c>
      <c r="K441" s="1866"/>
      <c r="L441" s="1866"/>
      <c r="M441" s="1866"/>
      <c r="N441" s="1866"/>
      <c r="O441" s="1866"/>
      <c r="P441" s="1866"/>
      <c r="Q441" s="1976">
        <f>SUM(R441:T443)</f>
        <v>24653.599999999999</v>
      </c>
      <c r="R441" s="1976">
        <v>24653.599999999999</v>
      </c>
      <c r="S441" s="1976">
        <v>0</v>
      </c>
      <c r="T441" s="1976">
        <v>0</v>
      </c>
      <c r="U441" s="1681">
        <f>SUM(V441:X443)</f>
        <v>24653.599999999999</v>
      </c>
      <c r="V441" s="1681">
        <f>R441</f>
        <v>24653.599999999999</v>
      </c>
      <c r="W441" s="1681">
        <f>S441</f>
        <v>0</v>
      </c>
      <c r="X441" s="1681">
        <f>T441</f>
        <v>0</v>
      </c>
      <c r="Y441" s="1594">
        <f>SUM(Z441:AB443)</f>
        <v>24653.599999999999</v>
      </c>
      <c r="Z441" s="1594">
        <f>V441</f>
        <v>24653.599999999999</v>
      </c>
      <c r="AA441" s="1594">
        <f t="shared" ref="AA441:AB441" si="196">W441</f>
        <v>0</v>
      </c>
      <c r="AB441" s="1594">
        <f t="shared" si="196"/>
        <v>0</v>
      </c>
      <c r="AC441" s="1693">
        <f>SUM(AD441:AF443)</f>
        <v>24653.599999999999</v>
      </c>
      <c r="AD441" s="1693">
        <v>24653.599999999999</v>
      </c>
      <c r="AE441" s="1693">
        <v>0</v>
      </c>
      <c r="AF441" s="1300"/>
      <c r="AG441" s="1317"/>
      <c r="AH441" s="1317"/>
      <c r="AI441" s="1317"/>
      <c r="AJ441" s="1301"/>
      <c r="AK441" s="1866">
        <f t="shared" si="167"/>
        <v>0</v>
      </c>
      <c r="AL441" s="1866">
        <f t="shared" si="168"/>
        <v>0</v>
      </c>
      <c r="AM441" s="2026"/>
      <c r="AN441" s="2217"/>
      <c r="AO441" s="83"/>
      <c r="AP441" s="83"/>
      <c r="AQ441" s="83"/>
      <c r="AR441" s="83"/>
      <c r="AS441" s="83"/>
    </row>
    <row r="442" spans="1:45" s="84" customFormat="1" ht="24" customHeight="1" outlineLevel="1">
      <c r="A442" s="2061"/>
      <c r="B442" s="2062"/>
      <c r="C442" s="1867"/>
      <c r="D442" s="1867"/>
      <c r="E442" s="2060"/>
      <c r="F442" s="2060"/>
      <c r="G442" s="44" t="s">
        <v>374</v>
      </c>
      <c r="H442" s="44" t="s">
        <v>373</v>
      </c>
      <c r="I442" s="1216"/>
      <c r="J442" s="183">
        <v>400</v>
      </c>
      <c r="K442" s="1867"/>
      <c r="L442" s="1867"/>
      <c r="M442" s="1867"/>
      <c r="N442" s="1867"/>
      <c r="O442" s="1867"/>
      <c r="P442" s="1867"/>
      <c r="Q442" s="1977"/>
      <c r="R442" s="1977"/>
      <c r="S442" s="1977"/>
      <c r="T442" s="1977"/>
      <c r="U442" s="1682"/>
      <c r="V442" s="1682"/>
      <c r="W442" s="1682"/>
      <c r="X442" s="1682"/>
      <c r="Y442" s="1595"/>
      <c r="Z442" s="1595"/>
      <c r="AA442" s="1595"/>
      <c r="AB442" s="1595"/>
      <c r="AC442" s="1694"/>
      <c r="AD442" s="1694"/>
      <c r="AE442" s="1694"/>
      <c r="AF442" s="1300"/>
      <c r="AG442" s="1317"/>
      <c r="AH442" s="1317"/>
      <c r="AI442" s="1317"/>
      <c r="AJ442" s="1301"/>
      <c r="AK442" s="1867">
        <f t="shared" si="167"/>
        <v>0</v>
      </c>
      <c r="AL442" s="1867">
        <f t="shared" si="168"/>
        <v>0</v>
      </c>
      <c r="AM442" s="2027"/>
      <c r="AN442" s="2236"/>
      <c r="AO442" s="83"/>
      <c r="AP442" s="83"/>
      <c r="AQ442" s="83"/>
      <c r="AR442" s="83"/>
      <c r="AS442" s="83"/>
    </row>
    <row r="443" spans="1:45" s="84" customFormat="1" ht="53.4" customHeight="1" outlineLevel="1">
      <c r="A443" s="1857"/>
      <c r="B443" s="1860"/>
      <c r="C443" s="1867"/>
      <c r="D443" s="1867"/>
      <c r="E443" s="1866"/>
      <c r="F443" s="1866"/>
      <c r="G443" s="1216" t="s">
        <v>375</v>
      </c>
      <c r="H443" s="1216" t="s">
        <v>376</v>
      </c>
      <c r="I443" s="1216"/>
      <c r="J443" s="1216">
        <v>1860.8</v>
      </c>
      <c r="K443" s="1867"/>
      <c r="L443" s="1867"/>
      <c r="M443" s="1867"/>
      <c r="N443" s="1867"/>
      <c r="O443" s="1867"/>
      <c r="P443" s="1867"/>
      <c r="Q443" s="1977"/>
      <c r="R443" s="1977"/>
      <c r="S443" s="1977"/>
      <c r="T443" s="1977"/>
      <c r="U443" s="1682"/>
      <c r="V443" s="1682"/>
      <c r="W443" s="1682"/>
      <c r="X443" s="1682"/>
      <c r="Y443" s="1595"/>
      <c r="Z443" s="1595"/>
      <c r="AA443" s="1595"/>
      <c r="AB443" s="1595"/>
      <c r="AC443" s="1694"/>
      <c r="AD443" s="1694"/>
      <c r="AE443" s="1694"/>
      <c r="AF443" s="1300"/>
      <c r="AG443" s="1317"/>
      <c r="AH443" s="1317"/>
      <c r="AI443" s="1317"/>
      <c r="AJ443" s="1301"/>
      <c r="AK443" s="1867">
        <f t="shared" si="167"/>
        <v>0</v>
      </c>
      <c r="AL443" s="1867">
        <f t="shared" si="168"/>
        <v>0</v>
      </c>
      <c r="AM443" s="2027"/>
      <c r="AN443" s="2236"/>
      <c r="AO443" s="83"/>
      <c r="AP443" s="83"/>
      <c r="AQ443" s="83"/>
      <c r="AR443" s="83"/>
      <c r="AS443" s="83"/>
    </row>
    <row r="444" spans="1:45" s="296" customFormat="1" ht="39.75" customHeight="1" outlineLevel="1">
      <c r="A444" s="2061" t="s">
        <v>644</v>
      </c>
      <c r="B444" s="2062" t="s">
        <v>640</v>
      </c>
      <c r="C444" s="2155" t="s">
        <v>865</v>
      </c>
      <c r="D444" s="2155"/>
      <c r="E444" s="1866" t="s">
        <v>73</v>
      </c>
      <c r="F444" s="1866" t="s">
        <v>449</v>
      </c>
      <c r="G444" s="44" t="s">
        <v>372</v>
      </c>
      <c r="H444" s="44" t="s">
        <v>79</v>
      </c>
      <c r="I444" s="45">
        <v>0.245</v>
      </c>
      <c r="J444" s="45">
        <v>0.245</v>
      </c>
      <c r="K444" s="1866">
        <v>2019</v>
      </c>
      <c r="L444" s="1866">
        <v>2020</v>
      </c>
      <c r="M444" s="1693"/>
      <c r="N444" s="1693"/>
      <c r="O444" s="1693"/>
      <c r="P444" s="1693"/>
      <c r="Q444" s="1693"/>
      <c r="R444" s="1693"/>
      <c r="S444" s="1693"/>
      <c r="T444" s="1693"/>
      <c r="U444" s="2038">
        <f>SUM(V444:X446)</f>
        <v>1629</v>
      </c>
      <c r="V444" s="2038">
        <f t="shared" ref="V444" si="197">R444</f>
        <v>0</v>
      </c>
      <c r="W444" s="2038">
        <v>1629</v>
      </c>
      <c r="X444" s="2038">
        <f t="shared" ref="X444" si="198">T444</f>
        <v>0</v>
      </c>
      <c r="Y444" s="1594">
        <f>SUM(Z444:AB446)</f>
        <v>1629</v>
      </c>
      <c r="Z444" s="1594">
        <f t="shared" ref="Z444" si="199">V444</f>
        <v>0</v>
      </c>
      <c r="AA444" s="1594">
        <v>1629</v>
      </c>
      <c r="AB444" s="1594">
        <f t="shared" ref="AB444" si="200">X444</f>
        <v>0</v>
      </c>
      <c r="AC444" s="1693">
        <f>SUM(AD444:AF446)</f>
        <v>29397.599999999999</v>
      </c>
      <c r="AD444" s="1693">
        <v>0</v>
      </c>
      <c r="AE444" s="1693">
        <v>1629</v>
      </c>
      <c r="AF444" s="2159">
        <v>27768.6</v>
      </c>
      <c r="AG444" s="2163">
        <f>22177.088+5576.516</f>
        <v>27753.603999999999</v>
      </c>
      <c r="AH444" s="2169">
        <v>15</v>
      </c>
      <c r="AI444" s="1420"/>
      <c r="AJ444" s="2166">
        <v>27754</v>
      </c>
      <c r="AK444" s="2237">
        <f t="shared" si="167"/>
        <v>27768.6</v>
      </c>
      <c r="AL444" s="2237">
        <f t="shared" si="168"/>
        <v>27768.6</v>
      </c>
      <c r="AM444" s="2237"/>
      <c r="AN444" s="2068" t="s">
        <v>895</v>
      </c>
      <c r="AO444" s="295"/>
      <c r="AP444" s="295"/>
      <c r="AQ444" s="295"/>
      <c r="AR444" s="295"/>
      <c r="AS444" s="295"/>
    </row>
    <row r="445" spans="1:45" s="296" customFormat="1" ht="39.75" customHeight="1" outlineLevel="1">
      <c r="A445" s="2061"/>
      <c r="B445" s="2062"/>
      <c r="C445" s="1867"/>
      <c r="D445" s="2154"/>
      <c r="E445" s="1867"/>
      <c r="F445" s="1867"/>
      <c r="G445" s="44" t="s">
        <v>374</v>
      </c>
      <c r="H445" s="44" t="s">
        <v>373</v>
      </c>
      <c r="I445" s="44">
        <v>1000</v>
      </c>
      <c r="J445" s="44">
        <v>1200</v>
      </c>
      <c r="K445" s="1867"/>
      <c r="L445" s="1867"/>
      <c r="M445" s="1694"/>
      <c r="N445" s="1694"/>
      <c r="O445" s="1694"/>
      <c r="P445" s="1694"/>
      <c r="Q445" s="1694"/>
      <c r="R445" s="1694"/>
      <c r="S445" s="1694"/>
      <c r="T445" s="1694"/>
      <c r="U445" s="2039"/>
      <c r="V445" s="2039"/>
      <c r="W445" s="2039"/>
      <c r="X445" s="2039"/>
      <c r="Y445" s="1595"/>
      <c r="Z445" s="1595"/>
      <c r="AA445" s="1595"/>
      <c r="AB445" s="1595"/>
      <c r="AC445" s="1694"/>
      <c r="AD445" s="1694"/>
      <c r="AE445" s="1694"/>
      <c r="AF445" s="2160"/>
      <c r="AG445" s="2164"/>
      <c r="AH445" s="2170"/>
      <c r="AI445" s="1421"/>
      <c r="AJ445" s="2167"/>
      <c r="AK445" s="2238">
        <f t="shared" si="167"/>
        <v>0</v>
      </c>
      <c r="AL445" s="2238">
        <f t="shared" si="168"/>
        <v>0</v>
      </c>
      <c r="AM445" s="2238"/>
      <c r="AN445" s="2068"/>
      <c r="AO445" s="295"/>
      <c r="AP445" s="295"/>
      <c r="AQ445" s="295"/>
      <c r="AR445" s="295"/>
      <c r="AS445" s="295"/>
    </row>
    <row r="446" spans="1:45" s="296" customFormat="1" ht="39.75" customHeight="1" outlineLevel="1">
      <c r="A446" s="2061"/>
      <c r="B446" s="2062"/>
      <c r="C446" s="1868"/>
      <c r="D446" s="2162"/>
      <c r="E446" s="1868"/>
      <c r="F446" s="1868"/>
      <c r="G446" s="44" t="s">
        <v>375</v>
      </c>
      <c r="H446" s="44" t="s">
        <v>376</v>
      </c>
      <c r="I446" s="44">
        <v>192240</v>
      </c>
      <c r="J446" s="44">
        <v>311000</v>
      </c>
      <c r="K446" s="1868"/>
      <c r="L446" s="1868"/>
      <c r="M446" s="1695"/>
      <c r="N446" s="1695"/>
      <c r="O446" s="1695"/>
      <c r="P446" s="1695"/>
      <c r="Q446" s="1695"/>
      <c r="R446" s="1695"/>
      <c r="S446" s="1695"/>
      <c r="T446" s="1695"/>
      <c r="U446" s="2040"/>
      <c r="V446" s="2040"/>
      <c r="W446" s="2040"/>
      <c r="X446" s="2040"/>
      <c r="Y446" s="1596"/>
      <c r="Z446" s="1596"/>
      <c r="AA446" s="1596"/>
      <c r="AB446" s="1596"/>
      <c r="AC446" s="1695"/>
      <c r="AD446" s="1695"/>
      <c r="AE446" s="1695"/>
      <c r="AF446" s="2161"/>
      <c r="AG446" s="2165"/>
      <c r="AH446" s="2171"/>
      <c r="AI446" s="1422"/>
      <c r="AJ446" s="2168"/>
      <c r="AK446" s="2239">
        <f t="shared" si="167"/>
        <v>0</v>
      </c>
      <c r="AL446" s="2239">
        <f t="shared" si="168"/>
        <v>0</v>
      </c>
      <c r="AM446" s="2239"/>
      <c r="AN446" s="2068"/>
      <c r="AO446" s="295"/>
      <c r="AP446" s="295"/>
      <c r="AQ446" s="295"/>
      <c r="AR446" s="295"/>
      <c r="AS446" s="295"/>
    </row>
    <row r="447" spans="1:45" s="296" customFormat="1" ht="39.75" customHeight="1" outlineLevel="1">
      <c r="A447" s="2061" t="s">
        <v>645</v>
      </c>
      <c r="B447" s="2062" t="s">
        <v>641</v>
      </c>
      <c r="C447" s="2155" t="s">
        <v>865</v>
      </c>
      <c r="D447" s="1418"/>
      <c r="E447" s="1866" t="s">
        <v>73</v>
      </c>
      <c r="F447" s="1866" t="s">
        <v>449</v>
      </c>
      <c r="G447" s="44" t="s">
        <v>372</v>
      </c>
      <c r="H447" s="44" t="s">
        <v>79</v>
      </c>
      <c r="I447" s="45">
        <v>0.3</v>
      </c>
      <c r="J447" s="45">
        <v>0.3</v>
      </c>
      <c r="K447" s="1866">
        <v>2019</v>
      </c>
      <c r="L447" s="1866">
        <v>2020</v>
      </c>
      <c r="M447" s="1693"/>
      <c r="N447" s="1693"/>
      <c r="O447" s="1693"/>
      <c r="P447" s="1693"/>
      <c r="Q447" s="1693"/>
      <c r="R447" s="1693"/>
      <c r="S447" s="1693"/>
      <c r="T447" s="1693"/>
      <c r="U447" s="2038">
        <f>SUM(V447:X449)</f>
        <v>2257</v>
      </c>
      <c r="V447" s="2038">
        <f t="shared" ref="V447" si="201">R447</f>
        <v>0</v>
      </c>
      <c r="W447" s="2038">
        <v>2257</v>
      </c>
      <c r="X447" s="2038">
        <f t="shared" ref="X447" si="202">T447</f>
        <v>0</v>
      </c>
      <c r="Y447" s="1594">
        <f>SUM(Z447:AB449)</f>
        <v>2257</v>
      </c>
      <c r="Z447" s="1594">
        <f t="shared" ref="Z447" si="203">V447</f>
        <v>0</v>
      </c>
      <c r="AA447" s="1594">
        <v>2257</v>
      </c>
      <c r="AB447" s="1594">
        <f t="shared" ref="AB447" si="204">X447</f>
        <v>0</v>
      </c>
      <c r="AC447" s="1693">
        <f>SUM(AD447:AF449)</f>
        <v>2257</v>
      </c>
      <c r="AD447" s="1693">
        <v>0</v>
      </c>
      <c r="AE447" s="1693">
        <v>2257</v>
      </c>
      <c r="AF447" s="1693">
        <v>0</v>
      </c>
      <c r="AG447" s="2088"/>
      <c r="AH447" s="1302"/>
      <c r="AI447" s="1302"/>
      <c r="AJ447" s="2094">
        <v>0</v>
      </c>
      <c r="AK447" s="2240">
        <f t="shared" si="167"/>
        <v>0</v>
      </c>
      <c r="AL447" s="2240">
        <f t="shared" si="168"/>
        <v>0</v>
      </c>
      <c r="AM447" s="2094"/>
      <c r="AN447" s="2231"/>
      <c r="AO447" s="295"/>
      <c r="AP447" s="295"/>
      <c r="AQ447" s="295"/>
      <c r="AR447" s="295"/>
      <c r="AS447" s="295"/>
    </row>
    <row r="448" spans="1:45" s="107" customFormat="1" ht="39.75" customHeight="1" outlineLevel="1">
      <c r="A448" s="2061"/>
      <c r="B448" s="2062"/>
      <c r="C448" s="1867"/>
      <c r="D448" s="1305"/>
      <c r="E448" s="1867"/>
      <c r="F448" s="1867"/>
      <c r="G448" s="44" t="s">
        <v>374</v>
      </c>
      <c r="H448" s="44" t="s">
        <v>373</v>
      </c>
      <c r="I448" s="44">
        <v>300</v>
      </c>
      <c r="J448" s="44">
        <v>300</v>
      </c>
      <c r="K448" s="1867"/>
      <c r="L448" s="1867"/>
      <c r="M448" s="1694"/>
      <c r="N448" s="1694"/>
      <c r="O448" s="1694"/>
      <c r="P448" s="1694"/>
      <c r="Q448" s="1694"/>
      <c r="R448" s="1694"/>
      <c r="S448" s="1694"/>
      <c r="T448" s="1694"/>
      <c r="U448" s="2039"/>
      <c r="V448" s="2039"/>
      <c r="W448" s="2039"/>
      <c r="X448" s="2039"/>
      <c r="Y448" s="1595"/>
      <c r="Z448" s="1595"/>
      <c r="AA448" s="1595"/>
      <c r="AB448" s="1595"/>
      <c r="AC448" s="1694"/>
      <c r="AD448" s="1694"/>
      <c r="AE448" s="1694"/>
      <c r="AF448" s="1694"/>
      <c r="AG448" s="2089"/>
      <c r="AH448" s="1421"/>
      <c r="AI448" s="1421"/>
      <c r="AJ448" s="2027"/>
      <c r="AK448" s="2241">
        <f t="shared" si="167"/>
        <v>0</v>
      </c>
      <c r="AL448" s="2241">
        <f t="shared" si="168"/>
        <v>0</v>
      </c>
      <c r="AM448" s="2095"/>
      <c r="AN448" s="2231"/>
      <c r="AO448" s="83"/>
      <c r="AP448" s="83"/>
      <c r="AQ448" s="83"/>
      <c r="AR448" s="83"/>
      <c r="AS448" s="83"/>
    </row>
    <row r="449" spans="1:45" s="296" customFormat="1" ht="39.75" customHeight="1" outlineLevel="1">
      <c r="A449" s="2061"/>
      <c r="B449" s="2062"/>
      <c r="C449" s="1868"/>
      <c r="D449" s="1256"/>
      <c r="E449" s="1868"/>
      <c r="F449" s="1868"/>
      <c r="G449" s="44" t="s">
        <v>375</v>
      </c>
      <c r="H449" s="44" t="s">
        <v>376</v>
      </c>
      <c r="I449" s="44">
        <v>4147.2</v>
      </c>
      <c r="J449" s="44">
        <v>4147.2</v>
      </c>
      <c r="K449" s="1868"/>
      <c r="L449" s="1868"/>
      <c r="M449" s="1695"/>
      <c r="N449" s="1695"/>
      <c r="O449" s="1695"/>
      <c r="P449" s="1695"/>
      <c r="Q449" s="1695"/>
      <c r="R449" s="1695"/>
      <c r="S449" s="1695"/>
      <c r="T449" s="1695"/>
      <c r="U449" s="2040"/>
      <c r="V449" s="2040"/>
      <c r="W449" s="2040"/>
      <c r="X449" s="2040"/>
      <c r="Y449" s="1596"/>
      <c r="Z449" s="1596"/>
      <c r="AA449" s="1596"/>
      <c r="AB449" s="1596"/>
      <c r="AC449" s="1695"/>
      <c r="AD449" s="1695"/>
      <c r="AE449" s="1695"/>
      <c r="AF449" s="1695"/>
      <c r="AG449" s="2090"/>
      <c r="AH449" s="1304"/>
      <c r="AI449" s="1304"/>
      <c r="AJ449" s="2028"/>
      <c r="AK449" s="2242">
        <f t="shared" si="167"/>
        <v>0</v>
      </c>
      <c r="AL449" s="2242">
        <f t="shared" si="168"/>
        <v>0</v>
      </c>
      <c r="AM449" s="2243"/>
      <c r="AN449" s="2231"/>
      <c r="AO449" s="295"/>
      <c r="AP449" s="295"/>
      <c r="AQ449" s="295"/>
      <c r="AR449" s="295"/>
      <c r="AS449" s="295"/>
    </row>
    <row r="450" spans="1:45" s="296" customFormat="1" ht="39.75" customHeight="1" outlineLevel="1">
      <c r="A450" s="2061" t="s">
        <v>649</v>
      </c>
      <c r="B450" s="2062" t="s">
        <v>642</v>
      </c>
      <c r="C450" s="2155" t="s">
        <v>865</v>
      </c>
      <c r="D450" s="1418"/>
      <c r="E450" s="1866" t="s">
        <v>73</v>
      </c>
      <c r="F450" s="1866" t="s">
        <v>449</v>
      </c>
      <c r="G450" s="44" t="s">
        <v>372</v>
      </c>
      <c r="H450" s="44" t="s">
        <v>79</v>
      </c>
      <c r="I450" s="45">
        <v>0.5</v>
      </c>
      <c r="J450" s="45">
        <v>0.5</v>
      </c>
      <c r="K450" s="1866">
        <v>2019</v>
      </c>
      <c r="L450" s="1866">
        <v>2020</v>
      </c>
      <c r="M450" s="1693">
        <f>SUM(N450:P452)</f>
        <v>0</v>
      </c>
      <c r="N450" s="1693"/>
      <c r="O450" s="1693"/>
      <c r="P450" s="1693"/>
      <c r="Q450" s="1693"/>
      <c r="R450" s="1693"/>
      <c r="S450" s="1693"/>
      <c r="T450" s="1693"/>
      <c r="U450" s="2038">
        <f>SUM(V450:X452)</f>
        <v>1806</v>
      </c>
      <c r="V450" s="2038">
        <f t="shared" ref="V450" si="205">R450</f>
        <v>0</v>
      </c>
      <c r="W450" s="2038">
        <v>1806</v>
      </c>
      <c r="X450" s="2038">
        <v>0</v>
      </c>
      <c r="Y450" s="1594">
        <f>SUM(Z450:AB452)</f>
        <v>8864.4</v>
      </c>
      <c r="Z450" s="1594">
        <f t="shared" ref="Z450" si="206">V450</f>
        <v>0</v>
      </c>
      <c r="AA450" s="1594">
        <v>1806</v>
      </c>
      <c r="AB450" s="1594">
        <v>7058.4</v>
      </c>
      <c r="AC450" s="1693">
        <f>SUM(AD450:AF452)</f>
        <v>39142.25</v>
      </c>
      <c r="AD450" s="1693">
        <v>0</v>
      </c>
      <c r="AE450" s="1693">
        <v>1806</v>
      </c>
      <c r="AF450" s="2156">
        <v>37336.25</v>
      </c>
      <c r="AG450" s="2088"/>
      <c r="AH450" s="1302"/>
      <c r="AI450" s="1302"/>
      <c r="AJ450" s="2094">
        <v>7058.4</v>
      </c>
      <c r="AK450" s="2240">
        <f t="shared" si="167"/>
        <v>30277.85</v>
      </c>
      <c r="AL450" s="2240">
        <f t="shared" si="168"/>
        <v>30277.85</v>
      </c>
      <c r="AM450" s="2094"/>
      <c r="AN450" s="2068" t="s">
        <v>678</v>
      </c>
      <c r="AO450" s="295"/>
      <c r="AP450" s="295"/>
      <c r="AQ450" s="295"/>
      <c r="AR450" s="295"/>
      <c r="AS450" s="295"/>
    </row>
    <row r="451" spans="1:45" s="296" customFormat="1" ht="39.75" customHeight="1" outlineLevel="1">
      <c r="A451" s="2061"/>
      <c r="B451" s="2062"/>
      <c r="C451" s="1867"/>
      <c r="D451" s="1305"/>
      <c r="E451" s="1867"/>
      <c r="F451" s="1867"/>
      <c r="G451" s="44" t="s">
        <v>374</v>
      </c>
      <c r="H451" s="44" t="s">
        <v>373</v>
      </c>
      <c r="I451" s="44">
        <v>1400</v>
      </c>
      <c r="J451" s="44">
        <v>1600</v>
      </c>
      <c r="K451" s="1867"/>
      <c r="L451" s="1867"/>
      <c r="M451" s="1694"/>
      <c r="N451" s="1694"/>
      <c r="O451" s="1694"/>
      <c r="P451" s="1694"/>
      <c r="Q451" s="1694"/>
      <c r="R451" s="1694"/>
      <c r="S451" s="1694"/>
      <c r="T451" s="1694"/>
      <c r="U451" s="2039"/>
      <c r="V451" s="2039"/>
      <c r="W451" s="2039"/>
      <c r="X451" s="2039"/>
      <c r="Y451" s="1595"/>
      <c r="Z451" s="1595"/>
      <c r="AA451" s="1595"/>
      <c r="AB451" s="1595"/>
      <c r="AC451" s="1694"/>
      <c r="AD451" s="1694"/>
      <c r="AE451" s="1694"/>
      <c r="AF451" s="2157"/>
      <c r="AG451" s="2089"/>
      <c r="AH451" s="1303"/>
      <c r="AI451" s="1303"/>
      <c r="AJ451" s="2027"/>
      <c r="AK451" s="2241">
        <f t="shared" si="167"/>
        <v>0</v>
      </c>
      <c r="AL451" s="2241">
        <f t="shared" si="168"/>
        <v>0</v>
      </c>
      <c r="AM451" s="2095"/>
      <c r="AN451" s="2068"/>
      <c r="AO451" s="295"/>
      <c r="AP451" s="295"/>
      <c r="AQ451" s="295"/>
      <c r="AR451" s="295"/>
      <c r="AS451" s="295"/>
    </row>
    <row r="452" spans="1:45" s="296" customFormat="1" ht="39.75" customHeight="1" outlineLevel="1">
      <c r="A452" s="2061"/>
      <c r="B452" s="2062"/>
      <c r="C452" s="1868"/>
      <c r="D452" s="1256"/>
      <c r="E452" s="1868"/>
      <c r="F452" s="1868"/>
      <c r="G452" s="44" t="s">
        <v>375</v>
      </c>
      <c r="H452" s="44" t="s">
        <v>376</v>
      </c>
      <c r="I452" s="44">
        <v>325147.2</v>
      </c>
      <c r="J452" s="44">
        <v>400147.20000000001</v>
      </c>
      <c r="K452" s="1868"/>
      <c r="L452" s="1868"/>
      <c r="M452" s="1695"/>
      <c r="N452" s="1695"/>
      <c r="O452" s="1695"/>
      <c r="P452" s="1695"/>
      <c r="Q452" s="1695"/>
      <c r="R452" s="1695"/>
      <c r="S452" s="1695"/>
      <c r="T452" s="1695"/>
      <c r="U452" s="2040"/>
      <c r="V452" s="2040"/>
      <c r="W452" s="2040"/>
      <c r="X452" s="2040"/>
      <c r="Y452" s="1596"/>
      <c r="Z452" s="1596"/>
      <c r="AA452" s="1596"/>
      <c r="AB452" s="1596"/>
      <c r="AC452" s="1695"/>
      <c r="AD452" s="1695"/>
      <c r="AE452" s="1695"/>
      <c r="AF452" s="2158"/>
      <c r="AG452" s="2090"/>
      <c r="AH452" s="1304"/>
      <c r="AI452" s="1304"/>
      <c r="AJ452" s="2028"/>
      <c r="AK452" s="2242">
        <f t="shared" si="167"/>
        <v>0</v>
      </c>
      <c r="AL452" s="2242">
        <f t="shared" si="168"/>
        <v>0</v>
      </c>
      <c r="AM452" s="2243"/>
      <c r="AN452" s="2068"/>
      <c r="AO452" s="295"/>
      <c r="AP452" s="295"/>
      <c r="AQ452" s="295"/>
      <c r="AR452" s="295"/>
      <c r="AS452" s="295"/>
    </row>
    <row r="453" spans="1:45" s="296" customFormat="1" ht="39.75" customHeight="1" outlineLevel="1">
      <c r="A453" s="2061" t="s">
        <v>658</v>
      </c>
      <c r="B453" s="2062" t="s">
        <v>650</v>
      </c>
      <c r="C453" s="2155" t="s">
        <v>865</v>
      </c>
      <c r="D453" s="1418"/>
      <c r="E453" s="1866" t="s">
        <v>73</v>
      </c>
      <c r="F453" s="1866" t="s">
        <v>449</v>
      </c>
      <c r="G453" s="44" t="s">
        <v>372</v>
      </c>
      <c r="H453" s="44" t="s">
        <v>79</v>
      </c>
      <c r="I453" s="45">
        <v>2.8</v>
      </c>
      <c r="J453" s="45">
        <v>2.8</v>
      </c>
      <c r="K453" s="1866">
        <v>2019</v>
      </c>
      <c r="L453" s="1866">
        <v>2020</v>
      </c>
      <c r="M453" s="1693">
        <f>SUM(N453:P455)</f>
        <v>0</v>
      </c>
      <c r="N453" s="1693"/>
      <c r="O453" s="1693"/>
      <c r="P453" s="1693"/>
      <c r="Q453" s="1693"/>
      <c r="R453" s="1693"/>
      <c r="S453" s="1693"/>
      <c r="T453" s="1693"/>
      <c r="U453" s="2038">
        <f>SUM(V453:X455)</f>
        <v>3290</v>
      </c>
      <c r="V453" s="2038">
        <f>R453</f>
        <v>0</v>
      </c>
      <c r="W453" s="2038">
        <v>3290</v>
      </c>
      <c r="X453" s="2038">
        <f t="shared" ref="X453" si="207">T453</f>
        <v>0</v>
      </c>
      <c r="Y453" s="1594">
        <f>SUM(Z453:AB455)</f>
        <v>3290</v>
      </c>
      <c r="Z453" s="1594">
        <f>V453</f>
        <v>0</v>
      </c>
      <c r="AA453" s="1594">
        <v>3290</v>
      </c>
      <c r="AB453" s="1594">
        <f t="shared" ref="AB453" si="208">X453</f>
        <v>0</v>
      </c>
      <c r="AC453" s="1693">
        <f>SUM(AD453:AF455)</f>
        <v>3290</v>
      </c>
      <c r="AD453" s="1693">
        <v>0</v>
      </c>
      <c r="AE453" s="1693">
        <v>3290</v>
      </c>
      <c r="AF453" s="1951"/>
      <c r="AG453" s="2088"/>
      <c r="AH453" s="1302"/>
      <c r="AI453" s="1302"/>
      <c r="AJ453" s="2094"/>
      <c r="AK453" s="2240">
        <f t="shared" si="167"/>
        <v>0</v>
      </c>
      <c r="AL453" s="2240">
        <f t="shared" si="168"/>
        <v>0</v>
      </c>
      <c r="AM453" s="2094"/>
      <c r="AN453" s="2231"/>
      <c r="AO453" s="295"/>
      <c r="AP453" s="295"/>
      <c r="AQ453" s="295"/>
      <c r="AR453" s="295"/>
      <c r="AS453" s="295"/>
    </row>
    <row r="454" spans="1:45" s="296" customFormat="1" ht="39.75" customHeight="1" outlineLevel="1">
      <c r="A454" s="2061"/>
      <c r="B454" s="2062"/>
      <c r="C454" s="1867"/>
      <c r="D454" s="1305"/>
      <c r="E454" s="1867"/>
      <c r="F454" s="1867"/>
      <c r="G454" s="44" t="s">
        <v>374</v>
      </c>
      <c r="H454" s="44" t="s">
        <v>373</v>
      </c>
      <c r="I454" s="44">
        <v>800</v>
      </c>
      <c r="J454" s="44">
        <v>800</v>
      </c>
      <c r="K454" s="1867"/>
      <c r="L454" s="1867"/>
      <c r="M454" s="1694"/>
      <c r="N454" s="1694"/>
      <c r="O454" s="1694"/>
      <c r="P454" s="1694"/>
      <c r="Q454" s="1694"/>
      <c r="R454" s="1694"/>
      <c r="S454" s="1694"/>
      <c r="T454" s="1694"/>
      <c r="U454" s="2039"/>
      <c r="V454" s="2039"/>
      <c r="W454" s="2039"/>
      <c r="X454" s="2039"/>
      <c r="Y454" s="1595"/>
      <c r="Z454" s="1595"/>
      <c r="AA454" s="1595"/>
      <c r="AB454" s="1595"/>
      <c r="AC454" s="1694"/>
      <c r="AD454" s="1694"/>
      <c r="AE454" s="1694"/>
      <c r="AF454" s="1952"/>
      <c r="AG454" s="2089"/>
      <c r="AH454" s="1303"/>
      <c r="AI454" s="1303"/>
      <c r="AJ454" s="2027"/>
      <c r="AK454" s="2241">
        <f t="shared" si="167"/>
        <v>0</v>
      </c>
      <c r="AL454" s="2241">
        <f t="shared" si="168"/>
        <v>0</v>
      </c>
      <c r="AM454" s="2095"/>
      <c r="AN454" s="2231"/>
      <c r="AO454" s="295"/>
      <c r="AP454" s="295"/>
      <c r="AQ454" s="295"/>
      <c r="AR454" s="295"/>
      <c r="AS454" s="295"/>
    </row>
    <row r="455" spans="1:45" s="296" customFormat="1" ht="39.75" customHeight="1" outlineLevel="1">
      <c r="A455" s="2061"/>
      <c r="B455" s="2062"/>
      <c r="C455" s="1868"/>
      <c r="D455" s="1256"/>
      <c r="E455" s="1868"/>
      <c r="F455" s="1868"/>
      <c r="G455" s="44" t="s">
        <v>375</v>
      </c>
      <c r="H455" s="44" t="s">
        <v>376</v>
      </c>
      <c r="I455" s="49">
        <v>46656</v>
      </c>
      <c r="J455" s="49">
        <v>63936</v>
      </c>
      <c r="K455" s="1868"/>
      <c r="L455" s="1868"/>
      <c r="M455" s="1695"/>
      <c r="N455" s="1695"/>
      <c r="O455" s="1695"/>
      <c r="P455" s="1695"/>
      <c r="Q455" s="1695"/>
      <c r="R455" s="1695"/>
      <c r="S455" s="1695"/>
      <c r="T455" s="1695"/>
      <c r="U455" s="2040"/>
      <c r="V455" s="2040"/>
      <c r="W455" s="2040"/>
      <c r="X455" s="2040"/>
      <c r="Y455" s="1596"/>
      <c r="Z455" s="1596"/>
      <c r="AA455" s="1596"/>
      <c r="AB455" s="1596"/>
      <c r="AC455" s="1695"/>
      <c r="AD455" s="1695"/>
      <c r="AE455" s="1695"/>
      <c r="AF455" s="1953"/>
      <c r="AG455" s="2090"/>
      <c r="AH455" s="1304"/>
      <c r="AI455" s="1304"/>
      <c r="AJ455" s="2028"/>
      <c r="AK455" s="2242">
        <f t="shared" si="167"/>
        <v>0</v>
      </c>
      <c r="AL455" s="2242">
        <f t="shared" si="168"/>
        <v>0</v>
      </c>
      <c r="AM455" s="2243"/>
      <c r="AN455" s="2231"/>
      <c r="AO455" s="295"/>
      <c r="AP455" s="295"/>
      <c r="AQ455" s="295"/>
      <c r="AR455" s="295"/>
      <c r="AS455" s="295"/>
    </row>
    <row r="456" spans="1:45" s="296" customFormat="1" ht="39.75" customHeight="1" outlineLevel="1">
      <c r="A456" s="2061" t="s">
        <v>658</v>
      </c>
      <c r="B456" s="2062" t="s">
        <v>646</v>
      </c>
      <c r="C456" s="2155" t="s">
        <v>865</v>
      </c>
      <c r="D456" s="1418"/>
      <c r="E456" s="1866" t="s">
        <v>73</v>
      </c>
      <c r="F456" s="1866" t="s">
        <v>449</v>
      </c>
      <c r="G456" s="44" t="s">
        <v>372</v>
      </c>
      <c r="H456" s="44" t="s">
        <v>79</v>
      </c>
      <c r="I456" s="45">
        <v>1.5</v>
      </c>
      <c r="J456" s="45">
        <v>1.5</v>
      </c>
      <c r="K456" s="1866">
        <v>2019</v>
      </c>
      <c r="L456" s="1866">
        <v>2019</v>
      </c>
      <c r="M456" s="1693">
        <f>SUM(N456:P458)</f>
        <v>0</v>
      </c>
      <c r="N456" s="1693"/>
      <c r="O456" s="1693"/>
      <c r="P456" s="1693"/>
      <c r="Q456" s="1693"/>
      <c r="R456" s="1693"/>
      <c r="S456" s="1693"/>
      <c r="T456" s="1693"/>
      <c r="U456" s="2038">
        <f>SUM(V456:X458)</f>
        <v>2759</v>
      </c>
      <c r="V456" s="2038">
        <f t="shared" ref="V456" si="209">R456</f>
        <v>0</v>
      </c>
      <c r="W456" s="2038">
        <v>2759</v>
      </c>
      <c r="X456" s="2038">
        <f t="shared" ref="X456" si="210">T456</f>
        <v>0</v>
      </c>
      <c r="Y456" s="1594">
        <f>SUM(Z456:AB458)</f>
        <v>2759</v>
      </c>
      <c r="Z456" s="1594">
        <f t="shared" ref="Z456" si="211">V456</f>
        <v>0</v>
      </c>
      <c r="AA456" s="1594">
        <v>2759</v>
      </c>
      <c r="AB456" s="1594">
        <f t="shared" ref="AB456" si="212">X456</f>
        <v>0</v>
      </c>
      <c r="AC456" s="1693">
        <f>SUM(AD456:AF458)</f>
        <v>2759</v>
      </c>
      <c r="AD456" s="1693">
        <v>0</v>
      </c>
      <c r="AE456" s="1693">
        <v>2759</v>
      </c>
      <c r="AF456" s="1951"/>
      <c r="AG456" s="2088"/>
      <c r="AH456" s="1302"/>
      <c r="AI456" s="1302"/>
      <c r="AJ456" s="2094"/>
      <c r="AK456" s="2240">
        <f t="shared" si="167"/>
        <v>0</v>
      </c>
      <c r="AL456" s="2240">
        <f t="shared" si="168"/>
        <v>0</v>
      </c>
      <c r="AM456" s="2094"/>
      <c r="AN456" s="2231"/>
      <c r="AO456" s="295"/>
      <c r="AP456" s="295"/>
      <c r="AQ456" s="295"/>
      <c r="AR456" s="295"/>
      <c r="AS456" s="295"/>
    </row>
    <row r="457" spans="1:45" s="296" customFormat="1" ht="39.75" customHeight="1" outlineLevel="1">
      <c r="A457" s="2061"/>
      <c r="B457" s="2062"/>
      <c r="C457" s="1867"/>
      <c r="D457" s="1305"/>
      <c r="E457" s="1867"/>
      <c r="F457" s="1867"/>
      <c r="G457" s="44" t="s">
        <v>374</v>
      </c>
      <c r="H457" s="44" t="s">
        <v>373</v>
      </c>
      <c r="I457" s="44">
        <v>400</v>
      </c>
      <c r="J457" s="44">
        <v>400</v>
      </c>
      <c r="K457" s="1867"/>
      <c r="L457" s="1867"/>
      <c r="M457" s="1694"/>
      <c r="N457" s="1694"/>
      <c r="O457" s="1694"/>
      <c r="P457" s="1694"/>
      <c r="Q457" s="1694"/>
      <c r="R457" s="1694"/>
      <c r="S457" s="1694"/>
      <c r="T457" s="1694"/>
      <c r="U457" s="2039"/>
      <c r="V457" s="2039"/>
      <c r="W457" s="2039"/>
      <c r="X457" s="2039"/>
      <c r="Y457" s="1595"/>
      <c r="Z457" s="1595"/>
      <c r="AA457" s="1595"/>
      <c r="AB457" s="1595"/>
      <c r="AC457" s="1694"/>
      <c r="AD457" s="1694"/>
      <c r="AE457" s="1694"/>
      <c r="AF457" s="1952"/>
      <c r="AG457" s="2089"/>
      <c r="AH457" s="1303"/>
      <c r="AI457" s="1303"/>
      <c r="AJ457" s="2027"/>
      <c r="AK457" s="2241">
        <f t="shared" si="167"/>
        <v>0</v>
      </c>
      <c r="AL457" s="2241">
        <f t="shared" si="168"/>
        <v>0</v>
      </c>
      <c r="AM457" s="2095"/>
      <c r="AN457" s="2231"/>
      <c r="AO457" s="295"/>
      <c r="AP457" s="295"/>
      <c r="AQ457" s="295"/>
      <c r="AR457" s="295"/>
      <c r="AS457" s="295"/>
    </row>
    <row r="458" spans="1:45" s="296" customFormat="1" ht="39.75" customHeight="1" outlineLevel="1">
      <c r="A458" s="2061"/>
      <c r="B458" s="2062"/>
      <c r="C458" s="1868"/>
      <c r="D458" s="1256"/>
      <c r="E458" s="1868"/>
      <c r="F458" s="1868"/>
      <c r="G458" s="44" t="s">
        <v>375</v>
      </c>
      <c r="H458" s="44" t="s">
        <v>376</v>
      </c>
      <c r="I458" s="44">
        <v>10368</v>
      </c>
      <c r="J458" s="44">
        <v>10886.4</v>
      </c>
      <c r="K458" s="1868"/>
      <c r="L458" s="1868"/>
      <c r="M458" s="1695"/>
      <c r="N458" s="1695"/>
      <c r="O458" s="1695"/>
      <c r="P458" s="1695"/>
      <c r="Q458" s="1695"/>
      <c r="R458" s="1695"/>
      <c r="S458" s="1695"/>
      <c r="T458" s="1695"/>
      <c r="U458" s="2040"/>
      <c r="V458" s="2040"/>
      <c r="W458" s="2040"/>
      <c r="X458" s="2040"/>
      <c r="Y458" s="1596"/>
      <c r="Z458" s="1596"/>
      <c r="AA458" s="1596"/>
      <c r="AB458" s="1596"/>
      <c r="AC458" s="1695"/>
      <c r="AD458" s="1695"/>
      <c r="AE458" s="1695"/>
      <c r="AF458" s="1953"/>
      <c r="AG458" s="2090"/>
      <c r="AH458" s="1304"/>
      <c r="AI458" s="1304"/>
      <c r="AJ458" s="2028"/>
      <c r="AK458" s="2242">
        <f t="shared" si="167"/>
        <v>0</v>
      </c>
      <c r="AL458" s="2242">
        <f t="shared" si="168"/>
        <v>0</v>
      </c>
      <c r="AM458" s="2243"/>
      <c r="AN458" s="2231"/>
      <c r="AO458" s="295"/>
      <c r="AP458" s="295"/>
      <c r="AQ458" s="295"/>
      <c r="AR458" s="295"/>
      <c r="AS458" s="295"/>
    </row>
    <row r="459" spans="1:45" s="296" customFormat="1" ht="39.75" customHeight="1" outlineLevel="1">
      <c r="A459" s="1859" t="s">
        <v>659</v>
      </c>
      <c r="B459" s="1862" t="s">
        <v>647</v>
      </c>
      <c r="C459" s="2154" t="s">
        <v>865</v>
      </c>
      <c r="D459" s="1419"/>
      <c r="E459" s="1867" t="s">
        <v>73</v>
      </c>
      <c r="F459" s="1867" t="s">
        <v>449</v>
      </c>
      <c r="G459" s="1218" t="s">
        <v>372</v>
      </c>
      <c r="H459" s="1218" t="s">
        <v>79</v>
      </c>
      <c r="I459" s="1094">
        <v>0.7</v>
      </c>
      <c r="J459" s="1094">
        <v>0.7</v>
      </c>
      <c r="K459" s="1867">
        <v>2019</v>
      </c>
      <c r="L459" s="1867">
        <v>2019</v>
      </c>
      <c r="M459" s="1694">
        <f>SUM(N459:P461)</f>
        <v>0</v>
      </c>
      <c r="N459" s="1694"/>
      <c r="O459" s="1694"/>
      <c r="P459" s="1694"/>
      <c r="Q459" s="1694"/>
      <c r="R459" s="1694"/>
      <c r="S459" s="1694"/>
      <c r="T459" s="1694"/>
      <c r="U459" s="2039">
        <f>SUM(V459:X461)</f>
        <v>1838</v>
      </c>
      <c r="V459" s="2039">
        <f>R459</f>
        <v>0</v>
      </c>
      <c r="W459" s="2039">
        <v>1838</v>
      </c>
      <c r="X459" s="2039">
        <f t="shared" ref="X459" si="213">T459</f>
        <v>0</v>
      </c>
      <c r="Y459" s="1594">
        <f>SUM(Z459:AB461)</f>
        <v>1838</v>
      </c>
      <c r="Z459" s="1594">
        <f>V459</f>
        <v>0</v>
      </c>
      <c r="AA459" s="1594">
        <v>1838</v>
      </c>
      <c r="AB459" s="1594">
        <f t="shared" ref="AB459" si="214">X459</f>
        <v>0</v>
      </c>
      <c r="AC459" s="1694">
        <f>SUM(AD459:AF461)</f>
        <v>1838</v>
      </c>
      <c r="AD459" s="1694">
        <v>0</v>
      </c>
      <c r="AE459" s="1694">
        <v>1838</v>
      </c>
      <c r="AF459" s="1951"/>
      <c r="AG459" s="2083"/>
      <c r="AH459" s="1299"/>
      <c r="AI459" s="1299"/>
      <c r="AJ459" s="2095"/>
      <c r="AK459" s="2240">
        <f t="shared" si="167"/>
        <v>0</v>
      </c>
      <c r="AL459" s="2240">
        <f t="shared" si="168"/>
        <v>0</v>
      </c>
      <c r="AM459" s="2094"/>
      <c r="AN459" s="2231"/>
      <c r="AO459" s="295"/>
      <c r="AP459" s="295"/>
      <c r="AQ459" s="295"/>
      <c r="AR459" s="295"/>
      <c r="AS459" s="295"/>
    </row>
    <row r="460" spans="1:45" s="296" customFormat="1" ht="39.75" customHeight="1" outlineLevel="1">
      <c r="A460" s="2061"/>
      <c r="B460" s="2062"/>
      <c r="C460" s="1867"/>
      <c r="D460" s="1305"/>
      <c r="E460" s="1867"/>
      <c r="F460" s="1867"/>
      <c r="G460" s="44" t="s">
        <v>374</v>
      </c>
      <c r="H460" s="44" t="s">
        <v>373</v>
      </c>
      <c r="I460" s="44">
        <v>300</v>
      </c>
      <c r="J460" s="44">
        <v>300</v>
      </c>
      <c r="K460" s="1867"/>
      <c r="L460" s="1867"/>
      <c r="M460" s="1694"/>
      <c r="N460" s="1694"/>
      <c r="O460" s="1694"/>
      <c r="P460" s="1694"/>
      <c r="Q460" s="1694"/>
      <c r="R460" s="1694"/>
      <c r="S460" s="1694"/>
      <c r="T460" s="1694"/>
      <c r="U460" s="2039"/>
      <c r="V460" s="2039"/>
      <c r="W460" s="2039"/>
      <c r="X460" s="2039"/>
      <c r="Y460" s="1595"/>
      <c r="Z460" s="1595"/>
      <c r="AA460" s="1595"/>
      <c r="AB460" s="1595"/>
      <c r="AC460" s="1694"/>
      <c r="AD460" s="1694"/>
      <c r="AE460" s="1694"/>
      <c r="AF460" s="1952"/>
      <c r="AG460" s="2083"/>
      <c r="AH460" s="1299"/>
      <c r="AI460" s="1299"/>
      <c r="AJ460" s="2027"/>
      <c r="AK460" s="2241">
        <f t="shared" ref="AK460:AK523" si="215">AF460-AB460</f>
        <v>0</v>
      </c>
      <c r="AL460" s="2241">
        <f t="shared" ref="AL460:AL523" si="216">AC460-Y460</f>
        <v>0</v>
      </c>
      <c r="AM460" s="2095"/>
      <c r="AN460" s="2231"/>
      <c r="AO460" s="295"/>
      <c r="AP460" s="295"/>
      <c r="AQ460" s="295"/>
      <c r="AR460" s="295"/>
      <c r="AS460" s="295"/>
    </row>
    <row r="461" spans="1:45" s="296" customFormat="1" ht="43.8" outlineLevel="1" thickBot="1">
      <c r="A461" s="2153"/>
      <c r="B461" s="1860"/>
      <c r="C461" s="1868"/>
      <c r="D461" s="1305"/>
      <c r="E461" s="1867"/>
      <c r="F461" s="1867"/>
      <c r="G461" s="1216" t="s">
        <v>375</v>
      </c>
      <c r="H461" s="1216" t="s">
        <v>376</v>
      </c>
      <c r="I461" s="1216">
        <v>6307.2</v>
      </c>
      <c r="J461" s="1216">
        <v>6825.6</v>
      </c>
      <c r="K461" s="1867"/>
      <c r="L461" s="1867"/>
      <c r="M461" s="1695"/>
      <c r="N461" s="1695"/>
      <c r="O461" s="1695"/>
      <c r="P461" s="1695"/>
      <c r="Q461" s="1695"/>
      <c r="R461" s="1695"/>
      <c r="S461" s="1695"/>
      <c r="T461" s="1695"/>
      <c r="U461" s="2040"/>
      <c r="V461" s="2040"/>
      <c r="W461" s="2040"/>
      <c r="X461" s="2040"/>
      <c r="Y461" s="1596"/>
      <c r="Z461" s="1596"/>
      <c r="AA461" s="1596"/>
      <c r="AB461" s="1596"/>
      <c r="AC461" s="1695"/>
      <c r="AD461" s="1695"/>
      <c r="AE461" s="1695"/>
      <c r="AF461" s="1953"/>
      <c r="AG461" s="2083"/>
      <c r="AH461" s="1299"/>
      <c r="AI461" s="1299"/>
      <c r="AJ461" s="2027"/>
      <c r="AK461" s="2242">
        <f t="shared" si="215"/>
        <v>0</v>
      </c>
      <c r="AL461" s="2242">
        <f t="shared" si="216"/>
        <v>0</v>
      </c>
      <c r="AM461" s="2243"/>
      <c r="AN461" s="2231"/>
      <c r="AO461" s="295"/>
      <c r="AP461" s="295"/>
      <c r="AQ461" s="295"/>
      <c r="AR461" s="295"/>
      <c r="AS461" s="295"/>
    </row>
    <row r="462" spans="1:45" s="275" customFormat="1" ht="14.4" outlineLevel="1">
      <c r="A462" s="2072" t="s">
        <v>1035</v>
      </c>
      <c r="B462" s="1730" t="s">
        <v>893</v>
      </c>
      <c r="C462" s="1588" t="s">
        <v>1060</v>
      </c>
      <c r="D462" s="1588" t="s">
        <v>888</v>
      </c>
      <c r="E462" s="2075" t="s">
        <v>73</v>
      </c>
      <c r="F462" s="2075" t="s">
        <v>449</v>
      </c>
      <c r="G462" s="273" t="s">
        <v>372</v>
      </c>
      <c r="H462" s="273" t="s">
        <v>79</v>
      </c>
      <c r="I462" s="1790"/>
      <c r="J462" s="1790"/>
      <c r="K462" s="1812">
        <v>2020</v>
      </c>
      <c r="L462" s="1812">
        <v>2020</v>
      </c>
      <c r="M462" s="1790"/>
      <c r="N462" s="1790"/>
      <c r="O462" s="1790"/>
      <c r="P462" s="1790"/>
      <c r="Q462" s="1790"/>
      <c r="R462" s="1790"/>
      <c r="S462" s="1790"/>
      <c r="T462" s="1790"/>
      <c r="U462" s="1790"/>
      <c r="V462" s="1790"/>
      <c r="W462" s="1790"/>
      <c r="X462" s="1790"/>
      <c r="Y462" s="1606">
        <f>SUM(Z462:AB464)</f>
        <v>3715</v>
      </c>
      <c r="Z462" s="1790"/>
      <c r="AA462" s="1790"/>
      <c r="AB462" s="1606">
        <v>3715</v>
      </c>
      <c r="AC462" s="1606">
        <f>SUM(AD462:AF464)</f>
        <v>3373.71</v>
      </c>
      <c r="AD462" s="1790"/>
      <c r="AE462" s="1790"/>
      <c r="AF462" s="1725">
        <f>SUM(AG462:AH464)</f>
        <v>3373.71</v>
      </c>
      <c r="AG462" s="1606">
        <v>99.11</v>
      </c>
      <c r="AH462" s="1606">
        <v>3274.6</v>
      </c>
      <c r="AI462" s="1224"/>
      <c r="AJ462" s="1606">
        <v>3715</v>
      </c>
      <c r="AK462" s="1790">
        <f t="shared" si="215"/>
        <v>-341.28999999999996</v>
      </c>
      <c r="AL462" s="1790">
        <f t="shared" si="216"/>
        <v>-341.28999999999996</v>
      </c>
      <c r="AM462" s="1790"/>
      <c r="AN462" s="2202"/>
      <c r="AO462" s="77"/>
      <c r="AP462" s="77"/>
      <c r="AQ462" s="77"/>
      <c r="AR462" s="77"/>
      <c r="AS462" s="77"/>
    </row>
    <row r="463" spans="1:45" s="275" customFormat="1" ht="14.4" outlineLevel="1">
      <c r="A463" s="2073"/>
      <c r="B463" s="1731"/>
      <c r="C463" s="1589"/>
      <c r="D463" s="1589"/>
      <c r="E463" s="2075"/>
      <c r="F463" s="2075"/>
      <c r="G463" s="273" t="s">
        <v>374</v>
      </c>
      <c r="H463" s="273" t="s">
        <v>373</v>
      </c>
      <c r="I463" s="1791"/>
      <c r="J463" s="1791"/>
      <c r="K463" s="1813"/>
      <c r="L463" s="1813"/>
      <c r="M463" s="1791"/>
      <c r="N463" s="1791"/>
      <c r="O463" s="1791"/>
      <c r="P463" s="1791"/>
      <c r="Q463" s="1791"/>
      <c r="R463" s="1791"/>
      <c r="S463" s="1791"/>
      <c r="T463" s="1791"/>
      <c r="U463" s="1791"/>
      <c r="V463" s="1791"/>
      <c r="W463" s="1791"/>
      <c r="X463" s="1791"/>
      <c r="Y463" s="1607"/>
      <c r="Z463" s="1791"/>
      <c r="AA463" s="1791"/>
      <c r="AB463" s="1607"/>
      <c r="AC463" s="1607"/>
      <c r="AD463" s="1791"/>
      <c r="AE463" s="1791"/>
      <c r="AF463" s="1725"/>
      <c r="AG463" s="1607"/>
      <c r="AH463" s="1607"/>
      <c r="AI463" s="1225"/>
      <c r="AJ463" s="1607"/>
      <c r="AK463" s="1791">
        <f t="shared" si="215"/>
        <v>0</v>
      </c>
      <c r="AL463" s="1791">
        <f t="shared" si="216"/>
        <v>0</v>
      </c>
      <c r="AM463" s="1791"/>
      <c r="AN463" s="2202"/>
      <c r="AO463" s="77"/>
      <c r="AP463" s="77"/>
      <c r="AQ463" s="77"/>
      <c r="AR463" s="77"/>
      <c r="AS463" s="77"/>
    </row>
    <row r="464" spans="1:45" s="275" customFormat="1" ht="43.2" outlineLevel="1">
      <c r="A464" s="2074"/>
      <c r="B464" s="1732"/>
      <c r="C464" s="1590"/>
      <c r="D464" s="1590"/>
      <c r="E464" s="2075"/>
      <c r="F464" s="2075"/>
      <c r="G464" s="273" t="s">
        <v>375</v>
      </c>
      <c r="H464" s="273" t="s">
        <v>376</v>
      </c>
      <c r="I464" s="1791"/>
      <c r="J464" s="1791"/>
      <c r="K464" s="1813"/>
      <c r="L464" s="1813"/>
      <c r="M464" s="1791"/>
      <c r="N464" s="1791"/>
      <c r="O464" s="1791"/>
      <c r="P464" s="1791"/>
      <c r="Q464" s="1791"/>
      <c r="R464" s="1791"/>
      <c r="S464" s="1791"/>
      <c r="T464" s="1791"/>
      <c r="U464" s="1791"/>
      <c r="V464" s="1791"/>
      <c r="W464" s="1791"/>
      <c r="X464" s="1791"/>
      <c r="Y464" s="1608"/>
      <c r="Z464" s="1792"/>
      <c r="AA464" s="1792"/>
      <c r="AB464" s="1608"/>
      <c r="AC464" s="1607"/>
      <c r="AD464" s="1791"/>
      <c r="AE464" s="1791"/>
      <c r="AF464" s="1726"/>
      <c r="AG464" s="1607"/>
      <c r="AH464" s="1608"/>
      <c r="AI464" s="1225"/>
      <c r="AJ464" s="1607"/>
      <c r="AK464" s="1792">
        <f t="shared" si="215"/>
        <v>0</v>
      </c>
      <c r="AL464" s="1792">
        <f t="shared" si="216"/>
        <v>0</v>
      </c>
      <c r="AM464" s="1792"/>
      <c r="AN464" s="2202"/>
      <c r="AO464" s="77"/>
      <c r="AP464" s="77"/>
      <c r="AQ464" s="77"/>
      <c r="AR464" s="77"/>
      <c r="AS464" s="77"/>
    </row>
    <row r="465" spans="1:45" s="275" customFormat="1" ht="14.4" outlineLevel="1">
      <c r="A465" s="2072" t="s">
        <v>1036</v>
      </c>
      <c r="B465" s="1730" t="s">
        <v>894</v>
      </c>
      <c r="C465" s="1588" t="s">
        <v>1060</v>
      </c>
      <c r="D465" s="1589" t="s">
        <v>888</v>
      </c>
      <c r="E465" s="2075" t="s">
        <v>73</v>
      </c>
      <c r="F465" s="2075" t="s">
        <v>449</v>
      </c>
      <c r="G465" s="273" t="s">
        <v>372</v>
      </c>
      <c r="H465" s="273" t="s">
        <v>79</v>
      </c>
      <c r="I465" s="1790"/>
      <c r="J465" s="1790"/>
      <c r="K465" s="1812">
        <v>2020</v>
      </c>
      <c r="L465" s="1812">
        <v>2020</v>
      </c>
      <c r="M465" s="1790"/>
      <c r="N465" s="1790"/>
      <c r="O465" s="1790"/>
      <c r="P465" s="1790"/>
      <c r="Q465" s="1790"/>
      <c r="R465" s="1790"/>
      <c r="S465" s="1790"/>
      <c r="T465" s="1790"/>
      <c r="U465" s="1790"/>
      <c r="V465" s="1790"/>
      <c r="W465" s="1790"/>
      <c r="X465" s="1790"/>
      <c r="Y465" s="1606">
        <f t="shared" ref="Y465" si="217">SUM(Z465:AB467)</f>
        <v>4152</v>
      </c>
      <c r="Z465" s="1790"/>
      <c r="AA465" s="1790"/>
      <c r="AB465" s="1606">
        <v>4152</v>
      </c>
      <c r="AC465" s="1606">
        <f t="shared" ref="AC465" si="218">SUM(AD465:AF467)</f>
        <v>3360.29</v>
      </c>
      <c r="AD465" s="1790"/>
      <c r="AE465" s="1790"/>
      <c r="AF465" s="1724">
        <f>SUM(AG465:AH467)</f>
        <v>3360.29</v>
      </c>
      <c r="AG465" s="1724">
        <v>41.47</v>
      </c>
      <c r="AH465" s="1724">
        <v>3318.82</v>
      </c>
      <c r="AI465" s="1224"/>
      <c r="AJ465" s="1606">
        <v>4152</v>
      </c>
      <c r="AK465" s="1790">
        <f t="shared" si="215"/>
        <v>-791.71</v>
      </c>
      <c r="AL465" s="1790">
        <f t="shared" si="216"/>
        <v>-791.71</v>
      </c>
      <c r="AM465" s="1790"/>
      <c r="AN465" s="2202"/>
      <c r="AO465" s="77"/>
      <c r="AP465" s="77"/>
      <c r="AQ465" s="77"/>
      <c r="AR465" s="77"/>
      <c r="AS465" s="77"/>
    </row>
    <row r="466" spans="1:45" s="275" customFormat="1" ht="14.4" outlineLevel="1">
      <c r="A466" s="2073"/>
      <c r="B466" s="1731"/>
      <c r="C466" s="1589"/>
      <c r="D466" s="1589"/>
      <c r="E466" s="2075"/>
      <c r="F466" s="2075"/>
      <c r="G466" s="273" t="s">
        <v>374</v>
      </c>
      <c r="H466" s="273" t="s">
        <v>373</v>
      </c>
      <c r="I466" s="1791"/>
      <c r="J466" s="1791"/>
      <c r="K466" s="1813"/>
      <c r="L466" s="1813"/>
      <c r="M466" s="1791"/>
      <c r="N466" s="1791"/>
      <c r="O466" s="1791"/>
      <c r="P466" s="1791"/>
      <c r="Q466" s="1791"/>
      <c r="R466" s="1791"/>
      <c r="S466" s="1791"/>
      <c r="T466" s="1791"/>
      <c r="U466" s="1791"/>
      <c r="V466" s="1791"/>
      <c r="W466" s="1791"/>
      <c r="X466" s="1791"/>
      <c r="Y466" s="1607"/>
      <c r="Z466" s="1791"/>
      <c r="AA466" s="1791"/>
      <c r="AB466" s="1607"/>
      <c r="AC466" s="1607"/>
      <c r="AD466" s="1791"/>
      <c r="AE466" s="1791"/>
      <c r="AF466" s="1725"/>
      <c r="AG466" s="1725"/>
      <c r="AH466" s="1725"/>
      <c r="AI466" s="1225"/>
      <c r="AJ466" s="1607"/>
      <c r="AK466" s="1791">
        <f t="shared" si="215"/>
        <v>0</v>
      </c>
      <c r="AL466" s="1791">
        <f t="shared" si="216"/>
        <v>0</v>
      </c>
      <c r="AM466" s="1791"/>
      <c r="AN466" s="2202"/>
      <c r="AO466" s="77"/>
      <c r="AP466" s="77"/>
      <c r="AQ466" s="77"/>
      <c r="AR466" s="77"/>
      <c r="AS466" s="77"/>
    </row>
    <row r="467" spans="1:45" s="275" customFormat="1" ht="43.8" outlineLevel="1" thickBot="1">
      <c r="A467" s="2073"/>
      <c r="B467" s="1731"/>
      <c r="C467" s="1589"/>
      <c r="D467" s="1589"/>
      <c r="E467" s="1588"/>
      <c r="F467" s="1588"/>
      <c r="G467" s="1224" t="s">
        <v>375</v>
      </c>
      <c r="H467" s="1224" t="s">
        <v>376</v>
      </c>
      <c r="I467" s="1791"/>
      <c r="J467" s="1791"/>
      <c r="K467" s="1813"/>
      <c r="L467" s="1813"/>
      <c r="M467" s="1791"/>
      <c r="N467" s="1791"/>
      <c r="O467" s="1791"/>
      <c r="P467" s="1791"/>
      <c r="Q467" s="1791"/>
      <c r="R467" s="1791"/>
      <c r="S467" s="1791"/>
      <c r="T467" s="1791"/>
      <c r="U467" s="1791"/>
      <c r="V467" s="1791"/>
      <c r="W467" s="1791"/>
      <c r="X467" s="1791"/>
      <c r="Y467" s="1607"/>
      <c r="Z467" s="1791"/>
      <c r="AA467" s="1791"/>
      <c r="AB467" s="1607"/>
      <c r="AC467" s="1607"/>
      <c r="AD467" s="1791"/>
      <c r="AE467" s="1791"/>
      <c r="AF467" s="1725"/>
      <c r="AG467" s="1725"/>
      <c r="AH467" s="1725"/>
      <c r="AI467" s="1225"/>
      <c r="AJ467" s="1607"/>
      <c r="AK467" s="1791">
        <f t="shared" si="215"/>
        <v>0</v>
      </c>
      <c r="AL467" s="1791">
        <f t="shared" si="216"/>
        <v>0</v>
      </c>
      <c r="AM467" s="1791"/>
      <c r="AN467" s="2244"/>
      <c r="AO467" s="77"/>
      <c r="AP467" s="77"/>
      <c r="AQ467" s="77"/>
      <c r="AR467" s="77"/>
      <c r="AS467" s="77"/>
    </row>
    <row r="468" spans="1:45" ht="6.75" customHeight="1" thickBot="1">
      <c r="A468" s="192"/>
      <c r="B468" s="376"/>
      <c r="C468" s="193"/>
      <c r="D468" s="193"/>
      <c r="E468" s="168"/>
      <c r="F468" s="168"/>
      <c r="G468" s="169"/>
      <c r="H468" s="169"/>
      <c r="I468" s="169"/>
      <c r="J468" s="169"/>
      <c r="K468" s="169"/>
      <c r="L468" s="169"/>
      <c r="M468" s="169"/>
      <c r="N468" s="169"/>
      <c r="O468" s="169"/>
      <c r="P468" s="169"/>
      <c r="Q468" s="169"/>
      <c r="R468" s="169"/>
      <c r="S468" s="169"/>
      <c r="T468" s="169"/>
      <c r="U468" s="405"/>
      <c r="V468" s="405"/>
      <c r="W468" s="405"/>
      <c r="X468" s="405"/>
      <c r="Y468" s="457"/>
      <c r="Z468" s="457"/>
      <c r="AA468" s="457"/>
      <c r="AB468" s="457"/>
      <c r="AC468" s="169"/>
      <c r="AD468" s="169"/>
      <c r="AE468" s="169"/>
      <c r="AF468" s="1016"/>
      <c r="AG468" s="171"/>
      <c r="AH468" s="171"/>
      <c r="AI468" s="171"/>
      <c r="AJ468" s="172"/>
      <c r="AK468" s="434"/>
      <c r="AL468" s="434"/>
      <c r="AM468" s="1436"/>
      <c r="AN468" s="1437"/>
      <c r="AO468" s="2"/>
      <c r="AP468" s="2"/>
      <c r="AQ468" s="2"/>
      <c r="AR468" s="2"/>
      <c r="AS468" s="2"/>
    </row>
    <row r="469" spans="1:45" ht="36" customHeight="1">
      <c r="A469" s="358" t="s">
        <v>248</v>
      </c>
      <c r="B469" s="1675" t="s">
        <v>84</v>
      </c>
      <c r="C469" s="1676"/>
      <c r="D469" s="1676"/>
      <c r="E469" s="1676"/>
      <c r="F469" s="1676"/>
      <c r="G469" s="1676"/>
      <c r="H469" s="1676"/>
      <c r="I469" s="1676"/>
      <c r="J469" s="1676"/>
      <c r="K469" s="1676"/>
      <c r="L469" s="1677"/>
      <c r="M469" s="235">
        <f t="shared" ref="M469:AC469" si="219">M470+M485</f>
        <v>339166</v>
      </c>
      <c r="N469" s="235">
        <f t="shared" si="219"/>
        <v>72100</v>
      </c>
      <c r="O469" s="235">
        <f t="shared" si="219"/>
        <v>228816</v>
      </c>
      <c r="P469" s="235">
        <f t="shared" si="219"/>
        <v>38250</v>
      </c>
      <c r="Q469" s="235">
        <f t="shared" si="219"/>
        <v>318983</v>
      </c>
      <c r="R469" s="235">
        <f t="shared" si="219"/>
        <v>73059.27</v>
      </c>
      <c r="S469" s="235">
        <f t="shared" si="219"/>
        <v>207673.73</v>
      </c>
      <c r="T469" s="235">
        <f t="shared" si="219"/>
        <v>38250</v>
      </c>
      <c r="U469" s="417">
        <f t="shared" si="219"/>
        <v>331143.02999999997</v>
      </c>
      <c r="V469" s="417">
        <f t="shared" si="219"/>
        <v>72271.8</v>
      </c>
      <c r="W469" s="417">
        <f t="shared" si="219"/>
        <v>214056.23</v>
      </c>
      <c r="X469" s="417">
        <f t="shared" si="219"/>
        <v>44815</v>
      </c>
      <c r="Y469" s="468">
        <f t="shared" si="219"/>
        <v>350938.02999999997</v>
      </c>
      <c r="Z469" s="468">
        <f t="shared" si="219"/>
        <v>72271.8</v>
      </c>
      <c r="AA469" s="468">
        <f t="shared" si="219"/>
        <v>214056.23</v>
      </c>
      <c r="AB469" s="468">
        <f t="shared" si="219"/>
        <v>64610</v>
      </c>
      <c r="AC469" s="235">
        <f t="shared" si="219"/>
        <v>238849.89800000002</v>
      </c>
      <c r="AD469" s="235">
        <f>AD470+AD485</f>
        <v>119744.18000000001</v>
      </c>
      <c r="AE469" s="235">
        <f>AE470+AE485</f>
        <v>56057.5</v>
      </c>
      <c r="AF469" s="235">
        <f>SUM(AF470+AF485)</f>
        <v>63048.217999999993</v>
      </c>
      <c r="AG469" s="63">
        <f>SUM(AG470+AG485)</f>
        <v>30800.867999999999</v>
      </c>
      <c r="AH469" s="105"/>
      <c r="AI469" s="105"/>
      <c r="AJ469" s="105">
        <f>SUM(AJ470+AJ485)</f>
        <v>64897</v>
      </c>
      <c r="AK469" s="105">
        <f t="shared" si="215"/>
        <v>-1561.7820000000065</v>
      </c>
      <c r="AL469" s="105">
        <f t="shared" si="216"/>
        <v>-112088.13199999995</v>
      </c>
      <c r="AM469" s="1117"/>
      <c r="AN469" s="1537"/>
      <c r="AO469" s="2"/>
      <c r="AP469" s="2"/>
      <c r="AQ469" s="2"/>
      <c r="AR469" s="2"/>
      <c r="AS469" s="2"/>
    </row>
    <row r="470" spans="1:45" ht="22.5" customHeight="1">
      <c r="A470" s="344" t="s">
        <v>249</v>
      </c>
      <c r="B470" s="1655" t="s">
        <v>36</v>
      </c>
      <c r="C470" s="1656"/>
      <c r="D470" s="1656"/>
      <c r="E470" s="1656"/>
      <c r="F470" s="1252"/>
      <c r="G470" s="16"/>
      <c r="H470" s="16"/>
      <c r="I470" s="16"/>
      <c r="J470" s="16"/>
      <c r="K470" s="16"/>
      <c r="L470" s="16"/>
      <c r="M470" s="17">
        <f t="shared" ref="M470:U470" si="220">SUM(M471:M479)</f>
        <v>25000</v>
      </c>
      <c r="N470" s="17">
        <f t="shared" si="220"/>
        <v>6500</v>
      </c>
      <c r="O470" s="17">
        <f t="shared" si="220"/>
        <v>900</v>
      </c>
      <c r="P470" s="17">
        <f t="shared" si="220"/>
        <v>17600</v>
      </c>
      <c r="Q470" s="17">
        <f t="shared" si="220"/>
        <v>25959.269999999997</v>
      </c>
      <c r="R470" s="17">
        <f t="shared" si="220"/>
        <v>7459.27</v>
      </c>
      <c r="S470" s="17">
        <f t="shared" si="220"/>
        <v>900</v>
      </c>
      <c r="T470" s="17">
        <f t="shared" si="220"/>
        <v>17600</v>
      </c>
      <c r="U470" s="399">
        <f t="shared" si="220"/>
        <v>37851.299999999996</v>
      </c>
      <c r="V470" s="399">
        <f t="shared" ref="V470:AE470" si="221">SUM(V471:V479)</f>
        <v>6671.7999999999993</v>
      </c>
      <c r="W470" s="399">
        <f t="shared" si="221"/>
        <v>7014.5</v>
      </c>
      <c r="X470" s="399">
        <f t="shared" si="221"/>
        <v>24165</v>
      </c>
      <c r="Y470" s="448">
        <f t="shared" ref="Y470:AC470" si="222">SUM(Y471:Y484)</f>
        <v>46860.3</v>
      </c>
      <c r="Z470" s="448">
        <f t="shared" si="222"/>
        <v>6671.7999999999993</v>
      </c>
      <c r="AA470" s="448">
        <f t="shared" si="222"/>
        <v>7014.5</v>
      </c>
      <c r="AB470" s="448">
        <f>SUM(AB471:AB484)</f>
        <v>33174</v>
      </c>
      <c r="AC470" s="17">
        <f t="shared" si="222"/>
        <v>49089.640000000014</v>
      </c>
      <c r="AD470" s="17">
        <f t="shared" si="221"/>
        <v>6859.08</v>
      </c>
      <c r="AE470" s="17">
        <f t="shared" si="221"/>
        <v>8484.5</v>
      </c>
      <c r="AF470" s="17">
        <f>SUM(AF471:AF484)</f>
        <v>33746.06</v>
      </c>
      <c r="AG470" s="17">
        <f t="shared" ref="AG470" si="223">SUM(AG471:AG484)</f>
        <v>20105.55</v>
      </c>
      <c r="AH470" s="17"/>
      <c r="AI470" s="17"/>
      <c r="AJ470" s="17">
        <f>SUM(AJ471:AJ484)</f>
        <v>33174</v>
      </c>
      <c r="AK470" s="17">
        <f t="shared" si="215"/>
        <v>572.05999999999767</v>
      </c>
      <c r="AL470" s="17">
        <f t="shared" si="216"/>
        <v>2229.3400000000111</v>
      </c>
      <c r="AM470" s="1134"/>
      <c r="AN470" s="1464"/>
      <c r="AO470" s="9"/>
      <c r="AP470" s="9"/>
      <c r="AQ470" s="2"/>
      <c r="AR470" s="2"/>
      <c r="AS470" s="2"/>
    </row>
    <row r="471" spans="1:45" ht="19.5" customHeight="1" outlineLevel="1">
      <c r="A471" s="1827" t="s">
        <v>250</v>
      </c>
      <c r="B471" s="1718" t="s">
        <v>13</v>
      </c>
      <c r="C471" s="1576" t="s">
        <v>773</v>
      </c>
      <c r="D471" s="1247"/>
      <c r="E471" s="1576" t="s">
        <v>73</v>
      </c>
      <c r="F471" s="1576" t="s">
        <v>449</v>
      </c>
      <c r="G471" s="1284" t="s">
        <v>377</v>
      </c>
      <c r="H471" s="1284" t="s">
        <v>80</v>
      </c>
      <c r="I471" s="1284">
        <v>1</v>
      </c>
      <c r="J471" s="1284">
        <v>1</v>
      </c>
      <c r="K471" s="1576">
        <v>2018</v>
      </c>
      <c r="L471" s="1576">
        <v>2018</v>
      </c>
      <c r="M471" s="1612">
        <f>SUM(N471:P472)</f>
        <v>4000</v>
      </c>
      <c r="N471" s="1612">
        <v>4000</v>
      </c>
      <c r="O471" s="1612">
        <v>0</v>
      </c>
      <c r="P471" s="1612">
        <v>0</v>
      </c>
      <c r="Q471" s="1612">
        <f>SUM(R471:T472)</f>
        <v>2749.6</v>
      </c>
      <c r="R471" s="1612">
        <v>2749.6</v>
      </c>
      <c r="S471" s="1612">
        <v>0</v>
      </c>
      <c r="T471" s="1612">
        <v>0</v>
      </c>
      <c r="U471" s="1681">
        <f>SUM(V471:X472)</f>
        <v>2749.6</v>
      </c>
      <c r="V471" s="1681">
        <f>R471</f>
        <v>2749.6</v>
      </c>
      <c r="W471" s="1681">
        <f>S471</f>
        <v>0</v>
      </c>
      <c r="X471" s="1681">
        <f>T471</f>
        <v>0</v>
      </c>
      <c r="Y471" s="1594">
        <f>SUM(Z471:AB472)</f>
        <v>2749.6</v>
      </c>
      <c r="Z471" s="1594">
        <f>V471</f>
        <v>2749.6</v>
      </c>
      <c r="AA471" s="1594">
        <f t="shared" ref="AA471:AB471" si="224">W471</f>
        <v>0</v>
      </c>
      <c r="AB471" s="1594">
        <f t="shared" si="224"/>
        <v>0</v>
      </c>
      <c r="AC471" s="1612">
        <f>SUM(AD471:AF472)</f>
        <v>4219.71</v>
      </c>
      <c r="AD471" s="1612">
        <v>2749.71</v>
      </c>
      <c r="AE471" s="1612">
        <v>1470</v>
      </c>
      <c r="AF471" s="1927"/>
      <c r="AG471" s="2082"/>
      <c r="AH471" s="1298"/>
      <c r="AI471" s="1298"/>
      <c r="AJ471" s="2082"/>
      <c r="AK471" s="2169">
        <f t="shared" si="215"/>
        <v>0</v>
      </c>
      <c r="AL471" s="2169">
        <f t="shared" si="216"/>
        <v>1470.1100000000001</v>
      </c>
      <c r="AM471" s="2085"/>
      <c r="AN471" s="1990"/>
      <c r="AO471" s="2"/>
      <c r="AP471" s="2"/>
      <c r="AQ471" s="2"/>
      <c r="AR471" s="2"/>
      <c r="AS471" s="2"/>
    </row>
    <row r="472" spans="1:45" ht="51.6" customHeight="1" outlineLevel="1">
      <c r="A472" s="1829"/>
      <c r="B472" s="1720"/>
      <c r="C472" s="1578"/>
      <c r="D472" s="1248"/>
      <c r="E472" s="1578"/>
      <c r="F472" s="1578"/>
      <c r="G472" s="1284" t="s">
        <v>420</v>
      </c>
      <c r="H472" s="1284" t="s">
        <v>422</v>
      </c>
      <c r="I472" s="26">
        <v>1260</v>
      </c>
      <c r="J472" s="26">
        <v>1260</v>
      </c>
      <c r="K472" s="1578"/>
      <c r="L472" s="1578"/>
      <c r="M472" s="1614"/>
      <c r="N472" s="1614"/>
      <c r="O472" s="1614"/>
      <c r="P472" s="1614"/>
      <c r="Q472" s="1614"/>
      <c r="R472" s="1614"/>
      <c r="S472" s="1614"/>
      <c r="T472" s="1614"/>
      <c r="U472" s="1683"/>
      <c r="V472" s="1683"/>
      <c r="W472" s="1683"/>
      <c r="X472" s="1683"/>
      <c r="Y472" s="1596"/>
      <c r="Z472" s="1596"/>
      <c r="AA472" s="1596"/>
      <c r="AB472" s="1596"/>
      <c r="AC472" s="1614"/>
      <c r="AD472" s="1614"/>
      <c r="AE472" s="1614"/>
      <c r="AF472" s="1929"/>
      <c r="AG472" s="2083"/>
      <c r="AH472" s="1299"/>
      <c r="AI472" s="1299"/>
      <c r="AJ472" s="2083"/>
      <c r="AK472" s="2171">
        <f t="shared" si="215"/>
        <v>0</v>
      </c>
      <c r="AL472" s="2171">
        <f t="shared" si="216"/>
        <v>0</v>
      </c>
      <c r="AM472" s="2087"/>
      <c r="AN472" s="1990"/>
      <c r="AO472" s="2"/>
      <c r="AP472" s="2"/>
      <c r="AQ472" s="2"/>
      <c r="AR472" s="2"/>
      <c r="AS472" s="2"/>
    </row>
    <row r="473" spans="1:45" ht="126" customHeight="1" outlineLevel="1">
      <c r="A473" s="1280" t="s">
        <v>251</v>
      </c>
      <c r="B473" s="1339" t="s">
        <v>85</v>
      </c>
      <c r="C473" s="1284" t="s">
        <v>792</v>
      </c>
      <c r="D473" s="1284"/>
      <c r="E473" s="1284" t="s">
        <v>73</v>
      </c>
      <c r="F473" s="1284" t="s">
        <v>449</v>
      </c>
      <c r="G473" s="1284" t="s">
        <v>377</v>
      </c>
      <c r="H473" s="1284" t="s">
        <v>80</v>
      </c>
      <c r="I473" s="1284">
        <v>1</v>
      </c>
      <c r="J473" s="1284">
        <v>1</v>
      </c>
      <c r="K473" s="1284">
        <v>2018</v>
      </c>
      <c r="L473" s="1307">
        <v>2019</v>
      </c>
      <c r="M473" s="1314">
        <f>SUM(N473:P473)</f>
        <v>2500</v>
      </c>
      <c r="N473" s="1314">
        <v>2500</v>
      </c>
      <c r="O473" s="1314">
        <v>0</v>
      </c>
      <c r="P473" s="1314">
        <v>0</v>
      </c>
      <c r="Q473" s="1314">
        <f>SUM(R473:T473)</f>
        <v>817.57</v>
      </c>
      <c r="R473" s="1314">
        <v>817.57</v>
      </c>
      <c r="S473" s="1314">
        <v>0</v>
      </c>
      <c r="T473" s="1314">
        <v>0</v>
      </c>
      <c r="U473" s="413">
        <f t="shared" ref="U473:U479" si="225">SUM(V473:X473)</f>
        <v>817.6</v>
      </c>
      <c r="V473" s="413">
        <v>30.1</v>
      </c>
      <c r="W473" s="413">
        <v>787.5</v>
      </c>
      <c r="X473" s="413">
        <v>0</v>
      </c>
      <c r="Y473" s="464">
        <f t="shared" ref="Y473:Y480" si="226">SUM(Z473:AB473)</f>
        <v>817.6</v>
      </c>
      <c r="Z473" s="464">
        <f>V473</f>
        <v>30.1</v>
      </c>
      <c r="AA473" s="464">
        <f t="shared" ref="AA473:AB473" si="227">W473</f>
        <v>787.5</v>
      </c>
      <c r="AB473" s="464">
        <f t="shared" si="227"/>
        <v>0</v>
      </c>
      <c r="AC473" s="1314">
        <f t="shared" ref="AC473:AC480" si="228">SUM(AD473:AF473)</f>
        <v>818.01</v>
      </c>
      <c r="AD473" s="1314">
        <v>30.51</v>
      </c>
      <c r="AE473" s="1314">
        <v>787.5</v>
      </c>
      <c r="AF473" s="133"/>
      <c r="AG473" s="116"/>
      <c r="AH473" s="116"/>
      <c r="AI473" s="116"/>
      <c r="AJ473" s="117"/>
      <c r="AK473" s="387">
        <f t="shared" si="215"/>
        <v>0</v>
      </c>
      <c r="AL473" s="387">
        <f t="shared" si="216"/>
        <v>0.40999999999996817</v>
      </c>
      <c r="AM473" s="1098"/>
      <c r="AN473" s="1279"/>
      <c r="AO473" s="2"/>
      <c r="AP473" s="2"/>
      <c r="AQ473" s="2"/>
      <c r="AR473" s="2"/>
      <c r="AS473" s="2"/>
    </row>
    <row r="474" spans="1:45" ht="45.75" customHeight="1" outlineLevel="1">
      <c r="A474" s="361" t="s">
        <v>252</v>
      </c>
      <c r="B474" s="1340" t="s">
        <v>591</v>
      </c>
      <c r="C474" s="1284" t="s">
        <v>790</v>
      </c>
      <c r="D474" s="1284"/>
      <c r="E474" s="1284" t="s">
        <v>73</v>
      </c>
      <c r="F474" s="1284" t="s">
        <v>449</v>
      </c>
      <c r="G474" s="1284" t="s">
        <v>377</v>
      </c>
      <c r="H474" s="1284" t="s">
        <v>80</v>
      </c>
      <c r="I474" s="1284">
        <v>1</v>
      </c>
      <c r="J474" s="1284">
        <v>1</v>
      </c>
      <c r="K474" s="1284">
        <v>2019</v>
      </c>
      <c r="L474" s="1284">
        <v>2019</v>
      </c>
      <c r="M474" s="1314">
        <f>SUM(N474:P474)</f>
        <v>900</v>
      </c>
      <c r="N474" s="1346">
        <v>0</v>
      </c>
      <c r="O474" s="1346">
        <v>900</v>
      </c>
      <c r="P474" s="1346">
        <v>0</v>
      </c>
      <c r="Q474" s="1346">
        <f>SUM(R474:T474)</f>
        <v>900</v>
      </c>
      <c r="R474" s="1346">
        <v>0</v>
      </c>
      <c r="S474" s="1346">
        <v>900</v>
      </c>
      <c r="T474" s="1346">
        <v>0</v>
      </c>
      <c r="U474" s="413">
        <f t="shared" si="225"/>
        <v>0</v>
      </c>
      <c r="V474" s="413">
        <v>0</v>
      </c>
      <c r="W474" s="413">
        <v>0</v>
      </c>
      <c r="X474" s="413">
        <v>0</v>
      </c>
      <c r="Y474" s="464">
        <f t="shared" si="226"/>
        <v>0</v>
      </c>
      <c r="Z474" s="464">
        <v>0</v>
      </c>
      <c r="AA474" s="464">
        <v>0</v>
      </c>
      <c r="AB474" s="464">
        <v>0</v>
      </c>
      <c r="AC474" s="1314">
        <f t="shared" si="228"/>
        <v>0</v>
      </c>
      <c r="AD474" s="1346">
        <v>0</v>
      </c>
      <c r="AE474" s="1346">
        <v>0</v>
      </c>
      <c r="AF474" s="132"/>
      <c r="AG474" s="118"/>
      <c r="AH474" s="118"/>
      <c r="AI474" s="118"/>
      <c r="AJ474" s="115"/>
      <c r="AK474" s="89">
        <f t="shared" si="215"/>
        <v>0</v>
      </c>
      <c r="AL474" s="89">
        <f t="shared" si="216"/>
        <v>0</v>
      </c>
      <c r="AM474" s="1135"/>
      <c r="AN474" s="1315"/>
      <c r="AO474" s="2"/>
      <c r="AP474" s="2"/>
      <c r="AQ474" s="2"/>
      <c r="AR474" s="2"/>
      <c r="AS474" s="2"/>
    </row>
    <row r="475" spans="1:45" s="262" customFormat="1" ht="83.4" customHeight="1" outlineLevel="1">
      <c r="A475" s="362" t="s">
        <v>252</v>
      </c>
      <c r="B475" s="324" t="s">
        <v>611</v>
      </c>
      <c r="C475" s="1284" t="s">
        <v>791</v>
      </c>
      <c r="D475" s="1284"/>
      <c r="E475" s="1313" t="s">
        <v>73</v>
      </c>
      <c r="F475" s="1313" t="s">
        <v>449</v>
      </c>
      <c r="G475" s="1313" t="s">
        <v>377</v>
      </c>
      <c r="H475" s="1313" t="s">
        <v>80</v>
      </c>
      <c r="I475" s="1313">
        <v>1</v>
      </c>
      <c r="J475" s="1313">
        <v>1</v>
      </c>
      <c r="K475" s="1313">
        <v>2019</v>
      </c>
      <c r="L475" s="1313">
        <v>2020</v>
      </c>
      <c r="M475" s="239"/>
      <c r="N475" s="239"/>
      <c r="O475" s="239"/>
      <c r="P475" s="239"/>
      <c r="Q475" s="239"/>
      <c r="R475" s="239"/>
      <c r="S475" s="239"/>
      <c r="T475" s="239"/>
      <c r="U475" s="413">
        <f t="shared" si="225"/>
        <v>12792</v>
      </c>
      <c r="V475" s="413">
        <v>0</v>
      </c>
      <c r="W475" s="413">
        <v>6227</v>
      </c>
      <c r="X475" s="413">
        <v>6565</v>
      </c>
      <c r="Y475" s="464">
        <f t="shared" si="226"/>
        <v>12792</v>
      </c>
      <c r="Z475" s="464">
        <f>V475</f>
        <v>0</v>
      </c>
      <c r="AA475" s="464">
        <f t="shared" ref="AA475:AB475" si="229">W475</f>
        <v>6227</v>
      </c>
      <c r="AB475" s="464">
        <f t="shared" si="229"/>
        <v>6565</v>
      </c>
      <c r="AC475" s="1314">
        <f t="shared" si="228"/>
        <v>12889.59</v>
      </c>
      <c r="AD475" s="82"/>
      <c r="AE475" s="82">
        <v>6227</v>
      </c>
      <c r="AF475" s="239">
        <f>SUM(AG475)</f>
        <v>6662.59</v>
      </c>
      <c r="AG475" s="325">
        <v>6662.59</v>
      </c>
      <c r="AH475" s="325"/>
      <c r="AI475" s="325"/>
      <c r="AJ475" s="255">
        <v>6565</v>
      </c>
      <c r="AK475" s="255">
        <f t="shared" si="215"/>
        <v>97.590000000000146</v>
      </c>
      <c r="AL475" s="255">
        <f t="shared" si="216"/>
        <v>97.590000000000146</v>
      </c>
      <c r="AM475" s="1184"/>
      <c r="AN475" s="1540"/>
      <c r="AO475" s="261"/>
      <c r="AP475" s="261"/>
      <c r="AQ475" s="261"/>
      <c r="AR475" s="261"/>
      <c r="AS475" s="261"/>
    </row>
    <row r="476" spans="1:45" ht="43.2" outlineLevel="1">
      <c r="A476" s="361" t="s">
        <v>253</v>
      </c>
      <c r="B476" s="1340" t="s">
        <v>592</v>
      </c>
      <c r="C476" s="1339" t="s">
        <v>924</v>
      </c>
      <c r="D476" s="1339"/>
      <c r="E476" s="1284" t="s">
        <v>73</v>
      </c>
      <c r="F476" s="1284" t="s">
        <v>449</v>
      </c>
      <c r="G476" s="1284" t="s">
        <v>377</v>
      </c>
      <c r="H476" s="1284" t="s">
        <v>80</v>
      </c>
      <c r="I476" s="1284">
        <v>2</v>
      </c>
      <c r="J476" s="1284">
        <v>2</v>
      </c>
      <c r="K476" s="1284">
        <v>2020</v>
      </c>
      <c r="L476" s="1284">
        <v>2020</v>
      </c>
      <c r="M476" s="1314">
        <f>SUM(N476:P476)</f>
        <v>2600</v>
      </c>
      <c r="N476" s="1346">
        <v>0</v>
      </c>
      <c r="O476" s="1346">
        <v>0</v>
      </c>
      <c r="P476" s="1346">
        <v>2600</v>
      </c>
      <c r="Q476" s="1346">
        <f>SUM(R476:T476)</f>
        <v>2600</v>
      </c>
      <c r="R476" s="1346">
        <v>0</v>
      </c>
      <c r="S476" s="1346">
        <v>0</v>
      </c>
      <c r="T476" s="1346">
        <v>2600</v>
      </c>
      <c r="U476" s="413">
        <f t="shared" si="225"/>
        <v>2600</v>
      </c>
      <c r="V476" s="413">
        <f t="shared" ref="V476:X479" si="230">R476</f>
        <v>0</v>
      </c>
      <c r="W476" s="413">
        <f t="shared" si="230"/>
        <v>0</v>
      </c>
      <c r="X476" s="413">
        <f t="shared" si="230"/>
        <v>2600</v>
      </c>
      <c r="Y476" s="464">
        <f t="shared" si="226"/>
        <v>0</v>
      </c>
      <c r="Z476" s="464">
        <v>0</v>
      </c>
      <c r="AA476" s="464">
        <v>0</v>
      </c>
      <c r="AB476" s="464">
        <v>0</v>
      </c>
      <c r="AC476" s="1314">
        <f t="shared" si="228"/>
        <v>0</v>
      </c>
      <c r="AD476" s="1346">
        <v>0</v>
      </c>
      <c r="AE476" s="1346">
        <v>0</v>
      </c>
      <c r="AF476" s="1346">
        <v>0</v>
      </c>
      <c r="AG476" s="108">
        <v>0</v>
      </c>
      <c r="AH476" s="108"/>
      <c r="AI476" s="108"/>
      <c r="AJ476" s="1346">
        <v>0</v>
      </c>
      <c r="AK476" s="1346">
        <f t="shared" si="215"/>
        <v>0</v>
      </c>
      <c r="AL476" s="1346">
        <f t="shared" si="216"/>
        <v>0</v>
      </c>
      <c r="AM476" s="1061"/>
      <c r="AN476" s="1279"/>
      <c r="AO476" s="2"/>
      <c r="AP476" s="2"/>
      <c r="AQ476" s="2"/>
      <c r="AR476" s="2"/>
      <c r="AS476" s="2"/>
    </row>
    <row r="477" spans="1:45" ht="47.4" customHeight="1" outlineLevel="1">
      <c r="A477" s="361" t="s">
        <v>254</v>
      </c>
      <c r="B477" s="1340" t="s">
        <v>86</v>
      </c>
      <c r="C477" s="1339" t="s">
        <v>925</v>
      </c>
      <c r="D477" s="1339"/>
      <c r="E477" s="1284" t="s">
        <v>73</v>
      </c>
      <c r="F477" s="1284" t="s">
        <v>449</v>
      </c>
      <c r="G477" s="1284" t="s">
        <v>377</v>
      </c>
      <c r="H477" s="1284" t="s">
        <v>80</v>
      </c>
      <c r="I477" s="1284">
        <v>1</v>
      </c>
      <c r="J477" s="1284">
        <v>1</v>
      </c>
      <c r="K477" s="1284">
        <v>2020</v>
      </c>
      <c r="L477" s="1284">
        <v>2020</v>
      </c>
      <c r="M477" s="1314">
        <f>SUM(N477:P477)</f>
        <v>2000</v>
      </c>
      <c r="N477" s="1346">
        <v>0</v>
      </c>
      <c r="O477" s="1346">
        <v>0</v>
      </c>
      <c r="P477" s="1346">
        <v>2000</v>
      </c>
      <c r="Q477" s="1346">
        <f>SUM(R477:T477)</f>
        <v>2000</v>
      </c>
      <c r="R477" s="1346">
        <v>0</v>
      </c>
      <c r="S477" s="1346">
        <v>0</v>
      </c>
      <c r="T477" s="1346">
        <v>2000</v>
      </c>
      <c r="U477" s="413">
        <f t="shared" si="225"/>
        <v>2000</v>
      </c>
      <c r="V477" s="413">
        <f t="shared" si="230"/>
        <v>0</v>
      </c>
      <c r="W477" s="413">
        <f t="shared" si="230"/>
        <v>0</v>
      </c>
      <c r="X477" s="413">
        <f t="shared" si="230"/>
        <v>2000</v>
      </c>
      <c r="Y477" s="464">
        <f t="shared" si="226"/>
        <v>0</v>
      </c>
      <c r="Z477" s="464">
        <v>0</v>
      </c>
      <c r="AA477" s="464">
        <v>0</v>
      </c>
      <c r="AB477" s="464">
        <v>0</v>
      </c>
      <c r="AC477" s="1314">
        <f t="shared" si="228"/>
        <v>0</v>
      </c>
      <c r="AD477" s="1346">
        <v>0</v>
      </c>
      <c r="AE477" s="1346">
        <v>0</v>
      </c>
      <c r="AF477" s="1346">
        <v>0</v>
      </c>
      <c r="AG477" s="108">
        <v>0</v>
      </c>
      <c r="AH477" s="108"/>
      <c r="AI477" s="108"/>
      <c r="AJ477" s="1346">
        <v>0</v>
      </c>
      <c r="AK477" s="108">
        <f t="shared" si="215"/>
        <v>0</v>
      </c>
      <c r="AL477" s="108">
        <f t="shared" si="216"/>
        <v>0</v>
      </c>
      <c r="AM477" s="1185"/>
      <c r="AN477" s="1279"/>
      <c r="AO477" s="2"/>
      <c r="AP477" s="2"/>
      <c r="AQ477" s="2"/>
      <c r="AR477" s="2"/>
      <c r="AS477" s="2"/>
    </row>
    <row r="478" spans="1:45" ht="43.2" outlineLevel="1">
      <c r="A478" s="1280" t="s">
        <v>255</v>
      </c>
      <c r="B478" s="1339" t="s">
        <v>87</v>
      </c>
      <c r="C478" s="1284" t="s">
        <v>1061</v>
      </c>
      <c r="D478" s="1339"/>
      <c r="E478" s="1284" t="s">
        <v>73</v>
      </c>
      <c r="F478" s="1284" t="s">
        <v>449</v>
      </c>
      <c r="G478" s="1284" t="s">
        <v>377</v>
      </c>
      <c r="H478" s="1284" t="s">
        <v>80</v>
      </c>
      <c r="I478" s="1284">
        <v>1</v>
      </c>
      <c r="J478" s="1284">
        <v>1</v>
      </c>
      <c r="K478" s="1284">
        <v>2018</v>
      </c>
      <c r="L478" s="1284">
        <v>2020</v>
      </c>
      <c r="M478" s="1314">
        <f>SUM(N478:P478)</f>
        <v>13000</v>
      </c>
      <c r="N478" s="1346">
        <v>0</v>
      </c>
      <c r="O478" s="1346">
        <v>0</v>
      </c>
      <c r="P478" s="1346">
        <v>13000</v>
      </c>
      <c r="Q478" s="1346">
        <f>SUM(R478:T478)</f>
        <v>13000</v>
      </c>
      <c r="R478" s="1346">
        <v>0</v>
      </c>
      <c r="S478" s="1346">
        <v>0</v>
      </c>
      <c r="T478" s="1346">
        <v>13000</v>
      </c>
      <c r="U478" s="413">
        <f t="shared" si="225"/>
        <v>13000</v>
      </c>
      <c r="V478" s="413">
        <f t="shared" si="230"/>
        <v>0</v>
      </c>
      <c r="W478" s="413">
        <f t="shared" si="230"/>
        <v>0</v>
      </c>
      <c r="X478" s="413">
        <f t="shared" si="230"/>
        <v>13000</v>
      </c>
      <c r="Y478" s="464">
        <f t="shared" si="226"/>
        <v>13314</v>
      </c>
      <c r="Z478" s="464">
        <v>0</v>
      </c>
      <c r="AA478" s="464">
        <v>0</v>
      </c>
      <c r="AB478" s="464">
        <v>13314</v>
      </c>
      <c r="AC478" s="1314">
        <f t="shared" si="228"/>
        <v>12729.939999999999</v>
      </c>
      <c r="AD478" s="1346">
        <v>0</v>
      </c>
      <c r="AE478" s="1346">
        <v>0</v>
      </c>
      <c r="AF478" s="56">
        <f>SUM(AG478:AI478)</f>
        <v>12729.939999999999</v>
      </c>
      <c r="AG478" s="108">
        <f>11816.21+350+268.23</f>
        <v>12434.439999999999</v>
      </c>
      <c r="AH478" s="108"/>
      <c r="AI478" s="108">
        <v>295.5</v>
      </c>
      <c r="AJ478" s="1346">
        <v>13314</v>
      </c>
      <c r="AK478" s="1346">
        <f t="shared" si="215"/>
        <v>-584.06000000000131</v>
      </c>
      <c r="AL478" s="1346">
        <f t="shared" si="216"/>
        <v>-584.06000000000131</v>
      </c>
      <c r="AM478" s="1061"/>
      <c r="AN478" s="1279" t="s">
        <v>1093</v>
      </c>
      <c r="AO478" s="2"/>
      <c r="AP478" s="2"/>
      <c r="AQ478" s="2"/>
      <c r="AR478" s="2"/>
      <c r="AS478" s="2"/>
    </row>
    <row r="479" spans="1:45" ht="63" customHeight="1" outlineLevel="1">
      <c r="A479" s="1280" t="s">
        <v>731</v>
      </c>
      <c r="B479" s="1339" t="s">
        <v>732</v>
      </c>
      <c r="C479" s="1284" t="s">
        <v>774</v>
      </c>
      <c r="D479" s="1284"/>
      <c r="E479" s="1284" t="s">
        <v>73</v>
      </c>
      <c r="F479" s="1284" t="s">
        <v>449</v>
      </c>
      <c r="G479" s="1284" t="s">
        <v>377</v>
      </c>
      <c r="H479" s="1284" t="s">
        <v>80</v>
      </c>
      <c r="I479" s="1284">
        <v>0</v>
      </c>
      <c r="J479" s="1284">
        <v>2</v>
      </c>
      <c r="K479" s="1284">
        <v>2018</v>
      </c>
      <c r="L479" s="1284">
        <v>2018</v>
      </c>
      <c r="M479" s="1314"/>
      <c r="N479" s="1346"/>
      <c r="O479" s="1346"/>
      <c r="P479" s="1346"/>
      <c r="Q479" s="1346">
        <f>SUM(R479:T479)</f>
        <v>3892.1</v>
      </c>
      <c r="R479" s="1346">
        <v>3892.1</v>
      </c>
      <c r="S479" s="1346">
        <v>0</v>
      </c>
      <c r="T479" s="1346">
        <v>0</v>
      </c>
      <c r="U479" s="413">
        <f t="shared" si="225"/>
        <v>3892.1</v>
      </c>
      <c r="V479" s="413">
        <f t="shared" si="230"/>
        <v>3892.1</v>
      </c>
      <c r="W479" s="413">
        <f t="shared" si="230"/>
        <v>0</v>
      </c>
      <c r="X479" s="413">
        <f t="shared" si="230"/>
        <v>0</v>
      </c>
      <c r="Y479" s="464">
        <f t="shared" si="226"/>
        <v>3892.1</v>
      </c>
      <c r="Z479" s="464">
        <f>V479</f>
        <v>3892.1</v>
      </c>
      <c r="AA479" s="464">
        <f t="shared" ref="AA479:AB479" si="231">W479</f>
        <v>0</v>
      </c>
      <c r="AB479" s="464">
        <f t="shared" si="231"/>
        <v>0</v>
      </c>
      <c r="AC479" s="1314">
        <f t="shared" si="228"/>
        <v>4078.86</v>
      </c>
      <c r="AD479" s="1346">
        <v>4078.86</v>
      </c>
      <c r="AE479" s="1346">
        <v>0</v>
      </c>
      <c r="AF479" s="132"/>
      <c r="AG479" s="108"/>
      <c r="AH479" s="102"/>
      <c r="AI479" s="108"/>
      <c r="AJ479" s="134"/>
      <c r="AK479" s="108">
        <f t="shared" si="215"/>
        <v>0</v>
      </c>
      <c r="AL479" s="108">
        <f t="shared" si="216"/>
        <v>186.76000000000022</v>
      </c>
      <c r="AM479" s="1186"/>
      <c r="AN479" s="1279"/>
      <c r="AO479" s="2"/>
      <c r="AP479" s="2"/>
      <c r="AQ479" s="2"/>
      <c r="AR479" s="2"/>
      <c r="AS479" s="2"/>
    </row>
    <row r="480" spans="1:45" ht="43.2" outlineLevel="1">
      <c r="A480" s="1280" t="s">
        <v>926</v>
      </c>
      <c r="B480" s="1339" t="s">
        <v>930</v>
      </c>
      <c r="C480" s="488" t="s">
        <v>1062</v>
      </c>
      <c r="D480" s="488"/>
      <c r="E480" s="1284" t="s">
        <v>73</v>
      </c>
      <c r="F480" s="1284" t="s">
        <v>449</v>
      </c>
      <c r="G480" s="1284" t="s">
        <v>934</v>
      </c>
      <c r="H480" s="1284" t="s">
        <v>80</v>
      </c>
      <c r="I480" s="1284">
        <v>1</v>
      </c>
      <c r="J480" s="1284">
        <v>1</v>
      </c>
      <c r="K480" s="1284">
        <v>2020</v>
      </c>
      <c r="L480" s="1284">
        <v>2020</v>
      </c>
      <c r="M480" s="1314"/>
      <c r="N480" s="1346"/>
      <c r="O480" s="1346"/>
      <c r="P480" s="1346"/>
      <c r="Q480" s="1346"/>
      <c r="R480" s="1346"/>
      <c r="S480" s="1346"/>
      <c r="T480" s="1346"/>
      <c r="U480" s="413"/>
      <c r="V480" s="413"/>
      <c r="W480" s="413"/>
      <c r="X480" s="413"/>
      <c r="Y480" s="464">
        <f t="shared" si="226"/>
        <v>1033</v>
      </c>
      <c r="Z480" s="475">
        <v>0</v>
      </c>
      <c r="AA480" s="464">
        <v>0</v>
      </c>
      <c r="AB480" s="472">
        <v>1033</v>
      </c>
      <c r="AC480" s="489">
        <f t="shared" si="228"/>
        <v>1062.19</v>
      </c>
      <c r="AD480" s="1346"/>
      <c r="AE480" s="1346"/>
      <c r="AF480" s="1058">
        <v>1062.19</v>
      </c>
      <c r="AG480" s="108"/>
      <c r="AH480" s="108"/>
      <c r="AI480" s="108"/>
      <c r="AJ480" s="108">
        <v>1033</v>
      </c>
      <c r="AK480" s="108">
        <f t="shared" si="215"/>
        <v>29.190000000000055</v>
      </c>
      <c r="AL480" s="108">
        <f t="shared" si="216"/>
        <v>29.190000000000055</v>
      </c>
      <c r="AM480" s="1185"/>
      <c r="AN480" s="1279"/>
      <c r="AO480" s="2"/>
      <c r="AP480" s="2"/>
      <c r="AQ480" s="2"/>
      <c r="AR480" s="2"/>
      <c r="AS480" s="2"/>
    </row>
    <row r="481" spans="1:45" ht="72" outlineLevel="1">
      <c r="A481" s="1280" t="s">
        <v>927</v>
      </c>
      <c r="B481" s="1339" t="s">
        <v>1082</v>
      </c>
      <c r="C481" s="488" t="s">
        <v>1062</v>
      </c>
      <c r="D481" s="488"/>
      <c r="E481" s="1284" t="s">
        <v>73</v>
      </c>
      <c r="F481" s="1284" t="s">
        <v>449</v>
      </c>
      <c r="G481" s="1284" t="s">
        <v>934</v>
      </c>
      <c r="H481" s="1284" t="s">
        <v>935</v>
      </c>
      <c r="I481" s="1284">
        <v>1</v>
      </c>
      <c r="J481" s="1284">
        <v>1</v>
      </c>
      <c r="K481" s="1284">
        <v>2020</v>
      </c>
      <c r="L481" s="1284">
        <v>2020</v>
      </c>
      <c r="M481" s="1314"/>
      <c r="N481" s="1346"/>
      <c r="O481" s="1346"/>
      <c r="P481" s="1346"/>
      <c r="Q481" s="1346"/>
      <c r="R481" s="1346"/>
      <c r="S481" s="1346"/>
      <c r="T481" s="1346"/>
      <c r="U481" s="413"/>
      <c r="V481" s="413"/>
      <c r="W481" s="413"/>
      <c r="X481" s="413"/>
      <c r="Y481" s="464">
        <f>Z481+AA481+AB481</f>
        <v>4453</v>
      </c>
      <c r="Z481" s="475">
        <v>0</v>
      </c>
      <c r="AA481" s="464">
        <v>0</v>
      </c>
      <c r="AB481" s="472">
        <v>4453</v>
      </c>
      <c r="AC481" s="489">
        <f>AD481+AE481+AF481</f>
        <v>4453.3</v>
      </c>
      <c r="AD481" s="1346"/>
      <c r="AE481" s="1346"/>
      <c r="AF481" s="439">
        <v>4453.3</v>
      </c>
      <c r="AG481" s="108"/>
      <c r="AH481" s="108"/>
      <c r="AI481" s="108"/>
      <c r="AJ481" s="108">
        <v>4453</v>
      </c>
      <c r="AK481" s="108">
        <f t="shared" si="215"/>
        <v>0.3000000000001819</v>
      </c>
      <c r="AL481" s="108">
        <f t="shared" si="216"/>
        <v>0.3000000000001819</v>
      </c>
      <c r="AM481" s="1185"/>
      <c r="AN481" s="1279"/>
      <c r="AO481" s="2"/>
      <c r="AP481" s="2"/>
      <c r="AQ481" s="2"/>
      <c r="AR481" s="2"/>
      <c r="AS481" s="2"/>
    </row>
    <row r="482" spans="1:45" ht="43.2" outlineLevel="1">
      <c r="A482" s="1280" t="s">
        <v>928</v>
      </c>
      <c r="B482" s="1339" t="s">
        <v>932</v>
      </c>
      <c r="C482" s="488" t="s">
        <v>1062</v>
      </c>
      <c r="D482" s="488"/>
      <c r="E482" s="1284" t="s">
        <v>73</v>
      </c>
      <c r="F482" s="1284" t="s">
        <v>449</v>
      </c>
      <c r="G482" s="1284" t="s">
        <v>934</v>
      </c>
      <c r="H482" s="1284" t="s">
        <v>80</v>
      </c>
      <c r="I482" s="1284">
        <v>1</v>
      </c>
      <c r="J482" s="1284">
        <v>1</v>
      </c>
      <c r="K482" s="1284">
        <v>2020</v>
      </c>
      <c r="L482" s="1284">
        <v>2020</v>
      </c>
      <c r="M482" s="1314"/>
      <c r="N482" s="1346"/>
      <c r="O482" s="1346"/>
      <c r="P482" s="1346"/>
      <c r="Q482" s="1346"/>
      <c r="R482" s="1346"/>
      <c r="S482" s="1346"/>
      <c r="T482" s="1346"/>
      <c r="U482" s="413"/>
      <c r="V482" s="413"/>
      <c r="W482" s="413"/>
      <c r="X482" s="413"/>
      <c r="Y482" s="464">
        <f>SUM(Z482:AB482)</f>
        <v>3264</v>
      </c>
      <c r="Z482" s="475">
        <v>0</v>
      </c>
      <c r="AA482" s="464">
        <v>0</v>
      </c>
      <c r="AB482" s="472">
        <v>3264</v>
      </c>
      <c r="AC482" s="489">
        <f>SUM(AD482:AF482)</f>
        <v>4161.5200000000004</v>
      </c>
      <c r="AD482" s="1346"/>
      <c r="AE482" s="1346"/>
      <c r="AF482" s="1058">
        <v>4161.5200000000004</v>
      </c>
      <c r="AG482" s="108"/>
      <c r="AH482" s="108"/>
      <c r="AI482" s="108"/>
      <c r="AJ482" s="108">
        <v>3264</v>
      </c>
      <c r="AK482" s="108">
        <f t="shared" si="215"/>
        <v>897.52000000000044</v>
      </c>
      <c r="AL482" s="108">
        <f t="shared" si="216"/>
        <v>897.52000000000044</v>
      </c>
      <c r="AM482" s="1185"/>
      <c r="AN482" s="1279"/>
      <c r="AO482" s="2"/>
      <c r="AP482" s="2"/>
      <c r="AQ482" s="2"/>
      <c r="AR482" s="2"/>
      <c r="AS482" s="2"/>
    </row>
    <row r="483" spans="1:45" ht="43.2" outlineLevel="1">
      <c r="A483" s="1280" t="s">
        <v>929</v>
      </c>
      <c r="B483" s="1339" t="s">
        <v>933</v>
      </c>
      <c r="C483" s="488" t="s">
        <v>1063</v>
      </c>
      <c r="D483" s="488"/>
      <c r="E483" s="1284" t="s">
        <v>73</v>
      </c>
      <c r="F483" s="1284" t="s">
        <v>449</v>
      </c>
      <c r="G483" s="1284" t="s">
        <v>934</v>
      </c>
      <c r="H483" s="1284" t="s">
        <v>80</v>
      </c>
      <c r="I483" s="1284">
        <v>1</v>
      </c>
      <c r="J483" s="1284">
        <v>1</v>
      </c>
      <c r="K483" s="1284">
        <v>2020</v>
      </c>
      <c r="L483" s="1284">
        <v>2020</v>
      </c>
      <c r="M483" s="1314"/>
      <c r="N483" s="1346"/>
      <c r="O483" s="1346"/>
      <c r="P483" s="1346"/>
      <c r="Q483" s="1346"/>
      <c r="R483" s="1346"/>
      <c r="S483" s="1346"/>
      <c r="T483" s="1346"/>
      <c r="U483" s="413"/>
      <c r="V483" s="413"/>
      <c r="W483" s="413"/>
      <c r="X483" s="413"/>
      <c r="Y483" s="464">
        <f>SUM(Z483:AB483)</f>
        <v>1723</v>
      </c>
      <c r="Z483" s="475">
        <v>0</v>
      </c>
      <c r="AA483" s="464">
        <v>0</v>
      </c>
      <c r="AB483" s="472">
        <v>1723</v>
      </c>
      <c r="AC483" s="489">
        <f>SUM(AD483:AF483)</f>
        <v>1723.48</v>
      </c>
      <c r="AD483" s="1346"/>
      <c r="AE483" s="1346"/>
      <c r="AF483" s="56">
        <v>1723.48</v>
      </c>
      <c r="AG483" s="108"/>
      <c r="AH483" s="102">
        <v>1723.48</v>
      </c>
      <c r="AI483" s="108"/>
      <c r="AJ483" s="108">
        <v>1723</v>
      </c>
      <c r="AK483" s="108">
        <f t="shared" si="215"/>
        <v>0.48000000000001819</v>
      </c>
      <c r="AL483" s="108">
        <f t="shared" si="216"/>
        <v>0.48000000000001819</v>
      </c>
      <c r="AM483" s="1185"/>
      <c r="AN483" s="1279"/>
      <c r="AO483" s="2"/>
      <c r="AP483" s="2"/>
      <c r="AQ483" s="2"/>
      <c r="AR483" s="2"/>
      <c r="AS483" s="2"/>
    </row>
    <row r="484" spans="1:45" ht="43.2" outlineLevel="1">
      <c r="A484" s="1280" t="s">
        <v>1041</v>
      </c>
      <c r="B484" s="683" t="s">
        <v>1042</v>
      </c>
      <c r="C484" s="488" t="s">
        <v>1063</v>
      </c>
      <c r="D484" s="488"/>
      <c r="E484" s="488"/>
      <c r="F484" s="488"/>
      <c r="G484" s="1284"/>
      <c r="H484" s="1284"/>
      <c r="I484" s="1284"/>
      <c r="J484" s="1284"/>
      <c r="K484" s="1284"/>
      <c r="L484" s="1284"/>
      <c r="M484" s="1314"/>
      <c r="N484" s="1346"/>
      <c r="O484" s="1346"/>
      <c r="P484" s="1346"/>
      <c r="Q484" s="1346"/>
      <c r="R484" s="1346"/>
      <c r="S484" s="1346"/>
      <c r="T484" s="1346"/>
      <c r="U484" s="413"/>
      <c r="V484" s="413"/>
      <c r="W484" s="413"/>
      <c r="X484" s="413"/>
      <c r="Y484" s="464">
        <f>SUM(Z484:AB484)</f>
        <v>2822</v>
      </c>
      <c r="Z484" s="475">
        <v>0</v>
      </c>
      <c r="AA484" s="464">
        <v>0</v>
      </c>
      <c r="AB484" s="472">
        <v>2822</v>
      </c>
      <c r="AC484" s="489">
        <f>SUM(AD484:AF484)</f>
        <v>2953.04</v>
      </c>
      <c r="AD484" s="1346"/>
      <c r="AE484" s="1346"/>
      <c r="AF484" s="245">
        <f>SUM(AG484:AH484)</f>
        <v>2953.04</v>
      </c>
      <c r="AG484" s="102">
        <v>1008.52</v>
      </c>
      <c r="AH484" s="102">
        <v>1944.52</v>
      </c>
      <c r="AI484" s="108"/>
      <c r="AJ484" s="108">
        <v>2822</v>
      </c>
      <c r="AK484" s="108">
        <f t="shared" si="215"/>
        <v>131.03999999999996</v>
      </c>
      <c r="AL484" s="108">
        <f t="shared" si="216"/>
        <v>131.03999999999996</v>
      </c>
      <c r="AM484" s="1185"/>
      <c r="AN484" s="1279"/>
      <c r="AO484" s="2"/>
      <c r="AP484" s="2"/>
      <c r="AQ484" s="2"/>
      <c r="AR484" s="2"/>
      <c r="AS484" s="2"/>
    </row>
    <row r="485" spans="1:45" ht="21.75" customHeight="1">
      <c r="A485" s="363" t="s">
        <v>256</v>
      </c>
      <c r="B485" s="2100" t="s">
        <v>39</v>
      </c>
      <c r="C485" s="2101"/>
      <c r="D485" s="2101"/>
      <c r="E485" s="2101"/>
      <c r="F485" s="1243"/>
      <c r="G485" s="46"/>
      <c r="H485" s="46"/>
      <c r="I485" s="46"/>
      <c r="J485" s="46"/>
      <c r="K485" s="46"/>
      <c r="L485" s="46"/>
      <c r="M485" s="47">
        <f>SUM(M486:M512)</f>
        <v>314166</v>
      </c>
      <c r="N485" s="47">
        <f t="shared" ref="N485:AG485" si="232">SUM(N486:N512)</f>
        <v>65600</v>
      </c>
      <c r="O485" s="47">
        <f t="shared" si="232"/>
        <v>227916</v>
      </c>
      <c r="P485" s="47">
        <f t="shared" si="232"/>
        <v>20650</v>
      </c>
      <c r="Q485" s="47">
        <f>SUM(Q486:Q512)</f>
        <v>293023.73</v>
      </c>
      <c r="R485" s="47">
        <f>SUM(R486:R512)</f>
        <v>65600</v>
      </c>
      <c r="S485" s="47">
        <f>SUM(S486:S512)</f>
        <v>206773.73</v>
      </c>
      <c r="T485" s="47">
        <f>SUM(T486:T512)</f>
        <v>20650</v>
      </c>
      <c r="U485" s="399">
        <f t="shared" si="232"/>
        <v>293291.73</v>
      </c>
      <c r="V485" s="399">
        <f t="shared" si="232"/>
        <v>65600</v>
      </c>
      <c r="W485" s="399">
        <f t="shared" si="232"/>
        <v>207041.73</v>
      </c>
      <c r="X485" s="399">
        <f t="shared" si="232"/>
        <v>20650</v>
      </c>
      <c r="Y485" s="448">
        <f>SUM(Y486:Y514)</f>
        <v>304077.73</v>
      </c>
      <c r="Z485" s="448">
        <f t="shared" ref="Z485:AB485" si="233">SUM(Z486:Z514)</f>
        <v>65600</v>
      </c>
      <c r="AA485" s="448">
        <f t="shared" si="233"/>
        <v>207041.73</v>
      </c>
      <c r="AB485" s="448">
        <f t="shared" si="233"/>
        <v>31436</v>
      </c>
      <c r="AC485" s="47">
        <f>SUM(AC486:AC514)</f>
        <v>189760.258</v>
      </c>
      <c r="AD485" s="47">
        <f t="shared" si="232"/>
        <v>112885.1</v>
      </c>
      <c r="AE485" s="47">
        <f t="shared" si="232"/>
        <v>47573</v>
      </c>
      <c r="AF485" s="47">
        <f>SUM(AF486:AF514)</f>
        <v>29302.157999999999</v>
      </c>
      <c r="AG485" s="47">
        <f t="shared" si="232"/>
        <v>10695.317999999999</v>
      </c>
      <c r="AH485" s="47"/>
      <c r="AI485" s="47"/>
      <c r="AJ485" s="47">
        <f>SUM(AJ486:AJ514)</f>
        <v>31723</v>
      </c>
      <c r="AK485" s="47">
        <f t="shared" si="215"/>
        <v>-2133.8420000000006</v>
      </c>
      <c r="AL485" s="47">
        <f t="shared" si="216"/>
        <v>-114317.47199999998</v>
      </c>
      <c r="AM485" s="1187"/>
      <c r="AN485" s="1498"/>
      <c r="AO485" s="9"/>
      <c r="AP485" s="9"/>
      <c r="AQ485" s="9"/>
      <c r="AR485" s="2"/>
      <c r="AS485" s="2"/>
    </row>
    <row r="486" spans="1:45" ht="15" customHeight="1" outlineLevel="1">
      <c r="A486" s="1930" t="s">
        <v>257</v>
      </c>
      <c r="B486" s="1931" t="s">
        <v>703</v>
      </c>
      <c r="C486" s="1576" t="s">
        <v>936</v>
      </c>
      <c r="D486" s="1247"/>
      <c r="E486" s="1576" t="s">
        <v>73</v>
      </c>
      <c r="F486" s="1576" t="s">
        <v>449</v>
      </c>
      <c r="G486" s="1284" t="s">
        <v>377</v>
      </c>
      <c r="H486" s="1284" t="s">
        <v>80</v>
      </c>
      <c r="I486" s="26">
        <v>1</v>
      </c>
      <c r="J486" s="26">
        <v>1</v>
      </c>
      <c r="K486" s="1576">
        <v>2018</v>
      </c>
      <c r="L486" s="1576">
        <v>2018</v>
      </c>
      <c r="M486" s="1612">
        <f>SUM(N486:P488)</f>
        <v>1650</v>
      </c>
      <c r="N486" s="1612">
        <v>0</v>
      </c>
      <c r="O486" s="1612">
        <v>0</v>
      </c>
      <c r="P486" s="1612">
        <v>1650</v>
      </c>
      <c r="Q486" s="1612">
        <f>SUM(R486:T488)</f>
        <v>1650</v>
      </c>
      <c r="R486" s="1612">
        <v>0</v>
      </c>
      <c r="S486" s="1612">
        <v>0</v>
      </c>
      <c r="T486" s="1612">
        <v>1650</v>
      </c>
      <c r="U486" s="1681">
        <f>SUM(V486:X488)</f>
        <v>1650</v>
      </c>
      <c r="V486" s="1681">
        <f>R486</f>
        <v>0</v>
      </c>
      <c r="W486" s="1681">
        <f>S486</f>
        <v>0</v>
      </c>
      <c r="X486" s="1681">
        <f>T486</f>
        <v>1650</v>
      </c>
      <c r="Y486" s="1594">
        <f>SUM(Z486:AB488)</f>
        <v>0</v>
      </c>
      <c r="Z486" s="1594">
        <v>0</v>
      </c>
      <c r="AA486" s="1594">
        <v>0</v>
      </c>
      <c r="AB486" s="1594">
        <v>0</v>
      </c>
      <c r="AC486" s="1612">
        <f>SUM(AD486:AF488)</f>
        <v>0</v>
      </c>
      <c r="AD486" s="1612">
        <v>0</v>
      </c>
      <c r="AE486" s="1612">
        <v>0</v>
      </c>
      <c r="AF486" s="1612">
        <v>0</v>
      </c>
      <c r="AG486" s="1753"/>
      <c r="AH486" s="1277"/>
      <c r="AI486" s="1277"/>
      <c r="AJ486" s="1612">
        <v>0</v>
      </c>
      <c r="AK486" s="1612">
        <f t="shared" si="215"/>
        <v>0</v>
      </c>
      <c r="AL486" s="1612">
        <f t="shared" si="216"/>
        <v>0</v>
      </c>
      <c r="AM486" s="1736"/>
      <c r="AN486" s="1990"/>
      <c r="AO486" s="2"/>
      <c r="AP486" s="2"/>
      <c r="AQ486" s="2"/>
      <c r="AR486" s="2"/>
      <c r="AS486" s="2"/>
    </row>
    <row r="487" spans="1:45" ht="45.75" customHeight="1" outlineLevel="1">
      <c r="A487" s="1991"/>
      <c r="B487" s="1998"/>
      <c r="C487" s="1577"/>
      <c r="D487" s="1283"/>
      <c r="E487" s="1577"/>
      <c r="F487" s="1577"/>
      <c r="G487" s="1284" t="s">
        <v>375</v>
      </c>
      <c r="H487" s="1284" t="s">
        <v>376</v>
      </c>
      <c r="I487" s="26">
        <v>300</v>
      </c>
      <c r="J487" s="26">
        <v>300</v>
      </c>
      <c r="K487" s="1577"/>
      <c r="L487" s="1577"/>
      <c r="M487" s="1613"/>
      <c r="N487" s="1613"/>
      <c r="O487" s="1613"/>
      <c r="P487" s="1613"/>
      <c r="Q487" s="1613"/>
      <c r="R487" s="1613"/>
      <c r="S487" s="1613"/>
      <c r="T487" s="1613"/>
      <c r="U487" s="1682"/>
      <c r="V487" s="1682"/>
      <c r="W487" s="1682"/>
      <c r="X487" s="1682"/>
      <c r="Y487" s="1595"/>
      <c r="Z487" s="1595"/>
      <c r="AA487" s="1595"/>
      <c r="AB487" s="1595"/>
      <c r="AC487" s="1613"/>
      <c r="AD487" s="1613"/>
      <c r="AE487" s="1613"/>
      <c r="AF487" s="1613"/>
      <c r="AG487" s="1754"/>
      <c r="AH487" s="1278"/>
      <c r="AI487" s="1278"/>
      <c r="AJ487" s="1613"/>
      <c r="AK487" s="1613">
        <f t="shared" si="215"/>
        <v>0</v>
      </c>
      <c r="AL487" s="1613">
        <f t="shared" si="216"/>
        <v>0</v>
      </c>
      <c r="AM487" s="1737"/>
      <c r="AN487" s="1990"/>
      <c r="AO487" s="2"/>
      <c r="AP487" s="2"/>
      <c r="AQ487" s="2"/>
      <c r="AR487" s="2"/>
      <c r="AS487" s="2"/>
    </row>
    <row r="488" spans="1:45" ht="38.25" customHeight="1" outlineLevel="1">
      <c r="A488" s="1992"/>
      <c r="B488" s="1999"/>
      <c r="C488" s="1578"/>
      <c r="D488" s="1248"/>
      <c r="E488" s="1578"/>
      <c r="F488" s="1578"/>
      <c r="G488" s="1284" t="s">
        <v>420</v>
      </c>
      <c r="H488" s="1284" t="s">
        <v>422</v>
      </c>
      <c r="I488" s="21">
        <v>5.7</v>
      </c>
      <c r="J488" s="21">
        <v>5.7</v>
      </c>
      <c r="K488" s="1578"/>
      <c r="L488" s="1578"/>
      <c r="M488" s="1614"/>
      <c r="N488" s="1614"/>
      <c r="O488" s="1614"/>
      <c r="P488" s="1614"/>
      <c r="Q488" s="1614"/>
      <c r="R488" s="1614"/>
      <c r="S488" s="1614"/>
      <c r="T488" s="1614"/>
      <c r="U488" s="1683"/>
      <c r="V488" s="1683"/>
      <c r="W488" s="1683"/>
      <c r="X488" s="1683"/>
      <c r="Y488" s="1596"/>
      <c r="Z488" s="1596"/>
      <c r="AA488" s="1596"/>
      <c r="AB488" s="1596"/>
      <c r="AC488" s="1614"/>
      <c r="AD488" s="1614"/>
      <c r="AE488" s="1614"/>
      <c r="AF488" s="1614"/>
      <c r="AG488" s="1755"/>
      <c r="AH488" s="1297"/>
      <c r="AI488" s="1297"/>
      <c r="AJ488" s="1614"/>
      <c r="AK488" s="1614">
        <f t="shared" si="215"/>
        <v>0</v>
      </c>
      <c r="AL488" s="1614">
        <f t="shared" si="216"/>
        <v>0</v>
      </c>
      <c r="AM488" s="1738"/>
      <c r="AN488" s="1990"/>
      <c r="AO488" s="2"/>
      <c r="AP488" s="2"/>
      <c r="AQ488" s="2"/>
      <c r="AR488" s="2"/>
      <c r="AS488" s="2"/>
    </row>
    <row r="489" spans="1:45" ht="17.25" customHeight="1" outlineLevel="1">
      <c r="A489" s="1930" t="s">
        <v>258</v>
      </c>
      <c r="B489" s="1931" t="s">
        <v>95</v>
      </c>
      <c r="C489" s="1576" t="s">
        <v>936</v>
      </c>
      <c r="D489" s="1247"/>
      <c r="E489" s="1576" t="s">
        <v>73</v>
      </c>
      <c r="F489" s="1576" t="s">
        <v>449</v>
      </c>
      <c r="G489" s="1284" t="s">
        <v>377</v>
      </c>
      <c r="H489" s="1284" t="s">
        <v>80</v>
      </c>
      <c r="I489" s="26">
        <v>1</v>
      </c>
      <c r="J489" s="26">
        <v>1</v>
      </c>
      <c r="K489" s="1576">
        <v>2018</v>
      </c>
      <c r="L489" s="1576">
        <v>2018</v>
      </c>
      <c r="M489" s="1612">
        <f>SUM(N489:P491)</f>
        <v>1500</v>
      </c>
      <c r="N489" s="1612">
        <v>0</v>
      </c>
      <c r="O489" s="1612">
        <v>0</v>
      </c>
      <c r="P489" s="1612">
        <v>1500</v>
      </c>
      <c r="Q489" s="1612">
        <f>SUM(R489:T491)</f>
        <v>1500</v>
      </c>
      <c r="R489" s="1612">
        <v>0</v>
      </c>
      <c r="S489" s="1612">
        <v>0</v>
      </c>
      <c r="T489" s="1612">
        <v>1500</v>
      </c>
      <c r="U489" s="1681">
        <f>SUM(V489:X491)</f>
        <v>1500</v>
      </c>
      <c r="V489" s="1681">
        <f>R489</f>
        <v>0</v>
      </c>
      <c r="W489" s="1681">
        <f>S489</f>
        <v>0</v>
      </c>
      <c r="X489" s="1681">
        <f>T489</f>
        <v>1500</v>
      </c>
      <c r="Y489" s="1594">
        <f>SUM(Z489:AB491)</f>
        <v>0</v>
      </c>
      <c r="Z489" s="1594">
        <v>0</v>
      </c>
      <c r="AA489" s="1594">
        <v>0</v>
      </c>
      <c r="AB489" s="1594">
        <v>0</v>
      </c>
      <c r="AC489" s="1612">
        <f>SUM(AD489:AF491)</f>
        <v>0</v>
      </c>
      <c r="AD489" s="1612">
        <v>0</v>
      </c>
      <c r="AE489" s="1612">
        <v>0</v>
      </c>
      <c r="AF489" s="1954"/>
      <c r="AG489" s="1753"/>
      <c r="AH489" s="1277"/>
      <c r="AI489" s="1277"/>
      <c r="AJ489" s="2102"/>
      <c r="AK489" s="1606">
        <f t="shared" si="215"/>
        <v>0</v>
      </c>
      <c r="AL489" s="1606">
        <f t="shared" si="216"/>
        <v>0</v>
      </c>
      <c r="AM489" s="2186"/>
      <c r="AN489" s="1990"/>
      <c r="AO489" s="2"/>
      <c r="AP489" s="2"/>
      <c r="AQ489" s="2"/>
      <c r="AR489" s="2"/>
      <c r="AS489" s="2"/>
    </row>
    <row r="490" spans="1:45" ht="43.2" outlineLevel="1">
      <c r="A490" s="1991"/>
      <c r="B490" s="1998"/>
      <c r="C490" s="1577"/>
      <c r="D490" s="1283"/>
      <c r="E490" s="1577"/>
      <c r="F490" s="1577"/>
      <c r="G490" s="1284" t="s">
        <v>375</v>
      </c>
      <c r="H490" s="1284" t="s">
        <v>376</v>
      </c>
      <c r="I490" s="26">
        <v>300</v>
      </c>
      <c r="J490" s="26">
        <v>300</v>
      </c>
      <c r="K490" s="1577"/>
      <c r="L490" s="1577"/>
      <c r="M490" s="1613"/>
      <c r="N490" s="1613"/>
      <c r="O490" s="1613"/>
      <c r="P490" s="1613"/>
      <c r="Q490" s="1613"/>
      <c r="R490" s="1613"/>
      <c r="S490" s="1613"/>
      <c r="T490" s="1613"/>
      <c r="U490" s="1682"/>
      <c r="V490" s="1682"/>
      <c r="W490" s="1682"/>
      <c r="X490" s="1682"/>
      <c r="Y490" s="1595"/>
      <c r="Z490" s="1595"/>
      <c r="AA490" s="1595"/>
      <c r="AB490" s="1595"/>
      <c r="AC490" s="1613"/>
      <c r="AD490" s="1613"/>
      <c r="AE490" s="1613"/>
      <c r="AF490" s="1955"/>
      <c r="AG490" s="1754"/>
      <c r="AH490" s="1278"/>
      <c r="AI490" s="1278"/>
      <c r="AJ490" s="2103"/>
      <c r="AK490" s="1607">
        <f t="shared" si="215"/>
        <v>0</v>
      </c>
      <c r="AL490" s="1607">
        <f t="shared" si="216"/>
        <v>0</v>
      </c>
      <c r="AM490" s="2187"/>
      <c r="AN490" s="1990"/>
      <c r="AO490" s="2"/>
      <c r="AP490" s="2"/>
      <c r="AQ490" s="2"/>
      <c r="AR490" s="2"/>
      <c r="AS490" s="2"/>
    </row>
    <row r="491" spans="1:45" ht="28.5" customHeight="1" outlineLevel="1">
      <c r="A491" s="1992"/>
      <c r="B491" s="1999"/>
      <c r="C491" s="1578"/>
      <c r="D491" s="1248"/>
      <c r="E491" s="1578"/>
      <c r="F491" s="1578"/>
      <c r="G491" s="1284" t="s">
        <v>420</v>
      </c>
      <c r="H491" s="1284" t="s">
        <v>422</v>
      </c>
      <c r="I491" s="21">
        <v>8.1999999999999993</v>
      </c>
      <c r="J491" s="21">
        <v>8.1999999999999993</v>
      </c>
      <c r="K491" s="1578"/>
      <c r="L491" s="1578"/>
      <c r="M491" s="1614"/>
      <c r="N491" s="1614"/>
      <c r="O491" s="1614"/>
      <c r="P491" s="1614"/>
      <c r="Q491" s="1614"/>
      <c r="R491" s="1614"/>
      <c r="S491" s="1614"/>
      <c r="T491" s="1614"/>
      <c r="U491" s="1683"/>
      <c r="V491" s="1683"/>
      <c r="W491" s="1683"/>
      <c r="X491" s="1683"/>
      <c r="Y491" s="1596"/>
      <c r="Z491" s="1596"/>
      <c r="AA491" s="1596"/>
      <c r="AB491" s="1596"/>
      <c r="AC491" s="1614"/>
      <c r="AD491" s="1614"/>
      <c r="AE491" s="1614"/>
      <c r="AF491" s="1956"/>
      <c r="AG491" s="1755"/>
      <c r="AH491" s="1297"/>
      <c r="AI491" s="1297"/>
      <c r="AJ491" s="2104"/>
      <c r="AK491" s="1608">
        <f t="shared" si="215"/>
        <v>0</v>
      </c>
      <c r="AL491" s="1608">
        <f t="shared" si="216"/>
        <v>0</v>
      </c>
      <c r="AM491" s="2188"/>
      <c r="AN491" s="1990"/>
      <c r="AO491" s="2"/>
      <c r="AP491" s="2"/>
      <c r="AQ491" s="2"/>
      <c r="AR491" s="2"/>
      <c r="AS491" s="2"/>
    </row>
    <row r="492" spans="1:45" ht="16.5" customHeight="1" outlineLevel="1">
      <c r="A492" s="1827" t="s">
        <v>259</v>
      </c>
      <c r="B492" s="1718" t="s">
        <v>25</v>
      </c>
      <c r="C492" s="1576" t="s">
        <v>775</v>
      </c>
      <c r="D492" s="1247"/>
      <c r="E492" s="1576" t="s">
        <v>73</v>
      </c>
      <c r="F492" s="1576" t="s">
        <v>449</v>
      </c>
      <c r="G492" s="1284" t="s">
        <v>377</v>
      </c>
      <c r="H492" s="1284" t="s">
        <v>80</v>
      </c>
      <c r="I492" s="1284">
        <v>1</v>
      </c>
      <c r="J492" s="26">
        <v>1</v>
      </c>
      <c r="K492" s="1576">
        <v>2018</v>
      </c>
      <c r="L492" s="1576">
        <v>2018</v>
      </c>
      <c r="M492" s="1612">
        <f>SUM(N492:P493)</f>
        <v>30000</v>
      </c>
      <c r="N492" s="1612">
        <v>0</v>
      </c>
      <c r="O492" s="1612">
        <v>30000</v>
      </c>
      <c r="P492" s="1612">
        <v>0</v>
      </c>
      <c r="Q492" s="1612">
        <f>SUM(R492:T493)</f>
        <v>8857.73</v>
      </c>
      <c r="R492" s="1612">
        <v>0</v>
      </c>
      <c r="S492" s="1612">
        <v>8857.73</v>
      </c>
      <c r="T492" s="1612">
        <v>0</v>
      </c>
      <c r="U492" s="1681">
        <f>SUM(V492:X493)</f>
        <v>8857.73</v>
      </c>
      <c r="V492" s="1681">
        <f>R492</f>
        <v>0</v>
      </c>
      <c r="W492" s="1681">
        <f>S492</f>
        <v>8857.73</v>
      </c>
      <c r="X492" s="1681">
        <f>T492</f>
        <v>0</v>
      </c>
      <c r="Y492" s="1594">
        <f>SUM(Z492:AB493)</f>
        <v>8857.73</v>
      </c>
      <c r="Z492" s="1594">
        <f>V492</f>
        <v>0</v>
      </c>
      <c r="AA492" s="1594">
        <f>W492</f>
        <v>8857.73</v>
      </c>
      <c r="AB492" s="1594">
        <f>X492</f>
        <v>0</v>
      </c>
      <c r="AC492" s="1612">
        <f>SUM(AD492:AF493)</f>
        <v>537.16000000000008</v>
      </c>
      <c r="AD492" s="1612">
        <v>0</v>
      </c>
      <c r="AE492" s="1612">
        <v>250</v>
      </c>
      <c r="AF492" s="1945">
        <v>287.16000000000003</v>
      </c>
      <c r="AG492" s="1916">
        <v>287.2</v>
      </c>
      <c r="AH492" s="1294"/>
      <c r="AI492" s="1294"/>
      <c r="AJ492" s="1945">
        <v>287</v>
      </c>
      <c r="AK492" s="1724">
        <f t="shared" si="215"/>
        <v>287.16000000000003</v>
      </c>
      <c r="AL492" s="1724">
        <f t="shared" si="216"/>
        <v>-8320.57</v>
      </c>
      <c r="AM492" s="1724"/>
      <c r="AN492" s="1990" t="s">
        <v>1094</v>
      </c>
      <c r="AO492" s="2"/>
      <c r="AP492" s="2"/>
      <c r="AQ492" s="2"/>
      <c r="AR492" s="2"/>
      <c r="AS492" s="2"/>
    </row>
    <row r="493" spans="1:45" ht="56.4" customHeight="1" outlineLevel="1">
      <c r="A493" s="1829"/>
      <c r="B493" s="1720"/>
      <c r="C493" s="1578"/>
      <c r="D493" s="1248"/>
      <c r="E493" s="1578"/>
      <c r="F493" s="1578"/>
      <c r="G493" s="1284" t="s">
        <v>420</v>
      </c>
      <c r="H493" s="1284" t="s">
        <v>422</v>
      </c>
      <c r="I493" s="21">
        <v>5060.2</v>
      </c>
      <c r="J493" s="21">
        <v>5060.2</v>
      </c>
      <c r="K493" s="1578"/>
      <c r="L493" s="1578"/>
      <c r="M493" s="1614"/>
      <c r="N493" s="1614"/>
      <c r="O493" s="1614"/>
      <c r="P493" s="1614"/>
      <c r="Q493" s="1614"/>
      <c r="R493" s="1614"/>
      <c r="S493" s="1614"/>
      <c r="T493" s="1614"/>
      <c r="U493" s="1683"/>
      <c r="V493" s="1683"/>
      <c r="W493" s="1683"/>
      <c r="X493" s="1683"/>
      <c r="Y493" s="1596"/>
      <c r="Z493" s="1596"/>
      <c r="AA493" s="1596"/>
      <c r="AB493" s="1596"/>
      <c r="AC493" s="1614"/>
      <c r="AD493" s="1614"/>
      <c r="AE493" s="1614"/>
      <c r="AF493" s="1947"/>
      <c r="AG493" s="1944"/>
      <c r="AH493" s="1295"/>
      <c r="AI493" s="1295"/>
      <c r="AJ493" s="1947"/>
      <c r="AK493" s="1726">
        <f t="shared" si="215"/>
        <v>0</v>
      </c>
      <c r="AL493" s="1726">
        <f t="shared" si="216"/>
        <v>0</v>
      </c>
      <c r="AM493" s="1726"/>
      <c r="AN493" s="1990"/>
      <c r="AO493" s="2"/>
      <c r="AP493" s="2"/>
      <c r="AQ493" s="2"/>
      <c r="AR493" s="2"/>
      <c r="AS493" s="2"/>
    </row>
    <row r="494" spans="1:45" ht="20.25" customHeight="1" outlineLevel="1">
      <c r="A494" s="1930" t="s">
        <v>260</v>
      </c>
      <c r="B494" s="1931" t="s">
        <v>89</v>
      </c>
      <c r="C494" s="1576" t="s">
        <v>793</v>
      </c>
      <c r="D494" s="1247"/>
      <c r="E494" s="1576" t="s">
        <v>73</v>
      </c>
      <c r="F494" s="1576" t="s">
        <v>449</v>
      </c>
      <c r="G494" s="1284" t="s">
        <v>377</v>
      </c>
      <c r="H494" s="1284" t="s">
        <v>80</v>
      </c>
      <c r="I494" s="1284">
        <v>1</v>
      </c>
      <c r="J494" s="26">
        <v>1</v>
      </c>
      <c r="K494" s="1576">
        <v>2019</v>
      </c>
      <c r="L494" s="1576">
        <v>2019</v>
      </c>
      <c r="M494" s="1612">
        <f>SUM(N494:P495)</f>
        <v>2500</v>
      </c>
      <c r="N494" s="1612">
        <v>0</v>
      </c>
      <c r="O494" s="1612">
        <v>2500</v>
      </c>
      <c r="P494" s="1612">
        <v>0</v>
      </c>
      <c r="Q494" s="1612">
        <f>SUM(R494:T495)</f>
        <v>2500</v>
      </c>
      <c r="R494" s="1612">
        <v>0</v>
      </c>
      <c r="S494" s="1612">
        <v>2500</v>
      </c>
      <c r="T494" s="1612">
        <v>0</v>
      </c>
      <c r="U494" s="1681">
        <f>SUM(V494:X495)</f>
        <v>0</v>
      </c>
      <c r="V494" s="1681">
        <v>0</v>
      </c>
      <c r="W494" s="1681">
        <v>0</v>
      </c>
      <c r="X494" s="1681">
        <v>0</v>
      </c>
      <c r="Y494" s="1594">
        <f>SUM(Z494:AB495)</f>
        <v>0</v>
      </c>
      <c r="Z494" s="1594">
        <f>V494</f>
        <v>0</v>
      </c>
      <c r="AA494" s="1594">
        <f>W494</f>
        <v>0</v>
      </c>
      <c r="AB494" s="1594">
        <f>X494</f>
        <v>0</v>
      </c>
      <c r="AC494" s="1612">
        <f>SUM(AD494:AF495)</f>
        <v>0</v>
      </c>
      <c r="AD494" s="1612">
        <v>0</v>
      </c>
      <c r="AE494" s="1612">
        <v>0</v>
      </c>
      <c r="AF494" s="1927"/>
      <c r="AG494" s="1759"/>
      <c r="AH494" s="1291"/>
      <c r="AI494" s="1291"/>
      <c r="AJ494" s="2105"/>
      <c r="AK494" s="1579">
        <f t="shared" si="215"/>
        <v>0</v>
      </c>
      <c r="AL494" s="1579">
        <f t="shared" si="216"/>
        <v>0</v>
      </c>
      <c r="AM494" s="2105"/>
      <c r="AN494" s="2068"/>
      <c r="AO494" s="2"/>
      <c r="AP494" s="2"/>
      <c r="AQ494" s="2"/>
      <c r="AR494" s="2"/>
      <c r="AS494" s="2"/>
    </row>
    <row r="495" spans="1:45" ht="28.8" outlineLevel="1">
      <c r="A495" s="1992"/>
      <c r="B495" s="1720"/>
      <c r="C495" s="1578"/>
      <c r="D495" s="1248"/>
      <c r="E495" s="1578"/>
      <c r="F495" s="1578"/>
      <c r="G495" s="1284" t="s">
        <v>420</v>
      </c>
      <c r="H495" s="1284" t="s">
        <v>422</v>
      </c>
      <c r="I495" s="1284">
        <v>627</v>
      </c>
      <c r="J495" s="26">
        <v>627</v>
      </c>
      <c r="K495" s="1578"/>
      <c r="L495" s="1578"/>
      <c r="M495" s="1614"/>
      <c r="N495" s="1614"/>
      <c r="O495" s="1614"/>
      <c r="P495" s="1614"/>
      <c r="Q495" s="1614"/>
      <c r="R495" s="1614"/>
      <c r="S495" s="1614"/>
      <c r="T495" s="1614"/>
      <c r="U495" s="1683"/>
      <c r="V495" s="1683"/>
      <c r="W495" s="1683"/>
      <c r="X495" s="1683"/>
      <c r="Y495" s="1596"/>
      <c r="Z495" s="1596"/>
      <c r="AA495" s="1596"/>
      <c r="AB495" s="1596"/>
      <c r="AC495" s="1614"/>
      <c r="AD495" s="1614"/>
      <c r="AE495" s="1614"/>
      <c r="AF495" s="1929"/>
      <c r="AG495" s="1761"/>
      <c r="AH495" s="1292"/>
      <c r="AI495" s="1292"/>
      <c r="AJ495" s="2106"/>
      <c r="AK495" s="1581">
        <f t="shared" si="215"/>
        <v>0</v>
      </c>
      <c r="AL495" s="1581">
        <f t="shared" si="216"/>
        <v>0</v>
      </c>
      <c r="AM495" s="2106"/>
      <c r="AN495" s="2068"/>
      <c r="AO495" s="2"/>
      <c r="AP495" s="2"/>
      <c r="AQ495" s="2"/>
      <c r="AR495" s="2"/>
      <c r="AS495" s="2"/>
    </row>
    <row r="496" spans="1:45" s="275" customFormat="1" ht="57.6" outlineLevel="1">
      <c r="A496" s="362" t="s">
        <v>612</v>
      </c>
      <c r="B496" s="324" t="s">
        <v>613</v>
      </c>
      <c r="C496" s="1313" t="s">
        <v>791</v>
      </c>
      <c r="D496" s="1313"/>
      <c r="E496" s="1313" t="s">
        <v>73</v>
      </c>
      <c r="F496" s="1313" t="s">
        <v>449</v>
      </c>
      <c r="G496" s="1313" t="s">
        <v>377</v>
      </c>
      <c r="H496" s="1313" t="s">
        <v>80</v>
      </c>
      <c r="I496" s="263">
        <v>1</v>
      </c>
      <c r="J496" s="263">
        <v>1</v>
      </c>
      <c r="K496" s="1313">
        <v>2019</v>
      </c>
      <c r="L496" s="1313">
        <v>2019</v>
      </c>
      <c r="M496" s="82"/>
      <c r="N496" s="273"/>
      <c r="O496" s="273"/>
      <c r="P496" s="273"/>
      <c r="Q496" s="273"/>
      <c r="R496" s="273"/>
      <c r="S496" s="273"/>
      <c r="T496" s="273"/>
      <c r="U496" s="413">
        <f>SUM(V496:X496)</f>
        <v>5018</v>
      </c>
      <c r="V496" s="413">
        <v>0</v>
      </c>
      <c r="W496" s="413">
        <v>5018</v>
      </c>
      <c r="X496" s="413">
        <v>0</v>
      </c>
      <c r="Y496" s="464">
        <f>SUM(Z496:AB496)</f>
        <v>5018</v>
      </c>
      <c r="Z496" s="464">
        <f>V496</f>
        <v>0</v>
      </c>
      <c r="AA496" s="464">
        <f t="shared" ref="AA496:AB497" si="234">W496</f>
        <v>5018</v>
      </c>
      <c r="AB496" s="464">
        <f t="shared" si="234"/>
        <v>0</v>
      </c>
      <c r="AC496" s="82">
        <f>SUM(AD496:AF496)</f>
        <v>5018</v>
      </c>
      <c r="AD496" s="82">
        <v>0</v>
      </c>
      <c r="AE496" s="82">
        <v>5018</v>
      </c>
      <c r="AF496" s="1028"/>
      <c r="AG496" s="1417"/>
      <c r="AH496" s="1417"/>
      <c r="AI496" s="1417"/>
      <c r="AJ496" s="384"/>
      <c r="AK496" s="1427">
        <f t="shared" si="215"/>
        <v>0</v>
      </c>
      <c r="AL496" s="1427">
        <f t="shared" si="216"/>
        <v>0</v>
      </c>
      <c r="AM496" s="1191"/>
      <c r="AN496" s="1514"/>
      <c r="AO496" s="77"/>
      <c r="AP496" s="77"/>
      <c r="AQ496" s="77"/>
      <c r="AR496" s="77"/>
      <c r="AS496" s="77"/>
    </row>
    <row r="497" spans="1:45" ht="15.75" customHeight="1" outlineLevel="1">
      <c r="A497" s="1930" t="s">
        <v>261</v>
      </c>
      <c r="B497" s="1931" t="s">
        <v>90</v>
      </c>
      <c r="C497" s="1576" t="s">
        <v>794</v>
      </c>
      <c r="D497" s="1247"/>
      <c r="E497" s="1576" t="s">
        <v>73</v>
      </c>
      <c r="F497" s="1576" t="s">
        <v>449</v>
      </c>
      <c r="G497" s="1284" t="s">
        <v>377</v>
      </c>
      <c r="H497" s="1284" t="s">
        <v>80</v>
      </c>
      <c r="I497" s="1284">
        <v>1</v>
      </c>
      <c r="J497" s="26">
        <v>1</v>
      </c>
      <c r="K497" s="1576">
        <v>2019</v>
      </c>
      <c r="L497" s="1576">
        <v>2019</v>
      </c>
      <c r="M497" s="1612">
        <f>SUM(N497:P498)</f>
        <v>1600</v>
      </c>
      <c r="N497" s="1612">
        <v>0</v>
      </c>
      <c r="O497" s="1612">
        <v>1600</v>
      </c>
      <c r="P497" s="1612">
        <v>0</v>
      </c>
      <c r="Q497" s="1612">
        <f>SUM(R497:T498)</f>
        <v>1600</v>
      </c>
      <c r="R497" s="1612">
        <v>0</v>
      </c>
      <c r="S497" s="1612">
        <v>1600</v>
      </c>
      <c r="T497" s="1612">
        <v>0</v>
      </c>
      <c r="U497" s="1681">
        <f>SUM(V497:X498)</f>
        <v>0</v>
      </c>
      <c r="V497" s="1681">
        <v>0</v>
      </c>
      <c r="W497" s="1681">
        <v>0</v>
      </c>
      <c r="X497" s="1681">
        <v>0</v>
      </c>
      <c r="Y497" s="1594">
        <f>SUM(Z497:AB498)</f>
        <v>0</v>
      </c>
      <c r="Z497" s="1594">
        <f>V497</f>
        <v>0</v>
      </c>
      <c r="AA497" s="1594">
        <f t="shared" si="234"/>
        <v>0</v>
      </c>
      <c r="AB497" s="1594">
        <f t="shared" si="234"/>
        <v>0</v>
      </c>
      <c r="AC497" s="1612">
        <f>SUM(AD497:AF498)</f>
        <v>0</v>
      </c>
      <c r="AD497" s="1612">
        <v>0</v>
      </c>
      <c r="AE497" s="1612">
        <v>0</v>
      </c>
      <c r="AF497" s="1927"/>
      <c r="AG497" s="1759" t="s">
        <v>604</v>
      </c>
      <c r="AH497" s="1291"/>
      <c r="AI497" s="1291"/>
      <c r="AJ497" s="2105"/>
      <c r="AK497" s="1579">
        <f t="shared" si="215"/>
        <v>0</v>
      </c>
      <c r="AL497" s="1579">
        <f t="shared" si="216"/>
        <v>0</v>
      </c>
      <c r="AM497" s="2105"/>
      <c r="AN497" s="2068"/>
      <c r="AO497" s="2"/>
      <c r="AP497" s="2"/>
      <c r="AQ497" s="2"/>
      <c r="AR497" s="2"/>
      <c r="AS497" s="2"/>
    </row>
    <row r="498" spans="1:45" ht="39.75" customHeight="1" outlineLevel="1">
      <c r="A498" s="1992"/>
      <c r="B498" s="1999"/>
      <c r="C498" s="1578"/>
      <c r="D498" s="1248"/>
      <c r="E498" s="1578"/>
      <c r="F498" s="1578"/>
      <c r="G498" s="1284" t="s">
        <v>420</v>
      </c>
      <c r="H498" s="1284" t="s">
        <v>422</v>
      </c>
      <c r="I498" s="1284">
        <v>627</v>
      </c>
      <c r="J498" s="26">
        <v>627</v>
      </c>
      <c r="K498" s="1578"/>
      <c r="L498" s="1578"/>
      <c r="M498" s="1614"/>
      <c r="N498" s="1614"/>
      <c r="O498" s="1614"/>
      <c r="P498" s="1614"/>
      <c r="Q498" s="1614"/>
      <c r="R498" s="1614"/>
      <c r="S498" s="1614"/>
      <c r="T498" s="1614"/>
      <c r="U498" s="1683"/>
      <c r="V498" s="1683"/>
      <c r="W498" s="1683"/>
      <c r="X498" s="1683"/>
      <c r="Y498" s="1596"/>
      <c r="Z498" s="1596"/>
      <c r="AA498" s="1596"/>
      <c r="AB498" s="1596"/>
      <c r="AC498" s="1614"/>
      <c r="AD498" s="1614"/>
      <c r="AE498" s="1614"/>
      <c r="AF498" s="1929"/>
      <c r="AG498" s="1761"/>
      <c r="AH498" s="1292"/>
      <c r="AI498" s="1292"/>
      <c r="AJ498" s="2106"/>
      <c r="AK498" s="1581">
        <f t="shared" si="215"/>
        <v>0</v>
      </c>
      <c r="AL498" s="1581">
        <f t="shared" si="216"/>
        <v>0</v>
      </c>
      <c r="AM498" s="2106"/>
      <c r="AN498" s="2068"/>
      <c r="AO498" s="2"/>
      <c r="AP498" s="2"/>
      <c r="AQ498" s="2"/>
      <c r="AR498" s="2"/>
      <c r="AS498" s="2"/>
    </row>
    <row r="499" spans="1:45" s="144" customFormat="1" ht="16.5" customHeight="1" outlineLevel="1">
      <c r="A499" s="1824" t="s">
        <v>262</v>
      </c>
      <c r="B499" s="1730" t="s">
        <v>91</v>
      </c>
      <c r="C499" s="1576" t="s">
        <v>1064</v>
      </c>
      <c r="D499" s="1247"/>
      <c r="E499" s="1588" t="s">
        <v>73</v>
      </c>
      <c r="F499" s="1588" t="s">
        <v>449</v>
      </c>
      <c r="G499" s="1313" t="s">
        <v>377</v>
      </c>
      <c r="H499" s="1313" t="s">
        <v>80</v>
      </c>
      <c r="I499" s="1313">
        <v>1</v>
      </c>
      <c r="J499" s="263">
        <v>1</v>
      </c>
      <c r="K499" s="1588">
        <v>2020</v>
      </c>
      <c r="L499" s="1588">
        <v>2020</v>
      </c>
      <c r="M499" s="1612">
        <f>SUM(N499:P500)</f>
        <v>1850</v>
      </c>
      <c r="N499" s="1612">
        <v>0</v>
      </c>
      <c r="O499" s="1612">
        <v>0</v>
      </c>
      <c r="P499" s="1612">
        <v>1850</v>
      </c>
      <c r="Q499" s="1612">
        <f>SUM(R499:T500)</f>
        <v>1850</v>
      </c>
      <c r="R499" s="1612">
        <v>0</v>
      </c>
      <c r="S499" s="1612">
        <v>0</v>
      </c>
      <c r="T499" s="1612">
        <v>1850</v>
      </c>
      <c r="U499" s="1681">
        <f>SUM(V499:X500)</f>
        <v>1850</v>
      </c>
      <c r="V499" s="1681">
        <f>R499</f>
        <v>0</v>
      </c>
      <c r="W499" s="1681">
        <f>S499</f>
        <v>0</v>
      </c>
      <c r="X499" s="1681">
        <f>T499</f>
        <v>1850</v>
      </c>
      <c r="Y499" s="1594">
        <f>SUM(Z499:AB500)</f>
        <v>3837</v>
      </c>
      <c r="Z499" s="1594">
        <v>0</v>
      </c>
      <c r="AA499" s="1594">
        <v>0</v>
      </c>
      <c r="AB499" s="1594">
        <v>3837</v>
      </c>
      <c r="AC499" s="1612">
        <f>SUM(AD499:AF500)</f>
        <v>3515.84</v>
      </c>
      <c r="AD499" s="1612">
        <v>0</v>
      </c>
      <c r="AE499" s="1612">
        <v>0</v>
      </c>
      <c r="AF499" s="2151">
        <f>SUM(AG499:AH500)</f>
        <v>3515.84</v>
      </c>
      <c r="AG499" s="1777">
        <v>3515.84</v>
      </c>
      <c r="AH499" s="1287"/>
      <c r="AI499" s="1287"/>
      <c r="AJ499" s="1606">
        <v>3837</v>
      </c>
      <c r="AK499" s="1579">
        <f t="shared" si="215"/>
        <v>-321.15999999999985</v>
      </c>
      <c r="AL499" s="1579">
        <f t="shared" si="216"/>
        <v>-321.15999999999985</v>
      </c>
      <c r="AM499" s="2105"/>
      <c r="AN499" s="2245"/>
      <c r="AO499" s="143"/>
      <c r="AP499" s="143"/>
      <c r="AQ499" s="143"/>
      <c r="AR499" s="143"/>
      <c r="AS499" s="143"/>
    </row>
    <row r="500" spans="1:45" s="144" customFormat="1" ht="26.25" customHeight="1" outlineLevel="1">
      <c r="A500" s="1826"/>
      <c r="B500" s="1732"/>
      <c r="C500" s="1578"/>
      <c r="D500" s="1248"/>
      <c r="E500" s="1590"/>
      <c r="F500" s="1590"/>
      <c r="G500" s="1313" t="s">
        <v>420</v>
      </c>
      <c r="H500" s="1313" t="s">
        <v>422</v>
      </c>
      <c r="I500" s="1313">
        <v>117.7</v>
      </c>
      <c r="J500" s="273">
        <v>117.7</v>
      </c>
      <c r="K500" s="1590"/>
      <c r="L500" s="1590"/>
      <c r="M500" s="1614"/>
      <c r="N500" s="1614"/>
      <c r="O500" s="1614"/>
      <c r="P500" s="1614"/>
      <c r="Q500" s="1614"/>
      <c r="R500" s="1614"/>
      <c r="S500" s="1614"/>
      <c r="T500" s="1614"/>
      <c r="U500" s="1683"/>
      <c r="V500" s="1683"/>
      <c r="W500" s="1683"/>
      <c r="X500" s="1683"/>
      <c r="Y500" s="1596"/>
      <c r="Z500" s="1596"/>
      <c r="AA500" s="1596"/>
      <c r="AB500" s="1596"/>
      <c r="AC500" s="1614"/>
      <c r="AD500" s="1614"/>
      <c r="AE500" s="1614"/>
      <c r="AF500" s="2152"/>
      <c r="AG500" s="1779"/>
      <c r="AH500" s="1288"/>
      <c r="AI500" s="1288"/>
      <c r="AJ500" s="1608"/>
      <c r="AK500" s="1581">
        <f t="shared" si="215"/>
        <v>0</v>
      </c>
      <c r="AL500" s="1581">
        <f t="shared" si="216"/>
        <v>0</v>
      </c>
      <c r="AM500" s="2106"/>
      <c r="AN500" s="2245"/>
      <c r="AO500" s="143"/>
      <c r="AP500" s="143"/>
      <c r="AQ500" s="143"/>
      <c r="AR500" s="143"/>
      <c r="AS500" s="143"/>
    </row>
    <row r="501" spans="1:45" s="144" customFormat="1" ht="17.25" customHeight="1" outlineLevel="1">
      <c r="A501" s="1824" t="s">
        <v>263</v>
      </c>
      <c r="B501" s="1730" t="s">
        <v>92</v>
      </c>
      <c r="C501" s="1576" t="s">
        <v>1064</v>
      </c>
      <c r="D501" s="1247"/>
      <c r="E501" s="1588" t="s">
        <v>73</v>
      </c>
      <c r="F501" s="1588" t="s">
        <v>449</v>
      </c>
      <c r="G501" s="1313" t="s">
        <v>377</v>
      </c>
      <c r="H501" s="1313" t="s">
        <v>80</v>
      </c>
      <c r="I501" s="1313">
        <v>1</v>
      </c>
      <c r="J501" s="263">
        <v>1</v>
      </c>
      <c r="K501" s="1588">
        <v>2020</v>
      </c>
      <c r="L501" s="1588">
        <v>2020</v>
      </c>
      <c r="M501" s="1612">
        <f>SUM(N501:P502)</f>
        <v>2100</v>
      </c>
      <c r="N501" s="1612">
        <v>0</v>
      </c>
      <c r="O501" s="1612">
        <v>0</v>
      </c>
      <c r="P501" s="1612">
        <v>2100</v>
      </c>
      <c r="Q501" s="1612">
        <f>SUM(R501:T502)</f>
        <v>2100</v>
      </c>
      <c r="R501" s="1612">
        <v>0</v>
      </c>
      <c r="S501" s="1612">
        <v>0</v>
      </c>
      <c r="T501" s="1612">
        <v>2100</v>
      </c>
      <c r="U501" s="1681">
        <f>SUM(V501:X502)</f>
        <v>2100</v>
      </c>
      <c r="V501" s="1681">
        <f>R501</f>
        <v>0</v>
      </c>
      <c r="W501" s="1681">
        <f>S501</f>
        <v>0</v>
      </c>
      <c r="X501" s="1681">
        <f>T501</f>
        <v>2100</v>
      </c>
      <c r="Y501" s="1594">
        <f>SUM(Z501:AB502)</f>
        <v>2647</v>
      </c>
      <c r="Z501" s="1594">
        <v>0</v>
      </c>
      <c r="AA501" s="1594">
        <v>0</v>
      </c>
      <c r="AB501" s="1594">
        <v>2647</v>
      </c>
      <c r="AC501" s="1612">
        <f>SUM(AD501:AF502)</f>
        <v>2710.88</v>
      </c>
      <c r="AD501" s="1612">
        <v>0</v>
      </c>
      <c r="AE501" s="1612">
        <v>0</v>
      </c>
      <c r="AF501" s="1612">
        <f>SUM(AG501:AH502)</f>
        <v>2710.88</v>
      </c>
      <c r="AG501" s="1777">
        <v>2710.88</v>
      </c>
      <c r="AH501" s="1287"/>
      <c r="AI501" s="1287"/>
      <c r="AJ501" s="1606">
        <v>2647</v>
      </c>
      <c r="AK501" s="1579">
        <f t="shared" si="215"/>
        <v>63.880000000000109</v>
      </c>
      <c r="AL501" s="1579">
        <f t="shared" si="216"/>
        <v>63.880000000000109</v>
      </c>
      <c r="AM501" s="2105"/>
      <c r="AN501" s="2245"/>
      <c r="AO501" s="143"/>
      <c r="AP501" s="143"/>
      <c r="AQ501" s="143"/>
      <c r="AR501" s="143"/>
      <c r="AS501" s="143"/>
    </row>
    <row r="502" spans="1:45" s="144" customFormat="1" ht="29.25" customHeight="1" outlineLevel="1">
      <c r="A502" s="1826"/>
      <c r="B502" s="1732"/>
      <c r="C502" s="1578"/>
      <c r="D502" s="1248"/>
      <c r="E502" s="1590"/>
      <c r="F502" s="1590"/>
      <c r="G502" s="1313" t="s">
        <v>420</v>
      </c>
      <c r="H502" s="1313" t="s">
        <v>422</v>
      </c>
      <c r="I502" s="1313">
        <v>146.69999999999999</v>
      </c>
      <c r="J502" s="273">
        <v>146.69999999999999</v>
      </c>
      <c r="K502" s="1590"/>
      <c r="L502" s="1590"/>
      <c r="M502" s="1614"/>
      <c r="N502" s="1614"/>
      <c r="O502" s="1614"/>
      <c r="P502" s="1614"/>
      <c r="Q502" s="1614"/>
      <c r="R502" s="1614"/>
      <c r="S502" s="1614"/>
      <c r="T502" s="1614"/>
      <c r="U502" s="1683"/>
      <c r="V502" s="1683"/>
      <c r="W502" s="1683"/>
      <c r="X502" s="1683"/>
      <c r="Y502" s="1596"/>
      <c r="Z502" s="1596"/>
      <c r="AA502" s="1596"/>
      <c r="AB502" s="1596"/>
      <c r="AC502" s="1614"/>
      <c r="AD502" s="1614"/>
      <c r="AE502" s="1614"/>
      <c r="AF502" s="1614"/>
      <c r="AG502" s="1779"/>
      <c r="AH502" s="1288"/>
      <c r="AI502" s="1288"/>
      <c r="AJ502" s="1608"/>
      <c r="AK502" s="1581">
        <f t="shared" si="215"/>
        <v>0</v>
      </c>
      <c r="AL502" s="1581">
        <f t="shared" si="216"/>
        <v>0</v>
      </c>
      <c r="AM502" s="2106"/>
      <c r="AN502" s="2245"/>
      <c r="AO502" s="143"/>
      <c r="AP502" s="143"/>
      <c r="AQ502" s="143"/>
      <c r="AR502" s="143"/>
      <c r="AS502" s="143"/>
    </row>
    <row r="503" spans="1:45" s="144" customFormat="1" ht="18.75" customHeight="1" outlineLevel="1">
      <c r="A503" s="1824" t="s">
        <v>264</v>
      </c>
      <c r="B503" s="1730" t="s">
        <v>94</v>
      </c>
      <c r="C503" s="1576" t="s">
        <v>1064</v>
      </c>
      <c r="D503" s="1247"/>
      <c r="E503" s="1588" t="s">
        <v>73</v>
      </c>
      <c r="F503" s="1588" t="s">
        <v>449</v>
      </c>
      <c r="G503" s="1313" t="s">
        <v>377</v>
      </c>
      <c r="H503" s="1313" t="s">
        <v>80</v>
      </c>
      <c r="I503" s="1313">
        <v>1</v>
      </c>
      <c r="J503" s="263">
        <v>1</v>
      </c>
      <c r="K503" s="1588">
        <v>2020</v>
      </c>
      <c r="L503" s="1588">
        <v>2020</v>
      </c>
      <c r="M503" s="1612">
        <f>SUM(N503:P504)</f>
        <v>2100</v>
      </c>
      <c r="N503" s="1612">
        <v>0</v>
      </c>
      <c r="O503" s="1612">
        <v>0</v>
      </c>
      <c r="P503" s="1612">
        <v>2100</v>
      </c>
      <c r="Q503" s="1612">
        <f>SUM(R503:T504)</f>
        <v>2100</v>
      </c>
      <c r="R503" s="1612">
        <v>0</v>
      </c>
      <c r="S503" s="1612">
        <v>0</v>
      </c>
      <c r="T503" s="1612">
        <v>2100</v>
      </c>
      <c r="U503" s="1681">
        <f>SUM(V503:X504)</f>
        <v>2100</v>
      </c>
      <c r="V503" s="1681">
        <f>R503</f>
        <v>0</v>
      </c>
      <c r="W503" s="1681">
        <f>S503</f>
        <v>0</v>
      </c>
      <c r="X503" s="1681">
        <f>T503</f>
        <v>2100</v>
      </c>
      <c r="Y503" s="1594">
        <f>SUM(Z503:AB504)</f>
        <v>4720</v>
      </c>
      <c r="Z503" s="1594">
        <v>0</v>
      </c>
      <c r="AA503" s="1594">
        <v>0</v>
      </c>
      <c r="AB503" s="1594">
        <v>4720</v>
      </c>
      <c r="AC503" s="1612">
        <f>SUM(AD503:AF504)</f>
        <v>4181.3980000000001</v>
      </c>
      <c r="AD503" s="1612">
        <v>0</v>
      </c>
      <c r="AE503" s="1612">
        <v>0</v>
      </c>
      <c r="AF503" s="2151">
        <f>SUM(AG503)</f>
        <v>4181.3980000000001</v>
      </c>
      <c r="AG503" s="1777">
        <v>4181.3980000000001</v>
      </c>
      <c r="AH503" s="1287"/>
      <c r="AI503" s="1287"/>
      <c r="AJ503" s="1606">
        <v>4720</v>
      </c>
      <c r="AK503" s="1579">
        <f t="shared" si="215"/>
        <v>-538.60199999999986</v>
      </c>
      <c r="AL503" s="1579">
        <f t="shared" si="216"/>
        <v>-538.60199999999986</v>
      </c>
      <c r="AM503" s="2105"/>
      <c r="AN503" s="2245"/>
      <c r="AO503" s="143"/>
      <c r="AP503" s="143"/>
      <c r="AQ503" s="143"/>
      <c r="AR503" s="143"/>
      <c r="AS503" s="143"/>
    </row>
    <row r="504" spans="1:45" s="144" customFormat="1" ht="28.5" customHeight="1" outlineLevel="1">
      <c r="A504" s="1826"/>
      <c r="B504" s="1732"/>
      <c r="C504" s="1578"/>
      <c r="D504" s="1248"/>
      <c r="E504" s="1590"/>
      <c r="F504" s="1590"/>
      <c r="G504" s="1313" t="s">
        <v>420</v>
      </c>
      <c r="H504" s="1313" t="s">
        <v>422</v>
      </c>
      <c r="I504" s="1313">
        <v>218.9</v>
      </c>
      <c r="J504" s="273">
        <v>218.9</v>
      </c>
      <c r="K504" s="1590"/>
      <c r="L504" s="1590"/>
      <c r="M504" s="1614"/>
      <c r="N504" s="1614"/>
      <c r="O504" s="1614"/>
      <c r="P504" s="1614"/>
      <c r="Q504" s="1614"/>
      <c r="R504" s="1614"/>
      <c r="S504" s="1614"/>
      <c r="T504" s="1614"/>
      <c r="U504" s="1683"/>
      <c r="V504" s="1683"/>
      <c r="W504" s="1683"/>
      <c r="X504" s="1683"/>
      <c r="Y504" s="1596"/>
      <c r="Z504" s="1596"/>
      <c r="AA504" s="1596"/>
      <c r="AB504" s="1596"/>
      <c r="AC504" s="1614"/>
      <c r="AD504" s="1614"/>
      <c r="AE504" s="1614"/>
      <c r="AF504" s="2152"/>
      <c r="AG504" s="1779"/>
      <c r="AH504" s="1288"/>
      <c r="AI504" s="1288"/>
      <c r="AJ504" s="1608"/>
      <c r="AK504" s="1581">
        <f t="shared" si="215"/>
        <v>0</v>
      </c>
      <c r="AL504" s="1581">
        <f t="shared" si="216"/>
        <v>0</v>
      </c>
      <c r="AM504" s="2106"/>
      <c r="AN504" s="2245"/>
      <c r="AO504" s="143"/>
      <c r="AP504" s="143"/>
      <c r="AQ504" s="143"/>
      <c r="AR504" s="143"/>
      <c r="AS504" s="143"/>
    </row>
    <row r="505" spans="1:45" ht="15.75" customHeight="1" outlineLevel="1">
      <c r="A505" s="1930" t="s">
        <v>265</v>
      </c>
      <c r="B505" s="1931" t="s">
        <v>93</v>
      </c>
      <c r="C505" s="1576" t="s">
        <v>925</v>
      </c>
      <c r="D505" s="1247"/>
      <c r="E505" s="1576" t="s">
        <v>73</v>
      </c>
      <c r="F505" s="1576" t="s">
        <v>449</v>
      </c>
      <c r="G505" s="1284" t="s">
        <v>377</v>
      </c>
      <c r="H505" s="1284" t="s">
        <v>80</v>
      </c>
      <c r="I505" s="1284">
        <v>1</v>
      </c>
      <c r="J505" s="26">
        <v>1</v>
      </c>
      <c r="K505" s="1576">
        <v>2020</v>
      </c>
      <c r="L505" s="1576">
        <v>2020</v>
      </c>
      <c r="M505" s="1612">
        <f>SUM(N505:P506)</f>
        <v>2450</v>
      </c>
      <c r="N505" s="1612">
        <v>0</v>
      </c>
      <c r="O505" s="1612">
        <v>0</v>
      </c>
      <c r="P505" s="1612">
        <v>2450</v>
      </c>
      <c r="Q505" s="1612">
        <f>SUM(R505:T506)</f>
        <v>2450</v>
      </c>
      <c r="R505" s="1612">
        <v>0</v>
      </c>
      <c r="S505" s="1612">
        <v>0</v>
      </c>
      <c r="T505" s="1612">
        <v>2450</v>
      </c>
      <c r="U505" s="1681">
        <f>SUM(V505:X506)</f>
        <v>2450</v>
      </c>
      <c r="V505" s="1681">
        <f>R505</f>
        <v>0</v>
      </c>
      <c r="W505" s="1681">
        <f>S505</f>
        <v>0</v>
      </c>
      <c r="X505" s="1681">
        <f>T505</f>
        <v>2450</v>
      </c>
      <c r="Y505" s="1594">
        <f>SUM(Z505:AB506)</f>
        <v>0</v>
      </c>
      <c r="Z505" s="1594">
        <v>0</v>
      </c>
      <c r="AA505" s="1594">
        <v>0</v>
      </c>
      <c r="AB505" s="1594">
        <v>0</v>
      </c>
      <c r="AC505" s="1612">
        <f>SUM(AD505:AF506)</f>
        <v>0</v>
      </c>
      <c r="AD505" s="1612">
        <v>0</v>
      </c>
      <c r="AE505" s="1612">
        <v>0</v>
      </c>
      <c r="AF505" s="1612">
        <v>0</v>
      </c>
      <c r="AG505" s="1995">
        <v>0</v>
      </c>
      <c r="AH505" s="1285"/>
      <c r="AI505" s="1285"/>
      <c r="AJ505" s="1839">
        <v>0</v>
      </c>
      <c r="AK505" s="1558">
        <f t="shared" si="215"/>
        <v>0</v>
      </c>
      <c r="AL505" s="1558">
        <f t="shared" si="216"/>
        <v>0</v>
      </c>
      <c r="AM505" s="2105"/>
      <c r="AN505" s="1990"/>
      <c r="AO505" s="2"/>
      <c r="AP505" s="2"/>
      <c r="AQ505" s="2"/>
      <c r="AR505" s="2"/>
      <c r="AS505" s="2"/>
    </row>
    <row r="506" spans="1:45" ht="43.2" customHeight="1" outlineLevel="1">
      <c r="A506" s="1992"/>
      <c r="B506" s="1999"/>
      <c r="C506" s="1578"/>
      <c r="D506" s="1248"/>
      <c r="E506" s="1578"/>
      <c r="F506" s="1578"/>
      <c r="G506" s="1284" t="s">
        <v>420</v>
      </c>
      <c r="H506" s="1284" t="s">
        <v>422</v>
      </c>
      <c r="I506" s="1284">
        <v>627</v>
      </c>
      <c r="J506" s="26">
        <v>627</v>
      </c>
      <c r="K506" s="1578"/>
      <c r="L506" s="1578"/>
      <c r="M506" s="1614"/>
      <c r="N506" s="1614"/>
      <c r="O506" s="1614"/>
      <c r="P506" s="1614"/>
      <c r="Q506" s="1614"/>
      <c r="R506" s="1614"/>
      <c r="S506" s="1614"/>
      <c r="T506" s="1614"/>
      <c r="U506" s="1683"/>
      <c r="V506" s="1683"/>
      <c r="W506" s="1683"/>
      <c r="X506" s="1683"/>
      <c r="Y506" s="1596"/>
      <c r="Z506" s="1596"/>
      <c r="AA506" s="1596"/>
      <c r="AB506" s="1596"/>
      <c r="AC506" s="1614"/>
      <c r="AD506" s="1614"/>
      <c r="AE506" s="1614"/>
      <c r="AF506" s="1614"/>
      <c r="AG506" s="1997"/>
      <c r="AH506" s="1286"/>
      <c r="AI506" s="1286"/>
      <c r="AJ506" s="1841"/>
      <c r="AK506" s="1560">
        <f t="shared" si="215"/>
        <v>0</v>
      </c>
      <c r="AL506" s="1560">
        <f t="shared" si="216"/>
        <v>0</v>
      </c>
      <c r="AM506" s="2106"/>
      <c r="AN506" s="1990"/>
      <c r="AO506" s="2"/>
      <c r="AP506" s="2"/>
      <c r="AQ506" s="2"/>
      <c r="AR506" s="2"/>
      <c r="AS506" s="2"/>
    </row>
    <row r="507" spans="1:45" ht="46.5" customHeight="1" outlineLevel="1">
      <c r="A507" s="1280" t="s">
        <v>867</v>
      </c>
      <c r="B507" s="1340" t="s">
        <v>96</v>
      </c>
      <c r="C507" s="1284" t="s">
        <v>793</v>
      </c>
      <c r="D507" s="1284"/>
      <c r="E507" s="1284" t="s">
        <v>73</v>
      </c>
      <c r="F507" s="1284" t="s">
        <v>449</v>
      </c>
      <c r="G507" s="1284" t="s">
        <v>377</v>
      </c>
      <c r="H507" s="1284" t="s">
        <v>80</v>
      </c>
      <c r="I507" s="26">
        <v>1</v>
      </c>
      <c r="J507" s="26">
        <v>1</v>
      </c>
      <c r="K507" s="1284">
        <v>2019</v>
      </c>
      <c r="L507" s="1284">
        <v>2019</v>
      </c>
      <c r="M507" s="1346">
        <f>SUM(N507:P507)</f>
        <v>650</v>
      </c>
      <c r="N507" s="1346">
        <v>0</v>
      </c>
      <c r="O507" s="1346">
        <v>650</v>
      </c>
      <c r="P507" s="1346">
        <v>0</v>
      </c>
      <c r="Q507" s="1346">
        <f>SUM(R507:T507)</f>
        <v>650</v>
      </c>
      <c r="R507" s="1346">
        <v>0</v>
      </c>
      <c r="S507" s="1346">
        <v>650</v>
      </c>
      <c r="T507" s="1346">
        <v>0</v>
      </c>
      <c r="U507" s="413">
        <f>SUM(V507:X507)</f>
        <v>0</v>
      </c>
      <c r="V507" s="413">
        <v>0</v>
      </c>
      <c r="W507" s="413">
        <v>0</v>
      </c>
      <c r="X507" s="413">
        <v>0</v>
      </c>
      <c r="Y507" s="464">
        <f>SUM(Z507:AB507)</f>
        <v>0</v>
      </c>
      <c r="Z507" s="464">
        <v>0</v>
      </c>
      <c r="AA507" s="464">
        <v>0</v>
      </c>
      <c r="AB507" s="464">
        <v>0</v>
      </c>
      <c r="AC507" s="1346">
        <f>SUM(AD507:AF507)</f>
        <v>0</v>
      </c>
      <c r="AD507" s="1346">
        <v>0</v>
      </c>
      <c r="AE507" s="1346">
        <v>0</v>
      </c>
      <c r="AF507" s="132"/>
      <c r="AG507" s="134"/>
      <c r="AH507" s="134"/>
      <c r="AI507" s="134"/>
      <c r="AJ507" s="132"/>
      <c r="AK507" s="1346">
        <f t="shared" si="215"/>
        <v>0</v>
      </c>
      <c r="AL507" s="1346">
        <f t="shared" si="216"/>
        <v>0</v>
      </c>
      <c r="AM507" s="1135"/>
      <c r="AN507" s="1315"/>
      <c r="AO507" s="2"/>
      <c r="AP507" s="2"/>
      <c r="AQ507" s="2"/>
      <c r="AR507" s="2"/>
      <c r="AS507" s="2"/>
    </row>
    <row r="508" spans="1:45" ht="27.75" customHeight="1" outlineLevel="1">
      <c r="A508" s="361" t="s">
        <v>266</v>
      </c>
      <c r="B508" s="1340" t="s">
        <v>440</v>
      </c>
      <c r="C508" s="1331" t="s">
        <v>925</v>
      </c>
      <c r="D508" s="1333"/>
      <c r="E508" s="1284" t="s">
        <v>73</v>
      </c>
      <c r="F508" s="1284" t="s">
        <v>449</v>
      </c>
      <c r="G508" s="1284" t="s">
        <v>377</v>
      </c>
      <c r="H508" s="1284" t="s">
        <v>80</v>
      </c>
      <c r="I508" s="26">
        <v>1</v>
      </c>
      <c r="J508" s="26">
        <v>1</v>
      </c>
      <c r="K508" s="1284">
        <v>2020</v>
      </c>
      <c r="L508" s="1284">
        <v>2020</v>
      </c>
      <c r="M508" s="1346">
        <f>SUM(N508:P508)</f>
        <v>1950</v>
      </c>
      <c r="N508" s="1346">
        <v>0</v>
      </c>
      <c r="O508" s="1346">
        <v>0</v>
      </c>
      <c r="P508" s="1346">
        <v>1950</v>
      </c>
      <c r="Q508" s="1346">
        <f>SUM(R508:T508)</f>
        <v>1950</v>
      </c>
      <c r="R508" s="1346">
        <v>0</v>
      </c>
      <c r="S508" s="1346">
        <v>0</v>
      </c>
      <c r="T508" s="1346">
        <v>1950</v>
      </c>
      <c r="U508" s="413">
        <f>SUM(V508:X508)</f>
        <v>1950</v>
      </c>
      <c r="V508" s="413">
        <f t="shared" ref="V508:X511" si="235">R508</f>
        <v>0</v>
      </c>
      <c r="W508" s="413">
        <f t="shared" si="235"/>
        <v>0</v>
      </c>
      <c r="X508" s="413">
        <f t="shared" si="235"/>
        <v>1950</v>
      </c>
      <c r="Y508" s="464">
        <f>SUM(Z508:AB508)</f>
        <v>0</v>
      </c>
      <c r="Z508" s="464">
        <v>0</v>
      </c>
      <c r="AA508" s="464">
        <v>0</v>
      </c>
      <c r="AB508" s="464">
        <v>0</v>
      </c>
      <c r="AC508" s="1346">
        <f>SUM(AD508:AF508)</f>
        <v>0</v>
      </c>
      <c r="AD508" s="1346">
        <v>0</v>
      </c>
      <c r="AE508" s="1346">
        <v>0</v>
      </c>
      <c r="AF508" s="132"/>
      <c r="AG508" s="134"/>
      <c r="AH508" s="134"/>
      <c r="AI508" s="134"/>
      <c r="AJ508" s="437"/>
      <c r="AK508" s="82">
        <f t="shared" si="215"/>
        <v>0</v>
      </c>
      <c r="AL508" s="82">
        <f t="shared" si="216"/>
        <v>0</v>
      </c>
      <c r="AM508" s="1196"/>
      <c r="AN508" s="1279"/>
      <c r="AO508" s="2"/>
      <c r="AP508" s="2"/>
      <c r="AQ508" s="2"/>
      <c r="AR508" s="2"/>
      <c r="AS508" s="2"/>
    </row>
    <row r="509" spans="1:45" ht="43.2" outlineLevel="1">
      <c r="A509" s="361" t="s">
        <v>267</v>
      </c>
      <c r="B509" s="1340" t="s">
        <v>97</v>
      </c>
      <c r="C509" s="1331" t="s">
        <v>925</v>
      </c>
      <c r="D509" s="1339"/>
      <c r="E509" s="1284" t="s">
        <v>73</v>
      </c>
      <c r="F509" s="1284" t="s">
        <v>449</v>
      </c>
      <c r="G509" s="1284" t="s">
        <v>377</v>
      </c>
      <c r="H509" s="1284" t="s">
        <v>80</v>
      </c>
      <c r="I509" s="26">
        <v>1</v>
      </c>
      <c r="J509" s="26">
        <v>1</v>
      </c>
      <c r="K509" s="1284">
        <v>2020</v>
      </c>
      <c r="L509" s="1284">
        <v>2020</v>
      </c>
      <c r="M509" s="1346">
        <f>SUM(N509:P509)</f>
        <v>1850</v>
      </c>
      <c r="N509" s="1346">
        <v>0</v>
      </c>
      <c r="O509" s="1346">
        <v>0</v>
      </c>
      <c r="P509" s="1346">
        <v>1850</v>
      </c>
      <c r="Q509" s="1346">
        <f>SUM(R509:T509)</f>
        <v>1850</v>
      </c>
      <c r="R509" s="1346">
        <v>0</v>
      </c>
      <c r="S509" s="1346">
        <v>0</v>
      </c>
      <c r="T509" s="1346">
        <v>1850</v>
      </c>
      <c r="U509" s="413">
        <f>SUM(V509:X509)</f>
        <v>1850</v>
      </c>
      <c r="V509" s="413">
        <f t="shared" si="235"/>
        <v>0</v>
      </c>
      <c r="W509" s="413">
        <f t="shared" si="235"/>
        <v>0</v>
      </c>
      <c r="X509" s="413">
        <f t="shared" si="235"/>
        <v>1850</v>
      </c>
      <c r="Y509" s="464">
        <f>SUM(Z509:AB509)</f>
        <v>0</v>
      </c>
      <c r="Z509" s="464">
        <v>0</v>
      </c>
      <c r="AA509" s="464">
        <v>0</v>
      </c>
      <c r="AB509" s="464">
        <v>0</v>
      </c>
      <c r="AC509" s="1346">
        <f>SUM(AD509:AF509)</f>
        <v>0</v>
      </c>
      <c r="AD509" s="1346">
        <v>0</v>
      </c>
      <c r="AE509" s="1346">
        <v>0</v>
      </c>
      <c r="AF509" s="1346">
        <v>0</v>
      </c>
      <c r="AG509" s="134"/>
      <c r="AH509" s="134"/>
      <c r="AI509" s="134"/>
      <c r="AJ509" s="1346">
        <v>0</v>
      </c>
      <c r="AK509" s="1346">
        <f t="shared" si="215"/>
        <v>0</v>
      </c>
      <c r="AL509" s="1346">
        <f t="shared" si="216"/>
        <v>0</v>
      </c>
      <c r="AM509" s="1061"/>
      <c r="AN509" s="1279"/>
      <c r="AO509" s="2"/>
      <c r="AP509" s="2"/>
      <c r="AQ509" s="2"/>
      <c r="AR509" s="2"/>
      <c r="AS509" s="2"/>
    </row>
    <row r="510" spans="1:45" ht="28.5" customHeight="1" outlineLevel="1">
      <c r="A510" s="361" t="s">
        <v>268</v>
      </c>
      <c r="B510" s="1340" t="s">
        <v>364</v>
      </c>
      <c r="C510" s="1331" t="s">
        <v>925</v>
      </c>
      <c r="D510" s="1339"/>
      <c r="E510" s="1284" t="s">
        <v>73</v>
      </c>
      <c r="F510" s="1284" t="s">
        <v>449</v>
      </c>
      <c r="G510" s="1284" t="s">
        <v>377</v>
      </c>
      <c r="H510" s="1284" t="s">
        <v>80</v>
      </c>
      <c r="I510" s="26">
        <v>1</v>
      </c>
      <c r="J510" s="26">
        <v>1</v>
      </c>
      <c r="K510" s="1284">
        <v>2020</v>
      </c>
      <c r="L510" s="1284">
        <v>2020</v>
      </c>
      <c r="M510" s="1346">
        <f>SUM(N510:P510)</f>
        <v>5200</v>
      </c>
      <c r="N510" s="1346">
        <v>0</v>
      </c>
      <c r="O510" s="1346">
        <v>0</v>
      </c>
      <c r="P510" s="1346">
        <v>5200</v>
      </c>
      <c r="Q510" s="1346">
        <f>SUM(R510:T510)</f>
        <v>5200</v>
      </c>
      <c r="R510" s="1346">
        <v>0</v>
      </c>
      <c r="S510" s="1346">
        <v>0</v>
      </c>
      <c r="T510" s="1346">
        <v>5200</v>
      </c>
      <c r="U510" s="413">
        <f>SUM(V510:X510)</f>
        <v>5200</v>
      </c>
      <c r="V510" s="413">
        <f t="shared" si="235"/>
        <v>0</v>
      </c>
      <c r="W510" s="413">
        <f t="shared" si="235"/>
        <v>0</v>
      </c>
      <c r="X510" s="413">
        <f t="shared" si="235"/>
        <v>5200</v>
      </c>
      <c r="Y510" s="464">
        <f>SUM(Z510:AB510)</f>
        <v>0</v>
      </c>
      <c r="Z510" s="464">
        <v>0</v>
      </c>
      <c r="AA510" s="464">
        <v>0</v>
      </c>
      <c r="AB510" s="464">
        <v>0</v>
      </c>
      <c r="AC510" s="1346">
        <f>SUM(AD510:AF510)</f>
        <v>0</v>
      </c>
      <c r="AD510" s="1346">
        <v>0</v>
      </c>
      <c r="AE510" s="1346">
        <v>0</v>
      </c>
      <c r="AF510" s="1346">
        <v>0</v>
      </c>
      <c r="AG510" s="134"/>
      <c r="AH510" s="134"/>
      <c r="AI510" s="134"/>
      <c r="AJ510" s="1346">
        <v>0</v>
      </c>
      <c r="AK510" s="1346">
        <f t="shared" si="215"/>
        <v>0</v>
      </c>
      <c r="AL510" s="1346">
        <f t="shared" si="216"/>
        <v>0</v>
      </c>
      <c r="AM510" s="1061"/>
      <c r="AN510" s="1279"/>
      <c r="AO510" s="2"/>
      <c r="AP510" s="2"/>
      <c r="AQ510" s="2"/>
      <c r="AR510" s="2"/>
      <c r="AS510" s="2"/>
    </row>
    <row r="511" spans="1:45" ht="28.5" customHeight="1" outlineLevel="1">
      <c r="A511" s="1905" t="s">
        <v>269</v>
      </c>
      <c r="B511" s="1718" t="s">
        <v>577</v>
      </c>
      <c r="C511" s="1576"/>
      <c r="D511" s="1247"/>
      <c r="E511" s="1911" t="s">
        <v>578</v>
      </c>
      <c r="F511" s="1911" t="s">
        <v>443</v>
      </c>
      <c r="G511" s="1284" t="s">
        <v>377</v>
      </c>
      <c r="H511" s="1284" t="s">
        <v>80</v>
      </c>
      <c r="I511" s="26">
        <v>1</v>
      </c>
      <c r="J511" s="26">
        <v>1</v>
      </c>
      <c r="K511" s="1576">
        <v>2018</v>
      </c>
      <c r="L511" s="1576">
        <v>2020</v>
      </c>
      <c r="M511" s="1612">
        <f>SUM(N511:P512)</f>
        <v>258766</v>
      </c>
      <c r="N511" s="1612">
        <v>65600</v>
      </c>
      <c r="O511" s="1612">
        <v>193166</v>
      </c>
      <c r="P511" s="1612">
        <v>0</v>
      </c>
      <c r="Q511" s="1612">
        <f>SUM(R511:T512)</f>
        <v>258766</v>
      </c>
      <c r="R511" s="1612">
        <v>65600</v>
      </c>
      <c r="S511" s="1612">
        <v>193166</v>
      </c>
      <c r="T511" s="1612">
        <v>0</v>
      </c>
      <c r="U511" s="1681">
        <f>SUM(V511:X512)</f>
        <v>258766</v>
      </c>
      <c r="V511" s="1681">
        <f t="shared" si="235"/>
        <v>65600</v>
      </c>
      <c r="W511" s="1681">
        <f t="shared" si="235"/>
        <v>193166</v>
      </c>
      <c r="X511" s="1681">
        <f t="shared" si="235"/>
        <v>0</v>
      </c>
      <c r="Y511" s="1594">
        <f>SUM(Z511:AB512)</f>
        <v>258766</v>
      </c>
      <c r="Z511" s="1594">
        <f t="shared" ref="Z511" si="236">V511</f>
        <v>65600</v>
      </c>
      <c r="AA511" s="1594">
        <f>W511</f>
        <v>193166</v>
      </c>
      <c r="AB511" s="1594">
        <f>X511</f>
        <v>0</v>
      </c>
      <c r="AC511" s="1612">
        <f>SUM(AD511:AF512)</f>
        <v>155190.1</v>
      </c>
      <c r="AD511" s="1736">
        <v>112885.1</v>
      </c>
      <c r="AE511" s="1612">
        <v>42305</v>
      </c>
      <c r="AF511" s="1927"/>
      <c r="AG511" s="1753"/>
      <c r="AH511" s="1277"/>
      <c r="AI511" s="1277"/>
      <c r="AJ511" s="1954"/>
      <c r="AK511" s="1736">
        <f t="shared" si="215"/>
        <v>0</v>
      </c>
      <c r="AL511" s="1736">
        <f t="shared" si="216"/>
        <v>-103575.9</v>
      </c>
      <c r="AM511" s="1927"/>
      <c r="AN511" s="1990"/>
      <c r="AO511" s="2"/>
      <c r="AP511" s="2"/>
      <c r="AQ511" s="2"/>
      <c r="AR511" s="2"/>
      <c r="AS511" s="2"/>
    </row>
    <row r="512" spans="1:45" ht="45.75" customHeight="1" outlineLevel="1">
      <c r="A512" s="1827"/>
      <c r="B512" s="1719"/>
      <c r="C512" s="1577"/>
      <c r="D512" s="1283"/>
      <c r="E512" s="1576"/>
      <c r="F512" s="1576"/>
      <c r="G512" s="1247" t="s">
        <v>420</v>
      </c>
      <c r="H512" s="1247" t="s">
        <v>422</v>
      </c>
      <c r="I512" s="1247">
        <v>4031.8</v>
      </c>
      <c r="J512" s="1213">
        <v>4031.8</v>
      </c>
      <c r="K512" s="1577"/>
      <c r="L512" s="1577"/>
      <c r="M512" s="1613"/>
      <c r="N512" s="1613"/>
      <c r="O512" s="1613"/>
      <c r="P512" s="1613"/>
      <c r="Q512" s="1613"/>
      <c r="R512" s="1613"/>
      <c r="S512" s="1613"/>
      <c r="T512" s="1613"/>
      <c r="U512" s="1682"/>
      <c r="V512" s="1682"/>
      <c r="W512" s="1682"/>
      <c r="X512" s="1682"/>
      <c r="Y512" s="1596"/>
      <c r="Z512" s="1596"/>
      <c r="AA512" s="1596"/>
      <c r="AB512" s="1596"/>
      <c r="AC512" s="1613"/>
      <c r="AD512" s="1737"/>
      <c r="AE512" s="1613"/>
      <c r="AF512" s="1929"/>
      <c r="AG512" s="1754"/>
      <c r="AH512" s="1278"/>
      <c r="AI512" s="1278"/>
      <c r="AJ512" s="1955"/>
      <c r="AK512" s="1738">
        <f t="shared" si="215"/>
        <v>0</v>
      </c>
      <c r="AL512" s="1738">
        <f t="shared" si="216"/>
        <v>0</v>
      </c>
      <c r="AM512" s="1929"/>
      <c r="AN512" s="2203"/>
      <c r="AO512" s="2"/>
      <c r="AP512" s="2"/>
      <c r="AQ512" s="2"/>
      <c r="AR512" s="2"/>
      <c r="AS512" s="2"/>
    </row>
    <row r="513" spans="1:45" ht="45.75" customHeight="1" outlineLevel="1">
      <c r="A513" s="1280" t="s">
        <v>937</v>
      </c>
      <c r="B513" s="1339" t="s">
        <v>939</v>
      </c>
      <c r="C513" s="1284" t="s">
        <v>917</v>
      </c>
      <c r="D513" s="1284"/>
      <c r="E513" s="1284" t="s">
        <v>73</v>
      </c>
      <c r="F513" s="1284" t="s">
        <v>449</v>
      </c>
      <c r="G513" s="1284" t="s">
        <v>934</v>
      </c>
      <c r="H513" s="1284" t="s">
        <v>80</v>
      </c>
      <c r="I513" s="1284">
        <v>1</v>
      </c>
      <c r="J513" s="1284">
        <v>1</v>
      </c>
      <c r="K513" s="1284">
        <v>2020</v>
      </c>
      <c r="L513" s="1284">
        <v>2020</v>
      </c>
      <c r="M513" s="1346"/>
      <c r="N513" s="1346"/>
      <c r="O513" s="1346"/>
      <c r="P513" s="1346"/>
      <c r="Q513" s="1346"/>
      <c r="R513" s="1346"/>
      <c r="S513" s="1346"/>
      <c r="T513" s="1346"/>
      <c r="U513" s="413"/>
      <c r="V513" s="413"/>
      <c r="W513" s="413"/>
      <c r="X513" s="413"/>
      <c r="Y513" s="464">
        <f>SUM(Z513:AB513)</f>
        <v>16263</v>
      </c>
      <c r="Z513" s="475">
        <v>0</v>
      </c>
      <c r="AA513" s="464">
        <v>0</v>
      </c>
      <c r="AB513" s="499">
        <v>16263</v>
      </c>
      <c r="AC513" s="1346">
        <f>SUM(AD513:AF513)</f>
        <v>14719.65</v>
      </c>
      <c r="AD513" s="21"/>
      <c r="AE513" s="1346"/>
      <c r="AF513" s="245">
        <v>14719.65</v>
      </c>
      <c r="AG513" s="132"/>
      <c r="AH513" s="132"/>
      <c r="AI513" s="132"/>
      <c r="AJ513" s="1346">
        <v>16263</v>
      </c>
      <c r="AK513" s="1346">
        <f t="shared" si="215"/>
        <v>-1543.3500000000004</v>
      </c>
      <c r="AL513" s="1346">
        <f t="shared" si="216"/>
        <v>-1543.3500000000004</v>
      </c>
      <c r="AM513" s="1061"/>
      <c r="AN513" s="1279"/>
      <c r="AO513" s="2"/>
      <c r="AP513" s="2"/>
      <c r="AQ513" s="2"/>
      <c r="AR513" s="2"/>
      <c r="AS513" s="2"/>
    </row>
    <row r="514" spans="1:45" ht="45.75" customHeight="1" outlineLevel="1">
      <c r="A514" s="1280" t="s">
        <v>938</v>
      </c>
      <c r="B514" s="1339" t="s">
        <v>940</v>
      </c>
      <c r="C514" s="1284" t="s">
        <v>917</v>
      </c>
      <c r="D514" s="1284"/>
      <c r="E514" s="1284" t="s">
        <v>73</v>
      </c>
      <c r="F514" s="1284" t="s">
        <v>449</v>
      </c>
      <c r="G514" s="1284" t="s">
        <v>934</v>
      </c>
      <c r="H514" s="1284" t="s">
        <v>935</v>
      </c>
      <c r="I514" s="1284">
        <v>1</v>
      </c>
      <c r="J514" s="1284">
        <v>1</v>
      </c>
      <c r="K514" s="1284">
        <v>2020</v>
      </c>
      <c r="L514" s="1284">
        <v>2020</v>
      </c>
      <c r="M514" s="1346"/>
      <c r="N514" s="1346"/>
      <c r="O514" s="1346"/>
      <c r="P514" s="1346"/>
      <c r="Q514" s="1346"/>
      <c r="R514" s="1346"/>
      <c r="S514" s="1346"/>
      <c r="T514" s="1346"/>
      <c r="U514" s="413"/>
      <c r="V514" s="413"/>
      <c r="W514" s="413"/>
      <c r="X514" s="413"/>
      <c r="Y514" s="464">
        <f>Z514+AA514+AB514</f>
        <v>3969</v>
      </c>
      <c r="Z514" s="475">
        <v>0</v>
      </c>
      <c r="AA514" s="464">
        <v>0</v>
      </c>
      <c r="AB514" s="499">
        <v>3969</v>
      </c>
      <c r="AC514" s="1346">
        <f>AD514+AE514+AF514</f>
        <v>3887.23</v>
      </c>
      <c r="AD514" s="21"/>
      <c r="AE514" s="1346"/>
      <c r="AF514" s="56">
        <f>SUM(AG514:AH514)</f>
        <v>3887.23</v>
      </c>
      <c r="AG514" s="132"/>
      <c r="AH514" s="56">
        <v>3887.23</v>
      </c>
      <c r="AI514" s="132"/>
      <c r="AJ514" s="1346">
        <v>3969</v>
      </c>
      <c r="AK514" s="1346">
        <f t="shared" si="215"/>
        <v>-81.769999999999982</v>
      </c>
      <c r="AL514" s="1346">
        <f t="shared" si="216"/>
        <v>-81.769999999999982</v>
      </c>
      <c r="AM514" s="1061" t="s">
        <v>1087</v>
      </c>
      <c r="AN514" s="1279"/>
      <c r="AO514" s="2"/>
      <c r="AP514" s="2"/>
      <c r="AQ514" s="2"/>
      <c r="AR514" s="2"/>
      <c r="AS514" s="2"/>
    </row>
    <row r="515" spans="1:45" ht="14.25" customHeight="1" thickBot="1">
      <c r="A515" s="1429"/>
      <c r="B515" s="1430"/>
      <c r="C515" s="1431"/>
      <c r="D515" s="1431"/>
      <c r="E515" s="175"/>
      <c r="F515" s="175"/>
      <c r="G515" s="176"/>
      <c r="H515" s="176"/>
      <c r="I515" s="176"/>
      <c r="J515" s="176"/>
      <c r="K515" s="176"/>
      <c r="L515" s="176"/>
      <c r="M515" s="176"/>
      <c r="N515" s="176"/>
      <c r="O515" s="176"/>
      <c r="P515" s="176"/>
      <c r="Q515" s="176"/>
      <c r="R515" s="176"/>
      <c r="S515" s="176"/>
      <c r="T515" s="176"/>
      <c r="U515" s="407"/>
      <c r="V515" s="407"/>
      <c r="W515" s="407"/>
      <c r="X515" s="407"/>
      <c r="Y515" s="459"/>
      <c r="Z515" s="459"/>
      <c r="AA515" s="459"/>
      <c r="AB515" s="459"/>
      <c r="AC515" s="176"/>
      <c r="AD515" s="176"/>
      <c r="AE515" s="176"/>
      <c r="AF515" s="1017"/>
      <c r="AG515" s="1432"/>
      <c r="AH515" s="1432"/>
      <c r="AI515" s="1432"/>
      <c r="AJ515" s="1000"/>
      <c r="AK515" s="1426"/>
      <c r="AL515" s="1426"/>
      <c r="AM515" s="1144"/>
      <c r="AN515" s="1531"/>
      <c r="AO515" s="2"/>
      <c r="AP515" s="2"/>
      <c r="AQ515" s="2"/>
      <c r="AR515" s="2"/>
      <c r="AS515" s="2"/>
    </row>
    <row r="516" spans="1:45" ht="60.6" customHeight="1" thickBot="1">
      <c r="A516" s="62" t="s">
        <v>77</v>
      </c>
      <c r="B516" s="1672" t="s">
        <v>100</v>
      </c>
      <c r="C516" s="1673"/>
      <c r="D516" s="1673"/>
      <c r="E516" s="1673"/>
      <c r="F516" s="1673"/>
      <c r="G516" s="1673"/>
      <c r="H516" s="1673"/>
      <c r="I516" s="1673"/>
      <c r="J516" s="1673"/>
      <c r="K516" s="1673"/>
      <c r="L516" s="1674"/>
      <c r="M516" s="226">
        <f t="shared" ref="M516:AJ516" si="237">SUM(M518+M637+M683)</f>
        <v>262691</v>
      </c>
      <c r="N516" s="226">
        <f t="shared" si="237"/>
        <v>79845</v>
      </c>
      <c r="O516" s="226">
        <f t="shared" si="237"/>
        <v>79553</v>
      </c>
      <c r="P516" s="226">
        <f t="shared" si="237"/>
        <v>103293</v>
      </c>
      <c r="Q516" s="226">
        <f t="shared" si="237"/>
        <v>306390.201</v>
      </c>
      <c r="R516" s="226">
        <f t="shared" si="237"/>
        <v>79537.259999999995</v>
      </c>
      <c r="S516" s="226">
        <f t="shared" si="237"/>
        <v>113866.43100000001</v>
      </c>
      <c r="T516" s="226">
        <f t="shared" si="237"/>
        <v>112986.51000000001</v>
      </c>
      <c r="U516" s="408">
        <f t="shared" si="237"/>
        <v>341516.55000000005</v>
      </c>
      <c r="V516" s="408">
        <f t="shared" si="237"/>
        <v>71934.06</v>
      </c>
      <c r="W516" s="408">
        <f t="shared" si="237"/>
        <v>115741.87999999998</v>
      </c>
      <c r="X516" s="408">
        <f t="shared" si="237"/>
        <v>153840.60999999999</v>
      </c>
      <c r="Y516" s="460">
        <f t="shared" si="237"/>
        <v>324503.10816</v>
      </c>
      <c r="Z516" s="460">
        <f t="shared" si="237"/>
        <v>71934.06</v>
      </c>
      <c r="AA516" s="460">
        <f t="shared" si="237"/>
        <v>115741.87999999998</v>
      </c>
      <c r="AB516" s="460">
        <f t="shared" si="237"/>
        <v>136827.16816</v>
      </c>
      <c r="AC516" s="226">
        <f t="shared" si="237"/>
        <v>327683.21284666669</v>
      </c>
      <c r="AD516" s="226">
        <f t="shared" si="237"/>
        <v>75157.39</v>
      </c>
      <c r="AE516" s="226">
        <f t="shared" si="237"/>
        <v>107982.91000000002</v>
      </c>
      <c r="AF516" s="226">
        <f t="shared" si="237"/>
        <v>144542.91284666667</v>
      </c>
      <c r="AG516" s="104">
        <f t="shared" si="237"/>
        <v>46637.713456666665</v>
      </c>
      <c r="AH516" s="104"/>
      <c r="AI516" s="104"/>
      <c r="AJ516" s="104">
        <f t="shared" si="237"/>
        <v>115709.1</v>
      </c>
      <c r="AK516" s="104">
        <f t="shared" si="215"/>
        <v>7715.7446866666724</v>
      </c>
      <c r="AL516" s="104">
        <f t="shared" si="216"/>
        <v>3180.1046866666875</v>
      </c>
      <c r="AM516" s="1433"/>
      <c r="AN516" s="1434"/>
      <c r="AO516" s="2"/>
      <c r="AP516" s="2"/>
      <c r="AQ516" s="2"/>
      <c r="AR516" s="2"/>
      <c r="AS516" s="2"/>
    </row>
    <row r="517" spans="1:45" ht="9" customHeight="1" thickBot="1">
      <c r="A517" s="62"/>
      <c r="B517" s="1273"/>
      <c r="C517" s="1274"/>
      <c r="D517" s="1274"/>
      <c r="E517" s="1274"/>
      <c r="F517" s="1274"/>
      <c r="G517" s="1274"/>
      <c r="H517" s="1274"/>
      <c r="I517" s="1274"/>
      <c r="J517" s="1274"/>
      <c r="K517" s="1274"/>
      <c r="L517" s="1274"/>
      <c r="M517" s="165"/>
      <c r="N517" s="165"/>
      <c r="O517" s="165"/>
      <c r="P517" s="165"/>
      <c r="Q517" s="240"/>
      <c r="R517" s="240"/>
      <c r="S517" s="240"/>
      <c r="T517" s="240"/>
      <c r="U517" s="420"/>
      <c r="V517" s="420"/>
      <c r="W517" s="420"/>
      <c r="X517" s="420"/>
      <c r="Y517" s="471"/>
      <c r="Z517" s="471"/>
      <c r="AA517" s="471"/>
      <c r="AB517" s="471"/>
      <c r="AC517" s="240"/>
      <c r="AD517" s="240"/>
      <c r="AE517" s="240"/>
      <c r="AF517" s="240"/>
      <c r="AG517" s="88"/>
      <c r="AH517" s="88"/>
      <c r="AI517" s="88"/>
      <c r="AJ517" s="217"/>
      <c r="AK517" s="217"/>
      <c r="AL517" s="217"/>
      <c r="AM517" s="1435"/>
      <c r="AN517" s="1434"/>
      <c r="AO517" s="2"/>
      <c r="AP517" s="2"/>
      <c r="AQ517" s="2"/>
      <c r="AR517" s="2"/>
      <c r="AS517" s="2"/>
    </row>
    <row r="518" spans="1:45" ht="22.5" customHeight="1">
      <c r="A518" s="358" t="s">
        <v>270</v>
      </c>
      <c r="B518" s="1675" t="s">
        <v>101</v>
      </c>
      <c r="C518" s="1676"/>
      <c r="D518" s="1676"/>
      <c r="E518" s="1676"/>
      <c r="F518" s="1676"/>
      <c r="G518" s="1676"/>
      <c r="H518" s="1676"/>
      <c r="I518" s="1676"/>
      <c r="J518" s="1676"/>
      <c r="K518" s="1676"/>
      <c r="L518" s="1677"/>
      <c r="M518" s="235">
        <f t="shared" ref="M518:AJ518" si="238">SUM(M519+M562)</f>
        <v>142521</v>
      </c>
      <c r="N518" s="235">
        <f t="shared" si="238"/>
        <v>47240</v>
      </c>
      <c r="O518" s="235">
        <f t="shared" si="238"/>
        <v>42903</v>
      </c>
      <c r="P518" s="235">
        <f t="shared" si="238"/>
        <v>52378</v>
      </c>
      <c r="Q518" s="235">
        <f t="shared" si="238"/>
        <v>156022.80099999998</v>
      </c>
      <c r="R518" s="235">
        <f t="shared" si="238"/>
        <v>50954.86</v>
      </c>
      <c r="S518" s="235">
        <f t="shared" si="238"/>
        <v>64996.431000000004</v>
      </c>
      <c r="T518" s="235">
        <f t="shared" si="238"/>
        <v>40071.51</v>
      </c>
      <c r="U518" s="417">
        <f t="shared" si="238"/>
        <v>171776.76</v>
      </c>
      <c r="V518" s="417">
        <f t="shared" si="238"/>
        <v>42702.86</v>
      </c>
      <c r="W518" s="417">
        <f t="shared" si="238"/>
        <v>68678.499999999985</v>
      </c>
      <c r="X518" s="417">
        <f t="shared" si="238"/>
        <v>60395.4</v>
      </c>
      <c r="Y518" s="468">
        <f t="shared" si="238"/>
        <v>203002.31816</v>
      </c>
      <c r="Z518" s="468">
        <f t="shared" si="238"/>
        <v>42702.86</v>
      </c>
      <c r="AA518" s="468">
        <f t="shared" si="238"/>
        <v>68678.499999999985</v>
      </c>
      <c r="AB518" s="468">
        <f t="shared" si="238"/>
        <v>91620.958159999995</v>
      </c>
      <c r="AC518" s="235">
        <f t="shared" si="238"/>
        <v>200402.28284666667</v>
      </c>
      <c r="AD518" s="235">
        <f t="shared" si="238"/>
        <v>40867.699999999997</v>
      </c>
      <c r="AE518" s="235">
        <f t="shared" si="238"/>
        <v>69656.600000000006</v>
      </c>
      <c r="AF518" s="235">
        <f t="shared" si="238"/>
        <v>89877.982846666666</v>
      </c>
      <c r="AG518" s="208">
        <f t="shared" si="238"/>
        <v>22701.061456666666</v>
      </c>
      <c r="AH518" s="208"/>
      <c r="AI518" s="208"/>
      <c r="AJ518" s="208">
        <f t="shared" si="238"/>
        <v>75574.100000000006</v>
      </c>
      <c r="AK518" s="208">
        <f t="shared" si="215"/>
        <v>-1742.9753133333288</v>
      </c>
      <c r="AL518" s="208">
        <f t="shared" si="216"/>
        <v>-2600.0353133333265</v>
      </c>
      <c r="AM518" s="1147"/>
      <c r="AN518" s="1541"/>
      <c r="AO518" s="2"/>
      <c r="AP518" s="2"/>
      <c r="AQ518" s="2"/>
      <c r="AR518" s="2"/>
      <c r="AS518" s="2"/>
    </row>
    <row r="519" spans="1:45" s="78" customFormat="1" ht="28.5" customHeight="1">
      <c r="A519" s="344" t="s">
        <v>271</v>
      </c>
      <c r="B519" s="1900" t="s">
        <v>102</v>
      </c>
      <c r="C519" s="1900"/>
      <c r="D519" s="1900"/>
      <c r="E519" s="1900"/>
      <c r="F519" s="1244"/>
      <c r="G519" s="16"/>
      <c r="H519" s="16"/>
      <c r="I519" s="16"/>
      <c r="J519" s="16"/>
      <c r="K519" s="16"/>
      <c r="L519" s="16"/>
      <c r="M519" s="17">
        <f>SUM(M520:M546)</f>
        <v>54930</v>
      </c>
      <c r="N519" s="17">
        <f>SUM(N520:N546)</f>
        <v>14860</v>
      </c>
      <c r="O519" s="17">
        <f>SUM(O520:O546)</f>
        <v>16460</v>
      </c>
      <c r="P519" s="17">
        <f>SUM(P520:P546)</f>
        <v>23610</v>
      </c>
      <c r="Q519" s="17">
        <f>SUM(Q520:Q550)</f>
        <v>60404.979999999996</v>
      </c>
      <c r="R519" s="17">
        <f>SUM(R520:R550)</f>
        <v>21491.37</v>
      </c>
      <c r="S519" s="17">
        <f>SUM(S520:S550)</f>
        <v>15610.1</v>
      </c>
      <c r="T519" s="17">
        <f>SUM(T520:T555)</f>
        <v>23303.510000000002</v>
      </c>
      <c r="U519" s="399">
        <f>SUM(U520:U555)</f>
        <v>65056.26999999999</v>
      </c>
      <c r="V519" s="399">
        <f>SUM(V520:V555)</f>
        <v>19991.37</v>
      </c>
      <c r="W519" s="399">
        <f>SUM(W520:W555)</f>
        <v>11995.4</v>
      </c>
      <c r="X519" s="399">
        <f>SUM(X520:X555)</f>
        <v>33069.5</v>
      </c>
      <c r="Y519" s="448">
        <f t="shared" ref="Y519:AC519" si="239">SUM(Y520:Y561)</f>
        <v>60165.528159999987</v>
      </c>
      <c r="Z519" s="448">
        <f t="shared" si="239"/>
        <v>19991.37</v>
      </c>
      <c r="AA519" s="448">
        <f t="shared" si="239"/>
        <v>11995.4</v>
      </c>
      <c r="AB519" s="448">
        <f>SUM(AB520:AB561)</f>
        <v>28178.758160000001</v>
      </c>
      <c r="AC519" s="17">
        <f t="shared" si="239"/>
        <v>57399.70284666666</v>
      </c>
      <c r="AD519" s="17">
        <f>SUM(AD520:AD555)</f>
        <v>16591.599999999999</v>
      </c>
      <c r="AE519" s="17">
        <f>SUM(AE520:AE555)</f>
        <v>8278.4</v>
      </c>
      <c r="AF519" s="17">
        <f>SUM(AF520:AF561)</f>
        <v>32529.702846666667</v>
      </c>
      <c r="AG519" s="95">
        <f>SUM(AG520:AG559)</f>
        <v>6077.2192866666664</v>
      </c>
      <c r="AH519" s="95"/>
      <c r="AI519" s="95"/>
      <c r="AJ519" s="95">
        <f>SUM(AJ520:AJ561)</f>
        <v>22217.9</v>
      </c>
      <c r="AK519" s="95">
        <f t="shared" si="215"/>
        <v>4350.9446866666658</v>
      </c>
      <c r="AL519" s="95">
        <f t="shared" si="216"/>
        <v>-2765.8253133333274</v>
      </c>
      <c r="AM519" s="1115"/>
      <c r="AN519" s="1464"/>
      <c r="AO519" s="77"/>
      <c r="AP519" s="77"/>
      <c r="AQ519" s="77"/>
      <c r="AR519" s="77"/>
      <c r="AS519" s="77"/>
    </row>
    <row r="520" spans="1:45" ht="62.4" customHeight="1" outlineLevel="1">
      <c r="A520" s="1280" t="s">
        <v>279</v>
      </c>
      <c r="B520" s="1310" t="s">
        <v>29</v>
      </c>
      <c r="C520" s="263" t="s">
        <v>806</v>
      </c>
      <c r="D520" s="263"/>
      <c r="E520" s="1284" t="s">
        <v>73</v>
      </c>
      <c r="F520" s="3" t="s">
        <v>450</v>
      </c>
      <c r="G520" s="1284" t="s">
        <v>377</v>
      </c>
      <c r="H520" s="1284" t="s">
        <v>80</v>
      </c>
      <c r="I520" s="89" t="s">
        <v>33</v>
      </c>
      <c r="J520" s="1284">
        <v>1</v>
      </c>
      <c r="K520" s="1284">
        <v>2019</v>
      </c>
      <c r="L520" s="1284">
        <v>2019</v>
      </c>
      <c r="M520" s="242">
        <f>SUM(N520:P520)</f>
        <v>500</v>
      </c>
      <c r="N520" s="242">
        <v>0</v>
      </c>
      <c r="O520" s="242">
        <v>500</v>
      </c>
      <c r="P520" s="242">
        <v>0</v>
      </c>
      <c r="Q520" s="1346">
        <f>SUM(R520:T520)</f>
        <v>500</v>
      </c>
      <c r="R520" s="1346">
        <v>0</v>
      </c>
      <c r="S520" s="1346">
        <v>500</v>
      </c>
      <c r="T520" s="1346">
        <v>0</v>
      </c>
      <c r="U520" s="412">
        <f t="shared" ref="U520:U555" si="240">SUM(V520:X520)</f>
        <v>408.1</v>
      </c>
      <c r="V520" s="412">
        <v>0</v>
      </c>
      <c r="W520" s="412">
        <v>408.1</v>
      </c>
      <c r="X520" s="412">
        <v>0</v>
      </c>
      <c r="Y520" s="472">
        <f t="shared" ref="Y520:Y536" si="241">SUM(Z520:AB520)</f>
        <v>408.1</v>
      </c>
      <c r="Z520" s="472">
        <f>V520</f>
        <v>0</v>
      </c>
      <c r="AA520" s="472">
        <f t="shared" ref="AA520:AB520" si="242">W520</f>
        <v>408.1</v>
      </c>
      <c r="AB520" s="472">
        <f t="shared" si="242"/>
        <v>0</v>
      </c>
      <c r="AC520" s="124">
        <f t="shared" ref="AC520:AC536" si="243">SUM(AD520:AF520)</f>
        <v>408.1</v>
      </c>
      <c r="AD520" s="124">
        <v>0</v>
      </c>
      <c r="AE520" s="124">
        <v>408.1</v>
      </c>
      <c r="AF520" s="301"/>
      <c r="AG520" s="203"/>
      <c r="AH520" s="203"/>
      <c r="AI520" s="203"/>
      <c r="AJ520" s="133"/>
      <c r="AK520" s="1314">
        <f t="shared" si="215"/>
        <v>0</v>
      </c>
      <c r="AL520" s="1314">
        <f t="shared" si="216"/>
        <v>0</v>
      </c>
      <c r="AM520" s="1098"/>
      <c r="AN520" s="1279"/>
      <c r="AO520" s="2"/>
      <c r="AP520" s="2"/>
      <c r="AQ520" s="2"/>
      <c r="AR520" s="2"/>
      <c r="AS520" s="2"/>
    </row>
    <row r="521" spans="1:45" ht="52.2" customHeight="1" outlineLevel="1">
      <c r="A521" s="361" t="s">
        <v>280</v>
      </c>
      <c r="B521" s="267" t="s">
        <v>121</v>
      </c>
      <c r="C521" s="49" t="s">
        <v>936</v>
      </c>
      <c r="D521" s="64"/>
      <c r="E521" s="1284" t="s">
        <v>73</v>
      </c>
      <c r="F521" s="3" t="s">
        <v>450</v>
      </c>
      <c r="G521" s="1284" t="s">
        <v>377</v>
      </c>
      <c r="H521" s="1284" t="s">
        <v>80</v>
      </c>
      <c r="I521" s="89" t="s">
        <v>33</v>
      </c>
      <c r="J521" s="1284">
        <v>1</v>
      </c>
      <c r="K521" s="1284">
        <v>2020</v>
      </c>
      <c r="L521" s="1284">
        <v>2020</v>
      </c>
      <c r="M521" s="1346">
        <f t="shared" ref="M521:M592" si="244">SUM(N521:P521)</f>
        <v>1000</v>
      </c>
      <c r="N521" s="1346">
        <v>0</v>
      </c>
      <c r="O521" s="1346">
        <v>0</v>
      </c>
      <c r="P521" s="1346">
        <v>1000</v>
      </c>
      <c r="Q521" s="1346">
        <f>SUM(R521:T521)</f>
        <v>1000</v>
      </c>
      <c r="R521" s="1346">
        <v>0</v>
      </c>
      <c r="S521" s="1346">
        <v>0</v>
      </c>
      <c r="T521" s="1346">
        <v>1000</v>
      </c>
      <c r="U521" s="412">
        <f t="shared" si="240"/>
        <v>1000</v>
      </c>
      <c r="V521" s="413">
        <f>R521</f>
        <v>0</v>
      </c>
      <c r="W521" s="413">
        <f>S521</f>
        <v>0</v>
      </c>
      <c r="X521" s="413">
        <f>T521</f>
        <v>1000</v>
      </c>
      <c r="Y521" s="464">
        <f t="shared" si="241"/>
        <v>0</v>
      </c>
      <c r="Z521" s="464">
        <v>0</v>
      </c>
      <c r="AA521" s="464">
        <v>0</v>
      </c>
      <c r="AB521" s="464">
        <v>0</v>
      </c>
      <c r="AC521" s="124">
        <f t="shared" si="243"/>
        <v>0</v>
      </c>
      <c r="AD521" s="124">
        <v>0</v>
      </c>
      <c r="AE521" s="124">
        <v>0</v>
      </c>
      <c r="AF521" s="124">
        <v>0</v>
      </c>
      <c r="AG521" s="108">
        <v>0</v>
      </c>
      <c r="AH521" s="108"/>
      <c r="AI521" s="108"/>
      <c r="AJ521" s="1346">
        <v>0</v>
      </c>
      <c r="AK521" s="108">
        <f t="shared" si="215"/>
        <v>0</v>
      </c>
      <c r="AL521" s="108">
        <f t="shared" si="216"/>
        <v>0</v>
      </c>
      <c r="AM521" s="1185"/>
      <c r="AN521" s="1279"/>
      <c r="AO521" s="2"/>
      <c r="AP521" s="2"/>
      <c r="AQ521" s="2"/>
      <c r="AR521" s="2"/>
      <c r="AS521" s="2"/>
    </row>
    <row r="522" spans="1:45" ht="72" outlineLevel="1">
      <c r="A522" s="1280" t="s">
        <v>281</v>
      </c>
      <c r="B522" s="65" t="s">
        <v>117</v>
      </c>
      <c r="C522" s="263" t="s">
        <v>776</v>
      </c>
      <c r="D522" s="263"/>
      <c r="E522" s="1284" t="s">
        <v>73</v>
      </c>
      <c r="F522" s="3" t="s">
        <v>450</v>
      </c>
      <c r="G522" s="1284" t="s">
        <v>377</v>
      </c>
      <c r="H522" s="1284" t="s">
        <v>80</v>
      </c>
      <c r="I522" s="89" t="s">
        <v>33</v>
      </c>
      <c r="J522" s="1284">
        <v>3</v>
      </c>
      <c r="K522" s="1284">
        <v>2018</v>
      </c>
      <c r="L522" s="1284">
        <v>2018</v>
      </c>
      <c r="M522" s="1346">
        <f t="shared" si="244"/>
        <v>700</v>
      </c>
      <c r="N522" s="1346">
        <v>700</v>
      </c>
      <c r="O522" s="1346">
        <v>0</v>
      </c>
      <c r="P522" s="1346">
        <v>0</v>
      </c>
      <c r="Q522" s="1346">
        <f>SUM(R522:T522)</f>
        <v>404.7</v>
      </c>
      <c r="R522" s="1346">
        <v>404.7</v>
      </c>
      <c r="S522" s="1346">
        <v>0</v>
      </c>
      <c r="T522" s="1346">
        <v>0</v>
      </c>
      <c r="U522" s="412">
        <f t="shared" si="240"/>
        <v>404.7</v>
      </c>
      <c r="V522" s="413">
        <f t="shared" ref="V522:X528" si="245">R522</f>
        <v>404.7</v>
      </c>
      <c r="W522" s="413">
        <f t="shared" si="245"/>
        <v>0</v>
      </c>
      <c r="X522" s="413">
        <f t="shared" si="245"/>
        <v>0</v>
      </c>
      <c r="Y522" s="464">
        <f t="shared" si="241"/>
        <v>404.7</v>
      </c>
      <c r="Z522" s="464">
        <f>V522</f>
        <v>404.7</v>
      </c>
      <c r="AA522" s="464">
        <f t="shared" ref="AA522:AB528" si="246">W522</f>
        <v>0</v>
      </c>
      <c r="AB522" s="464">
        <f t="shared" si="246"/>
        <v>0</v>
      </c>
      <c r="AC522" s="124">
        <f t="shared" si="243"/>
        <v>404.7</v>
      </c>
      <c r="AD522" s="124">
        <v>404.7</v>
      </c>
      <c r="AE522" s="124">
        <v>0</v>
      </c>
      <c r="AF522" s="301"/>
      <c r="AG522" s="134"/>
      <c r="AH522" s="134"/>
      <c r="AI522" s="134"/>
      <c r="AJ522" s="132"/>
      <c r="AK522" s="1346">
        <f t="shared" si="215"/>
        <v>0</v>
      </c>
      <c r="AL522" s="1346">
        <f t="shared" si="216"/>
        <v>0</v>
      </c>
      <c r="AM522" s="1135"/>
      <c r="AN522" s="1279"/>
      <c r="AO522" s="2"/>
      <c r="AP522" s="2"/>
      <c r="AQ522" s="2"/>
      <c r="AR522" s="2"/>
      <c r="AS522" s="2"/>
    </row>
    <row r="523" spans="1:45" ht="43.2" outlineLevel="1">
      <c r="A523" s="1280" t="s">
        <v>282</v>
      </c>
      <c r="B523" s="1310" t="s">
        <v>124</v>
      </c>
      <c r="C523" s="1307" t="s">
        <v>957</v>
      </c>
      <c r="D523" s="1310"/>
      <c r="E523" s="1284" t="s">
        <v>73</v>
      </c>
      <c r="F523" s="3" t="s">
        <v>450</v>
      </c>
      <c r="G523" s="1284" t="s">
        <v>377</v>
      </c>
      <c r="H523" s="1284" t="s">
        <v>80</v>
      </c>
      <c r="I523" s="89" t="s">
        <v>33</v>
      </c>
      <c r="J523" s="1284">
        <v>7</v>
      </c>
      <c r="K523" s="1284">
        <v>2020</v>
      </c>
      <c r="L523" s="1284">
        <v>2020</v>
      </c>
      <c r="M523" s="1346">
        <f t="shared" si="244"/>
        <v>2800</v>
      </c>
      <c r="N523" s="1346">
        <v>0</v>
      </c>
      <c r="O523" s="1346">
        <v>0</v>
      </c>
      <c r="P523" s="1346">
        <v>2800</v>
      </c>
      <c r="Q523" s="242">
        <f>SUM(R523:T523)</f>
        <v>2800</v>
      </c>
      <c r="R523" s="242">
        <v>0</v>
      </c>
      <c r="S523" s="242">
        <v>0</v>
      </c>
      <c r="T523" s="242">
        <v>2800</v>
      </c>
      <c r="U523" s="413">
        <f t="shared" si="240"/>
        <v>2800</v>
      </c>
      <c r="V523" s="413">
        <f t="shared" si="245"/>
        <v>0</v>
      </c>
      <c r="W523" s="413">
        <f t="shared" si="245"/>
        <v>0</v>
      </c>
      <c r="X523" s="413">
        <f t="shared" si="245"/>
        <v>2800</v>
      </c>
      <c r="Y523" s="464">
        <f t="shared" si="241"/>
        <v>1596</v>
      </c>
      <c r="Z523" s="464">
        <f>V523</f>
        <v>0</v>
      </c>
      <c r="AA523" s="464">
        <f t="shared" si="246"/>
        <v>0</v>
      </c>
      <c r="AB523" s="464">
        <v>1596</v>
      </c>
      <c r="AC523" s="1059">
        <f t="shared" si="243"/>
        <v>1595.84</v>
      </c>
      <c r="AD523" s="124">
        <v>0</v>
      </c>
      <c r="AE523" s="124">
        <v>0</v>
      </c>
      <c r="AF523" s="56">
        <f>SUM(AG523:AH523)</f>
        <v>1595.84</v>
      </c>
      <c r="AG523" s="108">
        <v>0</v>
      </c>
      <c r="AH523" s="102">
        <v>1595.84</v>
      </c>
      <c r="AI523" s="108"/>
      <c r="AJ523" s="1346">
        <v>1596</v>
      </c>
      <c r="AK523" s="1346">
        <f t="shared" si="215"/>
        <v>-0.16000000000008185</v>
      </c>
      <c r="AL523" s="1346">
        <f t="shared" si="216"/>
        <v>-0.16000000000008185</v>
      </c>
      <c r="AM523" s="1061"/>
      <c r="AN523" s="1279"/>
      <c r="AO523" s="2"/>
      <c r="AP523" s="2"/>
      <c r="AQ523" s="2"/>
      <c r="AR523" s="2"/>
      <c r="AS523" s="2"/>
    </row>
    <row r="524" spans="1:45" ht="73.95" customHeight="1" outlineLevel="1">
      <c r="A524" s="1280" t="s">
        <v>283</v>
      </c>
      <c r="B524" s="65" t="s">
        <v>116</v>
      </c>
      <c r="C524" s="263" t="s">
        <v>777</v>
      </c>
      <c r="D524" s="263"/>
      <c r="E524" s="1284" t="s">
        <v>73</v>
      </c>
      <c r="F524" s="3" t="s">
        <v>450</v>
      </c>
      <c r="G524" s="1284" t="s">
        <v>377</v>
      </c>
      <c r="H524" s="1284" t="s">
        <v>80</v>
      </c>
      <c r="I524" s="89" t="s">
        <v>33</v>
      </c>
      <c r="J524" s="1284">
        <v>2</v>
      </c>
      <c r="K524" s="1284">
        <v>2018</v>
      </c>
      <c r="L524" s="1284">
        <v>2018</v>
      </c>
      <c r="M524" s="1346">
        <f t="shared" si="244"/>
        <v>800</v>
      </c>
      <c r="N524" s="1346">
        <v>800</v>
      </c>
      <c r="O524" s="1346">
        <v>0</v>
      </c>
      <c r="P524" s="1346">
        <v>0</v>
      </c>
      <c r="Q524" s="242">
        <f t="shared" ref="Q524:Q546" si="247">SUM(R524:T524)</f>
        <v>496.36</v>
      </c>
      <c r="R524" s="242">
        <v>496.36</v>
      </c>
      <c r="S524" s="242">
        <v>0</v>
      </c>
      <c r="T524" s="242">
        <v>0</v>
      </c>
      <c r="U524" s="413">
        <f t="shared" si="240"/>
        <v>496.36</v>
      </c>
      <c r="V524" s="413">
        <f t="shared" si="245"/>
        <v>496.36</v>
      </c>
      <c r="W524" s="413">
        <f t="shared" si="245"/>
        <v>0</v>
      </c>
      <c r="X524" s="413">
        <f t="shared" si="245"/>
        <v>0</v>
      </c>
      <c r="Y524" s="464">
        <f t="shared" si="241"/>
        <v>496.36</v>
      </c>
      <c r="Z524" s="464">
        <f t="shared" ref="Z524:Z526" si="248">V524</f>
        <v>496.36</v>
      </c>
      <c r="AA524" s="464">
        <f t="shared" si="246"/>
        <v>0</v>
      </c>
      <c r="AB524" s="464">
        <f t="shared" si="246"/>
        <v>0</v>
      </c>
      <c r="AC524" s="124">
        <f t="shared" si="243"/>
        <v>496.4</v>
      </c>
      <c r="AD524" s="124">
        <v>496.4</v>
      </c>
      <c r="AE524" s="124">
        <v>0</v>
      </c>
      <c r="AF524" s="301"/>
      <c r="AG524" s="134"/>
      <c r="AH524" s="134"/>
      <c r="AI524" s="134"/>
      <c r="AJ524" s="132"/>
      <c r="AK524" s="1346">
        <f t="shared" ref="AK524:AK587" si="249">AF524-AB524</f>
        <v>0</v>
      </c>
      <c r="AL524" s="1346">
        <f t="shared" ref="AL524:AL587" si="250">AC524-Y524</f>
        <v>3.999999999996362E-2</v>
      </c>
      <c r="AM524" s="1135"/>
      <c r="AN524" s="1279"/>
      <c r="AO524" s="2"/>
      <c r="AP524" s="2"/>
      <c r="AQ524" s="2"/>
      <c r="AR524" s="2"/>
      <c r="AS524" s="2"/>
    </row>
    <row r="525" spans="1:45" ht="44.25" customHeight="1" outlineLevel="1">
      <c r="A525" s="1280" t="s">
        <v>284</v>
      </c>
      <c r="B525" s="1310" t="s">
        <v>123</v>
      </c>
      <c r="C525" s="1310"/>
      <c r="D525" s="1310"/>
      <c r="E525" s="1284" t="s">
        <v>73</v>
      </c>
      <c r="F525" s="3" t="s">
        <v>450</v>
      </c>
      <c r="G525" s="1284" t="s">
        <v>377</v>
      </c>
      <c r="H525" s="1284" t="s">
        <v>80</v>
      </c>
      <c r="I525" s="89" t="s">
        <v>33</v>
      </c>
      <c r="J525" s="1284">
        <v>4</v>
      </c>
      <c r="K525" s="1284">
        <v>2020</v>
      </c>
      <c r="L525" s="1284">
        <v>2020</v>
      </c>
      <c r="M525" s="1346">
        <f t="shared" si="244"/>
        <v>1950</v>
      </c>
      <c r="N525" s="1346">
        <v>0</v>
      </c>
      <c r="O525" s="1346">
        <v>0</v>
      </c>
      <c r="P525" s="1346">
        <v>1950</v>
      </c>
      <c r="Q525" s="1346">
        <f t="shared" si="247"/>
        <v>1950</v>
      </c>
      <c r="R525" s="1346">
        <v>0</v>
      </c>
      <c r="S525" s="1346">
        <v>0</v>
      </c>
      <c r="T525" s="1346">
        <v>1950</v>
      </c>
      <c r="U525" s="413">
        <f t="shared" si="240"/>
        <v>1950</v>
      </c>
      <c r="V525" s="413">
        <f t="shared" si="245"/>
        <v>0</v>
      </c>
      <c r="W525" s="413">
        <f t="shared" si="245"/>
        <v>0</v>
      </c>
      <c r="X525" s="413">
        <f t="shared" si="245"/>
        <v>1950</v>
      </c>
      <c r="Y525" s="464">
        <f t="shared" si="241"/>
        <v>1950</v>
      </c>
      <c r="Z525" s="464">
        <f t="shared" si="248"/>
        <v>0</v>
      </c>
      <c r="AA525" s="464">
        <f t="shared" si="246"/>
        <v>0</v>
      </c>
      <c r="AB525" s="464">
        <f t="shared" si="246"/>
        <v>1950</v>
      </c>
      <c r="AC525" s="124">
        <f t="shared" si="243"/>
        <v>1564.08</v>
      </c>
      <c r="AD525" s="124">
        <v>0</v>
      </c>
      <c r="AE525" s="124">
        <v>0</v>
      </c>
      <c r="AF525" s="245">
        <f>SUM(AG525:AH525)</f>
        <v>1564.08</v>
      </c>
      <c r="AG525" s="108">
        <v>0</v>
      </c>
      <c r="AH525" s="102">
        <f>1173.06+391.02</f>
        <v>1564.08</v>
      </c>
      <c r="AI525" s="108"/>
      <c r="AJ525" s="1346">
        <v>0</v>
      </c>
      <c r="AK525" s="1346">
        <f t="shared" si="249"/>
        <v>-385.92000000000007</v>
      </c>
      <c r="AL525" s="1346">
        <f t="shared" si="250"/>
        <v>-385.92000000000007</v>
      </c>
      <c r="AM525" s="1061" t="s">
        <v>1085</v>
      </c>
      <c r="AN525" s="1542"/>
      <c r="AO525" s="2"/>
      <c r="AP525" s="2"/>
      <c r="AQ525" s="2"/>
      <c r="AR525" s="2"/>
      <c r="AS525" s="2"/>
    </row>
    <row r="526" spans="1:45" ht="72" outlineLevel="1">
      <c r="A526" s="1280" t="s">
        <v>285</v>
      </c>
      <c r="B526" s="1310" t="s">
        <v>119</v>
      </c>
      <c r="C526" s="263" t="s">
        <v>778</v>
      </c>
      <c r="D526" s="263"/>
      <c r="E526" s="1284" t="s">
        <v>73</v>
      </c>
      <c r="F526" s="3" t="s">
        <v>450</v>
      </c>
      <c r="G526" s="1284" t="s">
        <v>377</v>
      </c>
      <c r="H526" s="1284" t="s">
        <v>80</v>
      </c>
      <c r="I526" s="89" t="s">
        <v>33</v>
      </c>
      <c r="J526" s="1284">
        <v>1</v>
      </c>
      <c r="K526" s="1284">
        <v>2019</v>
      </c>
      <c r="L526" s="1284">
        <v>2019</v>
      </c>
      <c r="M526" s="1346">
        <f t="shared" si="244"/>
        <v>1600</v>
      </c>
      <c r="N526" s="1346">
        <v>1600</v>
      </c>
      <c r="O526" s="1346">
        <v>0</v>
      </c>
      <c r="P526" s="1346">
        <v>0</v>
      </c>
      <c r="Q526" s="242">
        <f t="shared" si="247"/>
        <v>1144.0899999999999</v>
      </c>
      <c r="R526" s="1346">
        <v>1144.0899999999999</v>
      </c>
      <c r="S526" s="1346">
        <v>0</v>
      </c>
      <c r="T526" s="1346">
        <v>0</v>
      </c>
      <c r="U526" s="413">
        <f t="shared" si="240"/>
        <v>1144.0899999999999</v>
      </c>
      <c r="V526" s="413">
        <f t="shared" si="245"/>
        <v>1144.0899999999999</v>
      </c>
      <c r="W526" s="413">
        <f t="shared" si="245"/>
        <v>0</v>
      </c>
      <c r="X526" s="413">
        <f t="shared" si="245"/>
        <v>0</v>
      </c>
      <c r="Y526" s="464">
        <f t="shared" si="241"/>
        <v>1144.0899999999999</v>
      </c>
      <c r="Z526" s="464">
        <f t="shared" si="248"/>
        <v>1144.0899999999999</v>
      </c>
      <c r="AA526" s="464">
        <f t="shared" si="246"/>
        <v>0</v>
      </c>
      <c r="AB526" s="464">
        <f t="shared" si="246"/>
        <v>0</v>
      </c>
      <c r="AC526" s="124">
        <f t="shared" si="243"/>
        <v>1144.0999999999999</v>
      </c>
      <c r="AD526" s="124">
        <v>1144.0999999999999</v>
      </c>
      <c r="AE526" s="124">
        <v>0</v>
      </c>
      <c r="AF526" s="301"/>
      <c r="AG526" s="134"/>
      <c r="AH526" s="134"/>
      <c r="AI526" s="134"/>
      <c r="AJ526" s="132"/>
      <c r="AK526" s="1346">
        <f t="shared" si="249"/>
        <v>0</v>
      </c>
      <c r="AL526" s="1346">
        <f t="shared" si="250"/>
        <v>9.9999999999909051E-3</v>
      </c>
      <c r="AM526" s="1135"/>
      <c r="AN526" s="1279"/>
      <c r="AO526" s="2"/>
      <c r="AP526" s="2"/>
      <c r="AQ526" s="2"/>
      <c r="AR526" s="2"/>
      <c r="AS526" s="2"/>
    </row>
    <row r="527" spans="1:45" ht="36" outlineLevel="1">
      <c r="A527" s="1280" t="s">
        <v>286</v>
      </c>
      <c r="B527" s="1310" t="s">
        <v>122</v>
      </c>
      <c r="C527" s="1310"/>
      <c r="D527" s="1310"/>
      <c r="E527" s="1284" t="s">
        <v>73</v>
      </c>
      <c r="F527" s="3" t="s">
        <v>450</v>
      </c>
      <c r="G527" s="1284" t="s">
        <v>377</v>
      </c>
      <c r="H527" s="1284" t="s">
        <v>80</v>
      </c>
      <c r="I527" s="89" t="s">
        <v>33</v>
      </c>
      <c r="J527" s="1284">
        <v>1</v>
      </c>
      <c r="K527" s="1284">
        <v>2020</v>
      </c>
      <c r="L527" s="1284">
        <v>2020</v>
      </c>
      <c r="M527" s="1346">
        <f t="shared" si="244"/>
        <v>1600</v>
      </c>
      <c r="N527" s="1346">
        <v>0</v>
      </c>
      <c r="O527" s="1346">
        <v>0</v>
      </c>
      <c r="P527" s="1346">
        <v>1600</v>
      </c>
      <c r="Q527" s="1346">
        <f t="shared" si="247"/>
        <v>1600</v>
      </c>
      <c r="R527" s="1346">
        <v>0</v>
      </c>
      <c r="S527" s="1346">
        <v>0</v>
      </c>
      <c r="T527" s="1346">
        <v>1600</v>
      </c>
      <c r="U527" s="413">
        <f t="shared" si="240"/>
        <v>1600</v>
      </c>
      <c r="V527" s="413">
        <f t="shared" si="245"/>
        <v>0</v>
      </c>
      <c r="W527" s="413">
        <f t="shared" si="245"/>
        <v>0</v>
      </c>
      <c r="X527" s="413">
        <f t="shared" si="245"/>
        <v>1600</v>
      </c>
      <c r="Y527" s="464">
        <f t="shared" si="241"/>
        <v>1326</v>
      </c>
      <c r="Z527" s="464">
        <f>V527</f>
        <v>0</v>
      </c>
      <c r="AA527" s="464">
        <f t="shared" si="246"/>
        <v>0</v>
      </c>
      <c r="AB527" s="464">
        <v>1326</v>
      </c>
      <c r="AC527" s="124">
        <f t="shared" si="243"/>
        <v>1315.7391666666667</v>
      </c>
      <c r="AD527" s="124">
        <v>0</v>
      </c>
      <c r="AE527" s="124">
        <v>0</v>
      </c>
      <c r="AF527" s="124">
        <f>SUM(AG527:AH527)</f>
        <v>1315.7391666666667</v>
      </c>
      <c r="AG527" s="108">
        <f>1578.887/1.2</f>
        <v>1315.7391666666667</v>
      </c>
      <c r="AH527" s="108"/>
      <c r="AI527" s="108"/>
      <c r="AJ527" s="1346">
        <v>1326</v>
      </c>
      <c r="AK527" s="1346">
        <f t="shared" si="249"/>
        <v>-10.260833333333267</v>
      </c>
      <c r="AL527" s="1346">
        <f t="shared" si="250"/>
        <v>-10.260833333333267</v>
      </c>
      <c r="AM527" s="1061" t="s">
        <v>1099</v>
      </c>
      <c r="AN527" s="1279"/>
      <c r="AO527" s="2"/>
      <c r="AP527" s="2"/>
      <c r="AQ527" s="2"/>
      <c r="AR527" s="2"/>
      <c r="AS527" s="2"/>
    </row>
    <row r="528" spans="1:45" ht="35.25" customHeight="1" outlineLevel="1">
      <c r="A528" s="1280" t="s">
        <v>287</v>
      </c>
      <c r="B528" s="1310" t="s">
        <v>120</v>
      </c>
      <c r="C528" s="1310"/>
      <c r="D528" s="1310"/>
      <c r="E528" s="1284" t="s">
        <v>73</v>
      </c>
      <c r="F528" s="3" t="s">
        <v>450</v>
      </c>
      <c r="G528" s="1284" t="s">
        <v>377</v>
      </c>
      <c r="H528" s="1284" t="s">
        <v>80</v>
      </c>
      <c r="I528" s="89" t="s">
        <v>33</v>
      </c>
      <c r="J528" s="1284">
        <v>1</v>
      </c>
      <c r="K528" s="1284">
        <v>2019</v>
      </c>
      <c r="L528" s="1284">
        <v>2019</v>
      </c>
      <c r="M528" s="1346">
        <f t="shared" si="244"/>
        <v>1100</v>
      </c>
      <c r="N528" s="1346">
        <v>1100</v>
      </c>
      <c r="O528" s="1346">
        <v>0</v>
      </c>
      <c r="P528" s="1346">
        <v>0</v>
      </c>
      <c r="Q528" s="1346">
        <f t="shared" si="247"/>
        <v>1100</v>
      </c>
      <c r="R528" s="1346">
        <v>1100</v>
      </c>
      <c r="S528" s="1346">
        <v>0</v>
      </c>
      <c r="T528" s="1346">
        <v>0</v>
      </c>
      <c r="U528" s="413">
        <f t="shared" si="240"/>
        <v>1100</v>
      </c>
      <c r="V528" s="413">
        <f t="shared" si="245"/>
        <v>1100</v>
      </c>
      <c r="W528" s="413">
        <f>S528</f>
        <v>0</v>
      </c>
      <c r="X528" s="413">
        <f>T528</f>
        <v>0</v>
      </c>
      <c r="Y528" s="464">
        <f t="shared" si="241"/>
        <v>1100</v>
      </c>
      <c r="Z528" s="464">
        <f>V528</f>
        <v>1100</v>
      </c>
      <c r="AA528" s="464">
        <f t="shared" si="246"/>
        <v>0</v>
      </c>
      <c r="AB528" s="464">
        <f t="shared" si="246"/>
        <v>0</v>
      </c>
      <c r="AC528" s="124">
        <f t="shared" si="243"/>
        <v>547.4</v>
      </c>
      <c r="AD528" s="124">
        <v>0</v>
      </c>
      <c r="AE528" s="124">
        <v>0</v>
      </c>
      <c r="AF528" s="124">
        <v>547.4</v>
      </c>
      <c r="AG528" s="108">
        <v>547.39643999999998</v>
      </c>
      <c r="AH528" s="108"/>
      <c r="AI528" s="108"/>
      <c r="AJ528" s="1346">
        <v>547.4</v>
      </c>
      <c r="AK528" s="1346">
        <f t="shared" si="249"/>
        <v>547.4</v>
      </c>
      <c r="AL528" s="1346">
        <f t="shared" si="250"/>
        <v>-552.6</v>
      </c>
      <c r="AM528" s="1061" t="s">
        <v>1099</v>
      </c>
      <c r="AN528" s="1279"/>
      <c r="AO528" s="2"/>
      <c r="AP528" s="2"/>
      <c r="AQ528" s="2"/>
      <c r="AR528" s="2"/>
      <c r="AS528" s="2"/>
    </row>
    <row r="529" spans="1:45" ht="100.8" outlineLevel="1">
      <c r="A529" s="1280" t="s">
        <v>288</v>
      </c>
      <c r="B529" s="64" t="s">
        <v>24</v>
      </c>
      <c r="C529" s="263" t="s">
        <v>950</v>
      </c>
      <c r="D529" s="263"/>
      <c r="E529" s="1284" t="s">
        <v>73</v>
      </c>
      <c r="F529" s="3" t="s">
        <v>450</v>
      </c>
      <c r="G529" s="1284" t="s">
        <v>377</v>
      </c>
      <c r="H529" s="1284" t="s">
        <v>80</v>
      </c>
      <c r="I529" s="89" t="s">
        <v>33</v>
      </c>
      <c r="J529" s="1284">
        <v>5</v>
      </c>
      <c r="K529" s="1284">
        <v>2019</v>
      </c>
      <c r="L529" s="1284">
        <v>2019</v>
      </c>
      <c r="M529" s="1346">
        <f t="shared" si="244"/>
        <v>5000</v>
      </c>
      <c r="N529" s="1346">
        <v>0</v>
      </c>
      <c r="O529" s="1346">
        <v>5000</v>
      </c>
      <c r="P529" s="1346">
        <v>0</v>
      </c>
      <c r="Q529" s="1346">
        <f t="shared" si="247"/>
        <v>5000</v>
      </c>
      <c r="R529" s="1346">
        <v>0</v>
      </c>
      <c r="S529" s="1346">
        <v>5000</v>
      </c>
      <c r="T529" s="1346">
        <v>0</v>
      </c>
      <c r="U529" s="421">
        <f t="shared" si="240"/>
        <v>5000</v>
      </c>
      <c r="V529" s="421">
        <v>0</v>
      </c>
      <c r="W529" s="421">
        <v>0</v>
      </c>
      <c r="X529" s="421">
        <v>5000</v>
      </c>
      <c r="Y529" s="473">
        <f t="shared" si="241"/>
        <v>8312</v>
      </c>
      <c r="Z529" s="473">
        <v>0</v>
      </c>
      <c r="AA529" s="473">
        <v>0</v>
      </c>
      <c r="AB529" s="473">
        <v>8312</v>
      </c>
      <c r="AC529" s="124">
        <f t="shared" si="243"/>
        <v>8312</v>
      </c>
      <c r="AD529" s="124">
        <v>0</v>
      </c>
      <c r="AE529" s="124">
        <v>0</v>
      </c>
      <c r="AF529" s="124">
        <v>8312</v>
      </c>
      <c r="AG529" s="108"/>
      <c r="AH529" s="108"/>
      <c r="AI529" s="108"/>
      <c r="AJ529" s="1346">
        <v>8312</v>
      </c>
      <c r="AK529" s="1346">
        <f t="shared" si="249"/>
        <v>0</v>
      </c>
      <c r="AL529" s="1346">
        <f t="shared" si="250"/>
        <v>0</v>
      </c>
      <c r="AM529" s="1061" t="s">
        <v>1085</v>
      </c>
      <c r="AN529" s="1279"/>
      <c r="AO529" s="2"/>
      <c r="AP529" s="2"/>
      <c r="AQ529" s="2"/>
      <c r="AR529" s="2"/>
      <c r="AS529" s="2"/>
    </row>
    <row r="530" spans="1:45" ht="36" outlineLevel="1">
      <c r="A530" s="1280" t="s">
        <v>289</v>
      </c>
      <c r="B530" s="1310" t="s">
        <v>28</v>
      </c>
      <c r="C530" s="1307" t="s">
        <v>1065</v>
      </c>
      <c r="D530" s="1310"/>
      <c r="E530" s="1284" t="s">
        <v>73</v>
      </c>
      <c r="F530" s="3" t="s">
        <v>450</v>
      </c>
      <c r="G530" s="1284" t="s">
        <v>377</v>
      </c>
      <c r="H530" s="1284" t="s">
        <v>80</v>
      </c>
      <c r="I530" s="89" t="s">
        <v>33</v>
      </c>
      <c r="J530" s="1284">
        <v>5</v>
      </c>
      <c r="K530" s="1284">
        <v>2020</v>
      </c>
      <c r="L530" s="1284">
        <v>2020</v>
      </c>
      <c r="M530" s="1346">
        <f t="shared" si="244"/>
        <v>8000</v>
      </c>
      <c r="N530" s="1346">
        <v>0</v>
      </c>
      <c r="O530" s="1346">
        <v>0</v>
      </c>
      <c r="P530" s="1346">
        <v>8000</v>
      </c>
      <c r="Q530" s="1346">
        <f t="shared" si="247"/>
        <v>8000</v>
      </c>
      <c r="R530" s="1346">
        <v>0</v>
      </c>
      <c r="S530" s="1346">
        <v>0</v>
      </c>
      <c r="T530" s="1346">
        <v>8000</v>
      </c>
      <c r="U530" s="412">
        <f t="shared" si="240"/>
        <v>8000</v>
      </c>
      <c r="V530" s="413">
        <f t="shared" ref="V530:X533" si="251">R530</f>
        <v>0</v>
      </c>
      <c r="W530" s="413">
        <f t="shared" si="251"/>
        <v>0</v>
      </c>
      <c r="X530" s="413">
        <f t="shared" si="251"/>
        <v>8000</v>
      </c>
      <c r="Y530" s="473">
        <f t="shared" si="241"/>
        <v>2650.9</v>
      </c>
      <c r="Z530" s="473">
        <v>0</v>
      </c>
      <c r="AA530" s="473">
        <v>0</v>
      </c>
      <c r="AB530" s="464">
        <v>2650.9</v>
      </c>
      <c r="AC530" s="124">
        <f t="shared" si="243"/>
        <v>4458.99</v>
      </c>
      <c r="AD530" s="124">
        <v>0</v>
      </c>
      <c r="AE530" s="124">
        <v>0</v>
      </c>
      <c r="AF530" s="1059">
        <f>SUM(AG530:AH530)</f>
        <v>4458.99</v>
      </c>
      <c r="AG530" s="108"/>
      <c r="AH530" s="102">
        <f>2650.86+1808.13</f>
        <v>4458.99</v>
      </c>
      <c r="AI530" s="108"/>
      <c r="AJ530" s="1346">
        <v>2651</v>
      </c>
      <c r="AK530" s="1346">
        <f t="shared" si="249"/>
        <v>1808.0899999999997</v>
      </c>
      <c r="AL530" s="1346">
        <f t="shared" si="250"/>
        <v>1808.0899999999997</v>
      </c>
      <c r="AM530" s="1061" t="s">
        <v>1085</v>
      </c>
      <c r="AN530" s="1279"/>
      <c r="AO530" s="2"/>
      <c r="AP530" s="2"/>
      <c r="AQ530" s="2"/>
      <c r="AR530" s="2"/>
      <c r="AS530" s="2"/>
    </row>
    <row r="531" spans="1:45" ht="57.6" outlineLevel="1">
      <c r="A531" s="361" t="s">
        <v>290</v>
      </c>
      <c r="B531" s="288" t="s">
        <v>118</v>
      </c>
      <c r="C531" s="263" t="s">
        <v>712</v>
      </c>
      <c r="D531" s="263"/>
      <c r="E531" s="1284" t="s">
        <v>73</v>
      </c>
      <c r="F531" s="3" t="s">
        <v>450</v>
      </c>
      <c r="G531" s="1284" t="s">
        <v>377</v>
      </c>
      <c r="H531" s="1284" t="s">
        <v>80</v>
      </c>
      <c r="I531" s="89" t="s">
        <v>33</v>
      </c>
      <c r="J531" s="1284">
        <v>2</v>
      </c>
      <c r="K531" s="1284">
        <v>2018</v>
      </c>
      <c r="L531" s="1284">
        <v>2018</v>
      </c>
      <c r="M531" s="1346">
        <f t="shared" si="244"/>
        <v>760</v>
      </c>
      <c r="N531" s="1346">
        <v>760</v>
      </c>
      <c r="O531" s="1346">
        <v>0</v>
      </c>
      <c r="P531" s="1346">
        <v>0</v>
      </c>
      <c r="Q531" s="242">
        <f t="shared" si="247"/>
        <v>0</v>
      </c>
      <c r="R531" s="1346">
        <v>0</v>
      </c>
      <c r="S531" s="1346">
        <v>0</v>
      </c>
      <c r="T531" s="1346">
        <v>0</v>
      </c>
      <c r="U531" s="412">
        <f t="shared" si="240"/>
        <v>0</v>
      </c>
      <c r="V531" s="413">
        <f t="shared" si="251"/>
        <v>0</v>
      </c>
      <c r="W531" s="413">
        <f t="shared" si="251"/>
        <v>0</v>
      </c>
      <c r="X531" s="413">
        <f t="shared" si="251"/>
        <v>0</v>
      </c>
      <c r="Y531" s="464">
        <f t="shared" si="241"/>
        <v>0</v>
      </c>
      <c r="Z531" s="464">
        <f>V531</f>
        <v>0</v>
      </c>
      <c r="AA531" s="464">
        <f t="shared" ref="AA531:AB542" si="252">W531</f>
        <v>0</v>
      </c>
      <c r="AB531" s="464">
        <f t="shared" si="252"/>
        <v>0</v>
      </c>
      <c r="AC531" s="124">
        <f t="shared" si="243"/>
        <v>0</v>
      </c>
      <c r="AD531" s="124">
        <v>0</v>
      </c>
      <c r="AE531" s="124">
        <v>0</v>
      </c>
      <c r="AF531" s="301"/>
      <c r="AG531" s="108"/>
      <c r="AH531" s="108"/>
      <c r="AI531" s="108"/>
      <c r="AJ531" s="132"/>
      <c r="AK531" s="1346">
        <f t="shared" si="249"/>
        <v>0</v>
      </c>
      <c r="AL531" s="1346">
        <f t="shared" si="250"/>
        <v>0</v>
      </c>
      <c r="AM531" s="1135"/>
      <c r="AN531" s="1279"/>
      <c r="AO531" s="2"/>
      <c r="AP531" s="2"/>
      <c r="AQ531" s="2"/>
      <c r="AR531" s="2"/>
      <c r="AS531" s="2"/>
    </row>
    <row r="532" spans="1:45" ht="72" outlineLevel="1">
      <c r="A532" s="1280" t="s">
        <v>291</v>
      </c>
      <c r="B532" s="65" t="s">
        <v>115</v>
      </c>
      <c r="C532" s="263" t="s">
        <v>779</v>
      </c>
      <c r="D532" s="263"/>
      <c r="E532" s="1284" t="s">
        <v>73</v>
      </c>
      <c r="F532" s="3" t="s">
        <v>450</v>
      </c>
      <c r="G532" s="1284" t="s">
        <v>377</v>
      </c>
      <c r="H532" s="1284" t="s">
        <v>80</v>
      </c>
      <c r="I532" s="89" t="s">
        <v>33</v>
      </c>
      <c r="J532" s="1284">
        <v>6</v>
      </c>
      <c r="K532" s="1284">
        <v>2018</v>
      </c>
      <c r="L532" s="1284">
        <v>2019</v>
      </c>
      <c r="M532" s="1346">
        <f t="shared" si="244"/>
        <v>2400</v>
      </c>
      <c r="N532" s="1346">
        <v>1200</v>
      </c>
      <c r="O532" s="1346">
        <v>1200</v>
      </c>
      <c r="P532" s="1346">
        <v>0</v>
      </c>
      <c r="Q532" s="1346">
        <f t="shared" si="247"/>
        <v>1266</v>
      </c>
      <c r="R532" s="1346">
        <v>1266</v>
      </c>
      <c r="S532" s="1346">
        <v>0</v>
      </c>
      <c r="T532" s="1346">
        <v>0</v>
      </c>
      <c r="U532" s="413">
        <f t="shared" si="240"/>
        <v>1266</v>
      </c>
      <c r="V532" s="413">
        <f t="shared" si="251"/>
        <v>1266</v>
      </c>
      <c r="W532" s="413">
        <f t="shared" si="251"/>
        <v>0</v>
      </c>
      <c r="X532" s="413">
        <f t="shared" si="251"/>
        <v>0</v>
      </c>
      <c r="Y532" s="464">
        <f t="shared" si="241"/>
        <v>1266</v>
      </c>
      <c r="Z532" s="464">
        <f t="shared" ref="Z532:Z542" si="253">V532</f>
        <v>1266</v>
      </c>
      <c r="AA532" s="464">
        <f t="shared" si="252"/>
        <v>0</v>
      </c>
      <c r="AB532" s="464">
        <f t="shared" si="252"/>
        <v>0</v>
      </c>
      <c r="AC532" s="124">
        <f t="shared" si="243"/>
        <v>1266.2</v>
      </c>
      <c r="AD532" s="124">
        <v>1266.2</v>
      </c>
      <c r="AE532" s="124">
        <v>0</v>
      </c>
      <c r="AF532" s="301"/>
      <c r="AG532" s="108"/>
      <c r="AH532" s="108"/>
      <c r="AI532" s="108"/>
      <c r="AJ532" s="132"/>
      <c r="AK532" s="1346">
        <f t="shared" si="249"/>
        <v>0</v>
      </c>
      <c r="AL532" s="1346">
        <f t="shared" si="250"/>
        <v>0.20000000000004547</v>
      </c>
      <c r="AM532" s="1135"/>
      <c r="AN532" s="1279"/>
      <c r="AO532" s="2"/>
      <c r="AP532" s="2"/>
      <c r="AQ532" s="2"/>
      <c r="AR532" s="2"/>
      <c r="AS532" s="2"/>
    </row>
    <row r="533" spans="1:45" ht="72" outlineLevel="1">
      <c r="A533" s="1280" t="s">
        <v>292</v>
      </c>
      <c r="B533" s="324" t="s">
        <v>114</v>
      </c>
      <c r="C533" s="263" t="s">
        <v>780</v>
      </c>
      <c r="D533" s="263"/>
      <c r="E533" s="1284" t="s">
        <v>73</v>
      </c>
      <c r="F533" s="3" t="s">
        <v>450</v>
      </c>
      <c r="G533" s="1284" t="s">
        <v>377</v>
      </c>
      <c r="H533" s="1284" t="s">
        <v>80</v>
      </c>
      <c r="I533" s="89" t="s">
        <v>33</v>
      </c>
      <c r="J533" s="1284">
        <v>1</v>
      </c>
      <c r="K533" s="1284">
        <v>2018</v>
      </c>
      <c r="L533" s="1284">
        <v>2018</v>
      </c>
      <c r="M533" s="242">
        <f t="shared" si="244"/>
        <v>1400</v>
      </c>
      <c r="N533" s="242">
        <v>1400</v>
      </c>
      <c r="O533" s="242">
        <v>0</v>
      </c>
      <c r="P533" s="242">
        <v>0</v>
      </c>
      <c r="Q533" s="1346">
        <f t="shared" si="247"/>
        <v>347.72</v>
      </c>
      <c r="R533" s="1346">
        <v>347.72</v>
      </c>
      <c r="S533" s="1346">
        <v>0</v>
      </c>
      <c r="T533" s="1346">
        <v>0</v>
      </c>
      <c r="U533" s="413">
        <f t="shared" si="240"/>
        <v>347.72</v>
      </c>
      <c r="V533" s="413">
        <f t="shared" si="251"/>
        <v>347.72</v>
      </c>
      <c r="W533" s="413">
        <f t="shared" si="251"/>
        <v>0</v>
      </c>
      <c r="X533" s="413">
        <f t="shared" si="251"/>
        <v>0</v>
      </c>
      <c r="Y533" s="464">
        <f t="shared" si="241"/>
        <v>347.72</v>
      </c>
      <c r="Z533" s="464">
        <f t="shared" si="253"/>
        <v>347.72</v>
      </c>
      <c r="AA533" s="464">
        <f t="shared" si="252"/>
        <v>0</v>
      </c>
      <c r="AB533" s="464">
        <f t="shared" si="252"/>
        <v>0</v>
      </c>
      <c r="AC533" s="124">
        <f t="shared" si="243"/>
        <v>347.7</v>
      </c>
      <c r="AD533" s="89">
        <v>347.7</v>
      </c>
      <c r="AE533" s="124">
        <v>0</v>
      </c>
      <c r="AF533" s="301"/>
      <c r="AG533" s="108"/>
      <c r="AH533" s="108"/>
      <c r="AI533" s="108"/>
      <c r="AJ533" s="132"/>
      <c r="AK533" s="1346">
        <f t="shared" si="249"/>
        <v>0</v>
      </c>
      <c r="AL533" s="1346">
        <f t="shared" si="250"/>
        <v>-2.0000000000038654E-2</v>
      </c>
      <c r="AM533" s="1135"/>
      <c r="AN533" s="1279"/>
      <c r="AO533" s="2"/>
      <c r="AP533" s="2"/>
      <c r="AQ533" s="2"/>
      <c r="AR533" s="2"/>
      <c r="AS533" s="2"/>
    </row>
    <row r="534" spans="1:45" s="78" customFormat="1" ht="162" customHeight="1" outlineLevel="1">
      <c r="A534" s="362" t="s">
        <v>293</v>
      </c>
      <c r="B534" s="324" t="s">
        <v>363</v>
      </c>
      <c r="C534" s="263" t="s">
        <v>807</v>
      </c>
      <c r="D534" s="263"/>
      <c r="E534" s="1313" t="s">
        <v>73</v>
      </c>
      <c r="F534" s="80" t="s">
        <v>450</v>
      </c>
      <c r="G534" s="1313" t="s">
        <v>377</v>
      </c>
      <c r="H534" s="1313" t="s">
        <v>80</v>
      </c>
      <c r="I534" s="81" t="s">
        <v>33</v>
      </c>
      <c r="J534" s="1313">
        <v>28</v>
      </c>
      <c r="K534" s="1313">
        <v>2018</v>
      </c>
      <c r="L534" s="1313">
        <v>2020</v>
      </c>
      <c r="M534" s="1346">
        <f t="shared" si="244"/>
        <v>10500</v>
      </c>
      <c r="N534" s="82">
        <v>3500</v>
      </c>
      <c r="O534" s="82">
        <v>3500</v>
      </c>
      <c r="P534" s="82">
        <v>3500</v>
      </c>
      <c r="Q534" s="1346">
        <f t="shared" si="247"/>
        <v>8046.6100000000006</v>
      </c>
      <c r="R534" s="1314">
        <v>1003</v>
      </c>
      <c r="S534" s="1314">
        <v>3850.1</v>
      </c>
      <c r="T534" s="1314">
        <f>8046.61-S534-R534</f>
        <v>3193.51</v>
      </c>
      <c r="U534" s="413">
        <f t="shared" si="240"/>
        <v>8353.1</v>
      </c>
      <c r="V534" s="413">
        <v>1003</v>
      </c>
      <c r="W534" s="413">
        <v>3850.1</v>
      </c>
      <c r="X534" s="413">
        <v>3500</v>
      </c>
      <c r="Y534" s="464">
        <f t="shared" si="241"/>
        <v>6029.1</v>
      </c>
      <c r="Z534" s="464">
        <f t="shared" si="253"/>
        <v>1003</v>
      </c>
      <c r="AA534" s="464">
        <f t="shared" si="252"/>
        <v>3850.1</v>
      </c>
      <c r="AB534" s="464">
        <v>1176</v>
      </c>
      <c r="AC534" s="124">
        <f t="shared" si="243"/>
        <v>6261.4489999999996</v>
      </c>
      <c r="AD534" s="255">
        <v>1003</v>
      </c>
      <c r="AE534" s="255">
        <v>3850</v>
      </c>
      <c r="AF534" s="1093">
        <f>SUM(AG534:AH534)</f>
        <v>1408.4489999999998</v>
      </c>
      <c r="AG534" s="1348">
        <f>118+1058.109</f>
        <v>1176.1089999999999</v>
      </c>
      <c r="AH534" s="1348">
        <f>80.45+151.89</f>
        <v>232.33999999999997</v>
      </c>
      <c r="AI534" s="1348"/>
      <c r="AJ534" s="1314">
        <v>1176.0999999999999</v>
      </c>
      <c r="AK534" s="1314">
        <f t="shared" si="249"/>
        <v>232.44899999999984</v>
      </c>
      <c r="AL534" s="1314">
        <f t="shared" si="250"/>
        <v>232.34899999999925</v>
      </c>
      <c r="AM534" s="1060" t="s">
        <v>1085</v>
      </c>
      <c r="AN534" s="1514"/>
      <c r="AO534" s="77"/>
      <c r="AP534" s="77"/>
      <c r="AQ534" s="77"/>
      <c r="AR534" s="77"/>
      <c r="AS534" s="77"/>
    </row>
    <row r="535" spans="1:45" ht="86.4" customHeight="1" outlineLevel="1">
      <c r="A535" s="1280" t="s">
        <v>294</v>
      </c>
      <c r="B535" s="65" t="s">
        <v>106</v>
      </c>
      <c r="C535" s="263" t="s">
        <v>808</v>
      </c>
      <c r="D535" s="263"/>
      <c r="E535" s="1284" t="s">
        <v>73</v>
      </c>
      <c r="F535" s="3" t="s">
        <v>450</v>
      </c>
      <c r="G535" s="1284" t="s">
        <v>377</v>
      </c>
      <c r="H535" s="1284" t="s">
        <v>80</v>
      </c>
      <c r="I535" s="89" t="s">
        <v>33</v>
      </c>
      <c r="J535" s="1284">
        <v>1</v>
      </c>
      <c r="K535" s="1284">
        <v>2018</v>
      </c>
      <c r="L535" s="1284">
        <v>2019</v>
      </c>
      <c r="M535" s="1346">
        <f t="shared" si="244"/>
        <v>1500</v>
      </c>
      <c r="N535" s="1346">
        <v>1500</v>
      </c>
      <c r="O535" s="1346">
        <v>0</v>
      </c>
      <c r="P535" s="1346">
        <v>0</v>
      </c>
      <c r="Q535" s="1346">
        <f t="shared" si="247"/>
        <v>1500</v>
      </c>
      <c r="R535" s="1346">
        <v>1500</v>
      </c>
      <c r="S535" s="1346">
        <v>0</v>
      </c>
      <c r="T535" s="1346">
        <v>0</v>
      </c>
      <c r="U535" s="422">
        <f t="shared" si="240"/>
        <v>1691.3</v>
      </c>
      <c r="V535" s="422">
        <v>0</v>
      </c>
      <c r="W535" s="422">
        <v>1691.3</v>
      </c>
      <c r="X535" s="422">
        <v>0</v>
      </c>
      <c r="Y535" s="464">
        <f t="shared" si="241"/>
        <v>1691.3</v>
      </c>
      <c r="Z535" s="464">
        <f t="shared" si="253"/>
        <v>0</v>
      </c>
      <c r="AA535" s="464">
        <f t="shared" si="252"/>
        <v>1691.3</v>
      </c>
      <c r="AB535" s="464">
        <f t="shared" si="252"/>
        <v>0</v>
      </c>
      <c r="AC535" s="124">
        <f t="shared" si="243"/>
        <v>1691.3</v>
      </c>
      <c r="AD535" s="124">
        <v>0</v>
      </c>
      <c r="AE535" s="124">
        <v>1691.3</v>
      </c>
      <c r="AF535" s="301"/>
      <c r="AG535" s="203"/>
      <c r="AH535" s="203"/>
      <c r="AI535" s="203"/>
      <c r="AJ535" s="133"/>
      <c r="AK535" s="1314">
        <f t="shared" si="249"/>
        <v>0</v>
      </c>
      <c r="AL535" s="1314">
        <f t="shared" si="250"/>
        <v>0</v>
      </c>
      <c r="AM535" s="1098"/>
      <c r="AN535" s="1279"/>
      <c r="AO535" s="2"/>
      <c r="AP535" s="2"/>
      <c r="AQ535" s="2"/>
      <c r="AR535" s="2"/>
      <c r="AS535" s="2"/>
    </row>
    <row r="536" spans="1:45" ht="57.6" outlineLevel="1">
      <c r="A536" s="1280" t="s">
        <v>295</v>
      </c>
      <c r="B536" s="1310" t="s">
        <v>593</v>
      </c>
      <c r="C536" s="263" t="s">
        <v>809</v>
      </c>
      <c r="D536" s="263"/>
      <c r="E536" s="1284" t="s">
        <v>73</v>
      </c>
      <c r="F536" s="3" t="s">
        <v>450</v>
      </c>
      <c r="G536" s="1284" t="s">
        <v>377</v>
      </c>
      <c r="H536" s="1284" t="s">
        <v>80</v>
      </c>
      <c r="I536" s="89" t="s">
        <v>33</v>
      </c>
      <c r="J536" s="1284">
        <v>1</v>
      </c>
      <c r="K536" s="1284">
        <v>2019</v>
      </c>
      <c r="L536" s="1284">
        <v>2019</v>
      </c>
      <c r="M536" s="1346">
        <f t="shared" si="244"/>
        <v>600</v>
      </c>
      <c r="N536" s="1346">
        <v>0</v>
      </c>
      <c r="O536" s="1346">
        <v>600</v>
      </c>
      <c r="P536" s="1346">
        <v>0</v>
      </c>
      <c r="Q536" s="1346">
        <f t="shared" si="247"/>
        <v>600</v>
      </c>
      <c r="R536" s="1346">
        <v>0</v>
      </c>
      <c r="S536" s="1346">
        <v>600</v>
      </c>
      <c r="T536" s="1346">
        <v>0</v>
      </c>
      <c r="U536" s="422">
        <f t="shared" si="240"/>
        <v>401.9</v>
      </c>
      <c r="V536" s="412">
        <v>0</v>
      </c>
      <c r="W536" s="412">
        <v>401.9</v>
      </c>
      <c r="X536" s="412">
        <v>0</v>
      </c>
      <c r="Y536" s="464">
        <f t="shared" si="241"/>
        <v>401.9</v>
      </c>
      <c r="Z536" s="464">
        <f t="shared" si="253"/>
        <v>0</v>
      </c>
      <c r="AA536" s="464">
        <f t="shared" si="252"/>
        <v>401.9</v>
      </c>
      <c r="AB536" s="464">
        <f t="shared" si="252"/>
        <v>0</v>
      </c>
      <c r="AC536" s="124">
        <f t="shared" si="243"/>
        <v>401.9</v>
      </c>
      <c r="AD536" s="124">
        <v>0</v>
      </c>
      <c r="AE536" s="124">
        <v>401.9</v>
      </c>
      <c r="AF536" s="301"/>
      <c r="AG536" s="203"/>
      <c r="AH536" s="203"/>
      <c r="AI536" s="203"/>
      <c r="AJ536" s="133"/>
      <c r="AK536" s="1314">
        <f t="shared" si="249"/>
        <v>0</v>
      </c>
      <c r="AL536" s="1314">
        <f t="shared" si="250"/>
        <v>0</v>
      </c>
      <c r="AM536" s="1098"/>
      <c r="AN536" s="1279"/>
      <c r="AO536" s="2"/>
      <c r="AP536" s="2"/>
      <c r="AQ536" s="2"/>
      <c r="AR536" s="2"/>
      <c r="AS536" s="2"/>
    </row>
    <row r="537" spans="1:45" ht="96.6" customHeight="1" outlineLevel="1">
      <c r="A537" s="1280" t="s">
        <v>296</v>
      </c>
      <c r="B537" s="1310" t="s">
        <v>112</v>
      </c>
      <c r="C537" s="263" t="s">
        <v>810</v>
      </c>
      <c r="D537" s="263"/>
      <c r="E537" s="1284" t="s">
        <v>73</v>
      </c>
      <c r="F537" s="3" t="s">
        <v>450</v>
      </c>
      <c r="G537" s="1284" t="s">
        <v>377</v>
      </c>
      <c r="H537" s="1284" t="s">
        <v>80</v>
      </c>
      <c r="I537" s="89" t="s">
        <v>33</v>
      </c>
      <c r="J537" s="1284">
        <v>1</v>
      </c>
      <c r="K537" s="1284">
        <v>2019</v>
      </c>
      <c r="L537" s="1284">
        <v>2020</v>
      </c>
      <c r="M537" s="1346">
        <f t="shared" si="244"/>
        <v>120</v>
      </c>
      <c r="N537" s="1346">
        <v>0</v>
      </c>
      <c r="O537" s="1346">
        <v>120</v>
      </c>
      <c r="P537" s="1346">
        <v>0</v>
      </c>
      <c r="Q537" s="1346">
        <f t="shared" si="247"/>
        <v>120</v>
      </c>
      <c r="R537" s="1346">
        <v>0</v>
      </c>
      <c r="S537" s="1346">
        <v>120</v>
      </c>
      <c r="T537" s="1346">
        <v>0</v>
      </c>
      <c r="U537" s="412">
        <f t="shared" si="240"/>
        <v>86</v>
      </c>
      <c r="V537" s="412">
        <v>0</v>
      </c>
      <c r="W537" s="412">
        <v>0</v>
      </c>
      <c r="X537" s="412">
        <v>86</v>
      </c>
      <c r="Y537" s="464">
        <f t="shared" ref="Y537" si="254">SUM(Z537:AB537)</f>
        <v>86</v>
      </c>
      <c r="Z537" s="464">
        <f t="shared" si="253"/>
        <v>0</v>
      </c>
      <c r="AA537" s="464">
        <f t="shared" si="252"/>
        <v>0</v>
      </c>
      <c r="AB537" s="464">
        <f t="shared" si="252"/>
        <v>86</v>
      </c>
      <c r="AC537" s="124">
        <f t="shared" ref="AC537:AC553" si="255">SUM(AD537:AF537)</f>
        <v>73.331670000000003</v>
      </c>
      <c r="AD537" s="124">
        <v>0</v>
      </c>
      <c r="AE537" s="124">
        <v>0</v>
      </c>
      <c r="AF537" s="1059">
        <f>SUM(AG537:AH537)</f>
        <v>73.331670000000003</v>
      </c>
      <c r="AG537" s="1348">
        <v>73.331670000000003</v>
      </c>
      <c r="AH537" s="1348"/>
      <c r="AI537" s="1348"/>
      <c r="AJ537" s="1314">
        <v>73</v>
      </c>
      <c r="AK537" s="1314">
        <f t="shared" si="249"/>
        <v>-12.668329999999997</v>
      </c>
      <c r="AL537" s="1314">
        <f t="shared" si="250"/>
        <v>-12.668329999999997</v>
      </c>
      <c r="AM537" s="1060"/>
      <c r="AN537" s="1279"/>
      <c r="AO537" s="2"/>
      <c r="AP537" s="2"/>
      <c r="AQ537" s="2"/>
      <c r="AR537" s="2"/>
      <c r="AS537" s="2"/>
    </row>
    <row r="538" spans="1:45" s="144" customFormat="1" ht="85.95" customHeight="1" outlineLevel="1">
      <c r="A538" s="362" t="s">
        <v>297</v>
      </c>
      <c r="B538" s="324" t="s">
        <v>111</v>
      </c>
      <c r="C538" s="263" t="s">
        <v>811</v>
      </c>
      <c r="D538" s="263"/>
      <c r="E538" s="1313" t="s">
        <v>73</v>
      </c>
      <c r="F538" s="80" t="s">
        <v>450</v>
      </c>
      <c r="G538" s="1313" t="s">
        <v>377</v>
      </c>
      <c r="H538" s="1313" t="s">
        <v>80</v>
      </c>
      <c r="I538" s="81" t="s">
        <v>33</v>
      </c>
      <c r="J538" s="1313">
        <v>1</v>
      </c>
      <c r="K538" s="1313">
        <v>2019</v>
      </c>
      <c r="L538" s="1313">
        <v>2020</v>
      </c>
      <c r="M538" s="82">
        <f t="shared" si="244"/>
        <v>2000</v>
      </c>
      <c r="N538" s="82">
        <v>0</v>
      </c>
      <c r="O538" s="82">
        <v>2000</v>
      </c>
      <c r="P538" s="82">
        <v>0</v>
      </c>
      <c r="Q538" s="82">
        <f t="shared" si="247"/>
        <v>2000</v>
      </c>
      <c r="R538" s="82">
        <v>0</v>
      </c>
      <c r="S538" s="82">
        <v>2000</v>
      </c>
      <c r="T538" s="82">
        <v>0</v>
      </c>
      <c r="U538" s="412">
        <f t="shared" si="240"/>
        <v>833.5</v>
      </c>
      <c r="V538" s="412">
        <v>0</v>
      </c>
      <c r="W538" s="412">
        <v>0</v>
      </c>
      <c r="X538" s="412">
        <v>833.5</v>
      </c>
      <c r="Y538" s="464">
        <f t="shared" ref="Y538:Y553" si="256">SUM(Z538:AB538)</f>
        <v>833.5</v>
      </c>
      <c r="Z538" s="464">
        <f t="shared" si="253"/>
        <v>0</v>
      </c>
      <c r="AA538" s="464">
        <f t="shared" si="252"/>
        <v>0</v>
      </c>
      <c r="AB538" s="464">
        <f t="shared" si="252"/>
        <v>833.5</v>
      </c>
      <c r="AC538" s="255">
        <f t="shared" si="255"/>
        <v>1666.9587799999999</v>
      </c>
      <c r="AD538" s="255">
        <v>0</v>
      </c>
      <c r="AE538" s="255">
        <v>0</v>
      </c>
      <c r="AF538" s="1093">
        <f>SUM(AG538:AH538)</f>
        <v>1666.9587799999999</v>
      </c>
      <c r="AG538" s="146">
        <f>833.47939*2</f>
        <v>1666.9587799999999</v>
      </c>
      <c r="AH538" s="146"/>
      <c r="AI538" s="146"/>
      <c r="AJ538" s="142">
        <v>833</v>
      </c>
      <c r="AK538" s="82">
        <f t="shared" si="249"/>
        <v>833.45877999999993</v>
      </c>
      <c r="AL538" s="82">
        <f t="shared" si="250"/>
        <v>833.45877999999993</v>
      </c>
      <c r="AM538" s="1184"/>
      <c r="AN538" s="1514" t="s">
        <v>691</v>
      </c>
      <c r="AO538" s="143"/>
      <c r="AP538" s="143"/>
      <c r="AQ538" s="143"/>
      <c r="AR538" s="143"/>
      <c r="AS538" s="143"/>
    </row>
    <row r="539" spans="1:45" ht="38.25" customHeight="1" outlineLevel="1">
      <c r="A539" s="1280" t="s">
        <v>298</v>
      </c>
      <c r="B539" s="65" t="s">
        <v>107</v>
      </c>
      <c r="C539" s="65"/>
      <c r="D539" s="65"/>
      <c r="E539" s="1284" t="s">
        <v>73</v>
      </c>
      <c r="F539" s="3" t="s">
        <v>450</v>
      </c>
      <c r="G539" s="1284" t="s">
        <v>377</v>
      </c>
      <c r="H539" s="1284" t="s">
        <v>80</v>
      </c>
      <c r="I539" s="89" t="s">
        <v>33</v>
      </c>
      <c r="J539" s="1284">
        <v>2</v>
      </c>
      <c r="K539" s="1284">
        <v>2018</v>
      </c>
      <c r="L539" s="1284">
        <v>2018</v>
      </c>
      <c r="M539" s="1346">
        <f t="shared" si="244"/>
        <v>800</v>
      </c>
      <c r="N539" s="1346">
        <v>800</v>
      </c>
      <c r="O539" s="1346">
        <v>0</v>
      </c>
      <c r="P539" s="1346">
        <v>0</v>
      </c>
      <c r="Q539" s="1346">
        <f t="shared" si="247"/>
        <v>800</v>
      </c>
      <c r="R539" s="1346">
        <v>800</v>
      </c>
      <c r="S539" s="1346">
        <v>0</v>
      </c>
      <c r="T539" s="1346">
        <v>0</v>
      </c>
      <c r="U539" s="412">
        <f t="shared" si="240"/>
        <v>800</v>
      </c>
      <c r="V539" s="413">
        <f>R539</f>
        <v>800</v>
      </c>
      <c r="W539" s="413">
        <f>S539</f>
        <v>0</v>
      </c>
      <c r="X539" s="413">
        <f>T539</f>
        <v>0</v>
      </c>
      <c r="Y539" s="464">
        <f t="shared" si="256"/>
        <v>800</v>
      </c>
      <c r="Z539" s="464">
        <f t="shared" si="253"/>
        <v>800</v>
      </c>
      <c r="AA539" s="464">
        <f t="shared" si="252"/>
        <v>0</v>
      </c>
      <c r="AB539" s="464">
        <f t="shared" si="252"/>
        <v>0</v>
      </c>
      <c r="AC539" s="124">
        <f t="shared" si="255"/>
        <v>544</v>
      </c>
      <c r="AD539" s="124">
        <v>0</v>
      </c>
      <c r="AE539" s="124">
        <v>544</v>
      </c>
      <c r="AF539" s="301"/>
      <c r="AG539" s="203"/>
      <c r="AH539" s="203"/>
      <c r="AI539" s="203"/>
      <c r="AJ539" s="133"/>
      <c r="AK539" s="1314">
        <f t="shared" si="249"/>
        <v>0</v>
      </c>
      <c r="AL539" s="1314">
        <f t="shared" si="250"/>
        <v>-256</v>
      </c>
      <c r="AM539" s="1098"/>
      <c r="AN539" s="1279"/>
      <c r="AO539" s="2"/>
      <c r="AP539" s="2"/>
      <c r="AQ539" s="2"/>
      <c r="AR539" s="2"/>
      <c r="AS539" s="2"/>
    </row>
    <row r="540" spans="1:45" ht="72" outlineLevel="1">
      <c r="A540" s="361" t="s">
        <v>299</v>
      </c>
      <c r="B540" s="530" t="s">
        <v>110</v>
      </c>
      <c r="C540" s="1307" t="s">
        <v>812</v>
      </c>
      <c r="D540" s="1307"/>
      <c r="E540" s="1284" t="s">
        <v>73</v>
      </c>
      <c r="F540" s="3" t="s">
        <v>450</v>
      </c>
      <c r="G540" s="1284" t="s">
        <v>377</v>
      </c>
      <c r="H540" s="1284" t="s">
        <v>80</v>
      </c>
      <c r="I540" s="89" t="s">
        <v>33</v>
      </c>
      <c r="J540" s="1284">
        <v>4</v>
      </c>
      <c r="K540" s="1284">
        <v>2019</v>
      </c>
      <c r="L540" s="1284">
        <v>2020</v>
      </c>
      <c r="M540" s="1346">
        <f t="shared" si="244"/>
        <v>4000</v>
      </c>
      <c r="N540" s="1346">
        <v>0</v>
      </c>
      <c r="O540" s="1346">
        <v>2000</v>
      </c>
      <c r="P540" s="1346">
        <v>2000</v>
      </c>
      <c r="Q540" s="1346">
        <f t="shared" si="247"/>
        <v>4000</v>
      </c>
      <c r="R540" s="1346">
        <v>0</v>
      </c>
      <c r="S540" s="1346">
        <v>2000</v>
      </c>
      <c r="T540" s="1346">
        <v>2000</v>
      </c>
      <c r="U540" s="412">
        <f t="shared" si="240"/>
        <v>4000</v>
      </c>
      <c r="V540" s="412">
        <v>0</v>
      </c>
      <c r="W540" s="412">
        <v>0</v>
      </c>
      <c r="X540" s="412">
        <v>4000</v>
      </c>
      <c r="Y540" s="464">
        <f t="shared" si="256"/>
        <v>0</v>
      </c>
      <c r="Z540" s="464">
        <f t="shared" si="253"/>
        <v>0</v>
      </c>
      <c r="AA540" s="464">
        <f t="shared" si="252"/>
        <v>0</v>
      </c>
      <c r="AB540" s="464">
        <v>0</v>
      </c>
      <c r="AC540" s="124">
        <f t="shared" si="255"/>
        <v>0</v>
      </c>
      <c r="AD540" s="124">
        <v>0</v>
      </c>
      <c r="AE540" s="124">
        <v>0</v>
      </c>
      <c r="AF540" s="124">
        <v>0</v>
      </c>
      <c r="AG540" s="203"/>
      <c r="AH540" s="203"/>
      <c r="AI540" s="203"/>
      <c r="AJ540" s="1314">
        <v>0</v>
      </c>
      <c r="AK540" s="1314">
        <f t="shared" si="249"/>
        <v>0</v>
      </c>
      <c r="AL540" s="1314">
        <f t="shared" si="250"/>
        <v>0</v>
      </c>
      <c r="AM540" s="1060"/>
      <c r="AN540" s="1279"/>
      <c r="AO540" s="2"/>
      <c r="AP540" s="2"/>
      <c r="AQ540" s="2"/>
      <c r="AR540" s="2"/>
      <c r="AS540" s="2"/>
    </row>
    <row r="541" spans="1:45" ht="39" customHeight="1" outlineLevel="1">
      <c r="A541" s="1280" t="s">
        <v>300</v>
      </c>
      <c r="B541" s="324" t="s">
        <v>105</v>
      </c>
      <c r="C541" s="324"/>
      <c r="D541" s="324"/>
      <c r="E541" s="1284" t="s">
        <v>73</v>
      </c>
      <c r="F541" s="3" t="s">
        <v>450</v>
      </c>
      <c r="G541" s="1284" t="s">
        <v>377</v>
      </c>
      <c r="H541" s="1284" t="s">
        <v>80</v>
      </c>
      <c r="I541" s="89" t="s">
        <v>33</v>
      </c>
      <c r="J541" s="1284">
        <v>1</v>
      </c>
      <c r="K541" s="1284">
        <v>2018</v>
      </c>
      <c r="L541" s="1284">
        <v>2018</v>
      </c>
      <c r="M541" s="1346">
        <f t="shared" si="244"/>
        <v>800</v>
      </c>
      <c r="N541" s="1346">
        <v>800</v>
      </c>
      <c r="O541" s="1346">
        <v>0</v>
      </c>
      <c r="P541" s="1346">
        <v>0</v>
      </c>
      <c r="Q541" s="1346">
        <f t="shared" si="247"/>
        <v>800</v>
      </c>
      <c r="R541" s="1346">
        <v>800</v>
      </c>
      <c r="S541" s="1346">
        <v>0</v>
      </c>
      <c r="T541" s="1346">
        <v>0</v>
      </c>
      <c r="U541" s="412">
        <f t="shared" si="240"/>
        <v>800</v>
      </c>
      <c r="V541" s="413">
        <f t="shared" ref="V541:X543" si="257">R541</f>
        <v>800</v>
      </c>
      <c r="W541" s="413">
        <f t="shared" si="257"/>
        <v>0</v>
      </c>
      <c r="X541" s="413">
        <f t="shared" si="257"/>
        <v>0</v>
      </c>
      <c r="Y541" s="464">
        <f t="shared" si="256"/>
        <v>800</v>
      </c>
      <c r="Z541" s="464">
        <f t="shared" si="253"/>
        <v>800</v>
      </c>
      <c r="AA541" s="464">
        <f t="shared" si="252"/>
        <v>0</v>
      </c>
      <c r="AB541" s="464">
        <f t="shared" si="252"/>
        <v>0</v>
      </c>
      <c r="AC541" s="124">
        <f t="shared" si="255"/>
        <v>766.7</v>
      </c>
      <c r="AD541" s="124">
        <v>0</v>
      </c>
      <c r="AE541" s="89">
        <v>766.7</v>
      </c>
      <c r="AF541" s="89"/>
      <c r="AG541" s="203"/>
      <c r="AH541" s="203"/>
      <c r="AI541" s="203"/>
      <c r="AJ541" s="133"/>
      <c r="AK541" s="1314">
        <f t="shared" si="249"/>
        <v>0</v>
      </c>
      <c r="AL541" s="1314">
        <f t="shared" si="250"/>
        <v>-33.299999999999955</v>
      </c>
      <c r="AM541" s="1098"/>
      <c r="AN541" s="1279"/>
      <c r="AO541" s="2"/>
      <c r="AP541" s="2"/>
      <c r="AQ541" s="2"/>
      <c r="AR541" s="2"/>
      <c r="AS541" s="2"/>
    </row>
    <row r="542" spans="1:45" ht="38.25" customHeight="1" outlineLevel="1">
      <c r="A542" s="1280" t="s">
        <v>301</v>
      </c>
      <c r="B542" s="324" t="s">
        <v>103</v>
      </c>
      <c r="C542" s="324"/>
      <c r="D542" s="324"/>
      <c r="E542" s="1284" t="s">
        <v>73</v>
      </c>
      <c r="F542" s="3" t="s">
        <v>450</v>
      </c>
      <c r="G542" s="1284" t="s">
        <v>377</v>
      </c>
      <c r="H542" s="1284" t="s">
        <v>80</v>
      </c>
      <c r="I542" s="89" t="s">
        <v>33</v>
      </c>
      <c r="J542" s="1284">
        <v>1</v>
      </c>
      <c r="K542" s="1284">
        <v>2018</v>
      </c>
      <c r="L542" s="1284">
        <v>2018</v>
      </c>
      <c r="M542" s="1346">
        <f t="shared" si="244"/>
        <v>700</v>
      </c>
      <c r="N542" s="1346">
        <v>700</v>
      </c>
      <c r="O542" s="1346">
        <v>0</v>
      </c>
      <c r="P542" s="1346">
        <v>0</v>
      </c>
      <c r="Q542" s="1346">
        <f t="shared" si="247"/>
        <v>700</v>
      </c>
      <c r="R542" s="1346">
        <v>700</v>
      </c>
      <c r="S542" s="1346">
        <v>0</v>
      </c>
      <c r="T542" s="1346">
        <v>0</v>
      </c>
      <c r="U542" s="412">
        <f t="shared" si="240"/>
        <v>700</v>
      </c>
      <c r="V542" s="413">
        <f t="shared" si="257"/>
        <v>700</v>
      </c>
      <c r="W542" s="413">
        <f t="shared" si="257"/>
        <v>0</v>
      </c>
      <c r="X542" s="413">
        <f t="shared" si="257"/>
        <v>0</v>
      </c>
      <c r="Y542" s="464">
        <f t="shared" si="256"/>
        <v>700</v>
      </c>
      <c r="Z542" s="464">
        <f t="shared" si="253"/>
        <v>700</v>
      </c>
      <c r="AA542" s="464">
        <f t="shared" si="252"/>
        <v>0</v>
      </c>
      <c r="AB542" s="464">
        <f t="shared" si="252"/>
        <v>0</v>
      </c>
      <c r="AC542" s="124">
        <f t="shared" si="255"/>
        <v>616.4</v>
      </c>
      <c r="AD542" s="124">
        <v>0</v>
      </c>
      <c r="AE542" s="89">
        <v>616.4</v>
      </c>
      <c r="AF542" s="89"/>
      <c r="AG542" s="203"/>
      <c r="AH542" s="203"/>
      <c r="AI542" s="203"/>
      <c r="AJ542" s="133"/>
      <c r="AK542" s="1314">
        <f t="shared" si="249"/>
        <v>0</v>
      </c>
      <c r="AL542" s="1314">
        <f t="shared" si="250"/>
        <v>-83.600000000000023</v>
      </c>
      <c r="AM542" s="1098"/>
      <c r="AN542" s="1279"/>
      <c r="AO542" s="2"/>
      <c r="AP542" s="2"/>
      <c r="AQ542" s="2"/>
      <c r="AR542" s="2"/>
      <c r="AS542" s="2"/>
    </row>
    <row r="543" spans="1:45" ht="55.95" customHeight="1" outlineLevel="1">
      <c r="A543" s="361" t="s">
        <v>302</v>
      </c>
      <c r="B543" s="530" t="s">
        <v>113</v>
      </c>
      <c r="C543" s="1307" t="s">
        <v>924</v>
      </c>
      <c r="D543" s="1310"/>
      <c r="E543" s="1284" t="s">
        <v>73</v>
      </c>
      <c r="F543" s="3" t="s">
        <v>450</v>
      </c>
      <c r="G543" s="1284" t="s">
        <v>377</v>
      </c>
      <c r="H543" s="1284" t="s">
        <v>80</v>
      </c>
      <c r="I543" s="89" t="s">
        <v>33</v>
      </c>
      <c r="J543" s="1284">
        <v>1</v>
      </c>
      <c r="K543" s="1284">
        <v>2020</v>
      </c>
      <c r="L543" s="1284">
        <v>2020</v>
      </c>
      <c r="M543" s="1346">
        <f t="shared" si="244"/>
        <v>2490</v>
      </c>
      <c r="N543" s="1346">
        <v>0</v>
      </c>
      <c r="O543" s="1346">
        <v>0</v>
      </c>
      <c r="P543" s="1346">
        <v>2490</v>
      </c>
      <c r="Q543" s="1346">
        <f t="shared" si="247"/>
        <v>2490</v>
      </c>
      <c r="R543" s="1346">
        <v>0</v>
      </c>
      <c r="S543" s="1346">
        <v>0</v>
      </c>
      <c r="T543" s="1346">
        <v>2490</v>
      </c>
      <c r="U543" s="412">
        <f t="shared" si="240"/>
        <v>2490</v>
      </c>
      <c r="V543" s="413">
        <f t="shared" si="257"/>
        <v>0</v>
      </c>
      <c r="W543" s="413">
        <f t="shared" si="257"/>
        <v>0</v>
      </c>
      <c r="X543" s="413">
        <f t="shared" si="257"/>
        <v>2490</v>
      </c>
      <c r="Y543" s="464">
        <f t="shared" si="256"/>
        <v>0</v>
      </c>
      <c r="Z543" s="464">
        <v>0</v>
      </c>
      <c r="AA543" s="464">
        <v>0</v>
      </c>
      <c r="AB543" s="464">
        <v>0</v>
      </c>
      <c r="AC543" s="124">
        <f t="shared" si="255"/>
        <v>0</v>
      </c>
      <c r="AD543" s="124">
        <v>0</v>
      </c>
      <c r="AE543" s="124">
        <v>0</v>
      </c>
      <c r="AF543" s="124">
        <v>0</v>
      </c>
      <c r="AG543" s="134"/>
      <c r="AH543" s="134"/>
      <c r="AI543" s="134"/>
      <c r="AJ543" s="1346">
        <v>0</v>
      </c>
      <c r="AK543" s="1346">
        <f t="shared" si="249"/>
        <v>0</v>
      </c>
      <c r="AL543" s="1346">
        <f t="shared" si="250"/>
        <v>0</v>
      </c>
      <c r="AM543" s="1061"/>
      <c r="AN543" s="1279"/>
      <c r="AO543" s="2"/>
      <c r="AP543" s="2"/>
      <c r="AQ543" s="2"/>
      <c r="AR543" s="2"/>
      <c r="AS543" s="2"/>
    </row>
    <row r="544" spans="1:45" ht="79.95" customHeight="1" outlineLevel="1">
      <c r="A544" s="1280" t="s">
        <v>303</v>
      </c>
      <c r="B544" s="1310" t="s">
        <v>108</v>
      </c>
      <c r="C544" s="1307" t="s">
        <v>812</v>
      </c>
      <c r="D544" s="1307"/>
      <c r="E544" s="1284" t="s">
        <v>73</v>
      </c>
      <c r="F544" s="3" t="s">
        <v>450</v>
      </c>
      <c r="G544" s="1284" t="s">
        <v>377</v>
      </c>
      <c r="H544" s="1284" t="s">
        <v>80</v>
      </c>
      <c r="I544" s="89" t="s">
        <v>33</v>
      </c>
      <c r="J544" s="1284">
        <v>1</v>
      </c>
      <c r="K544" s="1284">
        <v>2019</v>
      </c>
      <c r="L544" s="1284">
        <v>2020</v>
      </c>
      <c r="M544" s="1346">
        <f t="shared" si="244"/>
        <v>800</v>
      </c>
      <c r="N544" s="1346">
        <v>0</v>
      </c>
      <c r="O544" s="1346">
        <v>800</v>
      </c>
      <c r="P544" s="1346">
        <v>0</v>
      </c>
      <c r="Q544" s="1346">
        <f t="shared" si="247"/>
        <v>800</v>
      </c>
      <c r="R544" s="1346">
        <v>0</v>
      </c>
      <c r="S544" s="1346">
        <v>800</v>
      </c>
      <c r="T544" s="1346">
        <v>0</v>
      </c>
      <c r="U544" s="412">
        <f t="shared" si="240"/>
        <v>800</v>
      </c>
      <c r="V544" s="412">
        <v>0</v>
      </c>
      <c r="W544" s="412">
        <v>0</v>
      </c>
      <c r="X544" s="412">
        <v>800</v>
      </c>
      <c r="Y544" s="472">
        <f t="shared" si="256"/>
        <v>650</v>
      </c>
      <c r="Z544" s="472">
        <f t="shared" ref="Z544:AB555" si="258">V544</f>
        <v>0</v>
      </c>
      <c r="AA544" s="472">
        <f t="shared" si="258"/>
        <v>0</v>
      </c>
      <c r="AB544" s="472">
        <v>650</v>
      </c>
      <c r="AC544" s="124">
        <f t="shared" si="255"/>
        <v>650.12</v>
      </c>
      <c r="AD544" s="124">
        <v>0</v>
      </c>
      <c r="AE544" s="124">
        <v>0</v>
      </c>
      <c r="AF544" s="1059">
        <f>SUM(AG544:AH544)</f>
        <v>650.12</v>
      </c>
      <c r="AG544" s="102">
        <v>650.12</v>
      </c>
      <c r="AH544" s="108"/>
      <c r="AI544" s="108"/>
      <c r="AJ544" s="1346">
        <v>650</v>
      </c>
      <c r="AK544" s="1346">
        <f t="shared" si="249"/>
        <v>0.12000000000000455</v>
      </c>
      <c r="AL544" s="1346">
        <f t="shared" si="250"/>
        <v>0.12000000000000455</v>
      </c>
      <c r="AM544" s="1061"/>
      <c r="AN544" s="1279"/>
      <c r="AO544" s="2"/>
      <c r="AP544" s="2"/>
      <c r="AQ544" s="2"/>
      <c r="AR544" s="2"/>
      <c r="AS544" s="2"/>
    </row>
    <row r="545" spans="1:45" ht="87" customHeight="1" outlineLevel="1">
      <c r="A545" s="1280" t="s">
        <v>304</v>
      </c>
      <c r="B545" s="64" t="s">
        <v>109</v>
      </c>
      <c r="C545" s="1307" t="s">
        <v>812</v>
      </c>
      <c r="D545" s="1307"/>
      <c r="E545" s="1284" t="s">
        <v>73</v>
      </c>
      <c r="F545" s="3" t="s">
        <v>450</v>
      </c>
      <c r="G545" s="1284" t="s">
        <v>377</v>
      </c>
      <c r="H545" s="1284" t="s">
        <v>80</v>
      </c>
      <c r="I545" s="89" t="s">
        <v>33</v>
      </c>
      <c r="J545" s="1284">
        <v>1</v>
      </c>
      <c r="K545" s="1284">
        <v>2019</v>
      </c>
      <c r="L545" s="1284">
        <v>2020</v>
      </c>
      <c r="M545" s="1346">
        <f t="shared" si="244"/>
        <v>740</v>
      </c>
      <c r="N545" s="1346">
        <v>0</v>
      </c>
      <c r="O545" s="1346">
        <v>740</v>
      </c>
      <c r="P545" s="1346">
        <v>0</v>
      </c>
      <c r="Q545" s="1346">
        <f t="shared" si="247"/>
        <v>740</v>
      </c>
      <c r="R545" s="1346">
        <v>0</v>
      </c>
      <c r="S545" s="1346">
        <v>740</v>
      </c>
      <c r="T545" s="1346">
        <v>0</v>
      </c>
      <c r="U545" s="421">
        <f t="shared" si="240"/>
        <v>740</v>
      </c>
      <c r="V545" s="421">
        <v>0</v>
      </c>
      <c r="W545" s="421">
        <v>0</v>
      </c>
      <c r="X545" s="421">
        <v>740</v>
      </c>
      <c r="Y545" s="472">
        <f t="shared" si="256"/>
        <v>740</v>
      </c>
      <c r="Z545" s="472">
        <f t="shared" si="258"/>
        <v>0</v>
      </c>
      <c r="AA545" s="472">
        <f t="shared" si="258"/>
        <v>0</v>
      </c>
      <c r="AB545" s="472">
        <f t="shared" si="258"/>
        <v>740</v>
      </c>
      <c r="AC545" s="124">
        <f t="shared" si="255"/>
        <v>647.56422999999995</v>
      </c>
      <c r="AD545" s="124">
        <v>0</v>
      </c>
      <c r="AE545" s="124">
        <v>0</v>
      </c>
      <c r="AF545" s="1059">
        <f>SUM(AG545:AH545)</f>
        <v>647.56422999999995</v>
      </c>
      <c r="AG545" s="108">
        <v>647.56422999999995</v>
      </c>
      <c r="AH545" s="108"/>
      <c r="AI545" s="108"/>
      <c r="AJ545" s="1346">
        <v>648</v>
      </c>
      <c r="AK545" s="1346">
        <f t="shared" si="249"/>
        <v>-92.435770000000048</v>
      </c>
      <c r="AL545" s="1346">
        <f t="shared" si="250"/>
        <v>-92.435770000000048</v>
      </c>
      <c r="AM545" s="1061"/>
      <c r="AN545" s="1279"/>
      <c r="AO545" s="2"/>
      <c r="AP545" s="2"/>
      <c r="AQ545" s="2"/>
      <c r="AR545" s="2"/>
      <c r="AS545" s="2"/>
    </row>
    <row r="546" spans="1:45" ht="42.75" customHeight="1" outlineLevel="1">
      <c r="A546" s="1280" t="s">
        <v>305</v>
      </c>
      <c r="B546" s="1310" t="s">
        <v>362</v>
      </c>
      <c r="C546" s="1310"/>
      <c r="D546" s="1310"/>
      <c r="E546" s="1284" t="s">
        <v>73</v>
      </c>
      <c r="F546" s="3" t="s">
        <v>450</v>
      </c>
      <c r="G546" s="1284" t="s">
        <v>377</v>
      </c>
      <c r="H546" s="1284" t="s">
        <v>80</v>
      </c>
      <c r="I546" s="89" t="s">
        <v>33</v>
      </c>
      <c r="J546" s="1284">
        <v>1</v>
      </c>
      <c r="K546" s="1284">
        <v>2020</v>
      </c>
      <c r="L546" s="1284">
        <v>2020</v>
      </c>
      <c r="M546" s="1346">
        <f t="shared" si="244"/>
        <v>270</v>
      </c>
      <c r="N546" s="1346">
        <v>0</v>
      </c>
      <c r="O546" s="1346">
        <v>0</v>
      </c>
      <c r="P546" s="1346">
        <v>270</v>
      </c>
      <c r="Q546" s="1346">
        <f t="shared" si="247"/>
        <v>270</v>
      </c>
      <c r="R546" s="1346">
        <v>0</v>
      </c>
      <c r="S546" s="1346">
        <v>0</v>
      </c>
      <c r="T546" s="1346">
        <v>270</v>
      </c>
      <c r="U546" s="412">
        <f t="shared" si="240"/>
        <v>270</v>
      </c>
      <c r="V546" s="413">
        <f t="shared" ref="V546:X550" si="259">R546</f>
        <v>0</v>
      </c>
      <c r="W546" s="413">
        <f t="shared" si="259"/>
        <v>0</v>
      </c>
      <c r="X546" s="413">
        <f t="shared" si="259"/>
        <v>270</v>
      </c>
      <c r="Y546" s="472">
        <f t="shared" si="256"/>
        <v>270</v>
      </c>
      <c r="Z546" s="472">
        <f t="shared" si="258"/>
        <v>0</v>
      </c>
      <c r="AA546" s="472">
        <f t="shared" si="258"/>
        <v>0</v>
      </c>
      <c r="AB546" s="472">
        <f t="shared" si="258"/>
        <v>270</v>
      </c>
      <c r="AC546" s="124">
        <f t="shared" si="255"/>
        <v>187</v>
      </c>
      <c r="AD546" s="124">
        <v>0</v>
      </c>
      <c r="AE546" s="124">
        <v>0</v>
      </c>
      <c r="AF546" s="124">
        <v>187</v>
      </c>
      <c r="AG546" s="108"/>
      <c r="AH546" s="108">
        <v>187.3</v>
      </c>
      <c r="AI546" s="134"/>
      <c r="AJ546" s="1346">
        <v>187</v>
      </c>
      <c r="AK546" s="1346">
        <f t="shared" si="249"/>
        <v>-83</v>
      </c>
      <c r="AL546" s="1346">
        <f t="shared" si="250"/>
        <v>-83</v>
      </c>
      <c r="AM546" s="1061"/>
      <c r="AN546" s="1279"/>
      <c r="AO546" s="2"/>
      <c r="AP546" s="2"/>
      <c r="AQ546" s="2"/>
      <c r="AR546" s="2"/>
      <c r="AS546" s="2"/>
    </row>
    <row r="547" spans="1:45" ht="57.6" outlineLevel="1">
      <c r="A547" s="1280" t="s">
        <v>733</v>
      </c>
      <c r="B547" s="1310" t="s">
        <v>734</v>
      </c>
      <c r="C547" s="1307" t="s">
        <v>741</v>
      </c>
      <c r="D547" s="1307"/>
      <c r="E547" s="1284" t="s">
        <v>73</v>
      </c>
      <c r="F547" s="3" t="s">
        <v>450</v>
      </c>
      <c r="G547" s="1284" t="s">
        <v>377</v>
      </c>
      <c r="H547" s="1284" t="s">
        <v>80</v>
      </c>
      <c r="I547" s="89" t="s">
        <v>33</v>
      </c>
      <c r="J547" s="1284">
        <v>6</v>
      </c>
      <c r="K547" s="1284">
        <v>2018</v>
      </c>
      <c r="L547" s="1284">
        <v>2018</v>
      </c>
      <c r="M547" s="1346"/>
      <c r="N547" s="1346"/>
      <c r="O547" s="1346"/>
      <c r="P547" s="1346"/>
      <c r="Q547" s="1346">
        <f>SUM(R547:T547)</f>
        <v>543.1</v>
      </c>
      <c r="R547" s="1346">
        <v>543.1</v>
      </c>
      <c r="S547" s="1346">
        <v>0</v>
      </c>
      <c r="T547" s="1346">
        <v>0</v>
      </c>
      <c r="U547" s="413">
        <f t="shared" si="240"/>
        <v>543.1</v>
      </c>
      <c r="V547" s="413">
        <f t="shared" si="259"/>
        <v>543.1</v>
      </c>
      <c r="W547" s="413">
        <f t="shared" si="259"/>
        <v>0</v>
      </c>
      <c r="X547" s="413">
        <f t="shared" si="259"/>
        <v>0</v>
      </c>
      <c r="Y547" s="472">
        <f t="shared" si="256"/>
        <v>543.1</v>
      </c>
      <c r="Z547" s="472">
        <f t="shared" si="258"/>
        <v>543.1</v>
      </c>
      <c r="AA547" s="472">
        <f t="shared" si="258"/>
        <v>0</v>
      </c>
      <c r="AB547" s="472">
        <f t="shared" si="258"/>
        <v>0</v>
      </c>
      <c r="AC547" s="124">
        <f t="shared" si="255"/>
        <v>543.1</v>
      </c>
      <c r="AD547" s="124">
        <v>543.1</v>
      </c>
      <c r="AE547" s="124">
        <v>0</v>
      </c>
      <c r="AF547" s="301"/>
      <c r="AG547" s="134"/>
      <c r="AH547" s="134"/>
      <c r="AI547" s="134"/>
      <c r="AJ547" s="134"/>
      <c r="AK547" s="108">
        <f t="shared" si="249"/>
        <v>0</v>
      </c>
      <c r="AL547" s="108">
        <f t="shared" si="250"/>
        <v>0</v>
      </c>
      <c r="AM547" s="1186"/>
      <c r="AN547" s="1279"/>
      <c r="AO547" s="2"/>
      <c r="AP547" s="2"/>
      <c r="AQ547" s="2"/>
      <c r="AR547" s="2"/>
      <c r="AS547" s="2"/>
    </row>
    <row r="548" spans="1:45" ht="57.6" outlineLevel="1">
      <c r="A548" s="1280" t="s">
        <v>735</v>
      </c>
      <c r="B548" s="1310" t="s">
        <v>736</v>
      </c>
      <c r="C548" s="1307" t="s">
        <v>741</v>
      </c>
      <c r="D548" s="1307"/>
      <c r="E548" s="1284" t="s">
        <v>73</v>
      </c>
      <c r="F548" s="3" t="s">
        <v>450</v>
      </c>
      <c r="G548" s="1284" t="s">
        <v>377</v>
      </c>
      <c r="H548" s="1284" t="s">
        <v>80</v>
      </c>
      <c r="I548" s="89" t="s">
        <v>33</v>
      </c>
      <c r="J548" s="1284">
        <v>1</v>
      </c>
      <c r="K548" s="1284">
        <v>2018</v>
      </c>
      <c r="L548" s="1284">
        <v>2018</v>
      </c>
      <c r="M548" s="1346"/>
      <c r="N548" s="1346"/>
      <c r="O548" s="1346"/>
      <c r="P548" s="1346"/>
      <c r="Q548" s="1346">
        <f>SUM(R548:T548)</f>
        <v>9544.6</v>
      </c>
      <c r="R548" s="1346">
        <v>9544.6</v>
      </c>
      <c r="S548" s="1346">
        <v>0</v>
      </c>
      <c r="T548" s="1346">
        <v>0</v>
      </c>
      <c r="U548" s="413">
        <f t="shared" si="240"/>
        <v>9544.6</v>
      </c>
      <c r="V548" s="413">
        <f t="shared" si="259"/>
        <v>9544.6</v>
      </c>
      <c r="W548" s="413">
        <f t="shared" si="259"/>
        <v>0</v>
      </c>
      <c r="X548" s="413">
        <f t="shared" si="259"/>
        <v>0</v>
      </c>
      <c r="Y548" s="472">
        <f t="shared" si="256"/>
        <v>9544.6</v>
      </c>
      <c r="Z548" s="472">
        <f t="shared" si="258"/>
        <v>9544.6</v>
      </c>
      <c r="AA548" s="472">
        <f t="shared" si="258"/>
        <v>0</v>
      </c>
      <c r="AB548" s="472">
        <f t="shared" si="258"/>
        <v>0</v>
      </c>
      <c r="AC548" s="124">
        <f t="shared" si="255"/>
        <v>9544.6</v>
      </c>
      <c r="AD548" s="89">
        <v>9544.6</v>
      </c>
      <c r="AE548" s="124">
        <v>0</v>
      </c>
      <c r="AF548" s="301"/>
      <c r="AG548" s="134"/>
      <c r="AH548" s="134"/>
      <c r="AI548" s="134"/>
      <c r="AJ548" s="134"/>
      <c r="AK548" s="108">
        <f t="shared" si="249"/>
        <v>0</v>
      </c>
      <c r="AL548" s="108">
        <f t="shared" si="250"/>
        <v>0</v>
      </c>
      <c r="AM548" s="1186"/>
      <c r="AN548" s="1279"/>
      <c r="AO548" s="2"/>
      <c r="AP548" s="2"/>
      <c r="AQ548" s="2"/>
      <c r="AR548" s="2"/>
      <c r="AS548" s="2"/>
    </row>
    <row r="549" spans="1:45" ht="57.6" outlineLevel="1">
      <c r="A549" s="1280" t="s">
        <v>737</v>
      </c>
      <c r="B549" s="1310" t="s">
        <v>738</v>
      </c>
      <c r="C549" s="1307" t="s">
        <v>741</v>
      </c>
      <c r="D549" s="1307"/>
      <c r="E549" s="1284" t="s">
        <v>73</v>
      </c>
      <c r="F549" s="3" t="s">
        <v>450</v>
      </c>
      <c r="G549" s="1284" t="s">
        <v>377</v>
      </c>
      <c r="H549" s="1284" t="s">
        <v>80</v>
      </c>
      <c r="I549" s="89" t="s">
        <v>33</v>
      </c>
      <c r="J549" s="1284">
        <v>1</v>
      </c>
      <c r="K549" s="1284">
        <v>2018</v>
      </c>
      <c r="L549" s="1284">
        <v>2018</v>
      </c>
      <c r="M549" s="1346"/>
      <c r="N549" s="1346"/>
      <c r="O549" s="1346"/>
      <c r="P549" s="1346"/>
      <c r="Q549" s="1346">
        <f>SUM(R549:T549)</f>
        <v>938.2</v>
      </c>
      <c r="R549" s="1346">
        <v>938.2</v>
      </c>
      <c r="S549" s="1346">
        <v>0</v>
      </c>
      <c r="T549" s="1346">
        <v>0</v>
      </c>
      <c r="U549" s="413">
        <f t="shared" si="240"/>
        <v>938.2</v>
      </c>
      <c r="V549" s="413">
        <f t="shared" si="259"/>
        <v>938.2</v>
      </c>
      <c r="W549" s="413">
        <f t="shared" si="259"/>
        <v>0</v>
      </c>
      <c r="X549" s="413">
        <f t="shared" si="259"/>
        <v>0</v>
      </c>
      <c r="Y549" s="472">
        <f t="shared" si="256"/>
        <v>938.2</v>
      </c>
      <c r="Z549" s="472">
        <f t="shared" si="258"/>
        <v>938.2</v>
      </c>
      <c r="AA549" s="472">
        <f t="shared" si="258"/>
        <v>0</v>
      </c>
      <c r="AB549" s="472">
        <f t="shared" si="258"/>
        <v>0</v>
      </c>
      <c r="AC549" s="124">
        <f t="shared" si="255"/>
        <v>938.2</v>
      </c>
      <c r="AD549" s="89">
        <v>938.2</v>
      </c>
      <c r="AE549" s="124">
        <v>0</v>
      </c>
      <c r="AF549" s="301"/>
      <c r="AG549" s="134"/>
      <c r="AH549" s="134"/>
      <c r="AI549" s="134"/>
      <c r="AJ549" s="134"/>
      <c r="AK549" s="108">
        <f t="shared" si="249"/>
        <v>0</v>
      </c>
      <c r="AL549" s="108">
        <f t="shared" si="250"/>
        <v>0</v>
      </c>
      <c r="AM549" s="1186"/>
      <c r="AN549" s="1279"/>
      <c r="AO549" s="2"/>
      <c r="AP549" s="2"/>
      <c r="AQ549" s="2"/>
      <c r="AR549" s="2"/>
      <c r="AS549" s="2"/>
    </row>
    <row r="550" spans="1:45" ht="57.6" outlineLevel="1">
      <c r="A550" s="1280" t="s">
        <v>739</v>
      </c>
      <c r="B550" s="1310" t="s">
        <v>740</v>
      </c>
      <c r="C550" s="1307" t="s">
        <v>741</v>
      </c>
      <c r="D550" s="1307"/>
      <c r="E550" s="1284" t="s">
        <v>73</v>
      </c>
      <c r="F550" s="3" t="s">
        <v>450</v>
      </c>
      <c r="G550" s="1284" t="s">
        <v>377</v>
      </c>
      <c r="H550" s="1284" t="s">
        <v>80</v>
      </c>
      <c r="I550" s="89" t="s">
        <v>33</v>
      </c>
      <c r="J550" s="1284">
        <v>1</v>
      </c>
      <c r="K550" s="1284">
        <v>2018</v>
      </c>
      <c r="L550" s="1284">
        <v>2018</v>
      </c>
      <c r="M550" s="1346"/>
      <c r="N550" s="1346"/>
      <c r="O550" s="1346"/>
      <c r="P550" s="1346"/>
      <c r="Q550" s="1346">
        <f>SUM(R550:T550)</f>
        <v>903.6</v>
      </c>
      <c r="R550" s="1346">
        <v>903.6</v>
      </c>
      <c r="S550" s="1346">
        <v>0</v>
      </c>
      <c r="T550" s="1346">
        <v>0</v>
      </c>
      <c r="U550" s="413">
        <f t="shared" si="240"/>
        <v>903.6</v>
      </c>
      <c r="V550" s="413">
        <f t="shared" si="259"/>
        <v>903.6</v>
      </c>
      <c r="W550" s="413">
        <f t="shared" si="259"/>
        <v>0</v>
      </c>
      <c r="X550" s="413">
        <f t="shared" si="259"/>
        <v>0</v>
      </c>
      <c r="Y550" s="472">
        <f t="shared" si="256"/>
        <v>903.6</v>
      </c>
      <c r="Z550" s="472">
        <f t="shared" si="258"/>
        <v>903.6</v>
      </c>
      <c r="AA550" s="472">
        <f t="shared" si="258"/>
        <v>0</v>
      </c>
      <c r="AB550" s="472">
        <f t="shared" si="258"/>
        <v>0</v>
      </c>
      <c r="AC550" s="124">
        <f t="shared" si="255"/>
        <v>903.6</v>
      </c>
      <c r="AD550" s="89">
        <v>903.6</v>
      </c>
      <c r="AE550" s="124">
        <v>0</v>
      </c>
      <c r="AF550" s="301"/>
      <c r="AG550" s="134"/>
      <c r="AH550" s="134"/>
      <c r="AI550" s="134"/>
      <c r="AJ550" s="134"/>
      <c r="AK550" s="108">
        <f t="shared" si="249"/>
        <v>0</v>
      </c>
      <c r="AL550" s="108">
        <f t="shared" si="250"/>
        <v>0</v>
      </c>
      <c r="AM550" s="1186"/>
      <c r="AN550" s="1279"/>
      <c r="AO550" s="2"/>
      <c r="AP550" s="2"/>
      <c r="AQ550" s="2"/>
      <c r="AR550" s="2"/>
      <c r="AS550" s="2"/>
    </row>
    <row r="551" spans="1:45" ht="57.6" outlineLevel="1">
      <c r="A551" s="1280" t="s">
        <v>795</v>
      </c>
      <c r="B551" s="1310" t="s">
        <v>796</v>
      </c>
      <c r="C551" s="49" t="s">
        <v>797</v>
      </c>
      <c r="D551" s="49"/>
      <c r="E551" s="1284" t="s">
        <v>73</v>
      </c>
      <c r="F551" s="3" t="s">
        <v>450</v>
      </c>
      <c r="G551" s="1284" t="s">
        <v>377</v>
      </c>
      <c r="H551" s="1284" t="s">
        <v>80</v>
      </c>
      <c r="I551" s="89" t="s">
        <v>33</v>
      </c>
      <c r="J551" s="1284">
        <v>1</v>
      </c>
      <c r="K551" s="1284">
        <v>2019</v>
      </c>
      <c r="L551" s="1284">
        <v>2019</v>
      </c>
      <c r="M551" s="1346"/>
      <c r="N551" s="1346"/>
      <c r="O551" s="1346"/>
      <c r="P551" s="1346"/>
      <c r="Q551" s="1346"/>
      <c r="R551" s="1346"/>
      <c r="S551" s="1346"/>
      <c r="T551" s="1346"/>
      <c r="U551" s="412">
        <f t="shared" si="240"/>
        <v>398.7</v>
      </c>
      <c r="V551" s="412">
        <v>0</v>
      </c>
      <c r="W551" s="412">
        <v>398.7</v>
      </c>
      <c r="X551" s="412">
        <v>0</v>
      </c>
      <c r="Y551" s="472">
        <f t="shared" si="256"/>
        <v>398.7</v>
      </c>
      <c r="Z551" s="472">
        <f t="shared" si="258"/>
        <v>0</v>
      </c>
      <c r="AA551" s="472">
        <f t="shared" si="258"/>
        <v>398.7</v>
      </c>
      <c r="AB551" s="472">
        <f t="shared" si="258"/>
        <v>0</v>
      </c>
      <c r="AC551" s="124">
        <f t="shared" si="255"/>
        <v>398.7</v>
      </c>
      <c r="AD551" s="1284"/>
      <c r="AE551" s="1284"/>
      <c r="AF551" s="89">
        <v>398.7</v>
      </c>
      <c r="AG551" s="134"/>
      <c r="AH551" s="134"/>
      <c r="AI551" s="134"/>
      <c r="AJ551" s="134"/>
      <c r="AK551" s="108">
        <f t="shared" si="249"/>
        <v>398.7</v>
      </c>
      <c r="AL551" s="108">
        <f t="shared" si="250"/>
        <v>0</v>
      </c>
      <c r="AM551" s="1186"/>
      <c r="AN551" s="1279"/>
      <c r="AO551" s="2"/>
      <c r="AP551" s="2"/>
      <c r="AQ551" s="2"/>
      <c r="AR551" s="2"/>
      <c r="AS551" s="2"/>
    </row>
    <row r="552" spans="1:45" ht="57.6" outlineLevel="1">
      <c r="A552" s="1280" t="s">
        <v>798</v>
      </c>
      <c r="B552" s="1310" t="s">
        <v>799</v>
      </c>
      <c r="C552" s="49" t="s">
        <v>797</v>
      </c>
      <c r="D552" s="49"/>
      <c r="E552" s="1284" t="s">
        <v>73</v>
      </c>
      <c r="F552" s="3" t="s">
        <v>450</v>
      </c>
      <c r="G552" s="1284" t="s">
        <v>377</v>
      </c>
      <c r="H552" s="1284" t="s">
        <v>80</v>
      </c>
      <c r="I552" s="89" t="s">
        <v>33</v>
      </c>
      <c r="J552" s="1284">
        <v>1</v>
      </c>
      <c r="K552" s="1284">
        <v>2019</v>
      </c>
      <c r="L552" s="1284">
        <v>2019</v>
      </c>
      <c r="M552" s="1346"/>
      <c r="N552" s="1346"/>
      <c r="O552" s="1346"/>
      <c r="P552" s="1346"/>
      <c r="Q552" s="1346"/>
      <c r="R552" s="1346"/>
      <c r="S552" s="1346"/>
      <c r="T552" s="1346"/>
      <c r="U552" s="412">
        <f t="shared" si="240"/>
        <v>2198</v>
      </c>
      <c r="V552" s="412">
        <v>0</v>
      </c>
      <c r="W552" s="412">
        <v>2198</v>
      </c>
      <c r="X552" s="412">
        <v>0</v>
      </c>
      <c r="Y552" s="472">
        <f t="shared" si="256"/>
        <v>2198</v>
      </c>
      <c r="Z552" s="472">
        <f t="shared" si="258"/>
        <v>0</v>
      </c>
      <c r="AA552" s="472">
        <f t="shared" si="258"/>
        <v>2198</v>
      </c>
      <c r="AB552" s="472">
        <f t="shared" si="258"/>
        <v>0</v>
      </c>
      <c r="AC552" s="124">
        <f t="shared" si="255"/>
        <v>2198</v>
      </c>
      <c r="AD552" s="1284"/>
      <c r="AE552" s="1284"/>
      <c r="AF552" s="89">
        <v>2198</v>
      </c>
      <c r="AG552" s="134"/>
      <c r="AH552" s="134"/>
      <c r="AI552" s="134"/>
      <c r="AJ552" s="134"/>
      <c r="AK552" s="108">
        <f t="shared" si="249"/>
        <v>2198</v>
      </c>
      <c r="AL552" s="108">
        <f t="shared" si="250"/>
        <v>0</v>
      </c>
      <c r="AM552" s="1186"/>
      <c r="AN552" s="1279"/>
      <c r="AO552" s="2"/>
      <c r="AP552" s="2"/>
      <c r="AQ552" s="2"/>
      <c r="AR552" s="2"/>
      <c r="AS552" s="2"/>
    </row>
    <row r="553" spans="1:45" ht="57.6" outlineLevel="1">
      <c r="A553" s="1280" t="s">
        <v>800</v>
      </c>
      <c r="B553" s="1310" t="s">
        <v>801</v>
      </c>
      <c r="C553" s="49" t="s">
        <v>797</v>
      </c>
      <c r="D553" s="49"/>
      <c r="E553" s="1284" t="s">
        <v>73</v>
      </c>
      <c r="F553" s="3" t="s">
        <v>450</v>
      </c>
      <c r="G553" s="1284" t="s">
        <v>377</v>
      </c>
      <c r="H553" s="1284" t="s">
        <v>80</v>
      </c>
      <c r="I553" s="89" t="s">
        <v>33</v>
      </c>
      <c r="J553" s="1284">
        <v>1</v>
      </c>
      <c r="K553" s="1284">
        <v>2019</v>
      </c>
      <c r="L553" s="1284">
        <v>2019</v>
      </c>
      <c r="M553" s="1346"/>
      <c r="N553" s="1346"/>
      <c r="O553" s="1346"/>
      <c r="P553" s="1346"/>
      <c r="Q553" s="1346"/>
      <c r="R553" s="1346"/>
      <c r="S553" s="1346"/>
      <c r="T553" s="1346"/>
      <c r="U553" s="412">
        <f t="shared" si="240"/>
        <v>1439.6</v>
      </c>
      <c r="V553" s="412">
        <v>0</v>
      </c>
      <c r="W553" s="412">
        <v>1439.6</v>
      </c>
      <c r="X553" s="412">
        <v>0</v>
      </c>
      <c r="Y553" s="472">
        <f t="shared" si="256"/>
        <v>1439.6</v>
      </c>
      <c r="Z553" s="472">
        <f t="shared" si="258"/>
        <v>0</v>
      </c>
      <c r="AA553" s="472">
        <f t="shared" si="258"/>
        <v>1439.6</v>
      </c>
      <c r="AB553" s="472">
        <f t="shared" si="258"/>
        <v>0</v>
      </c>
      <c r="AC553" s="124">
        <f t="shared" si="255"/>
        <v>1439.6</v>
      </c>
      <c r="AD553" s="1284"/>
      <c r="AE553" s="1284"/>
      <c r="AF553" s="89">
        <v>1439.6</v>
      </c>
      <c r="AG553" s="134"/>
      <c r="AH553" s="134"/>
      <c r="AI553" s="134"/>
      <c r="AJ553" s="134"/>
      <c r="AK553" s="108">
        <f t="shared" si="249"/>
        <v>1439.6</v>
      </c>
      <c r="AL553" s="108">
        <f t="shared" si="250"/>
        <v>0</v>
      </c>
      <c r="AM553" s="1186"/>
      <c r="AN553" s="1279"/>
      <c r="AO553" s="2"/>
      <c r="AP553" s="2"/>
      <c r="AQ553" s="2"/>
      <c r="AR553" s="2"/>
      <c r="AS553" s="2"/>
    </row>
    <row r="554" spans="1:45" ht="57.6" outlineLevel="1">
      <c r="A554" s="1280" t="s">
        <v>802</v>
      </c>
      <c r="B554" s="1310" t="s">
        <v>803</v>
      </c>
      <c r="C554" s="49" t="s">
        <v>797</v>
      </c>
      <c r="D554" s="49"/>
      <c r="E554" s="1284" t="s">
        <v>73</v>
      </c>
      <c r="F554" s="3" t="s">
        <v>450</v>
      </c>
      <c r="G554" s="1284" t="s">
        <v>377</v>
      </c>
      <c r="H554" s="1284" t="s">
        <v>80</v>
      </c>
      <c r="I554" s="89" t="s">
        <v>33</v>
      </c>
      <c r="J554" s="1284">
        <v>1</v>
      </c>
      <c r="K554" s="1284">
        <v>2019</v>
      </c>
      <c r="L554" s="1284">
        <v>2019</v>
      </c>
      <c r="M554" s="1346"/>
      <c r="N554" s="1346"/>
      <c r="O554" s="1346"/>
      <c r="P554" s="1346"/>
      <c r="Q554" s="1346"/>
      <c r="R554" s="1346"/>
      <c r="S554" s="1346"/>
      <c r="T554" s="1346"/>
      <c r="U554" s="412">
        <f t="shared" si="240"/>
        <v>541.70000000000005</v>
      </c>
      <c r="V554" s="412">
        <v>0</v>
      </c>
      <c r="W554" s="412">
        <v>541.70000000000005</v>
      </c>
      <c r="X554" s="412">
        <v>0</v>
      </c>
      <c r="Y554" s="472">
        <f>SUM(Z554:AB554)</f>
        <v>541.70000000000005</v>
      </c>
      <c r="Z554" s="472">
        <f t="shared" si="258"/>
        <v>0</v>
      </c>
      <c r="AA554" s="472">
        <f t="shared" si="258"/>
        <v>541.70000000000005</v>
      </c>
      <c r="AB554" s="472">
        <f t="shared" si="258"/>
        <v>0</v>
      </c>
      <c r="AC554" s="124">
        <f>SUM(AD554:AF554)</f>
        <v>541.70000000000005</v>
      </c>
      <c r="AD554" s="1284"/>
      <c r="AE554" s="1284"/>
      <c r="AF554" s="1059">
        <v>541.70000000000005</v>
      </c>
      <c r="AG554" s="134"/>
      <c r="AH554" s="134"/>
      <c r="AI554" s="134"/>
      <c r="AJ554" s="134"/>
      <c r="AK554" s="108">
        <f t="shared" si="249"/>
        <v>541.70000000000005</v>
      </c>
      <c r="AL554" s="108">
        <f t="shared" si="250"/>
        <v>0</v>
      </c>
      <c r="AM554" s="1186"/>
      <c r="AN554" s="1279"/>
      <c r="AO554" s="2"/>
      <c r="AP554" s="2"/>
      <c r="AQ554" s="2"/>
      <c r="AR554" s="2"/>
      <c r="AS554" s="2"/>
    </row>
    <row r="555" spans="1:45" ht="57.6" outlineLevel="1">
      <c r="A555" s="1280" t="s">
        <v>804</v>
      </c>
      <c r="B555" s="1310" t="s">
        <v>805</v>
      </c>
      <c r="C555" s="49" t="s">
        <v>797</v>
      </c>
      <c r="D555" s="49"/>
      <c r="E555" s="1284" t="s">
        <v>73</v>
      </c>
      <c r="F555" s="3" t="s">
        <v>450</v>
      </c>
      <c r="G555" s="1284" t="s">
        <v>377</v>
      </c>
      <c r="H555" s="1284" t="s">
        <v>80</v>
      </c>
      <c r="I555" s="89" t="s">
        <v>33</v>
      </c>
      <c r="J555" s="1284">
        <v>1</v>
      </c>
      <c r="K555" s="1284">
        <v>2019</v>
      </c>
      <c r="L555" s="1284">
        <v>2019</v>
      </c>
      <c r="M555" s="1346"/>
      <c r="N555" s="1346"/>
      <c r="O555" s="1346"/>
      <c r="P555" s="1346"/>
      <c r="Q555" s="1346"/>
      <c r="R555" s="1346"/>
      <c r="S555" s="1346"/>
      <c r="T555" s="1346"/>
      <c r="U555" s="412">
        <f t="shared" si="240"/>
        <v>1066</v>
      </c>
      <c r="V555" s="412">
        <v>0</v>
      </c>
      <c r="W555" s="412">
        <v>1066</v>
      </c>
      <c r="X555" s="412">
        <v>0</v>
      </c>
      <c r="Y555" s="472">
        <f>SUM(Z555:AB555)</f>
        <v>1066</v>
      </c>
      <c r="Z555" s="472">
        <f t="shared" si="258"/>
        <v>0</v>
      </c>
      <c r="AA555" s="472">
        <f t="shared" si="258"/>
        <v>1066</v>
      </c>
      <c r="AB555" s="472">
        <f t="shared" si="258"/>
        <v>0</v>
      </c>
      <c r="AC555" s="124">
        <f>SUM(AD555:AF555)</f>
        <v>1066</v>
      </c>
      <c r="AD555" s="1284"/>
      <c r="AE555" s="1284"/>
      <c r="AF555" s="1059">
        <v>1066</v>
      </c>
      <c r="AG555" s="134"/>
      <c r="AH555" s="134"/>
      <c r="AI555" s="134"/>
      <c r="AJ555" s="134"/>
      <c r="AK555" s="108">
        <f t="shared" si="249"/>
        <v>1066</v>
      </c>
      <c r="AL555" s="108">
        <f t="shared" si="250"/>
        <v>0</v>
      </c>
      <c r="AM555" s="1185" t="s">
        <v>1102</v>
      </c>
      <c r="AN555" s="1279"/>
      <c r="AO555" s="2"/>
      <c r="AP555" s="2"/>
      <c r="AQ555" s="2"/>
      <c r="AR555" s="2"/>
      <c r="AS555" s="2"/>
    </row>
    <row r="556" spans="1:45" ht="43.2" outlineLevel="1">
      <c r="A556" s="1280" t="s">
        <v>941</v>
      </c>
      <c r="B556" s="1339" t="s">
        <v>946</v>
      </c>
      <c r="C556" s="49" t="s">
        <v>945</v>
      </c>
      <c r="D556" s="49"/>
      <c r="E556" s="1284" t="s">
        <v>73</v>
      </c>
      <c r="F556" s="1284" t="s">
        <v>450</v>
      </c>
      <c r="G556" s="1284" t="s">
        <v>934</v>
      </c>
      <c r="H556" s="1284" t="s">
        <v>80</v>
      </c>
      <c r="I556" s="1284">
        <v>1</v>
      </c>
      <c r="J556" s="1284">
        <v>1</v>
      </c>
      <c r="K556" s="1284">
        <v>2020</v>
      </c>
      <c r="L556" s="1284">
        <v>2020</v>
      </c>
      <c r="M556" s="1346"/>
      <c r="N556" s="1346"/>
      <c r="O556" s="1346"/>
      <c r="P556" s="1346"/>
      <c r="Q556" s="1346"/>
      <c r="R556" s="1346"/>
      <c r="S556" s="1346"/>
      <c r="T556" s="1346"/>
      <c r="U556" s="412"/>
      <c r="V556" s="412"/>
      <c r="W556" s="412"/>
      <c r="X556" s="412"/>
      <c r="Y556" s="464">
        <f>SUM(Z556:AB556)</f>
        <v>2184</v>
      </c>
      <c r="Z556" s="464">
        <v>0</v>
      </c>
      <c r="AA556" s="464">
        <v>0</v>
      </c>
      <c r="AB556" s="464">
        <v>2184</v>
      </c>
      <c r="AC556" s="124">
        <f>SUM(AD556:AF556)</f>
        <v>2184</v>
      </c>
      <c r="AD556" s="1284"/>
      <c r="AE556" s="1284"/>
      <c r="AF556" s="1346">
        <v>2184</v>
      </c>
      <c r="AG556" s="134"/>
      <c r="AH556" s="108">
        <v>2183.87</v>
      </c>
      <c r="AI556" s="134"/>
      <c r="AJ556" s="108">
        <v>2184</v>
      </c>
      <c r="AK556" s="108">
        <f t="shared" si="249"/>
        <v>0</v>
      </c>
      <c r="AL556" s="108">
        <f t="shared" si="250"/>
        <v>0</v>
      </c>
      <c r="AM556" s="1185"/>
      <c r="AN556" s="1279"/>
      <c r="AO556" s="2"/>
      <c r="AP556" s="2"/>
      <c r="AQ556" s="2"/>
      <c r="AR556" s="2"/>
      <c r="AS556" s="2"/>
    </row>
    <row r="557" spans="1:45" ht="43.2" outlineLevel="1">
      <c r="A557" s="1280" t="s">
        <v>942</v>
      </c>
      <c r="B557" s="1339" t="s">
        <v>947</v>
      </c>
      <c r="C557" s="49" t="s">
        <v>945</v>
      </c>
      <c r="D557" s="49"/>
      <c r="E557" s="1284" t="s">
        <v>73</v>
      </c>
      <c r="F557" s="1284" t="s">
        <v>450</v>
      </c>
      <c r="G557" s="1284" t="s">
        <v>934</v>
      </c>
      <c r="H557" s="1284" t="s">
        <v>935</v>
      </c>
      <c r="I557" s="1284">
        <v>1</v>
      </c>
      <c r="J557" s="1284">
        <v>1</v>
      </c>
      <c r="K557" s="1284">
        <v>2020</v>
      </c>
      <c r="L557" s="1284">
        <v>2020</v>
      </c>
      <c r="M557" s="1346"/>
      <c r="N557" s="1346"/>
      <c r="O557" s="1346"/>
      <c r="P557" s="1346"/>
      <c r="Q557" s="1346"/>
      <c r="R557" s="1346"/>
      <c r="S557" s="1346"/>
      <c r="T557" s="1346"/>
      <c r="U557" s="412"/>
      <c r="V557" s="412"/>
      <c r="W557" s="412"/>
      <c r="X557" s="412"/>
      <c r="Y557" s="464">
        <f>Z557+AA557+AB557</f>
        <v>835.35816</v>
      </c>
      <c r="Z557" s="464">
        <v>0</v>
      </c>
      <c r="AA557" s="464">
        <v>0</v>
      </c>
      <c r="AB557" s="464">
        <f>527.47816+307.88</f>
        <v>835.35816</v>
      </c>
      <c r="AC557" s="124">
        <f>AD557+AE557+AF557</f>
        <v>835.4</v>
      </c>
      <c r="AD557" s="1284"/>
      <c r="AE557" s="1284"/>
      <c r="AF557" s="1059">
        <v>835.4</v>
      </c>
      <c r="AG557" s="134"/>
      <c r="AH557" s="108">
        <v>122</v>
      </c>
      <c r="AI557" s="134"/>
      <c r="AJ557" s="108">
        <v>835.4</v>
      </c>
      <c r="AK557" s="108">
        <f t="shared" si="249"/>
        <v>4.1839999999979227E-2</v>
      </c>
      <c r="AL557" s="108">
        <f t="shared" si="250"/>
        <v>4.1839999999979227E-2</v>
      </c>
      <c r="AM557" s="1185" t="s">
        <v>1103</v>
      </c>
      <c r="AN557" s="1279" t="s">
        <v>1109</v>
      </c>
      <c r="AO557" s="2"/>
      <c r="AP557" s="2"/>
      <c r="AQ557" s="2"/>
      <c r="AR557" s="2"/>
      <c r="AS557" s="2"/>
    </row>
    <row r="558" spans="1:45" ht="43.2" outlineLevel="1">
      <c r="A558" s="1280" t="s">
        <v>943</v>
      </c>
      <c r="B558" s="1339" t="s">
        <v>948</v>
      </c>
      <c r="C558" s="49" t="s">
        <v>945</v>
      </c>
      <c r="D558" s="49"/>
      <c r="E558" s="1284" t="s">
        <v>73</v>
      </c>
      <c r="F558" s="1284" t="s">
        <v>450</v>
      </c>
      <c r="G558" s="1284" t="s">
        <v>934</v>
      </c>
      <c r="H558" s="1284" t="s">
        <v>80</v>
      </c>
      <c r="I558" s="1284">
        <v>1</v>
      </c>
      <c r="J558" s="1284">
        <v>1</v>
      </c>
      <c r="K558" s="1284">
        <v>2020</v>
      </c>
      <c r="L558" s="1284">
        <v>2020</v>
      </c>
      <c r="M558" s="1346"/>
      <c r="N558" s="1346"/>
      <c r="O558" s="1346"/>
      <c r="P558" s="1346"/>
      <c r="Q558" s="1346"/>
      <c r="R558" s="1346"/>
      <c r="S558" s="1346"/>
      <c r="T558" s="1346"/>
      <c r="U558" s="412"/>
      <c r="V558" s="412"/>
      <c r="W558" s="412"/>
      <c r="X558" s="412"/>
      <c r="Y558" s="464">
        <f>SUM(Z558:AB558)</f>
        <v>305</v>
      </c>
      <c r="Z558" s="464">
        <v>0</v>
      </c>
      <c r="AA558" s="464">
        <v>0</v>
      </c>
      <c r="AB558" s="464">
        <v>305</v>
      </c>
      <c r="AC558" s="124">
        <f>SUM(AD558:AF558)</f>
        <v>305</v>
      </c>
      <c r="AD558" s="1284"/>
      <c r="AE558" s="1284"/>
      <c r="AF558" s="1059">
        <v>305</v>
      </c>
      <c r="AG558" s="134"/>
      <c r="AH558" s="134"/>
      <c r="AI558" s="134"/>
      <c r="AJ558" s="108">
        <v>305</v>
      </c>
      <c r="AK558" s="108">
        <f t="shared" si="249"/>
        <v>0</v>
      </c>
      <c r="AL558" s="108">
        <f t="shared" si="250"/>
        <v>0</v>
      </c>
      <c r="AM558" s="1185"/>
      <c r="AN558" s="1279"/>
      <c r="AO558" s="2"/>
      <c r="AP558" s="2"/>
      <c r="AQ558" s="2"/>
      <c r="AR558" s="2"/>
      <c r="AS558" s="2"/>
    </row>
    <row r="559" spans="1:45" ht="43.2" outlineLevel="1">
      <c r="A559" s="1280" t="s">
        <v>944</v>
      </c>
      <c r="B559" s="1339" t="s">
        <v>949</v>
      </c>
      <c r="C559" s="49" t="s">
        <v>945</v>
      </c>
      <c r="D559" s="49"/>
      <c r="E559" s="1284" t="s">
        <v>73</v>
      </c>
      <c r="F559" s="1284" t="s">
        <v>450</v>
      </c>
      <c r="G559" s="1284" t="s">
        <v>934</v>
      </c>
      <c r="H559" s="1284" t="s">
        <v>80</v>
      </c>
      <c r="I559" s="1284">
        <v>1</v>
      </c>
      <c r="J559" s="1284">
        <v>1</v>
      </c>
      <c r="K559" s="1284">
        <v>2020</v>
      </c>
      <c r="L559" s="1284">
        <v>2020</v>
      </c>
      <c r="M559" s="1346"/>
      <c r="N559" s="1346"/>
      <c r="O559" s="1346"/>
      <c r="P559" s="1346"/>
      <c r="Q559" s="1346"/>
      <c r="R559" s="1346"/>
      <c r="S559" s="1346"/>
      <c r="T559" s="1346"/>
      <c r="U559" s="412"/>
      <c r="V559" s="412"/>
      <c r="W559" s="412"/>
      <c r="X559" s="412"/>
      <c r="Y559" s="464">
        <f>SUM(Z559:AB559)</f>
        <v>1037</v>
      </c>
      <c r="Z559" s="464">
        <v>0</v>
      </c>
      <c r="AA559" s="464">
        <v>0</v>
      </c>
      <c r="AB559" s="464">
        <v>1037</v>
      </c>
      <c r="AC559" s="124">
        <f>SUM(AD559:AF559)</f>
        <v>1073</v>
      </c>
      <c r="AD559" s="1284"/>
      <c r="AE559" s="1284"/>
      <c r="AF559" s="124">
        <v>1073</v>
      </c>
      <c r="AG559" s="108"/>
      <c r="AH559" s="108">
        <v>1073</v>
      </c>
      <c r="AI559" s="134"/>
      <c r="AJ559" s="108">
        <v>894</v>
      </c>
      <c r="AK559" s="108">
        <f t="shared" si="249"/>
        <v>36</v>
      </c>
      <c r="AL559" s="108">
        <f t="shared" si="250"/>
        <v>36</v>
      </c>
      <c r="AM559" s="1185"/>
      <c r="AN559" s="1279"/>
      <c r="AO559" s="9"/>
      <c r="AP559" s="2"/>
      <c r="AQ559" s="2"/>
      <c r="AR559" s="2"/>
      <c r="AS559" s="2"/>
    </row>
    <row r="560" spans="1:45" ht="43.2" outlineLevel="1">
      <c r="A560" s="1280" t="s">
        <v>1043</v>
      </c>
      <c r="B560" s="684" t="s">
        <v>1045</v>
      </c>
      <c r="C560" s="49" t="s">
        <v>1047</v>
      </c>
      <c r="D560" s="49"/>
      <c r="E560" s="1284"/>
      <c r="F560" s="1284"/>
      <c r="G560" s="1284"/>
      <c r="H560" s="1284"/>
      <c r="I560" s="1284"/>
      <c r="J560" s="1284"/>
      <c r="K560" s="1284"/>
      <c r="L560" s="1284"/>
      <c r="M560" s="1346"/>
      <c r="N560" s="1346"/>
      <c r="O560" s="1346"/>
      <c r="P560" s="1346"/>
      <c r="Q560" s="1346"/>
      <c r="R560" s="1346"/>
      <c r="S560" s="1346"/>
      <c r="T560" s="1346"/>
      <c r="U560" s="412"/>
      <c r="V560" s="412"/>
      <c r="W560" s="412"/>
      <c r="X560" s="412"/>
      <c r="Y560" s="464">
        <f t="shared" ref="Y560:Y561" si="260">SUM(Z560:AB560)</f>
        <v>1761</v>
      </c>
      <c r="Z560" s="464">
        <v>0</v>
      </c>
      <c r="AA560" s="464">
        <v>0</v>
      </c>
      <c r="AB560" s="464">
        <v>1761</v>
      </c>
      <c r="AC560" s="124">
        <f t="shared" ref="AC560:AC561" si="261">SUM(AD560:AF560)</f>
        <v>60.83</v>
      </c>
      <c r="AD560" s="1284"/>
      <c r="AE560" s="1284"/>
      <c r="AF560" s="387">
        <v>60.83</v>
      </c>
      <c r="AG560" s="134"/>
      <c r="AH560" s="134"/>
      <c r="AI560" s="134"/>
      <c r="AJ560" s="108"/>
      <c r="AK560" s="108">
        <f t="shared" si="249"/>
        <v>-1700.17</v>
      </c>
      <c r="AL560" s="108">
        <f t="shared" si="250"/>
        <v>-1700.17</v>
      </c>
      <c r="AM560" s="1185"/>
      <c r="AN560" s="1279" t="s">
        <v>1088</v>
      </c>
      <c r="AO560" s="2"/>
      <c r="AP560" s="2"/>
      <c r="AQ560" s="2"/>
      <c r="AR560" s="2"/>
      <c r="AS560" s="2"/>
    </row>
    <row r="561" spans="1:45" ht="43.2" outlineLevel="1">
      <c r="A561" s="1280" t="s">
        <v>1044</v>
      </c>
      <c r="B561" s="684" t="s">
        <v>1046</v>
      </c>
      <c r="C561" s="49" t="s">
        <v>1047</v>
      </c>
      <c r="D561" s="49"/>
      <c r="E561" s="1284"/>
      <c r="F561" s="1284"/>
      <c r="G561" s="1284"/>
      <c r="H561" s="1284"/>
      <c r="I561" s="1284"/>
      <c r="J561" s="1284"/>
      <c r="K561" s="1284"/>
      <c r="L561" s="1284"/>
      <c r="M561" s="1346"/>
      <c r="N561" s="1346"/>
      <c r="O561" s="1346"/>
      <c r="P561" s="1346"/>
      <c r="Q561" s="1346"/>
      <c r="R561" s="1346"/>
      <c r="S561" s="1346"/>
      <c r="T561" s="1346"/>
      <c r="U561" s="412"/>
      <c r="V561" s="412"/>
      <c r="W561" s="412"/>
      <c r="X561" s="412"/>
      <c r="Y561" s="464">
        <f t="shared" si="260"/>
        <v>2466</v>
      </c>
      <c r="Z561" s="464">
        <v>0</v>
      </c>
      <c r="AA561" s="464">
        <v>0</v>
      </c>
      <c r="AB561" s="464">
        <v>2466</v>
      </c>
      <c r="AC561" s="124">
        <f t="shared" si="261"/>
        <v>0</v>
      </c>
      <c r="AD561" s="1284"/>
      <c r="AE561" s="1284"/>
      <c r="AF561" s="114"/>
      <c r="AG561" s="134"/>
      <c r="AH561" s="134"/>
      <c r="AI561" s="134"/>
      <c r="AJ561" s="108"/>
      <c r="AK561" s="108">
        <f t="shared" si="249"/>
        <v>-2466</v>
      </c>
      <c r="AL561" s="108">
        <f t="shared" si="250"/>
        <v>-2466</v>
      </c>
      <c r="AM561" s="1185"/>
      <c r="AN561" s="1279" t="s">
        <v>1110</v>
      </c>
      <c r="AO561" s="2"/>
      <c r="AP561" s="2"/>
      <c r="AQ561" s="2"/>
      <c r="AR561" s="2"/>
      <c r="AS561" s="2"/>
    </row>
    <row r="562" spans="1:45" ht="30.75" customHeight="1">
      <c r="A562" s="363" t="s">
        <v>272</v>
      </c>
      <c r="B562" s="1878" t="s">
        <v>125</v>
      </c>
      <c r="C562" s="1878"/>
      <c r="D562" s="1878"/>
      <c r="E562" s="1878"/>
      <c r="F562" s="1230"/>
      <c r="G562" s="46"/>
      <c r="H562" s="46"/>
      <c r="I562" s="46"/>
      <c r="J562" s="46"/>
      <c r="K562" s="46"/>
      <c r="L562" s="46"/>
      <c r="M562" s="47">
        <f t="shared" ref="M562:AE562" si="262">SUM(M563:M610)</f>
        <v>87591</v>
      </c>
      <c r="N562" s="47">
        <f t="shared" si="262"/>
        <v>32380</v>
      </c>
      <c r="O562" s="47">
        <f t="shared" si="262"/>
        <v>26443</v>
      </c>
      <c r="P562" s="47">
        <f t="shared" si="262"/>
        <v>28768</v>
      </c>
      <c r="Q562" s="47">
        <f t="shared" si="262"/>
        <v>95617.820999999996</v>
      </c>
      <c r="R562" s="47">
        <f t="shared" si="262"/>
        <v>29463.49</v>
      </c>
      <c r="S562" s="47">
        <f t="shared" si="262"/>
        <v>49386.331000000006</v>
      </c>
      <c r="T562" s="47">
        <f t="shared" si="262"/>
        <v>16768</v>
      </c>
      <c r="U562" s="399">
        <f t="shared" ref="U562:X562" si="263">SUM(U563:U635)</f>
        <v>106720.49</v>
      </c>
      <c r="V562" s="399">
        <f t="shared" si="263"/>
        <v>22711.489999999998</v>
      </c>
      <c r="W562" s="399">
        <f t="shared" si="263"/>
        <v>56683.099999999991</v>
      </c>
      <c r="X562" s="399">
        <f t="shared" si="263"/>
        <v>27325.9</v>
      </c>
      <c r="Y562" s="448">
        <f>SUM(Y563:Y635)</f>
        <v>142836.79</v>
      </c>
      <c r="Z562" s="448">
        <f>SUM(Z563:Z635)</f>
        <v>22711.489999999998</v>
      </c>
      <c r="AA562" s="448">
        <f t="shared" ref="AA562:AB562" si="264">SUM(AA563:AA635)</f>
        <v>56683.099999999991</v>
      </c>
      <c r="AB562" s="448">
        <f t="shared" si="264"/>
        <v>63442.2</v>
      </c>
      <c r="AC562" s="47">
        <f>SUM(AC563:AC635)</f>
        <v>143002.58000000002</v>
      </c>
      <c r="AD562" s="47">
        <f t="shared" si="262"/>
        <v>24276.1</v>
      </c>
      <c r="AE562" s="47">
        <f t="shared" si="262"/>
        <v>61378.200000000004</v>
      </c>
      <c r="AF562" s="47">
        <f>SUM(AF563:AF635)</f>
        <v>57348.28</v>
      </c>
      <c r="AG562" s="100">
        <f>SUM(AG563:AG610)</f>
        <v>16623.84217</v>
      </c>
      <c r="AH562" s="100"/>
      <c r="AI562" s="100"/>
      <c r="AJ562" s="100">
        <f>SUM(AJ563:AJ635)</f>
        <v>53356.2</v>
      </c>
      <c r="AK562" s="100">
        <f t="shared" si="249"/>
        <v>-6093.9199999999983</v>
      </c>
      <c r="AL562" s="100">
        <f t="shared" si="250"/>
        <v>165.79000000000815</v>
      </c>
      <c r="AM562" s="1129"/>
      <c r="AN562" s="1498">
        <f>SUM(AN563:AN634)</f>
        <v>0</v>
      </c>
      <c r="AO562" s="2"/>
      <c r="AP562" s="2"/>
      <c r="AQ562" s="2"/>
      <c r="AR562" s="2"/>
      <c r="AS562" s="2"/>
    </row>
    <row r="563" spans="1:45" ht="58.2" customHeight="1" outlineLevel="1">
      <c r="A563" s="1280" t="s">
        <v>306</v>
      </c>
      <c r="B563" s="324" t="s">
        <v>137</v>
      </c>
      <c r="C563" s="1307" t="s">
        <v>818</v>
      </c>
      <c r="D563" s="1307"/>
      <c r="E563" s="1284" t="s">
        <v>73</v>
      </c>
      <c r="F563" s="3" t="s">
        <v>450</v>
      </c>
      <c r="G563" s="1284" t="s">
        <v>377</v>
      </c>
      <c r="H563" s="1284" t="s">
        <v>80</v>
      </c>
      <c r="I563" s="89" t="s">
        <v>33</v>
      </c>
      <c r="J563" s="1284">
        <v>1</v>
      </c>
      <c r="K563" s="1284">
        <v>2019</v>
      </c>
      <c r="L563" s="1284">
        <v>2019</v>
      </c>
      <c r="M563" s="1346">
        <f t="shared" si="244"/>
        <v>600</v>
      </c>
      <c r="N563" s="1346">
        <v>0</v>
      </c>
      <c r="O563" s="1346">
        <v>600</v>
      </c>
      <c r="P563" s="1346">
        <v>0</v>
      </c>
      <c r="Q563" s="1346">
        <f t="shared" ref="Q563:Q573" si="265">SUM(R563:T563)</f>
        <v>600</v>
      </c>
      <c r="R563" s="1346">
        <v>0</v>
      </c>
      <c r="S563" s="1346">
        <v>600</v>
      </c>
      <c r="T563" s="1346">
        <v>0</v>
      </c>
      <c r="U563" s="412">
        <f t="shared" ref="U563:U572" si="266">SUM(V563:X563)</f>
        <v>503.8</v>
      </c>
      <c r="V563" s="412">
        <v>0</v>
      </c>
      <c r="W563" s="412">
        <v>503.8</v>
      </c>
      <c r="X563" s="412">
        <v>0</v>
      </c>
      <c r="Y563" s="472">
        <f t="shared" ref="Y563:Y586" si="267">SUM(Z563:AB563)</f>
        <v>503.8</v>
      </c>
      <c r="Z563" s="472">
        <f>V563</f>
        <v>0</v>
      </c>
      <c r="AA563" s="472">
        <f t="shared" ref="AA563:AB565" si="268">W563</f>
        <v>503.8</v>
      </c>
      <c r="AB563" s="472">
        <f t="shared" si="268"/>
        <v>0</v>
      </c>
      <c r="AC563" s="124">
        <f t="shared" ref="AC563:AC586" si="269">SUM(AD563:AF563)</f>
        <v>503.8</v>
      </c>
      <c r="AD563" s="124">
        <v>0</v>
      </c>
      <c r="AE563" s="89">
        <v>503.8</v>
      </c>
      <c r="AF563" s="115"/>
      <c r="AG563" s="203"/>
      <c r="AH563" s="203"/>
      <c r="AI563" s="203"/>
      <c r="AJ563" s="133"/>
      <c r="AK563" s="1314">
        <f t="shared" si="249"/>
        <v>0</v>
      </c>
      <c r="AL563" s="1314">
        <f t="shared" si="250"/>
        <v>0</v>
      </c>
      <c r="AM563" s="1098"/>
      <c r="AN563" s="1279"/>
      <c r="AO563" s="2"/>
      <c r="AP563" s="2"/>
      <c r="AQ563" s="2"/>
      <c r="AR563" s="2"/>
      <c r="AS563" s="2"/>
    </row>
    <row r="564" spans="1:45" ht="65.400000000000006" customHeight="1" outlineLevel="1">
      <c r="A564" s="1280" t="s">
        <v>307</v>
      </c>
      <c r="B564" s="324" t="s">
        <v>150</v>
      </c>
      <c r="C564" s="1307" t="s">
        <v>814</v>
      </c>
      <c r="D564" s="1307"/>
      <c r="E564" s="1284" t="s">
        <v>73</v>
      </c>
      <c r="F564" s="3" t="s">
        <v>450</v>
      </c>
      <c r="G564" s="1284" t="s">
        <v>377</v>
      </c>
      <c r="H564" s="1284" t="s">
        <v>80</v>
      </c>
      <c r="I564" s="89" t="s">
        <v>33</v>
      </c>
      <c r="J564" s="1284">
        <v>3</v>
      </c>
      <c r="K564" s="1284">
        <v>2019</v>
      </c>
      <c r="L564" s="1284">
        <v>2019</v>
      </c>
      <c r="M564" s="1346">
        <f>SUM(N564:P564)</f>
        <v>340</v>
      </c>
      <c r="N564" s="1346">
        <v>0</v>
      </c>
      <c r="O564" s="1346">
        <v>340</v>
      </c>
      <c r="P564" s="1346">
        <v>0</v>
      </c>
      <c r="Q564" s="1346">
        <f t="shared" si="265"/>
        <v>340</v>
      </c>
      <c r="R564" s="1346">
        <v>0</v>
      </c>
      <c r="S564" s="1346">
        <v>340</v>
      </c>
      <c r="T564" s="1346">
        <v>0</v>
      </c>
      <c r="U564" s="412">
        <f t="shared" si="266"/>
        <v>675</v>
      </c>
      <c r="V564" s="412">
        <v>0</v>
      </c>
      <c r="W564" s="412">
        <v>675</v>
      </c>
      <c r="X564" s="412">
        <v>0</v>
      </c>
      <c r="Y564" s="472">
        <f t="shared" si="267"/>
        <v>675</v>
      </c>
      <c r="Z564" s="472">
        <f t="shared" ref="Z564:Z565" si="270">V564</f>
        <v>0</v>
      </c>
      <c r="AA564" s="472">
        <f t="shared" si="268"/>
        <v>675</v>
      </c>
      <c r="AB564" s="472">
        <f t="shared" si="268"/>
        <v>0</v>
      </c>
      <c r="AC564" s="124">
        <f t="shared" si="269"/>
        <v>294.39999999999998</v>
      </c>
      <c r="AD564" s="124">
        <v>0</v>
      </c>
      <c r="AE564" s="89">
        <v>294.39999999999998</v>
      </c>
      <c r="AF564" s="115"/>
      <c r="AG564" s="203"/>
      <c r="AH564" s="203"/>
      <c r="AI564" s="203"/>
      <c r="AJ564" s="133"/>
      <c r="AK564" s="1314">
        <f t="shared" si="249"/>
        <v>0</v>
      </c>
      <c r="AL564" s="1314">
        <f t="shared" si="250"/>
        <v>-380.6</v>
      </c>
      <c r="AM564" s="1098"/>
      <c r="AN564" s="1279"/>
      <c r="AO564" s="2"/>
      <c r="AP564" s="2"/>
      <c r="AQ564" s="2"/>
      <c r="AR564" s="2"/>
      <c r="AS564" s="2"/>
    </row>
    <row r="565" spans="1:45" ht="108.6" customHeight="1" outlineLevel="1">
      <c r="A565" s="1280" t="s">
        <v>308</v>
      </c>
      <c r="B565" s="324" t="s">
        <v>151</v>
      </c>
      <c r="C565" s="1307" t="s">
        <v>816</v>
      </c>
      <c r="D565" s="1307"/>
      <c r="E565" s="1284" t="s">
        <v>73</v>
      </c>
      <c r="F565" s="3" t="s">
        <v>450</v>
      </c>
      <c r="G565" s="1284" t="s">
        <v>377</v>
      </c>
      <c r="H565" s="1284" t="s">
        <v>80</v>
      </c>
      <c r="I565" s="89" t="s">
        <v>33</v>
      </c>
      <c r="J565" s="1284">
        <v>3</v>
      </c>
      <c r="K565" s="1284">
        <v>2019</v>
      </c>
      <c r="L565" s="1284">
        <v>2020</v>
      </c>
      <c r="M565" s="1346">
        <f t="shared" si="244"/>
        <v>1200</v>
      </c>
      <c r="N565" s="1346">
        <v>0</v>
      </c>
      <c r="O565" s="1346">
        <v>1200</v>
      </c>
      <c r="P565" s="1346">
        <v>0</v>
      </c>
      <c r="Q565" s="1346">
        <f t="shared" si="265"/>
        <v>1200</v>
      </c>
      <c r="R565" s="1346">
        <v>0</v>
      </c>
      <c r="S565" s="1346">
        <v>1200</v>
      </c>
      <c r="T565" s="1346">
        <v>0</v>
      </c>
      <c r="U565" s="413">
        <f t="shared" si="266"/>
        <v>1132</v>
      </c>
      <c r="V565" s="413">
        <v>0</v>
      </c>
      <c r="W565" s="413">
        <v>0</v>
      </c>
      <c r="X565" s="413">
        <v>1132</v>
      </c>
      <c r="Y565" s="472">
        <f t="shared" si="267"/>
        <v>1132</v>
      </c>
      <c r="Z565" s="472">
        <f t="shared" si="270"/>
        <v>0</v>
      </c>
      <c r="AA565" s="472">
        <f t="shared" si="268"/>
        <v>0</v>
      </c>
      <c r="AB565" s="472">
        <f t="shared" si="268"/>
        <v>1132</v>
      </c>
      <c r="AC565" s="124">
        <f t="shared" si="269"/>
        <v>1132</v>
      </c>
      <c r="AD565" s="124">
        <v>0</v>
      </c>
      <c r="AE565" s="124">
        <v>0</v>
      </c>
      <c r="AF565" s="124">
        <v>1132</v>
      </c>
      <c r="AG565" s="1348">
        <v>1131.95596</v>
      </c>
      <c r="AH565" s="1348"/>
      <c r="AI565" s="1348"/>
      <c r="AJ565" s="1314">
        <v>1132</v>
      </c>
      <c r="AK565" s="1314">
        <f t="shared" si="249"/>
        <v>0</v>
      </c>
      <c r="AL565" s="1314">
        <f t="shared" si="250"/>
        <v>0</v>
      </c>
      <c r="AM565" s="1060" t="s">
        <v>1107</v>
      </c>
      <c r="AN565" s="1279"/>
      <c r="AO565" s="2"/>
      <c r="AP565" s="2"/>
      <c r="AQ565" s="2"/>
      <c r="AR565" s="2"/>
      <c r="AS565" s="2"/>
    </row>
    <row r="566" spans="1:45" ht="96.6" customHeight="1" outlineLevel="1">
      <c r="A566" s="1280" t="s">
        <v>309</v>
      </c>
      <c r="B566" s="324" t="s">
        <v>152</v>
      </c>
      <c r="C566" s="1307" t="s">
        <v>1027</v>
      </c>
      <c r="D566" s="1307"/>
      <c r="E566" s="1284" t="s">
        <v>73</v>
      </c>
      <c r="F566" s="3" t="s">
        <v>450</v>
      </c>
      <c r="G566" s="1284" t="s">
        <v>377</v>
      </c>
      <c r="H566" s="1284" t="s">
        <v>80</v>
      </c>
      <c r="I566" s="89" t="s">
        <v>33</v>
      </c>
      <c r="J566" s="1284">
        <v>3</v>
      </c>
      <c r="K566" s="1284">
        <v>2019</v>
      </c>
      <c r="L566" s="1284">
        <v>2019</v>
      </c>
      <c r="M566" s="1346">
        <f t="shared" si="244"/>
        <v>2100</v>
      </c>
      <c r="N566" s="1346">
        <v>0</v>
      </c>
      <c r="O566" s="1346">
        <v>2100</v>
      </c>
      <c r="P566" s="1346">
        <v>0</v>
      </c>
      <c r="Q566" s="1346">
        <f t="shared" si="265"/>
        <v>2100</v>
      </c>
      <c r="R566" s="1346">
        <v>0</v>
      </c>
      <c r="S566" s="1346">
        <v>2100</v>
      </c>
      <c r="T566" s="1346">
        <v>0</v>
      </c>
      <c r="U566" s="413">
        <f t="shared" si="266"/>
        <v>2437.1999999999998</v>
      </c>
      <c r="V566" s="413">
        <v>0</v>
      </c>
      <c r="W566" s="413">
        <v>2437.1999999999998</v>
      </c>
      <c r="X566" s="413">
        <v>0</v>
      </c>
      <c r="Y566" s="464">
        <f t="shared" si="267"/>
        <v>3495.2</v>
      </c>
      <c r="Z566" s="464">
        <v>0</v>
      </c>
      <c r="AA566" s="464">
        <f>W566</f>
        <v>2437.1999999999998</v>
      </c>
      <c r="AB566" s="464">
        <v>1058</v>
      </c>
      <c r="AC566" s="124">
        <f t="shared" si="269"/>
        <v>5448.59</v>
      </c>
      <c r="AD566" s="124">
        <v>0</v>
      </c>
      <c r="AE566" s="89">
        <v>4390.1000000000004</v>
      </c>
      <c r="AF566" s="89">
        <v>1058.49</v>
      </c>
      <c r="AG566" s="1348">
        <v>1058.4907499999999</v>
      </c>
      <c r="AH566" s="1348"/>
      <c r="AI566" s="1348"/>
      <c r="AJ566" s="1314">
        <v>1058</v>
      </c>
      <c r="AK566" s="1314">
        <f t="shared" si="249"/>
        <v>0.49000000000000909</v>
      </c>
      <c r="AL566" s="1314">
        <f t="shared" si="250"/>
        <v>1953.3900000000003</v>
      </c>
      <c r="AM566" s="1060" t="s">
        <v>1107</v>
      </c>
      <c r="AN566" s="1279"/>
      <c r="AO566" s="2"/>
      <c r="AP566" s="2"/>
      <c r="AQ566" s="2"/>
      <c r="AR566" s="2"/>
      <c r="AS566" s="2"/>
    </row>
    <row r="567" spans="1:45" ht="129.6" outlineLevel="1">
      <c r="A567" s="1280" t="s">
        <v>310</v>
      </c>
      <c r="B567" s="65" t="s">
        <v>148</v>
      </c>
      <c r="C567" s="263" t="s">
        <v>817</v>
      </c>
      <c r="D567" s="263"/>
      <c r="E567" s="1284" t="s">
        <v>73</v>
      </c>
      <c r="F567" s="3" t="s">
        <v>450</v>
      </c>
      <c r="G567" s="1284" t="s">
        <v>377</v>
      </c>
      <c r="H567" s="1284" t="s">
        <v>80</v>
      </c>
      <c r="I567" s="89" t="s">
        <v>33</v>
      </c>
      <c r="J567" s="1284">
        <v>2</v>
      </c>
      <c r="K567" s="1284">
        <v>2018</v>
      </c>
      <c r="L567" s="1284">
        <v>2019</v>
      </c>
      <c r="M567" s="1346">
        <f t="shared" si="244"/>
        <v>1900</v>
      </c>
      <c r="N567" s="1346">
        <v>950</v>
      </c>
      <c r="O567" s="1346">
        <v>950</v>
      </c>
      <c r="P567" s="1346">
        <v>0</v>
      </c>
      <c r="Q567" s="242">
        <f t="shared" si="265"/>
        <v>643</v>
      </c>
      <c r="R567" s="242">
        <v>643</v>
      </c>
      <c r="S567" s="242">
        <v>0</v>
      </c>
      <c r="T567" s="242">
        <v>0</v>
      </c>
      <c r="U567" s="413">
        <f t="shared" si="266"/>
        <v>887.19999999999993</v>
      </c>
      <c r="V567" s="422">
        <v>321.39999999999998</v>
      </c>
      <c r="W567" s="422">
        <v>565.79999999999995</v>
      </c>
      <c r="X567" s="422">
        <v>0</v>
      </c>
      <c r="Y567" s="473">
        <f t="shared" si="267"/>
        <v>887.19999999999993</v>
      </c>
      <c r="Z567" s="473">
        <f t="shared" ref="Z567:AB573" si="271">V567</f>
        <v>321.39999999999998</v>
      </c>
      <c r="AA567" s="473">
        <f t="shared" si="271"/>
        <v>565.79999999999995</v>
      </c>
      <c r="AB567" s="473">
        <f t="shared" si="271"/>
        <v>0</v>
      </c>
      <c r="AC567" s="124">
        <f t="shared" si="269"/>
        <v>903.69999999999993</v>
      </c>
      <c r="AD567" s="89">
        <v>321.39999999999998</v>
      </c>
      <c r="AE567" s="89">
        <v>582.29999999999995</v>
      </c>
      <c r="AF567" s="89">
        <v>0</v>
      </c>
      <c r="AG567" s="1348">
        <v>0</v>
      </c>
      <c r="AH567" s="1348"/>
      <c r="AI567" s="1348"/>
      <c r="AJ567" s="1314">
        <v>0</v>
      </c>
      <c r="AK567" s="1314">
        <f t="shared" si="249"/>
        <v>0</v>
      </c>
      <c r="AL567" s="1314">
        <f t="shared" si="250"/>
        <v>16.5</v>
      </c>
      <c r="AM567" s="1060"/>
      <c r="AN567" s="1279" t="s">
        <v>1108</v>
      </c>
      <c r="AO567" s="2"/>
      <c r="AP567" s="2"/>
      <c r="AQ567" s="2"/>
      <c r="AR567" s="2"/>
      <c r="AS567" s="2"/>
    </row>
    <row r="568" spans="1:45" ht="75.599999999999994" customHeight="1" outlineLevel="1">
      <c r="A568" s="1280" t="s">
        <v>311</v>
      </c>
      <c r="B568" s="324" t="s">
        <v>129</v>
      </c>
      <c r="C568" s="1307" t="s">
        <v>812</v>
      </c>
      <c r="D568" s="1307"/>
      <c r="E568" s="1284" t="s">
        <v>73</v>
      </c>
      <c r="F568" s="3" t="s">
        <v>450</v>
      </c>
      <c r="G568" s="1284" t="s">
        <v>377</v>
      </c>
      <c r="H568" s="1284" t="s">
        <v>80</v>
      </c>
      <c r="I568" s="89" t="s">
        <v>33</v>
      </c>
      <c r="J568" s="1284">
        <v>3</v>
      </c>
      <c r="K568" s="1284">
        <v>2018</v>
      </c>
      <c r="L568" s="1284">
        <v>2020</v>
      </c>
      <c r="M568" s="1346">
        <f t="shared" si="244"/>
        <v>3100</v>
      </c>
      <c r="N568" s="1346">
        <v>3100</v>
      </c>
      <c r="O568" s="1346">
        <v>0</v>
      </c>
      <c r="P568" s="1346">
        <v>0</v>
      </c>
      <c r="Q568" s="1346">
        <f t="shared" si="265"/>
        <v>3100</v>
      </c>
      <c r="R568" s="1346">
        <v>3100</v>
      </c>
      <c r="S568" s="1346">
        <v>0</v>
      </c>
      <c r="T568" s="1346">
        <v>0</v>
      </c>
      <c r="U568" s="413">
        <f t="shared" si="266"/>
        <v>3100</v>
      </c>
      <c r="V568" s="413">
        <v>0</v>
      </c>
      <c r="W568" s="413">
        <v>0</v>
      </c>
      <c r="X568" s="413">
        <v>3100</v>
      </c>
      <c r="Y568" s="473">
        <f t="shared" si="267"/>
        <v>3100</v>
      </c>
      <c r="Z568" s="473">
        <f t="shared" si="271"/>
        <v>0</v>
      </c>
      <c r="AA568" s="473">
        <f t="shared" si="271"/>
        <v>0</v>
      </c>
      <c r="AB568" s="473">
        <f t="shared" si="271"/>
        <v>3100</v>
      </c>
      <c r="AC568" s="124">
        <f t="shared" si="269"/>
        <v>0</v>
      </c>
      <c r="AD568" s="124">
        <v>0</v>
      </c>
      <c r="AE568" s="124">
        <v>0</v>
      </c>
      <c r="AF568" s="301"/>
      <c r="AG568" s="203"/>
      <c r="AH568" s="203"/>
      <c r="AI568" s="203"/>
      <c r="AJ568" s="133"/>
      <c r="AK568" s="1314">
        <f t="shared" si="249"/>
        <v>-3100</v>
      </c>
      <c r="AL568" s="1314">
        <f t="shared" si="250"/>
        <v>-3100</v>
      </c>
      <c r="AM568" s="1098"/>
      <c r="AN568" s="1279"/>
      <c r="AO568" s="2"/>
      <c r="AP568" s="2"/>
      <c r="AQ568" s="2"/>
      <c r="AR568" s="2"/>
      <c r="AS568" s="2"/>
    </row>
    <row r="569" spans="1:45" ht="100.8" outlineLevel="1">
      <c r="A569" s="1280" t="s">
        <v>312</v>
      </c>
      <c r="B569" s="65" t="s">
        <v>147</v>
      </c>
      <c r="C569" s="1307" t="s">
        <v>815</v>
      </c>
      <c r="D569" s="1307"/>
      <c r="E569" s="1284" t="s">
        <v>73</v>
      </c>
      <c r="F569" s="3" t="s">
        <v>450</v>
      </c>
      <c r="G569" s="1284" t="s">
        <v>377</v>
      </c>
      <c r="H569" s="1284" t="s">
        <v>80</v>
      </c>
      <c r="I569" s="89" t="s">
        <v>33</v>
      </c>
      <c r="J569" s="1284">
        <v>3</v>
      </c>
      <c r="K569" s="1284">
        <v>2018</v>
      </c>
      <c r="L569" s="1284">
        <v>2019</v>
      </c>
      <c r="M569" s="1346">
        <f t="shared" si="244"/>
        <v>3000</v>
      </c>
      <c r="N569" s="1346">
        <v>3000</v>
      </c>
      <c r="O569" s="1346">
        <v>0</v>
      </c>
      <c r="P569" s="1346">
        <v>0</v>
      </c>
      <c r="Q569" s="1346">
        <f t="shared" si="265"/>
        <v>3000</v>
      </c>
      <c r="R569" s="1346">
        <v>3000</v>
      </c>
      <c r="S569" s="1346">
        <v>0</v>
      </c>
      <c r="T569" s="1346">
        <v>0</v>
      </c>
      <c r="U569" s="413">
        <f t="shared" si="266"/>
        <v>1957.4</v>
      </c>
      <c r="V569" s="413">
        <v>0</v>
      </c>
      <c r="W569" s="413">
        <v>1957.4</v>
      </c>
      <c r="X569" s="413">
        <v>0</v>
      </c>
      <c r="Y569" s="473">
        <f t="shared" si="267"/>
        <v>1957.4</v>
      </c>
      <c r="Z569" s="473">
        <f t="shared" si="271"/>
        <v>0</v>
      </c>
      <c r="AA569" s="473">
        <f t="shared" si="271"/>
        <v>1957.4</v>
      </c>
      <c r="AB569" s="473">
        <f t="shared" si="271"/>
        <v>0</v>
      </c>
      <c r="AC569" s="124">
        <f t="shared" si="269"/>
        <v>1957.4</v>
      </c>
      <c r="AD569" s="124">
        <v>0</v>
      </c>
      <c r="AE569" s="89">
        <v>1957.4</v>
      </c>
      <c r="AF569" s="115"/>
      <c r="AG569" s="203"/>
      <c r="AH569" s="203"/>
      <c r="AI569" s="203"/>
      <c r="AJ569" s="133"/>
      <c r="AK569" s="1314">
        <f t="shared" si="249"/>
        <v>0</v>
      </c>
      <c r="AL569" s="1314">
        <f t="shared" si="250"/>
        <v>0</v>
      </c>
      <c r="AM569" s="1098"/>
      <c r="AN569" s="1279"/>
      <c r="AO569" s="2"/>
      <c r="AP569" s="2"/>
      <c r="AQ569" s="2"/>
      <c r="AR569" s="2"/>
      <c r="AS569" s="2"/>
    </row>
    <row r="570" spans="1:45" ht="72" outlineLevel="1">
      <c r="A570" s="1280" t="s">
        <v>313</v>
      </c>
      <c r="B570" s="324" t="s">
        <v>154</v>
      </c>
      <c r="C570" s="1313" t="s">
        <v>781</v>
      </c>
      <c r="D570" s="1313"/>
      <c r="E570" s="1284" t="s">
        <v>73</v>
      </c>
      <c r="F570" s="3" t="s">
        <v>450</v>
      </c>
      <c r="G570" s="1284" t="s">
        <v>377</v>
      </c>
      <c r="H570" s="1284" t="s">
        <v>80</v>
      </c>
      <c r="I570" s="89" t="s">
        <v>33</v>
      </c>
      <c r="J570" s="1284">
        <v>3</v>
      </c>
      <c r="K570" s="1284">
        <v>2018</v>
      </c>
      <c r="L570" s="1284">
        <v>2018</v>
      </c>
      <c r="M570" s="1346">
        <f t="shared" si="244"/>
        <v>490</v>
      </c>
      <c r="N570" s="1346">
        <v>490</v>
      </c>
      <c r="O570" s="1346">
        <v>0</v>
      </c>
      <c r="P570" s="1346">
        <v>0</v>
      </c>
      <c r="Q570" s="1346">
        <f t="shared" si="265"/>
        <v>387</v>
      </c>
      <c r="R570" s="1346">
        <v>387</v>
      </c>
      <c r="S570" s="1346">
        <v>0</v>
      </c>
      <c r="T570" s="1346">
        <v>0</v>
      </c>
      <c r="U570" s="413">
        <f t="shared" si="266"/>
        <v>387</v>
      </c>
      <c r="V570" s="413">
        <f>R570</f>
        <v>387</v>
      </c>
      <c r="W570" s="413">
        <f>S570</f>
        <v>0</v>
      </c>
      <c r="X570" s="413">
        <f>T570</f>
        <v>0</v>
      </c>
      <c r="Y570" s="473">
        <f t="shared" si="267"/>
        <v>387</v>
      </c>
      <c r="Z570" s="473">
        <f t="shared" si="271"/>
        <v>387</v>
      </c>
      <c r="AA570" s="473">
        <f t="shared" si="271"/>
        <v>0</v>
      </c>
      <c r="AB570" s="473">
        <f t="shared" si="271"/>
        <v>0</v>
      </c>
      <c r="AC570" s="124">
        <f t="shared" si="269"/>
        <v>387</v>
      </c>
      <c r="AD570" s="124">
        <v>387</v>
      </c>
      <c r="AE570" s="89">
        <v>0</v>
      </c>
      <c r="AF570" s="115"/>
      <c r="AG570" s="134"/>
      <c r="AH570" s="134"/>
      <c r="AI570" s="134"/>
      <c r="AJ570" s="132"/>
      <c r="AK570" s="1346">
        <f t="shared" si="249"/>
        <v>0</v>
      </c>
      <c r="AL570" s="1346">
        <f t="shared" si="250"/>
        <v>0</v>
      </c>
      <c r="AM570" s="1135"/>
      <c r="AN570" s="1279"/>
      <c r="AO570" s="2"/>
      <c r="AP570" s="2"/>
      <c r="AQ570" s="2"/>
      <c r="AR570" s="2"/>
      <c r="AS570" s="2"/>
    </row>
    <row r="571" spans="1:45" s="84" customFormat="1" ht="91.5" customHeight="1" outlineLevel="1">
      <c r="A571" s="1309" t="s">
        <v>314</v>
      </c>
      <c r="B571" s="1310" t="s">
        <v>132</v>
      </c>
      <c r="C571" s="1307" t="s">
        <v>1028</v>
      </c>
      <c r="D571" s="1307"/>
      <c r="E571" s="1307" t="s">
        <v>73</v>
      </c>
      <c r="F571" s="86" t="s">
        <v>450</v>
      </c>
      <c r="G571" s="1307" t="s">
        <v>377</v>
      </c>
      <c r="H571" s="1307" t="s">
        <v>80</v>
      </c>
      <c r="I571" s="387" t="s">
        <v>33</v>
      </c>
      <c r="J571" s="1307">
        <v>2</v>
      </c>
      <c r="K571" s="1307">
        <v>2019</v>
      </c>
      <c r="L571" s="1307">
        <v>2020</v>
      </c>
      <c r="M571" s="1314">
        <f t="shared" si="244"/>
        <v>4800</v>
      </c>
      <c r="N571" s="1314">
        <v>0</v>
      </c>
      <c r="O571" s="1314">
        <v>4800</v>
      </c>
      <c r="P571" s="1314">
        <v>0</v>
      </c>
      <c r="Q571" s="1314">
        <f t="shared" si="265"/>
        <v>4800</v>
      </c>
      <c r="R571" s="1314">
        <v>0</v>
      </c>
      <c r="S571" s="1314">
        <v>4800</v>
      </c>
      <c r="T571" s="1314">
        <v>0</v>
      </c>
      <c r="U571" s="413">
        <f t="shared" si="266"/>
        <v>2654</v>
      </c>
      <c r="V571" s="413">
        <v>0</v>
      </c>
      <c r="W571" s="413">
        <v>0</v>
      </c>
      <c r="X571" s="413">
        <v>2654</v>
      </c>
      <c r="Y571" s="473">
        <f t="shared" si="267"/>
        <v>2654</v>
      </c>
      <c r="Z571" s="473">
        <f t="shared" si="271"/>
        <v>0</v>
      </c>
      <c r="AA571" s="473">
        <f t="shared" si="271"/>
        <v>0</v>
      </c>
      <c r="AB571" s="473">
        <f t="shared" si="271"/>
        <v>2654</v>
      </c>
      <c r="AC571" s="112">
        <f t="shared" si="269"/>
        <v>2631</v>
      </c>
      <c r="AD571" s="112">
        <v>0</v>
      </c>
      <c r="AE571" s="387">
        <v>0</v>
      </c>
      <c r="AF571" s="1097">
        <v>2631</v>
      </c>
      <c r="AG571" s="1352">
        <f>1086.07+1544.72</f>
        <v>2630.79</v>
      </c>
      <c r="AH571" s="1348"/>
      <c r="AI571" s="1348"/>
      <c r="AJ571" s="1314">
        <v>2631</v>
      </c>
      <c r="AK571" s="1314">
        <f t="shared" si="249"/>
        <v>-23</v>
      </c>
      <c r="AL571" s="1314">
        <f t="shared" si="250"/>
        <v>-23</v>
      </c>
      <c r="AM571" s="1060" t="s">
        <v>1099</v>
      </c>
      <c r="AN571" s="1315"/>
      <c r="AO571" s="83"/>
      <c r="AP571" s="83"/>
      <c r="AQ571" s="83"/>
      <c r="AR571" s="83"/>
      <c r="AS571" s="83"/>
    </row>
    <row r="572" spans="1:45" ht="34.5" customHeight="1" outlineLevel="1">
      <c r="A572" s="1280" t="s">
        <v>315</v>
      </c>
      <c r="B572" s="324" t="s">
        <v>166</v>
      </c>
      <c r="C572" s="324"/>
      <c r="D572" s="324"/>
      <c r="E572" s="1284" t="s">
        <v>73</v>
      </c>
      <c r="F572" s="3" t="s">
        <v>450</v>
      </c>
      <c r="G572" s="1284" t="s">
        <v>377</v>
      </c>
      <c r="H572" s="1284" t="s">
        <v>80</v>
      </c>
      <c r="I572" s="89" t="s">
        <v>33</v>
      </c>
      <c r="J572" s="1284">
        <v>2</v>
      </c>
      <c r="K572" s="1284">
        <v>2018</v>
      </c>
      <c r="L572" s="1284">
        <v>2019</v>
      </c>
      <c r="M572" s="1346">
        <f t="shared" si="244"/>
        <v>1000</v>
      </c>
      <c r="N572" s="1346">
        <v>500</v>
      </c>
      <c r="O572" s="1346">
        <v>500</v>
      </c>
      <c r="P572" s="1346">
        <v>0</v>
      </c>
      <c r="Q572" s="1346">
        <f t="shared" si="265"/>
        <v>1000</v>
      </c>
      <c r="R572" s="1346">
        <v>500</v>
      </c>
      <c r="S572" s="1346">
        <v>500</v>
      </c>
      <c r="T572" s="1346">
        <v>0</v>
      </c>
      <c r="U572" s="413">
        <f t="shared" si="266"/>
        <v>1000</v>
      </c>
      <c r="V572" s="413">
        <f t="shared" ref="V572:X575" si="272">R572</f>
        <v>500</v>
      </c>
      <c r="W572" s="413">
        <f t="shared" si="272"/>
        <v>500</v>
      </c>
      <c r="X572" s="413">
        <f t="shared" si="272"/>
        <v>0</v>
      </c>
      <c r="Y572" s="473">
        <f t="shared" si="267"/>
        <v>1000</v>
      </c>
      <c r="Z572" s="473">
        <f t="shared" si="271"/>
        <v>500</v>
      </c>
      <c r="AA572" s="473">
        <f t="shared" si="271"/>
        <v>500</v>
      </c>
      <c r="AB572" s="473">
        <f t="shared" si="271"/>
        <v>0</v>
      </c>
      <c r="AC572" s="124">
        <f t="shared" si="269"/>
        <v>195.1</v>
      </c>
      <c r="AD572" s="89">
        <v>195.1</v>
      </c>
      <c r="AE572" s="89">
        <v>0</v>
      </c>
      <c r="AF572" s="115"/>
      <c r="AG572" s="134"/>
      <c r="AH572" s="134"/>
      <c r="AI572" s="134"/>
      <c r="AJ572" s="132"/>
      <c r="AK572" s="1346">
        <f t="shared" si="249"/>
        <v>0</v>
      </c>
      <c r="AL572" s="1346">
        <f t="shared" si="250"/>
        <v>-804.9</v>
      </c>
      <c r="AM572" s="1135"/>
      <c r="AN572" s="1279"/>
      <c r="AO572" s="2"/>
      <c r="AP572" s="2"/>
      <c r="AQ572" s="2"/>
      <c r="AR572" s="2"/>
      <c r="AS572" s="2"/>
    </row>
    <row r="573" spans="1:45" ht="74.400000000000006" customHeight="1" outlineLevel="1">
      <c r="A573" s="1280" t="s">
        <v>316</v>
      </c>
      <c r="B573" s="324" t="s">
        <v>128</v>
      </c>
      <c r="C573" s="1313" t="s">
        <v>782</v>
      </c>
      <c r="D573" s="1313"/>
      <c r="E573" s="1284" t="s">
        <v>73</v>
      </c>
      <c r="F573" s="3" t="s">
        <v>450</v>
      </c>
      <c r="G573" s="1284" t="s">
        <v>377</v>
      </c>
      <c r="H573" s="1284" t="s">
        <v>80</v>
      </c>
      <c r="I573" s="89" t="s">
        <v>33</v>
      </c>
      <c r="J573" s="1284">
        <v>1</v>
      </c>
      <c r="K573" s="1284">
        <v>2018</v>
      </c>
      <c r="L573" s="1284">
        <v>2018</v>
      </c>
      <c r="M573" s="1346">
        <f t="shared" si="244"/>
        <v>1650</v>
      </c>
      <c r="N573" s="1346">
        <v>1650</v>
      </c>
      <c r="O573" s="1346">
        <v>0</v>
      </c>
      <c r="P573" s="1346">
        <v>0</v>
      </c>
      <c r="Q573" s="124">
        <f t="shared" si="265"/>
        <v>946</v>
      </c>
      <c r="R573" s="124">
        <v>946</v>
      </c>
      <c r="S573" s="124">
        <v>0</v>
      </c>
      <c r="T573" s="124">
        <v>0</v>
      </c>
      <c r="U573" s="413">
        <f t="shared" ref="U573:U578" si="273">SUM(V573:X573)</f>
        <v>946</v>
      </c>
      <c r="V573" s="413">
        <f t="shared" si="272"/>
        <v>946</v>
      </c>
      <c r="W573" s="413">
        <f t="shared" si="272"/>
        <v>0</v>
      </c>
      <c r="X573" s="413">
        <f t="shared" si="272"/>
        <v>0</v>
      </c>
      <c r="Y573" s="473">
        <f t="shared" si="267"/>
        <v>946</v>
      </c>
      <c r="Z573" s="473">
        <f t="shared" si="271"/>
        <v>946</v>
      </c>
      <c r="AA573" s="473">
        <f t="shared" si="271"/>
        <v>0</v>
      </c>
      <c r="AB573" s="473">
        <f t="shared" si="271"/>
        <v>0</v>
      </c>
      <c r="AC573" s="124">
        <f t="shared" si="269"/>
        <v>946</v>
      </c>
      <c r="AD573" s="124">
        <v>946</v>
      </c>
      <c r="AE573" s="89">
        <v>0</v>
      </c>
      <c r="AF573" s="115"/>
      <c r="AG573" s="134"/>
      <c r="AH573" s="134"/>
      <c r="AI573" s="134"/>
      <c r="AJ573" s="132"/>
      <c r="AK573" s="1346">
        <f t="shared" si="249"/>
        <v>0</v>
      </c>
      <c r="AL573" s="1346">
        <f t="shared" si="250"/>
        <v>0</v>
      </c>
      <c r="AM573" s="1135"/>
      <c r="AN573" s="1279"/>
      <c r="AO573" s="2"/>
      <c r="AP573" s="2"/>
      <c r="AQ573" s="2"/>
      <c r="AR573" s="2"/>
      <c r="AS573" s="2"/>
    </row>
    <row r="574" spans="1:45" ht="37.5" customHeight="1" outlineLevel="1">
      <c r="A574" s="1280" t="s">
        <v>317</v>
      </c>
      <c r="B574" s="324" t="s">
        <v>146</v>
      </c>
      <c r="C574" s="1313"/>
      <c r="D574" s="324"/>
      <c r="E574" s="1284" t="s">
        <v>73</v>
      </c>
      <c r="F574" s="3" t="s">
        <v>450</v>
      </c>
      <c r="G574" s="1284" t="s">
        <v>377</v>
      </c>
      <c r="H574" s="1284" t="s">
        <v>80</v>
      </c>
      <c r="I574" s="89" t="s">
        <v>33</v>
      </c>
      <c r="J574" s="1284">
        <v>2</v>
      </c>
      <c r="K574" s="1284">
        <v>2020</v>
      </c>
      <c r="L574" s="1284">
        <v>2020</v>
      </c>
      <c r="M574" s="1346">
        <f t="shared" si="244"/>
        <v>3000</v>
      </c>
      <c r="N574" s="1346">
        <v>0</v>
      </c>
      <c r="O574" s="1346">
        <v>0</v>
      </c>
      <c r="P574" s="1346">
        <v>3000</v>
      </c>
      <c r="Q574" s="1346">
        <f t="shared" ref="Q574:Q592" si="274">SUM(R574:T574)</f>
        <v>3000</v>
      </c>
      <c r="R574" s="1346">
        <v>0</v>
      </c>
      <c r="S574" s="1346">
        <v>0</v>
      </c>
      <c r="T574" s="1346">
        <v>3000</v>
      </c>
      <c r="U574" s="413">
        <f t="shared" si="273"/>
        <v>3000</v>
      </c>
      <c r="V574" s="413">
        <f t="shared" si="272"/>
        <v>0</v>
      </c>
      <c r="W574" s="413">
        <f t="shared" si="272"/>
        <v>0</v>
      </c>
      <c r="X574" s="413">
        <f t="shared" si="272"/>
        <v>3000</v>
      </c>
      <c r="Y574" s="464">
        <f t="shared" si="267"/>
        <v>3000</v>
      </c>
      <c r="Z574" s="464">
        <v>0</v>
      </c>
      <c r="AA574" s="464">
        <v>0</v>
      </c>
      <c r="AB574" s="464">
        <f>X574</f>
        <v>3000</v>
      </c>
      <c r="AC574" s="124">
        <f t="shared" si="269"/>
        <v>1086.6199999999999</v>
      </c>
      <c r="AD574" s="124">
        <v>0</v>
      </c>
      <c r="AE574" s="124">
        <v>0</v>
      </c>
      <c r="AF574" s="1059">
        <f>SUM(AG574:AH574)</f>
        <v>1086.6199999999999</v>
      </c>
      <c r="AG574" s="108">
        <v>0</v>
      </c>
      <c r="AH574" s="108">
        <v>1086.6199999999999</v>
      </c>
      <c r="AI574" s="108"/>
      <c r="AJ574" s="1346">
        <v>1087</v>
      </c>
      <c r="AK574" s="1346">
        <f t="shared" si="249"/>
        <v>-1913.38</v>
      </c>
      <c r="AL574" s="1346">
        <f t="shared" si="250"/>
        <v>-1913.38</v>
      </c>
      <c r="AM574" s="1061" t="s">
        <v>1085</v>
      </c>
      <c r="AN574" s="1279"/>
      <c r="AO574" s="2"/>
      <c r="AP574" s="2"/>
      <c r="AQ574" s="2"/>
      <c r="AR574" s="2"/>
      <c r="AS574" s="2"/>
    </row>
    <row r="575" spans="1:45" ht="33" customHeight="1" outlineLevel="1">
      <c r="A575" s="1280" t="s">
        <v>318</v>
      </c>
      <c r="B575" s="324" t="s">
        <v>144</v>
      </c>
      <c r="C575" s="1313"/>
      <c r="D575" s="324"/>
      <c r="E575" s="1284" t="s">
        <v>73</v>
      </c>
      <c r="F575" s="3" t="s">
        <v>450</v>
      </c>
      <c r="G575" s="1284" t="s">
        <v>377</v>
      </c>
      <c r="H575" s="1284" t="s">
        <v>80</v>
      </c>
      <c r="I575" s="89" t="s">
        <v>33</v>
      </c>
      <c r="J575" s="1284">
        <v>1</v>
      </c>
      <c r="K575" s="1284">
        <v>2020</v>
      </c>
      <c r="L575" s="1284">
        <v>2020</v>
      </c>
      <c r="M575" s="1346">
        <f t="shared" si="244"/>
        <v>965</v>
      </c>
      <c r="N575" s="1346">
        <v>0</v>
      </c>
      <c r="O575" s="1346">
        <v>0</v>
      </c>
      <c r="P575" s="1346">
        <v>965</v>
      </c>
      <c r="Q575" s="1346">
        <f t="shared" si="274"/>
        <v>965</v>
      </c>
      <c r="R575" s="1346">
        <v>0</v>
      </c>
      <c r="S575" s="1346">
        <v>0</v>
      </c>
      <c r="T575" s="1346">
        <v>965</v>
      </c>
      <c r="U575" s="413">
        <f t="shared" si="273"/>
        <v>965</v>
      </c>
      <c r="V575" s="413">
        <f t="shared" si="272"/>
        <v>0</v>
      </c>
      <c r="W575" s="413">
        <f t="shared" si="272"/>
        <v>0</v>
      </c>
      <c r="X575" s="413">
        <f t="shared" si="272"/>
        <v>965</v>
      </c>
      <c r="Y575" s="464">
        <f t="shared" si="267"/>
        <v>965</v>
      </c>
      <c r="Z575" s="464">
        <v>0</v>
      </c>
      <c r="AA575" s="464">
        <v>0</v>
      </c>
      <c r="AB575" s="464">
        <f>X575</f>
        <v>965</v>
      </c>
      <c r="AC575" s="124">
        <f t="shared" si="269"/>
        <v>153.33000000000001</v>
      </c>
      <c r="AD575" s="124">
        <v>0</v>
      </c>
      <c r="AE575" s="124">
        <v>0</v>
      </c>
      <c r="AF575" s="1059">
        <v>153.33000000000001</v>
      </c>
      <c r="AG575" s="108">
        <v>0</v>
      </c>
      <c r="AH575" s="102">
        <v>153.33000000000001</v>
      </c>
      <c r="AI575" s="108"/>
      <c r="AJ575" s="1346">
        <v>153</v>
      </c>
      <c r="AK575" s="1346">
        <f t="shared" si="249"/>
        <v>-811.67</v>
      </c>
      <c r="AL575" s="1346">
        <f t="shared" si="250"/>
        <v>-811.67</v>
      </c>
      <c r="AM575" s="1061" t="s">
        <v>1102</v>
      </c>
      <c r="AN575" s="1279"/>
      <c r="AO575" s="2"/>
      <c r="AP575" s="2"/>
      <c r="AQ575" s="2"/>
      <c r="AR575" s="2"/>
      <c r="AS575" s="2"/>
    </row>
    <row r="576" spans="1:45" ht="57.6" outlineLevel="1">
      <c r="A576" s="1280" t="s">
        <v>319</v>
      </c>
      <c r="B576" s="324" t="s">
        <v>133</v>
      </c>
      <c r="C576" s="1313" t="s">
        <v>819</v>
      </c>
      <c r="D576" s="1313"/>
      <c r="E576" s="1284" t="s">
        <v>73</v>
      </c>
      <c r="F576" s="3" t="s">
        <v>450</v>
      </c>
      <c r="G576" s="1284" t="s">
        <v>377</v>
      </c>
      <c r="H576" s="1284" t="s">
        <v>80</v>
      </c>
      <c r="I576" s="89" t="s">
        <v>33</v>
      </c>
      <c r="J576" s="1284">
        <v>1</v>
      </c>
      <c r="K576" s="1284">
        <v>2019</v>
      </c>
      <c r="L576" s="1284">
        <v>2019</v>
      </c>
      <c r="M576" s="1346">
        <f t="shared" si="244"/>
        <v>5000</v>
      </c>
      <c r="N576" s="1346">
        <v>0</v>
      </c>
      <c r="O576" s="1346">
        <v>5000</v>
      </c>
      <c r="P576" s="1346">
        <v>0</v>
      </c>
      <c r="Q576" s="1346">
        <f t="shared" si="274"/>
        <v>5000</v>
      </c>
      <c r="R576" s="1346">
        <v>0</v>
      </c>
      <c r="S576" s="1346">
        <v>5000</v>
      </c>
      <c r="T576" s="1346">
        <v>0</v>
      </c>
      <c r="U576" s="413">
        <f t="shared" si="273"/>
        <v>3891.7</v>
      </c>
      <c r="V576" s="413">
        <v>0</v>
      </c>
      <c r="W576" s="413">
        <v>3891.7</v>
      </c>
      <c r="X576" s="413">
        <v>0</v>
      </c>
      <c r="Y576" s="464">
        <f t="shared" si="267"/>
        <v>3891.7</v>
      </c>
      <c r="Z576" s="464">
        <f t="shared" ref="Z576:AB576" si="275">V576</f>
        <v>0</v>
      </c>
      <c r="AA576" s="464">
        <f t="shared" si="275"/>
        <v>3891.7</v>
      </c>
      <c r="AB576" s="464">
        <f t="shared" si="275"/>
        <v>0</v>
      </c>
      <c r="AC576" s="124">
        <f t="shared" si="269"/>
        <v>7883.86</v>
      </c>
      <c r="AD576" s="124">
        <v>0</v>
      </c>
      <c r="AE576" s="124">
        <v>3891.7</v>
      </c>
      <c r="AF576" s="1209">
        <v>3992.16</v>
      </c>
      <c r="AG576" s="215"/>
      <c r="AH576" s="215"/>
      <c r="AI576" s="215"/>
      <c r="AJ576" s="215"/>
      <c r="AK576" s="1428">
        <f t="shared" si="249"/>
        <v>3992.16</v>
      </c>
      <c r="AL576" s="1428">
        <f t="shared" si="250"/>
        <v>3992.16</v>
      </c>
      <c r="AM576" s="1193"/>
      <c r="AN576" s="1279"/>
      <c r="AO576" s="2"/>
      <c r="AP576" s="2"/>
      <c r="AQ576" s="2"/>
      <c r="AR576" s="2"/>
      <c r="AS576" s="2"/>
    </row>
    <row r="577" spans="1:45" ht="36.75" customHeight="1" outlineLevel="1">
      <c r="A577" s="1280" t="s">
        <v>320</v>
      </c>
      <c r="B577" s="324" t="s">
        <v>142</v>
      </c>
      <c r="C577" s="1313" t="s">
        <v>1064</v>
      </c>
      <c r="D577" s="324"/>
      <c r="E577" s="1284" t="s">
        <v>73</v>
      </c>
      <c r="F577" s="3" t="s">
        <v>450</v>
      </c>
      <c r="G577" s="1284" t="s">
        <v>377</v>
      </c>
      <c r="H577" s="1284" t="s">
        <v>80</v>
      </c>
      <c r="I577" s="89" t="s">
        <v>33</v>
      </c>
      <c r="J577" s="1284">
        <v>1</v>
      </c>
      <c r="K577" s="1284">
        <v>2020</v>
      </c>
      <c r="L577" s="1284">
        <v>2020</v>
      </c>
      <c r="M577" s="1346">
        <f t="shared" si="244"/>
        <v>800</v>
      </c>
      <c r="N577" s="1346">
        <v>0</v>
      </c>
      <c r="O577" s="1346">
        <v>0</v>
      </c>
      <c r="P577" s="1346">
        <v>800</v>
      </c>
      <c r="Q577" s="1346">
        <f t="shared" si="274"/>
        <v>800</v>
      </c>
      <c r="R577" s="1346">
        <v>0</v>
      </c>
      <c r="S577" s="1346">
        <v>0</v>
      </c>
      <c r="T577" s="1346">
        <v>800</v>
      </c>
      <c r="U577" s="413">
        <f t="shared" si="273"/>
        <v>800</v>
      </c>
      <c r="V577" s="413">
        <f>R577</f>
        <v>0</v>
      </c>
      <c r="W577" s="413">
        <f>S577</f>
        <v>0</v>
      </c>
      <c r="X577" s="413">
        <f>T577</f>
        <v>800</v>
      </c>
      <c r="Y577" s="464">
        <f t="shared" si="267"/>
        <v>1040</v>
      </c>
      <c r="Z577" s="464">
        <v>0</v>
      </c>
      <c r="AA577" s="464">
        <v>0</v>
      </c>
      <c r="AB577" s="464">
        <v>1040</v>
      </c>
      <c r="AC577" s="124">
        <f t="shared" si="269"/>
        <v>1040</v>
      </c>
      <c r="AD577" s="124">
        <v>0</v>
      </c>
      <c r="AE577" s="124">
        <v>0</v>
      </c>
      <c r="AF577" s="124">
        <v>1040</v>
      </c>
      <c r="AG577" s="1348">
        <v>1039.82</v>
      </c>
      <c r="AH577" s="1348"/>
      <c r="AI577" s="1348"/>
      <c r="AJ577" s="1314">
        <v>1040</v>
      </c>
      <c r="AK577" s="1314">
        <f t="shared" si="249"/>
        <v>0</v>
      </c>
      <c r="AL577" s="1314">
        <f t="shared" si="250"/>
        <v>0</v>
      </c>
      <c r="AM577" s="1060" t="s">
        <v>1101</v>
      </c>
      <c r="AN577" s="1279"/>
      <c r="AO577" s="2"/>
      <c r="AP577" s="2"/>
      <c r="AQ577" s="2"/>
      <c r="AR577" s="2"/>
      <c r="AS577" s="2"/>
    </row>
    <row r="578" spans="1:45" ht="92.4" customHeight="1" outlineLevel="1">
      <c r="A578" s="1280" t="s">
        <v>321</v>
      </c>
      <c r="B578" s="324" t="s">
        <v>134</v>
      </c>
      <c r="C578" s="1313" t="s">
        <v>1066</v>
      </c>
      <c r="D578" s="1313"/>
      <c r="E578" s="1284" t="s">
        <v>73</v>
      </c>
      <c r="F578" s="3" t="s">
        <v>450</v>
      </c>
      <c r="G578" s="1284" t="s">
        <v>377</v>
      </c>
      <c r="H578" s="1284" t="s">
        <v>80</v>
      </c>
      <c r="I578" s="89" t="s">
        <v>33</v>
      </c>
      <c r="J578" s="1284">
        <v>1</v>
      </c>
      <c r="K578" s="1284">
        <v>2019</v>
      </c>
      <c r="L578" s="1284">
        <v>2020</v>
      </c>
      <c r="M578" s="1346">
        <f t="shared" si="244"/>
        <v>1453</v>
      </c>
      <c r="N578" s="1346">
        <v>0</v>
      </c>
      <c r="O578" s="1346">
        <v>1453</v>
      </c>
      <c r="P578" s="1346">
        <v>0</v>
      </c>
      <c r="Q578" s="1346">
        <f t="shared" si="274"/>
        <v>1453</v>
      </c>
      <c r="R578" s="1346">
        <v>0</v>
      </c>
      <c r="S578" s="1346">
        <v>1453</v>
      </c>
      <c r="T578" s="1346">
        <v>0</v>
      </c>
      <c r="U578" s="413">
        <f t="shared" si="273"/>
        <v>1666.7</v>
      </c>
      <c r="V578" s="413">
        <v>0</v>
      </c>
      <c r="W578" s="413">
        <v>0</v>
      </c>
      <c r="X578" s="413">
        <v>1666.7</v>
      </c>
      <c r="Y578" s="464">
        <f t="shared" si="267"/>
        <v>1697</v>
      </c>
      <c r="Z578" s="464">
        <v>0</v>
      </c>
      <c r="AA578" s="464">
        <v>0</v>
      </c>
      <c r="AB578" s="464">
        <v>1697</v>
      </c>
      <c r="AC578" s="124">
        <f t="shared" si="269"/>
        <v>1697</v>
      </c>
      <c r="AD578" s="124">
        <v>0</v>
      </c>
      <c r="AE578" s="124">
        <v>0</v>
      </c>
      <c r="AF578" s="1059">
        <v>1697</v>
      </c>
      <c r="AG578" s="1348">
        <v>1696.7934399999999</v>
      </c>
      <c r="AH578" s="1348"/>
      <c r="AI578" s="1348"/>
      <c r="AJ578" s="1314">
        <v>1697</v>
      </c>
      <c r="AK578" s="1314">
        <f t="shared" si="249"/>
        <v>0</v>
      </c>
      <c r="AL578" s="1314">
        <f t="shared" si="250"/>
        <v>0</v>
      </c>
      <c r="AM578" s="1060" t="s">
        <v>1105</v>
      </c>
      <c r="AN578" s="1279"/>
      <c r="AO578" s="2"/>
      <c r="AP578" s="2"/>
      <c r="AQ578" s="2"/>
      <c r="AR578" s="2"/>
      <c r="AS578" s="2"/>
    </row>
    <row r="579" spans="1:45" ht="36" outlineLevel="1">
      <c r="A579" s="1280" t="s">
        <v>322</v>
      </c>
      <c r="B579" s="324" t="s">
        <v>145</v>
      </c>
      <c r="C579" s="1313" t="s">
        <v>1064</v>
      </c>
      <c r="D579" s="324"/>
      <c r="E579" s="1284" t="s">
        <v>73</v>
      </c>
      <c r="F579" s="3" t="s">
        <v>450</v>
      </c>
      <c r="G579" s="1284" t="s">
        <v>377</v>
      </c>
      <c r="H579" s="1284" t="s">
        <v>80</v>
      </c>
      <c r="I579" s="89" t="s">
        <v>33</v>
      </c>
      <c r="J579" s="1284">
        <v>1</v>
      </c>
      <c r="K579" s="1284">
        <v>2020</v>
      </c>
      <c r="L579" s="1284">
        <v>2020</v>
      </c>
      <c r="M579" s="1346">
        <f t="shared" si="244"/>
        <v>1453</v>
      </c>
      <c r="N579" s="1346">
        <v>0</v>
      </c>
      <c r="O579" s="1346">
        <v>0</v>
      </c>
      <c r="P579" s="1346">
        <v>1453</v>
      </c>
      <c r="Q579" s="1346">
        <f t="shared" si="274"/>
        <v>1453</v>
      </c>
      <c r="R579" s="1346">
        <v>0</v>
      </c>
      <c r="S579" s="1346">
        <v>0</v>
      </c>
      <c r="T579" s="1346">
        <v>1453</v>
      </c>
      <c r="U579" s="413">
        <f t="shared" ref="U579:U592" si="276">SUM(V579:X579)</f>
        <v>1453</v>
      </c>
      <c r="V579" s="422">
        <f t="shared" ref="V579:X580" si="277">R579</f>
        <v>0</v>
      </c>
      <c r="W579" s="422">
        <f t="shared" si="277"/>
        <v>0</v>
      </c>
      <c r="X579" s="422">
        <f t="shared" si="277"/>
        <v>1453</v>
      </c>
      <c r="Y579" s="473">
        <f t="shared" si="267"/>
        <v>1473</v>
      </c>
      <c r="Z579" s="473">
        <v>0</v>
      </c>
      <c r="AA579" s="473">
        <v>0</v>
      </c>
      <c r="AB579" s="473">
        <v>1473</v>
      </c>
      <c r="AC579" s="264">
        <f t="shared" si="269"/>
        <v>1473</v>
      </c>
      <c r="AD579" s="264">
        <v>0</v>
      </c>
      <c r="AE579" s="264">
        <v>0</v>
      </c>
      <c r="AF579" s="264">
        <v>1473</v>
      </c>
      <c r="AG579" s="1348">
        <v>1472.59</v>
      </c>
      <c r="AH579" s="1348"/>
      <c r="AI579" s="1348"/>
      <c r="AJ579" s="1314">
        <v>1473</v>
      </c>
      <c r="AK579" s="1314">
        <f t="shared" si="249"/>
        <v>0</v>
      </c>
      <c r="AL579" s="1314">
        <f t="shared" si="250"/>
        <v>0</v>
      </c>
      <c r="AM579" s="1060" t="s">
        <v>1101</v>
      </c>
      <c r="AN579" s="1279"/>
      <c r="AO579" s="2"/>
      <c r="AP579" s="2"/>
      <c r="AQ579" s="2"/>
      <c r="AR579" s="2"/>
      <c r="AS579" s="2"/>
    </row>
    <row r="580" spans="1:45" ht="72" outlineLevel="1">
      <c r="A580" s="1280" t="s">
        <v>323</v>
      </c>
      <c r="B580" s="324" t="s">
        <v>441</v>
      </c>
      <c r="C580" s="1313" t="s">
        <v>783</v>
      </c>
      <c r="D580" s="1313"/>
      <c r="E580" s="1284" t="s">
        <v>73</v>
      </c>
      <c r="F580" s="3" t="s">
        <v>450</v>
      </c>
      <c r="G580" s="1284" t="s">
        <v>377</v>
      </c>
      <c r="H580" s="1284" t="s">
        <v>80</v>
      </c>
      <c r="I580" s="89" t="s">
        <v>33</v>
      </c>
      <c r="J580" s="1284">
        <v>2</v>
      </c>
      <c r="K580" s="1284">
        <v>2018</v>
      </c>
      <c r="L580" s="1284">
        <v>2018</v>
      </c>
      <c r="M580" s="1346">
        <f t="shared" si="244"/>
        <v>3500</v>
      </c>
      <c r="N580" s="1346">
        <v>3500</v>
      </c>
      <c r="O580" s="1346">
        <v>0</v>
      </c>
      <c r="P580" s="1346">
        <v>0</v>
      </c>
      <c r="Q580" s="124">
        <f t="shared" si="274"/>
        <v>276.82</v>
      </c>
      <c r="R580" s="124">
        <v>276.82</v>
      </c>
      <c r="S580" s="124">
        <v>0</v>
      </c>
      <c r="T580" s="124">
        <v>0</v>
      </c>
      <c r="U580" s="413">
        <f t="shared" si="276"/>
        <v>276.82</v>
      </c>
      <c r="V580" s="422">
        <f t="shared" si="277"/>
        <v>276.82</v>
      </c>
      <c r="W580" s="422">
        <f t="shared" si="277"/>
        <v>0</v>
      </c>
      <c r="X580" s="422">
        <f t="shared" si="277"/>
        <v>0</v>
      </c>
      <c r="Y580" s="473">
        <f t="shared" si="267"/>
        <v>276.82</v>
      </c>
      <c r="Z580" s="473">
        <f t="shared" ref="Z580:AB581" si="278">V580</f>
        <v>276.82</v>
      </c>
      <c r="AA580" s="473">
        <f t="shared" si="278"/>
        <v>0</v>
      </c>
      <c r="AB580" s="473">
        <f t="shared" si="278"/>
        <v>0</v>
      </c>
      <c r="AC580" s="264">
        <f t="shared" si="269"/>
        <v>326.7</v>
      </c>
      <c r="AD580" s="264">
        <v>326.7</v>
      </c>
      <c r="AE580" s="264">
        <v>0</v>
      </c>
      <c r="AF580" s="1031"/>
      <c r="AG580" s="203" t="s">
        <v>604</v>
      </c>
      <c r="AH580" s="203"/>
      <c r="AI580" s="203"/>
      <c r="AJ580" s="133"/>
      <c r="AK580" s="1314">
        <f t="shared" si="249"/>
        <v>0</v>
      </c>
      <c r="AL580" s="1314">
        <f t="shared" si="250"/>
        <v>49.879999999999995</v>
      </c>
      <c r="AM580" s="1098"/>
      <c r="AN580" s="1279"/>
      <c r="AO580" s="2"/>
      <c r="AP580" s="2"/>
      <c r="AQ580" s="2"/>
      <c r="AR580" s="2"/>
      <c r="AS580" s="2"/>
    </row>
    <row r="581" spans="1:45" ht="129.6" outlineLevel="1">
      <c r="A581" s="1280" t="s">
        <v>324</v>
      </c>
      <c r="B581" s="324" t="s">
        <v>172</v>
      </c>
      <c r="C581" s="1313" t="s">
        <v>820</v>
      </c>
      <c r="D581" s="1313"/>
      <c r="E581" s="1284" t="s">
        <v>73</v>
      </c>
      <c r="F581" s="3" t="s">
        <v>450</v>
      </c>
      <c r="G581" s="1284" t="s">
        <v>377</v>
      </c>
      <c r="H581" s="1284" t="s">
        <v>80</v>
      </c>
      <c r="I581" s="89" t="s">
        <v>33</v>
      </c>
      <c r="J581" s="1284">
        <v>2</v>
      </c>
      <c r="K581" s="1284">
        <v>2018</v>
      </c>
      <c r="L581" s="1284">
        <v>2019</v>
      </c>
      <c r="M581" s="1346">
        <f t="shared" si="244"/>
        <v>1900</v>
      </c>
      <c r="N581" s="1346">
        <v>0</v>
      </c>
      <c r="O581" s="1346">
        <v>1900</v>
      </c>
      <c r="P581" s="1346">
        <v>0</v>
      </c>
      <c r="Q581" s="124">
        <f t="shared" si="274"/>
        <v>390.19</v>
      </c>
      <c r="R581" s="124">
        <v>0</v>
      </c>
      <c r="S581" s="124">
        <v>390.19</v>
      </c>
      <c r="T581" s="124">
        <v>0</v>
      </c>
      <c r="U581" s="413">
        <f t="shared" si="276"/>
        <v>188.39999999999998</v>
      </c>
      <c r="V581" s="422">
        <v>114.1</v>
      </c>
      <c r="W581" s="422">
        <v>74.3</v>
      </c>
      <c r="X581" s="422">
        <v>0</v>
      </c>
      <c r="Y581" s="473">
        <f t="shared" si="267"/>
        <v>188.39999999999998</v>
      </c>
      <c r="Z581" s="473">
        <f>V581</f>
        <v>114.1</v>
      </c>
      <c r="AA581" s="473">
        <f t="shared" si="278"/>
        <v>74.3</v>
      </c>
      <c r="AB581" s="473">
        <f t="shared" si="278"/>
        <v>0</v>
      </c>
      <c r="AC581" s="264">
        <f t="shared" si="269"/>
        <v>3001.1</v>
      </c>
      <c r="AD581" s="264">
        <v>114.1</v>
      </c>
      <c r="AE581" s="264">
        <v>2887</v>
      </c>
      <c r="AF581" s="1031"/>
      <c r="AG581" s="203"/>
      <c r="AH581" s="203"/>
      <c r="AI581" s="203"/>
      <c r="AJ581" s="133"/>
      <c r="AK581" s="1314">
        <f t="shared" si="249"/>
        <v>0</v>
      </c>
      <c r="AL581" s="1314">
        <f t="shared" si="250"/>
        <v>2812.7</v>
      </c>
      <c r="AM581" s="1098"/>
      <c r="AN581" s="1279"/>
      <c r="AO581" s="2"/>
      <c r="AP581" s="2"/>
      <c r="AQ581" s="2"/>
      <c r="AR581" s="2"/>
      <c r="AS581" s="2"/>
    </row>
    <row r="582" spans="1:45" s="84" customFormat="1" ht="34.5" customHeight="1" outlineLevel="1">
      <c r="A582" s="1309" t="s">
        <v>325</v>
      </c>
      <c r="B582" s="1310" t="s">
        <v>143</v>
      </c>
      <c r="C582" s="1307" t="s">
        <v>957</v>
      </c>
      <c r="D582" s="1310"/>
      <c r="E582" s="1307" t="s">
        <v>73</v>
      </c>
      <c r="F582" s="86" t="s">
        <v>450</v>
      </c>
      <c r="G582" s="1307" t="s">
        <v>377</v>
      </c>
      <c r="H582" s="1307" t="s">
        <v>80</v>
      </c>
      <c r="I582" s="387" t="s">
        <v>33</v>
      </c>
      <c r="J582" s="1307">
        <v>2</v>
      </c>
      <c r="K582" s="1307">
        <v>2020</v>
      </c>
      <c r="L582" s="1307">
        <v>2020</v>
      </c>
      <c r="M582" s="1314">
        <f t="shared" si="244"/>
        <v>4800</v>
      </c>
      <c r="N582" s="1314">
        <v>0</v>
      </c>
      <c r="O582" s="1314">
        <v>0</v>
      </c>
      <c r="P582" s="1314">
        <v>4800</v>
      </c>
      <c r="Q582" s="1314">
        <f t="shared" si="274"/>
        <v>4800</v>
      </c>
      <c r="R582" s="1314">
        <v>0</v>
      </c>
      <c r="S582" s="1314">
        <v>0</v>
      </c>
      <c r="T582" s="1314">
        <v>4800</v>
      </c>
      <c r="U582" s="413">
        <f t="shared" si="276"/>
        <v>4800</v>
      </c>
      <c r="V582" s="413">
        <f>R582</f>
        <v>0</v>
      </c>
      <c r="W582" s="413">
        <f>S582</f>
        <v>0</v>
      </c>
      <c r="X582" s="413">
        <f>T582</f>
        <v>4800</v>
      </c>
      <c r="Y582" s="464">
        <f t="shared" si="267"/>
        <v>3986</v>
      </c>
      <c r="Z582" s="464">
        <v>0</v>
      </c>
      <c r="AA582" s="464">
        <v>0</v>
      </c>
      <c r="AB582" s="464">
        <v>3986</v>
      </c>
      <c r="AC582" s="284">
        <f t="shared" si="269"/>
        <v>3986</v>
      </c>
      <c r="AD582" s="112">
        <v>0</v>
      </c>
      <c r="AE582" s="112">
        <v>0</v>
      </c>
      <c r="AF582" s="112">
        <v>3986</v>
      </c>
      <c r="AG582" s="1348">
        <f>2*1992.75</f>
        <v>3985.5</v>
      </c>
      <c r="AH582" s="1348"/>
      <c r="AI582" s="1348"/>
      <c r="AJ582" s="1314">
        <v>3986</v>
      </c>
      <c r="AK582" s="1314">
        <f t="shared" si="249"/>
        <v>0</v>
      </c>
      <c r="AL582" s="1314">
        <f t="shared" si="250"/>
        <v>0</v>
      </c>
      <c r="AM582" s="1060" t="s">
        <v>1103</v>
      </c>
      <c r="AN582" s="1315"/>
      <c r="AO582" s="83"/>
      <c r="AP582" s="83"/>
      <c r="AQ582" s="83"/>
      <c r="AR582" s="83"/>
      <c r="AS582" s="83"/>
    </row>
    <row r="583" spans="1:45" ht="86.4" outlineLevel="1">
      <c r="A583" s="1280" t="s">
        <v>326</v>
      </c>
      <c r="B583" s="324" t="s">
        <v>135</v>
      </c>
      <c r="C583" s="1313" t="s">
        <v>1030</v>
      </c>
      <c r="D583" s="1313"/>
      <c r="E583" s="1284" t="s">
        <v>73</v>
      </c>
      <c r="F583" s="3" t="s">
        <v>450</v>
      </c>
      <c r="G583" s="1284" t="s">
        <v>377</v>
      </c>
      <c r="H583" s="1284" t="s">
        <v>80</v>
      </c>
      <c r="I583" s="89" t="s">
        <v>33</v>
      </c>
      <c r="J583" s="1284">
        <v>3</v>
      </c>
      <c r="K583" s="1284">
        <v>2019</v>
      </c>
      <c r="L583" s="1284">
        <v>2020</v>
      </c>
      <c r="M583" s="1346">
        <f t="shared" si="244"/>
        <v>3000</v>
      </c>
      <c r="N583" s="1346">
        <v>0</v>
      </c>
      <c r="O583" s="1346">
        <v>3000</v>
      </c>
      <c r="P583" s="1346">
        <v>0</v>
      </c>
      <c r="Q583" s="1346">
        <f t="shared" si="274"/>
        <v>3000</v>
      </c>
      <c r="R583" s="1346">
        <v>0</v>
      </c>
      <c r="S583" s="1346">
        <v>3000</v>
      </c>
      <c r="T583" s="1346">
        <v>0</v>
      </c>
      <c r="U583" s="422">
        <f t="shared" si="276"/>
        <v>4934.8999999999996</v>
      </c>
      <c r="V583" s="422">
        <v>0</v>
      </c>
      <c r="W583" s="422">
        <v>4934.8999999999996</v>
      </c>
      <c r="X583" s="422">
        <v>0</v>
      </c>
      <c r="Y583" s="464">
        <f t="shared" si="267"/>
        <v>6215.9</v>
      </c>
      <c r="Z583" s="473">
        <v>0</v>
      </c>
      <c r="AA583" s="473">
        <f>W583</f>
        <v>4934.8999999999996</v>
      </c>
      <c r="AB583" s="473">
        <v>1281</v>
      </c>
      <c r="AC583" s="264">
        <f t="shared" si="269"/>
        <v>6216.2999999999993</v>
      </c>
      <c r="AD583" s="124">
        <v>0</v>
      </c>
      <c r="AE583" s="124">
        <v>4934.8999999999996</v>
      </c>
      <c r="AF583" s="124">
        <v>1281.4000000000001</v>
      </c>
      <c r="AG583" s="1348">
        <f>752.40102+529.001</f>
        <v>1281.40202</v>
      </c>
      <c r="AH583" s="1348"/>
      <c r="AI583" s="1348"/>
      <c r="AJ583" s="1314">
        <v>1281</v>
      </c>
      <c r="AK583" s="1314">
        <f t="shared" si="249"/>
        <v>0.40000000000009095</v>
      </c>
      <c r="AL583" s="1314">
        <f t="shared" si="250"/>
        <v>0.3999999999996362</v>
      </c>
      <c r="AM583" s="1060"/>
      <c r="AN583" s="1279"/>
      <c r="AO583" s="2"/>
      <c r="AP583" s="2"/>
      <c r="AQ583" s="2"/>
      <c r="AR583" s="2"/>
      <c r="AS583" s="2"/>
    </row>
    <row r="584" spans="1:45" ht="75.599999999999994" customHeight="1" outlineLevel="1">
      <c r="A584" s="1280" t="s">
        <v>327</v>
      </c>
      <c r="B584" s="324" t="s">
        <v>126</v>
      </c>
      <c r="C584" s="1313" t="s">
        <v>821</v>
      </c>
      <c r="D584" s="1313"/>
      <c r="E584" s="1284" t="s">
        <v>73</v>
      </c>
      <c r="F584" s="3" t="s">
        <v>450</v>
      </c>
      <c r="G584" s="1284" t="s">
        <v>377</v>
      </c>
      <c r="H584" s="1284" t="s">
        <v>80</v>
      </c>
      <c r="I584" s="89" t="s">
        <v>33</v>
      </c>
      <c r="J584" s="1284">
        <v>3</v>
      </c>
      <c r="K584" s="1284">
        <v>2018</v>
      </c>
      <c r="L584" s="1284">
        <v>2018</v>
      </c>
      <c r="M584" s="1346">
        <f t="shared" si="244"/>
        <v>2590</v>
      </c>
      <c r="N584" s="1346">
        <v>2590</v>
      </c>
      <c r="O584" s="1346">
        <v>0</v>
      </c>
      <c r="P584" s="1346">
        <v>0</v>
      </c>
      <c r="Q584" s="264">
        <f t="shared" si="274"/>
        <v>2879.1</v>
      </c>
      <c r="R584" s="264">
        <v>2879.1</v>
      </c>
      <c r="S584" s="264">
        <v>0</v>
      </c>
      <c r="T584" s="264">
        <v>0</v>
      </c>
      <c r="U584" s="413">
        <f t="shared" si="276"/>
        <v>2879.1</v>
      </c>
      <c r="V584" s="413">
        <f t="shared" ref="V584:X585" si="279">R584</f>
        <v>2879.1</v>
      </c>
      <c r="W584" s="413">
        <f t="shared" si="279"/>
        <v>0</v>
      </c>
      <c r="X584" s="413">
        <f t="shared" si="279"/>
        <v>0</v>
      </c>
      <c r="Y584" s="464">
        <f t="shared" si="267"/>
        <v>2879.1</v>
      </c>
      <c r="Z584" s="464">
        <f>V584</f>
        <v>2879.1</v>
      </c>
      <c r="AA584" s="464">
        <f t="shared" ref="AA584:AB590" si="280">W584</f>
        <v>0</v>
      </c>
      <c r="AB584" s="464">
        <f t="shared" si="280"/>
        <v>0</v>
      </c>
      <c r="AC584" s="264">
        <f t="shared" si="269"/>
        <v>2879.1</v>
      </c>
      <c r="AD584" s="124">
        <v>2879.1</v>
      </c>
      <c r="AE584" s="124">
        <v>0</v>
      </c>
      <c r="AF584" s="301"/>
      <c r="AG584" s="203"/>
      <c r="AH584" s="203"/>
      <c r="AI584" s="203"/>
      <c r="AJ584" s="133"/>
      <c r="AK584" s="1314">
        <f t="shared" si="249"/>
        <v>0</v>
      </c>
      <c r="AL584" s="1314">
        <f t="shared" si="250"/>
        <v>0</v>
      </c>
      <c r="AM584" s="1098"/>
      <c r="AN584" s="1279"/>
      <c r="AO584" s="2"/>
      <c r="AP584" s="2"/>
      <c r="AQ584" s="2"/>
      <c r="AR584" s="2"/>
      <c r="AS584" s="2"/>
    </row>
    <row r="585" spans="1:45" ht="73.95" customHeight="1" outlineLevel="1">
      <c r="A585" s="1280" t="s">
        <v>328</v>
      </c>
      <c r="B585" s="324" t="s">
        <v>127</v>
      </c>
      <c r="C585" s="1313" t="s">
        <v>784</v>
      </c>
      <c r="D585" s="1313"/>
      <c r="E585" s="1284" t="s">
        <v>73</v>
      </c>
      <c r="F585" s="3" t="s">
        <v>450</v>
      </c>
      <c r="G585" s="1284" t="s">
        <v>377</v>
      </c>
      <c r="H585" s="1284" t="s">
        <v>80</v>
      </c>
      <c r="I585" s="89" t="s">
        <v>33</v>
      </c>
      <c r="J585" s="1284">
        <v>2</v>
      </c>
      <c r="K585" s="1284">
        <v>2018</v>
      </c>
      <c r="L585" s="1284">
        <v>2018</v>
      </c>
      <c r="M585" s="1346">
        <f t="shared" si="244"/>
        <v>4000</v>
      </c>
      <c r="N585" s="1346">
        <v>4000</v>
      </c>
      <c r="O585" s="1346">
        <v>0</v>
      </c>
      <c r="P585" s="1346">
        <v>0</v>
      </c>
      <c r="Q585" s="124">
        <f t="shared" si="274"/>
        <v>2777</v>
      </c>
      <c r="R585" s="124">
        <v>2777</v>
      </c>
      <c r="S585" s="124">
        <v>0</v>
      </c>
      <c r="T585" s="124">
        <v>0</v>
      </c>
      <c r="U585" s="413">
        <f t="shared" si="276"/>
        <v>2777</v>
      </c>
      <c r="V585" s="413">
        <f t="shared" si="279"/>
        <v>2777</v>
      </c>
      <c r="W585" s="413">
        <f t="shared" si="279"/>
        <v>0</v>
      </c>
      <c r="X585" s="413">
        <f t="shared" si="279"/>
        <v>0</v>
      </c>
      <c r="Y585" s="464">
        <f t="shared" si="267"/>
        <v>2777</v>
      </c>
      <c r="Z585" s="464">
        <f t="shared" ref="Z585:Z588" si="281">V585</f>
        <v>2777</v>
      </c>
      <c r="AA585" s="464">
        <f t="shared" si="280"/>
        <v>0</v>
      </c>
      <c r="AB585" s="464">
        <f t="shared" si="280"/>
        <v>0</v>
      </c>
      <c r="AC585" s="264">
        <f t="shared" si="269"/>
        <v>2777</v>
      </c>
      <c r="AD585" s="124">
        <v>2777</v>
      </c>
      <c r="AE585" s="124">
        <v>0</v>
      </c>
      <c r="AF585" s="301"/>
      <c r="AG585" s="203"/>
      <c r="AH585" s="203"/>
      <c r="AI585" s="203"/>
      <c r="AJ585" s="133"/>
      <c r="AK585" s="1314">
        <f t="shared" si="249"/>
        <v>0</v>
      </c>
      <c r="AL585" s="1314">
        <f t="shared" si="250"/>
        <v>0</v>
      </c>
      <c r="AM585" s="1098"/>
      <c r="AN585" s="1279"/>
      <c r="AO585" s="2"/>
      <c r="AP585" s="2"/>
      <c r="AQ585" s="2"/>
      <c r="AR585" s="2"/>
      <c r="AS585" s="2"/>
    </row>
    <row r="586" spans="1:45" ht="59.4" customHeight="1" outlineLevel="1">
      <c r="A586" s="1280" t="s">
        <v>329</v>
      </c>
      <c r="B586" s="324" t="s">
        <v>149</v>
      </c>
      <c r="C586" s="1313" t="s">
        <v>822</v>
      </c>
      <c r="D586" s="1313"/>
      <c r="E586" s="1284" t="s">
        <v>73</v>
      </c>
      <c r="F586" s="3" t="s">
        <v>450</v>
      </c>
      <c r="G586" s="1284" t="s">
        <v>377</v>
      </c>
      <c r="H586" s="1284" t="s">
        <v>80</v>
      </c>
      <c r="I586" s="89" t="s">
        <v>33</v>
      </c>
      <c r="J586" s="1284">
        <v>2</v>
      </c>
      <c r="K586" s="1284">
        <v>2019</v>
      </c>
      <c r="L586" s="1284">
        <v>2019</v>
      </c>
      <c r="M586" s="1346">
        <f t="shared" si="244"/>
        <v>200</v>
      </c>
      <c r="N586" s="1346">
        <v>0</v>
      </c>
      <c r="O586" s="1346">
        <v>200</v>
      </c>
      <c r="P586" s="1346">
        <v>0</v>
      </c>
      <c r="Q586" s="264">
        <f t="shared" si="274"/>
        <v>200</v>
      </c>
      <c r="R586" s="264">
        <v>0</v>
      </c>
      <c r="S586" s="264">
        <v>200</v>
      </c>
      <c r="T586" s="264">
        <v>0</v>
      </c>
      <c r="U586" s="413">
        <f t="shared" si="276"/>
        <v>96.3</v>
      </c>
      <c r="V586" s="413">
        <v>0</v>
      </c>
      <c r="W586" s="413">
        <v>96.3</v>
      </c>
      <c r="X586" s="413">
        <v>0</v>
      </c>
      <c r="Y586" s="464">
        <f t="shared" si="267"/>
        <v>96.3</v>
      </c>
      <c r="Z586" s="464">
        <f t="shared" si="281"/>
        <v>0</v>
      </c>
      <c r="AA586" s="464">
        <f t="shared" si="280"/>
        <v>96.3</v>
      </c>
      <c r="AB586" s="464">
        <f t="shared" si="280"/>
        <v>0</v>
      </c>
      <c r="AC586" s="264">
        <f t="shared" si="269"/>
        <v>96.3</v>
      </c>
      <c r="AD586" s="124">
        <v>0</v>
      </c>
      <c r="AE586" s="89">
        <v>96.3</v>
      </c>
      <c r="AF586" s="115"/>
      <c r="AG586" s="203"/>
      <c r="AH586" s="203"/>
      <c r="AI586" s="203"/>
      <c r="AJ586" s="133"/>
      <c r="AK586" s="1314">
        <f t="shared" si="249"/>
        <v>0</v>
      </c>
      <c r="AL586" s="1314">
        <f t="shared" si="250"/>
        <v>0</v>
      </c>
      <c r="AM586" s="1098"/>
      <c r="AN586" s="1279"/>
      <c r="AO586" s="2"/>
      <c r="AP586" s="2"/>
      <c r="AQ586" s="2"/>
      <c r="AR586" s="2"/>
      <c r="AS586" s="2"/>
    </row>
    <row r="587" spans="1:45" ht="69" customHeight="1" outlineLevel="1">
      <c r="A587" s="1280" t="s">
        <v>330</v>
      </c>
      <c r="B587" s="324" t="s">
        <v>153</v>
      </c>
      <c r="C587" s="1313" t="s">
        <v>785</v>
      </c>
      <c r="D587" s="1313"/>
      <c r="E587" s="1284" t="s">
        <v>73</v>
      </c>
      <c r="F587" s="3" t="s">
        <v>450</v>
      </c>
      <c r="G587" s="1284" t="s">
        <v>377</v>
      </c>
      <c r="H587" s="1284" t="s">
        <v>80</v>
      </c>
      <c r="I587" s="89" t="s">
        <v>33</v>
      </c>
      <c r="J587" s="1284">
        <v>1</v>
      </c>
      <c r="K587" s="1284">
        <v>2018</v>
      </c>
      <c r="L587" s="1284">
        <v>2018</v>
      </c>
      <c r="M587" s="1346">
        <f t="shared" si="244"/>
        <v>4600</v>
      </c>
      <c r="N587" s="1346">
        <v>4600</v>
      </c>
      <c r="O587" s="1346">
        <v>0</v>
      </c>
      <c r="P587" s="1346">
        <v>0</v>
      </c>
      <c r="Q587" s="124">
        <f t="shared" si="274"/>
        <v>2954.57</v>
      </c>
      <c r="R587" s="124">
        <v>2954.57</v>
      </c>
      <c r="S587" s="124">
        <v>0</v>
      </c>
      <c r="T587" s="124">
        <v>0</v>
      </c>
      <c r="U587" s="413">
        <f t="shared" si="276"/>
        <v>2954.57</v>
      </c>
      <c r="V587" s="413">
        <f>R587</f>
        <v>2954.57</v>
      </c>
      <c r="W587" s="413">
        <f>S587</f>
        <v>0</v>
      </c>
      <c r="X587" s="413">
        <f>T587</f>
        <v>0</v>
      </c>
      <c r="Y587" s="464">
        <f t="shared" ref="Y587" si="282">SUM(Z587:AB587)</f>
        <v>2954.57</v>
      </c>
      <c r="Z587" s="464">
        <f t="shared" si="281"/>
        <v>2954.57</v>
      </c>
      <c r="AA587" s="464">
        <f t="shared" si="280"/>
        <v>0</v>
      </c>
      <c r="AB587" s="464">
        <f t="shared" si="280"/>
        <v>0</v>
      </c>
      <c r="AC587" s="264">
        <f t="shared" ref="AC587" si="283">SUM(AD587:AF587)</f>
        <v>2955</v>
      </c>
      <c r="AD587" s="124">
        <v>2955</v>
      </c>
      <c r="AE587" s="124">
        <v>0</v>
      </c>
      <c r="AF587" s="301"/>
      <c r="AG587" s="203"/>
      <c r="AH587" s="203"/>
      <c r="AI587" s="203"/>
      <c r="AJ587" s="133"/>
      <c r="AK587" s="1314">
        <f t="shared" si="249"/>
        <v>0</v>
      </c>
      <c r="AL587" s="1314">
        <f t="shared" si="250"/>
        <v>0.42999999999983629</v>
      </c>
      <c r="AM587" s="1098"/>
      <c r="AN587" s="1279"/>
      <c r="AO587" s="2"/>
      <c r="AP587" s="2"/>
      <c r="AQ587" s="2"/>
      <c r="AR587" s="2"/>
      <c r="AS587" s="2"/>
    </row>
    <row r="588" spans="1:45" s="84" customFormat="1" ht="57.6" outlineLevel="1">
      <c r="A588" s="1309" t="s">
        <v>331</v>
      </c>
      <c r="B588" s="1310" t="s">
        <v>136</v>
      </c>
      <c r="C588" s="1307" t="s">
        <v>823</v>
      </c>
      <c r="D588" s="1307"/>
      <c r="E588" s="1307" t="s">
        <v>73</v>
      </c>
      <c r="F588" s="86" t="s">
        <v>450</v>
      </c>
      <c r="G588" s="1307" t="s">
        <v>377</v>
      </c>
      <c r="H588" s="1307" t="s">
        <v>80</v>
      </c>
      <c r="I588" s="387" t="s">
        <v>33</v>
      </c>
      <c r="J588" s="1307">
        <v>7</v>
      </c>
      <c r="K588" s="1307">
        <v>2018</v>
      </c>
      <c r="L588" s="1307">
        <v>2020</v>
      </c>
      <c r="M588" s="1314">
        <f t="shared" si="244"/>
        <v>3000</v>
      </c>
      <c r="N588" s="1314">
        <v>0</v>
      </c>
      <c r="O588" s="1314">
        <v>2000</v>
      </c>
      <c r="P588" s="1314">
        <v>1000</v>
      </c>
      <c r="Q588" s="1314">
        <f t="shared" si="274"/>
        <v>3000</v>
      </c>
      <c r="R588" s="1314">
        <v>0</v>
      </c>
      <c r="S588" s="1314">
        <v>2000</v>
      </c>
      <c r="T588" s="1314">
        <v>1000</v>
      </c>
      <c r="U588" s="421">
        <f t="shared" si="276"/>
        <v>2666.7</v>
      </c>
      <c r="V588" s="421">
        <v>0</v>
      </c>
      <c r="W588" s="421">
        <v>1666.7</v>
      </c>
      <c r="X588" s="421">
        <v>1000</v>
      </c>
      <c r="Y588" s="464">
        <f>SUM(Z588:AB588)</f>
        <v>2666.7</v>
      </c>
      <c r="Z588" s="464">
        <f t="shared" si="281"/>
        <v>0</v>
      </c>
      <c r="AA588" s="464">
        <f>W588</f>
        <v>1666.7</v>
      </c>
      <c r="AB588" s="464">
        <f t="shared" si="280"/>
        <v>1000</v>
      </c>
      <c r="AC588" s="284">
        <f>SUM(AD588:AF588)</f>
        <v>3985.8999999999996</v>
      </c>
      <c r="AD588" s="112">
        <v>1819.2</v>
      </c>
      <c r="AE588" s="387">
        <v>2166.6999999999998</v>
      </c>
      <c r="AF588" s="117"/>
      <c r="AG588" s="203"/>
      <c r="AH588" s="203"/>
      <c r="AI588" s="203"/>
      <c r="AJ588" s="133"/>
      <c r="AK588" s="1314">
        <f t="shared" ref="AK588:AL651" si="284">AF588-AB588</f>
        <v>-1000</v>
      </c>
      <c r="AL588" s="1314">
        <f t="shared" ref="AL588:AL651" si="285">AC588-Y588</f>
        <v>1319.1999999999998</v>
      </c>
      <c r="AM588" s="1098"/>
      <c r="AN588" s="1315"/>
      <c r="AO588" s="83"/>
      <c r="AP588" s="83"/>
      <c r="AQ588" s="83"/>
      <c r="AR588" s="83"/>
      <c r="AS588" s="83"/>
    </row>
    <row r="589" spans="1:45" ht="61.95" customHeight="1" outlineLevel="1">
      <c r="A589" s="1280" t="s">
        <v>332</v>
      </c>
      <c r="B589" s="324" t="s">
        <v>131</v>
      </c>
      <c r="C589" s="1313" t="s">
        <v>824</v>
      </c>
      <c r="D589" s="1313"/>
      <c r="E589" s="1284" t="s">
        <v>73</v>
      </c>
      <c r="F589" s="3" t="s">
        <v>450</v>
      </c>
      <c r="G589" s="1284" t="s">
        <v>377</v>
      </c>
      <c r="H589" s="1284" t="s">
        <v>80</v>
      </c>
      <c r="I589" s="89" t="s">
        <v>33</v>
      </c>
      <c r="J589" s="1284">
        <v>3</v>
      </c>
      <c r="K589" s="1284">
        <v>2019</v>
      </c>
      <c r="L589" s="1284">
        <v>2019</v>
      </c>
      <c r="M589" s="1346">
        <f t="shared" si="244"/>
        <v>1400</v>
      </c>
      <c r="N589" s="1346">
        <v>0</v>
      </c>
      <c r="O589" s="1346">
        <v>1400</v>
      </c>
      <c r="P589" s="1346">
        <v>0</v>
      </c>
      <c r="Q589" s="1346">
        <f t="shared" si="274"/>
        <v>1400</v>
      </c>
      <c r="R589" s="1346">
        <v>0</v>
      </c>
      <c r="S589" s="1346">
        <v>1400</v>
      </c>
      <c r="T589" s="1346">
        <v>0</v>
      </c>
      <c r="U589" s="412">
        <f t="shared" si="276"/>
        <v>750</v>
      </c>
      <c r="V589" s="412">
        <v>0</v>
      </c>
      <c r="W589" s="412">
        <v>750</v>
      </c>
      <c r="X589" s="412">
        <v>0</v>
      </c>
      <c r="Y589" s="464">
        <f>SUM(Z589:AB589)</f>
        <v>750</v>
      </c>
      <c r="Z589" s="464">
        <f>V589</f>
        <v>0</v>
      </c>
      <c r="AA589" s="464">
        <f t="shared" si="280"/>
        <v>750</v>
      </c>
      <c r="AB589" s="464">
        <f t="shared" si="280"/>
        <v>0</v>
      </c>
      <c r="AC589" s="124">
        <f>SUM(AD589:AF589)</f>
        <v>750</v>
      </c>
      <c r="AD589" s="124">
        <v>0</v>
      </c>
      <c r="AE589" s="124">
        <v>750</v>
      </c>
      <c r="AF589" s="301"/>
      <c r="AG589" s="203"/>
      <c r="AH589" s="203"/>
      <c r="AI589" s="203"/>
      <c r="AJ589" s="133"/>
      <c r="AK589" s="1314">
        <f t="shared" si="284"/>
        <v>0</v>
      </c>
      <c r="AL589" s="1314">
        <f t="shared" si="285"/>
        <v>0</v>
      </c>
      <c r="AM589" s="1098"/>
      <c r="AN589" s="1279"/>
      <c r="AO589" s="2"/>
      <c r="AP589" s="2"/>
      <c r="AQ589" s="2"/>
      <c r="AR589" s="2"/>
      <c r="AS589" s="2"/>
    </row>
    <row r="590" spans="1:45" ht="57.6" outlineLevel="1">
      <c r="A590" s="1280" t="s">
        <v>333</v>
      </c>
      <c r="B590" s="324" t="s">
        <v>130</v>
      </c>
      <c r="C590" s="1313" t="s">
        <v>825</v>
      </c>
      <c r="D590" s="1313"/>
      <c r="E590" s="1284" t="s">
        <v>73</v>
      </c>
      <c r="F590" s="3" t="s">
        <v>450</v>
      </c>
      <c r="G590" s="1284" t="s">
        <v>377</v>
      </c>
      <c r="H590" s="1284" t="s">
        <v>80</v>
      </c>
      <c r="I590" s="89" t="s">
        <v>33</v>
      </c>
      <c r="J590" s="1284">
        <v>2</v>
      </c>
      <c r="K590" s="1284">
        <v>2019</v>
      </c>
      <c r="L590" s="1284">
        <v>2019</v>
      </c>
      <c r="M590" s="1346">
        <f t="shared" si="244"/>
        <v>1000</v>
      </c>
      <c r="N590" s="1346">
        <v>0</v>
      </c>
      <c r="O590" s="1346">
        <v>1000</v>
      </c>
      <c r="P590" s="1346">
        <v>0</v>
      </c>
      <c r="Q590" s="1346">
        <f t="shared" si="274"/>
        <v>1000</v>
      </c>
      <c r="R590" s="1346">
        <v>0</v>
      </c>
      <c r="S590" s="1346">
        <v>1000</v>
      </c>
      <c r="T590" s="1346">
        <v>0</v>
      </c>
      <c r="U590" s="412">
        <f t="shared" si="276"/>
        <v>917</v>
      </c>
      <c r="V590" s="412">
        <v>0</v>
      </c>
      <c r="W590" s="412">
        <v>917</v>
      </c>
      <c r="X590" s="412">
        <v>0</v>
      </c>
      <c r="Y590" s="464">
        <f>SUM(Z590:AB590)</f>
        <v>917</v>
      </c>
      <c r="Z590" s="464">
        <f t="shared" ref="Z590" si="286">V590</f>
        <v>0</v>
      </c>
      <c r="AA590" s="464">
        <f t="shared" si="280"/>
        <v>917</v>
      </c>
      <c r="AB590" s="464">
        <f t="shared" si="280"/>
        <v>0</v>
      </c>
      <c r="AC590" s="124">
        <f>SUM(AD590:AF590)</f>
        <v>917</v>
      </c>
      <c r="AD590" s="124">
        <v>0</v>
      </c>
      <c r="AE590" s="124">
        <v>917</v>
      </c>
      <c r="AF590" s="301"/>
      <c r="AG590" s="203"/>
      <c r="AH590" s="203"/>
      <c r="AI590" s="203"/>
      <c r="AJ590" s="133"/>
      <c r="AK590" s="1314">
        <f t="shared" si="284"/>
        <v>0</v>
      </c>
      <c r="AL590" s="1314">
        <f t="shared" si="285"/>
        <v>0</v>
      </c>
      <c r="AM590" s="1098"/>
      <c r="AN590" s="1279"/>
      <c r="AO590" s="2"/>
      <c r="AP590" s="2"/>
      <c r="AQ590" s="2"/>
      <c r="AR590" s="2"/>
      <c r="AS590" s="2"/>
    </row>
    <row r="591" spans="1:45" ht="36" outlineLevel="1">
      <c r="A591" s="1280" t="s">
        <v>334</v>
      </c>
      <c r="B591" s="324" t="s">
        <v>139</v>
      </c>
      <c r="C591" s="1313"/>
      <c r="D591" s="324"/>
      <c r="E591" s="1284" t="s">
        <v>73</v>
      </c>
      <c r="F591" s="3" t="s">
        <v>450</v>
      </c>
      <c r="G591" s="1284" t="s">
        <v>377</v>
      </c>
      <c r="H591" s="1284" t="s">
        <v>80</v>
      </c>
      <c r="I591" s="89" t="s">
        <v>33</v>
      </c>
      <c r="J591" s="1284">
        <v>3</v>
      </c>
      <c r="K591" s="1284">
        <v>2020</v>
      </c>
      <c r="L591" s="1284">
        <v>2020</v>
      </c>
      <c r="M591" s="1346">
        <f t="shared" si="244"/>
        <v>1200</v>
      </c>
      <c r="N591" s="1346">
        <v>0</v>
      </c>
      <c r="O591" s="1346">
        <v>0</v>
      </c>
      <c r="P591" s="1346">
        <v>1200</v>
      </c>
      <c r="Q591" s="1346">
        <f t="shared" si="274"/>
        <v>1200</v>
      </c>
      <c r="R591" s="1346">
        <v>0</v>
      </c>
      <c r="S591" s="1346">
        <v>0</v>
      </c>
      <c r="T591" s="1346">
        <v>1200</v>
      </c>
      <c r="U591" s="413">
        <f t="shared" si="276"/>
        <v>1200</v>
      </c>
      <c r="V591" s="413">
        <f t="shared" ref="V591:X592" si="287">R591</f>
        <v>0</v>
      </c>
      <c r="W591" s="413">
        <f t="shared" si="287"/>
        <v>0</v>
      </c>
      <c r="X591" s="413">
        <f t="shared" si="287"/>
        <v>1200</v>
      </c>
      <c r="Y591" s="464">
        <f>SUM(Z591:AB591)</f>
        <v>1200</v>
      </c>
      <c r="Z591" s="464">
        <v>0</v>
      </c>
      <c r="AA591" s="464">
        <v>0</v>
      </c>
      <c r="AB591" s="464">
        <f>X591</f>
        <v>1200</v>
      </c>
      <c r="AC591" s="124">
        <f>SUM(AD591:AF591)</f>
        <v>344.3</v>
      </c>
      <c r="AD591" s="124">
        <v>0</v>
      </c>
      <c r="AE591" s="124">
        <v>0</v>
      </c>
      <c r="AF591" s="1059">
        <v>344.3</v>
      </c>
      <c r="AG591" s="1348">
        <v>344.3</v>
      </c>
      <c r="AH591" s="1348"/>
      <c r="AI591" s="1348"/>
      <c r="AJ591" s="1314">
        <v>344</v>
      </c>
      <c r="AK591" s="1314">
        <f t="shared" si="284"/>
        <v>-855.7</v>
      </c>
      <c r="AL591" s="1314">
        <f t="shared" si="285"/>
        <v>-855.7</v>
      </c>
      <c r="AM591" s="1060" t="s">
        <v>1103</v>
      </c>
      <c r="AN591" s="1279"/>
      <c r="AO591" s="2"/>
      <c r="AP591" s="2"/>
      <c r="AQ591" s="2"/>
      <c r="AR591" s="2"/>
      <c r="AS591" s="2"/>
    </row>
    <row r="592" spans="1:45" ht="46.2" customHeight="1" outlineLevel="1">
      <c r="A592" s="1280" t="s">
        <v>335</v>
      </c>
      <c r="B592" s="324" t="s">
        <v>138</v>
      </c>
      <c r="C592" s="1313"/>
      <c r="D592" s="324"/>
      <c r="E592" s="1284" t="s">
        <v>73</v>
      </c>
      <c r="F592" s="3" t="s">
        <v>450</v>
      </c>
      <c r="G592" s="1284" t="s">
        <v>377</v>
      </c>
      <c r="H592" s="1284" t="s">
        <v>80</v>
      </c>
      <c r="I592" s="89" t="s">
        <v>33</v>
      </c>
      <c r="J592" s="1284">
        <v>3</v>
      </c>
      <c r="K592" s="1284">
        <v>2020</v>
      </c>
      <c r="L592" s="1284">
        <v>2020</v>
      </c>
      <c r="M592" s="1346">
        <f t="shared" si="244"/>
        <v>2250</v>
      </c>
      <c r="N592" s="1346">
        <v>0</v>
      </c>
      <c r="O592" s="1346">
        <v>0</v>
      </c>
      <c r="P592" s="1346">
        <v>2250</v>
      </c>
      <c r="Q592" s="1346">
        <f t="shared" si="274"/>
        <v>2250</v>
      </c>
      <c r="R592" s="1346">
        <v>0</v>
      </c>
      <c r="S592" s="1346">
        <v>0</v>
      </c>
      <c r="T592" s="1346">
        <v>2250</v>
      </c>
      <c r="U592" s="413">
        <f t="shared" si="276"/>
        <v>2250</v>
      </c>
      <c r="V592" s="413">
        <f t="shared" si="287"/>
        <v>0</v>
      </c>
      <c r="W592" s="413">
        <f t="shared" si="287"/>
        <v>0</v>
      </c>
      <c r="X592" s="413">
        <f t="shared" si="287"/>
        <v>2250</v>
      </c>
      <c r="Y592" s="464">
        <f>SUM(Z592:AB592)</f>
        <v>2250</v>
      </c>
      <c r="Z592" s="464">
        <v>0</v>
      </c>
      <c r="AA592" s="464">
        <v>0</v>
      </c>
      <c r="AB592" s="464">
        <f>X592</f>
        <v>2250</v>
      </c>
      <c r="AC592" s="124">
        <f>SUM(AD592:AF592)</f>
        <v>748.9</v>
      </c>
      <c r="AD592" s="124">
        <v>0</v>
      </c>
      <c r="AE592" s="124">
        <v>0</v>
      </c>
      <c r="AF592" s="124">
        <v>748.9</v>
      </c>
      <c r="AG592" s="108">
        <v>748.9</v>
      </c>
      <c r="AH592" s="108"/>
      <c r="AI592" s="108"/>
      <c r="AJ592" s="1346">
        <v>748.9</v>
      </c>
      <c r="AK592" s="1346">
        <f t="shared" si="284"/>
        <v>-1501.1</v>
      </c>
      <c r="AL592" s="1346">
        <f t="shared" si="285"/>
        <v>-1501.1</v>
      </c>
      <c r="AM592" s="1060" t="s">
        <v>1103</v>
      </c>
      <c r="AN592" s="1279"/>
      <c r="AO592" s="2"/>
      <c r="AP592" s="2"/>
      <c r="AQ592" s="2"/>
      <c r="AR592" s="2"/>
      <c r="AS592" s="2"/>
    </row>
    <row r="593" spans="1:45" ht="16.5" customHeight="1" outlineLevel="1">
      <c r="A593" s="1827" t="s">
        <v>336</v>
      </c>
      <c r="B593" s="1730" t="s">
        <v>704</v>
      </c>
      <c r="C593" s="1588" t="s">
        <v>826</v>
      </c>
      <c r="D593" s="1258"/>
      <c r="E593" s="1576" t="s">
        <v>73</v>
      </c>
      <c r="F593" s="2112" t="s">
        <v>450</v>
      </c>
      <c r="G593" s="1284" t="s">
        <v>377</v>
      </c>
      <c r="H593" s="1284" t="s">
        <v>80</v>
      </c>
      <c r="I593" s="89" t="s">
        <v>33</v>
      </c>
      <c r="J593" s="1284">
        <v>3</v>
      </c>
      <c r="K593" s="1576">
        <v>2018</v>
      </c>
      <c r="L593" s="1576">
        <v>2019</v>
      </c>
      <c r="M593" s="1612">
        <f>SUM(N593:P594)</f>
        <v>12000</v>
      </c>
      <c r="N593" s="1612">
        <v>0</v>
      </c>
      <c r="O593" s="1612">
        <v>0</v>
      </c>
      <c r="P593" s="1612">
        <v>12000</v>
      </c>
      <c r="Q593" s="1693">
        <f>SUM(R593:T594)</f>
        <v>37403.141000000003</v>
      </c>
      <c r="R593" s="1612">
        <v>12000</v>
      </c>
      <c r="S593" s="1612">
        <v>25403.141</v>
      </c>
      <c r="T593" s="1612">
        <v>0</v>
      </c>
      <c r="U593" s="2121">
        <f>SUM(V593:X594)</f>
        <v>22567.8</v>
      </c>
      <c r="V593" s="2121">
        <v>11555.5</v>
      </c>
      <c r="W593" s="2121">
        <v>11012.3</v>
      </c>
      <c r="X593" s="2121">
        <v>0</v>
      </c>
      <c r="Y593" s="1594">
        <f>SUM(Z593:AB594)</f>
        <v>22567.8</v>
      </c>
      <c r="Z593" s="1594">
        <f>V593</f>
        <v>11555.5</v>
      </c>
      <c r="AA593" s="1594">
        <f t="shared" ref="AA593:AB593" si="288">W593</f>
        <v>11012.3</v>
      </c>
      <c r="AB593" s="1594">
        <f t="shared" si="288"/>
        <v>0</v>
      </c>
      <c r="AC593" s="1570">
        <f>SUM(AD593:AF594)</f>
        <v>22567.5</v>
      </c>
      <c r="AD593" s="1573">
        <v>11555.5</v>
      </c>
      <c r="AE593" s="1573">
        <v>11012</v>
      </c>
      <c r="AF593" s="2246"/>
      <c r="AG593" s="1957"/>
      <c r="AH593" s="1268"/>
      <c r="AI593" s="1268"/>
      <c r="AJ593" s="1951"/>
      <c r="AK593" s="2266">
        <f t="shared" si="284"/>
        <v>0</v>
      </c>
      <c r="AL593" s="2266">
        <f t="shared" si="285"/>
        <v>-0.2999999999992724</v>
      </c>
      <c r="AM593" s="2268"/>
      <c r="AN593" s="1990"/>
      <c r="AO593" s="2"/>
      <c r="AP593" s="2"/>
      <c r="AQ593" s="2"/>
      <c r="AR593" s="2"/>
      <c r="AS593" s="2"/>
    </row>
    <row r="594" spans="1:45" ht="114" customHeight="1" outlineLevel="1">
      <c r="A594" s="1829"/>
      <c r="B594" s="1732"/>
      <c r="C594" s="1590"/>
      <c r="D594" s="1259"/>
      <c r="E594" s="1578"/>
      <c r="F594" s="2113"/>
      <c r="G594" s="1284" t="s">
        <v>420</v>
      </c>
      <c r="H594" s="1284" t="s">
        <v>419</v>
      </c>
      <c r="I594" s="21">
        <v>5624.3</v>
      </c>
      <c r="J594" s="21">
        <v>4523.3</v>
      </c>
      <c r="K594" s="1578"/>
      <c r="L594" s="1578"/>
      <c r="M594" s="1614"/>
      <c r="N594" s="1614"/>
      <c r="O594" s="1614"/>
      <c r="P594" s="1614"/>
      <c r="Q594" s="1695"/>
      <c r="R594" s="1614"/>
      <c r="S594" s="1614"/>
      <c r="T594" s="1614"/>
      <c r="U594" s="2122"/>
      <c r="V594" s="2122"/>
      <c r="W594" s="2122"/>
      <c r="X594" s="2122"/>
      <c r="Y594" s="1596"/>
      <c r="Z594" s="1596"/>
      <c r="AA594" s="1596"/>
      <c r="AB594" s="1596"/>
      <c r="AC594" s="1572"/>
      <c r="AD594" s="1575"/>
      <c r="AE594" s="1575"/>
      <c r="AF594" s="2247"/>
      <c r="AG594" s="1959"/>
      <c r="AH594" s="1269"/>
      <c r="AI594" s="1269"/>
      <c r="AJ594" s="1953"/>
      <c r="AK594" s="2267"/>
      <c r="AL594" s="2267">
        <f t="shared" si="285"/>
        <v>0</v>
      </c>
      <c r="AM594" s="2269"/>
      <c r="AN594" s="1990"/>
      <c r="AO594" s="2"/>
      <c r="AP594" s="2"/>
      <c r="AQ594" s="2"/>
      <c r="AR594" s="2"/>
      <c r="AS594" s="2"/>
    </row>
    <row r="595" spans="1:45" s="151" customFormat="1" ht="22.5" customHeight="1" outlineLevel="1">
      <c r="A595" s="2116" t="s">
        <v>337</v>
      </c>
      <c r="B595" s="1940" t="s">
        <v>705</v>
      </c>
      <c r="C595" s="1588" t="s">
        <v>718</v>
      </c>
      <c r="D595" s="1258"/>
      <c r="E595" s="1588" t="s">
        <v>73</v>
      </c>
      <c r="F595" s="2118" t="s">
        <v>450</v>
      </c>
      <c r="G595" s="1313" t="s">
        <v>377</v>
      </c>
      <c r="H595" s="1313" t="s">
        <v>80</v>
      </c>
      <c r="I595" s="81" t="s">
        <v>33</v>
      </c>
      <c r="J595" s="1313">
        <v>2</v>
      </c>
      <c r="K595" s="1588">
        <v>2018</v>
      </c>
      <c r="L595" s="1588">
        <v>2018</v>
      </c>
      <c r="M595" s="1606">
        <f>SUM(N595:P596)</f>
        <v>8000</v>
      </c>
      <c r="N595" s="1606">
        <v>8000</v>
      </c>
      <c r="O595" s="1606">
        <v>0</v>
      </c>
      <c r="P595" s="1606">
        <v>0</v>
      </c>
      <c r="Q595" s="1714">
        <f>SUM(R595:T596)</f>
        <v>0</v>
      </c>
      <c r="R595" s="1714">
        <v>0</v>
      </c>
      <c r="S595" s="1714">
        <v>0</v>
      </c>
      <c r="T595" s="1714">
        <v>0</v>
      </c>
      <c r="U595" s="1708">
        <f>SUM(V595:X596)</f>
        <v>0</v>
      </c>
      <c r="V595" s="1708">
        <f>R595</f>
        <v>0</v>
      </c>
      <c r="W595" s="1708">
        <f>S595</f>
        <v>0</v>
      </c>
      <c r="X595" s="1708">
        <f>T595</f>
        <v>0</v>
      </c>
      <c r="Y595" s="1615">
        <f>SUM(Z595:AB596)</f>
        <v>0</v>
      </c>
      <c r="Z595" s="1615">
        <f>V595</f>
        <v>0</v>
      </c>
      <c r="AA595" s="1615">
        <f t="shared" ref="AA595:AB595" si="289">W595</f>
        <v>0</v>
      </c>
      <c r="AB595" s="1615">
        <f t="shared" si="289"/>
        <v>0</v>
      </c>
      <c r="AC595" s="1588">
        <f>SUM(AD595:AF596)</f>
        <v>0</v>
      </c>
      <c r="AD595" s="1588"/>
      <c r="AE595" s="1588"/>
      <c r="AF595" s="2246"/>
      <c r="AG595" s="2128"/>
      <c r="AH595" s="1260"/>
      <c r="AI595" s="1260"/>
      <c r="AJ595" s="2123"/>
      <c r="AK595" s="1606">
        <f t="shared" si="284"/>
        <v>0</v>
      </c>
      <c r="AL595" s="1606">
        <f t="shared" si="284"/>
        <v>0</v>
      </c>
      <c r="AM595" s="2270"/>
      <c r="AN595" s="2202"/>
      <c r="AO595" s="150"/>
      <c r="AP595" s="150"/>
      <c r="AQ595" s="150"/>
      <c r="AR595" s="150"/>
      <c r="AS595" s="150"/>
    </row>
    <row r="596" spans="1:45" s="151" customFormat="1" ht="37.200000000000003" customHeight="1" outlineLevel="1">
      <c r="A596" s="2117"/>
      <c r="B596" s="1732"/>
      <c r="C596" s="1590"/>
      <c r="D596" s="1259"/>
      <c r="E596" s="1590"/>
      <c r="F596" s="2119"/>
      <c r="G596" s="1313" t="s">
        <v>420</v>
      </c>
      <c r="H596" s="1313" t="s">
        <v>419</v>
      </c>
      <c r="I596" s="273">
        <v>8048.7</v>
      </c>
      <c r="J596" s="273">
        <v>7314.7</v>
      </c>
      <c r="K596" s="1590"/>
      <c r="L596" s="1590"/>
      <c r="M596" s="1608"/>
      <c r="N596" s="1608"/>
      <c r="O596" s="1608"/>
      <c r="P596" s="1608"/>
      <c r="Q596" s="1716"/>
      <c r="R596" s="1716"/>
      <c r="S596" s="1716"/>
      <c r="T596" s="1716"/>
      <c r="U596" s="1710"/>
      <c r="V596" s="1710"/>
      <c r="W596" s="1710"/>
      <c r="X596" s="1710"/>
      <c r="Y596" s="1749"/>
      <c r="Z596" s="1749"/>
      <c r="AA596" s="1749"/>
      <c r="AB596" s="1749"/>
      <c r="AC596" s="1590"/>
      <c r="AD596" s="1590"/>
      <c r="AE596" s="1590"/>
      <c r="AF596" s="2247"/>
      <c r="AG596" s="2129"/>
      <c r="AH596" s="1261"/>
      <c r="AI596" s="1261"/>
      <c r="AJ596" s="2124"/>
      <c r="AK596" s="1608"/>
      <c r="AL596" s="1608"/>
      <c r="AM596" s="2271"/>
      <c r="AN596" s="2202"/>
      <c r="AO596" s="150"/>
      <c r="AP596" s="150"/>
      <c r="AQ596" s="150"/>
      <c r="AR596" s="150"/>
      <c r="AS596" s="150"/>
    </row>
    <row r="597" spans="1:45" s="237" customFormat="1" ht="31.5" customHeight="1" outlineLevel="1">
      <c r="A597" s="1857" t="s">
        <v>337</v>
      </c>
      <c r="B597" s="1860" t="s">
        <v>614</v>
      </c>
      <c r="C597" s="1866" t="s">
        <v>1031</v>
      </c>
      <c r="D597" s="1255"/>
      <c r="E597" s="1866" t="s">
        <v>73</v>
      </c>
      <c r="F597" s="2126" t="s">
        <v>450</v>
      </c>
      <c r="G597" s="1307" t="s">
        <v>377</v>
      </c>
      <c r="H597" s="1307" t="s">
        <v>80</v>
      </c>
      <c r="I597" s="387" t="s">
        <v>33</v>
      </c>
      <c r="J597" s="1307">
        <v>3</v>
      </c>
      <c r="K597" s="1866">
        <v>2019</v>
      </c>
      <c r="L597" s="1866">
        <v>2020</v>
      </c>
      <c r="M597" s="2135"/>
      <c r="N597" s="2135"/>
      <c r="O597" s="2135"/>
      <c r="P597" s="2135"/>
      <c r="Q597" s="2135"/>
      <c r="R597" s="2135"/>
      <c r="S597" s="2135"/>
      <c r="T597" s="2135"/>
      <c r="U597" s="2133">
        <f>SUM(V597:X598)</f>
        <v>6015.7</v>
      </c>
      <c r="V597" s="2133">
        <v>0</v>
      </c>
      <c r="W597" s="2133">
        <v>4010.5</v>
      </c>
      <c r="X597" s="2133">
        <v>2005.2</v>
      </c>
      <c r="Y597" s="1594">
        <f>SUM(Z597:AB598)</f>
        <v>6015.7</v>
      </c>
      <c r="Z597" s="1594">
        <v>0</v>
      </c>
      <c r="AA597" s="1594">
        <f>W597</f>
        <v>4010.5</v>
      </c>
      <c r="AB597" s="1594">
        <f>X597</f>
        <v>2005.2</v>
      </c>
      <c r="AC597" s="1854">
        <f>SUM(AD597:AF598)</f>
        <v>5243.3</v>
      </c>
      <c r="AD597" s="1854">
        <v>0</v>
      </c>
      <c r="AE597" s="1854">
        <v>4010</v>
      </c>
      <c r="AF597" s="2147">
        <v>1233.3</v>
      </c>
      <c r="AG597" s="1973">
        <v>1233.3</v>
      </c>
      <c r="AH597" s="1253"/>
      <c r="AI597" s="1253"/>
      <c r="AJ597" s="1976">
        <v>1233.3</v>
      </c>
      <c r="AK597" s="1250">
        <f t="shared" si="284"/>
        <v>-771.90000000000009</v>
      </c>
      <c r="AL597" s="1250">
        <f t="shared" si="285"/>
        <v>-772.39999999999964</v>
      </c>
      <c r="AM597" s="2149" t="s">
        <v>1104</v>
      </c>
      <c r="AN597" s="2248"/>
      <c r="AO597" s="236"/>
      <c r="AP597" s="236"/>
      <c r="AQ597" s="236"/>
      <c r="AR597" s="236"/>
      <c r="AS597" s="236"/>
    </row>
    <row r="598" spans="1:45" s="237" customFormat="1" ht="63.75" customHeight="1" outlineLevel="1">
      <c r="A598" s="1859"/>
      <c r="B598" s="1862"/>
      <c r="C598" s="1868"/>
      <c r="D598" s="1256"/>
      <c r="E598" s="1868"/>
      <c r="F598" s="2127"/>
      <c r="G598" s="1307" t="s">
        <v>420</v>
      </c>
      <c r="H598" s="1307" t="s">
        <v>419</v>
      </c>
      <c r="I598" s="44">
        <v>8048.7</v>
      </c>
      <c r="J598" s="44">
        <v>7314.7</v>
      </c>
      <c r="K598" s="1868"/>
      <c r="L598" s="1868"/>
      <c r="M598" s="2136"/>
      <c r="N598" s="2136"/>
      <c r="O598" s="2136"/>
      <c r="P598" s="2136"/>
      <c r="Q598" s="2136"/>
      <c r="R598" s="2136"/>
      <c r="S598" s="2136"/>
      <c r="T598" s="2136"/>
      <c r="U598" s="2134"/>
      <c r="V598" s="2134"/>
      <c r="W598" s="2134"/>
      <c r="X598" s="2134"/>
      <c r="Y598" s="1596"/>
      <c r="Z598" s="1596"/>
      <c r="AA598" s="1596"/>
      <c r="AB598" s="1596"/>
      <c r="AC598" s="1856"/>
      <c r="AD598" s="1856"/>
      <c r="AE598" s="1856"/>
      <c r="AF598" s="2148"/>
      <c r="AG598" s="1975"/>
      <c r="AH598" s="1254"/>
      <c r="AI598" s="1254"/>
      <c r="AJ598" s="1978"/>
      <c r="AK598" s="1251">
        <f t="shared" si="284"/>
        <v>0</v>
      </c>
      <c r="AL598" s="1251">
        <f t="shared" si="285"/>
        <v>0</v>
      </c>
      <c r="AM598" s="2150"/>
      <c r="AN598" s="2248"/>
      <c r="AO598" s="236"/>
      <c r="AP598" s="236"/>
      <c r="AQ598" s="236"/>
      <c r="AR598" s="236"/>
      <c r="AS598" s="236"/>
    </row>
    <row r="599" spans="1:45" ht="34.5" customHeight="1" outlineLevel="1">
      <c r="A599" s="1280" t="s">
        <v>338</v>
      </c>
      <c r="B599" s="324" t="s">
        <v>140</v>
      </c>
      <c r="C599" s="324"/>
      <c r="D599" s="324"/>
      <c r="E599" s="1284" t="s">
        <v>73</v>
      </c>
      <c r="F599" s="3" t="s">
        <v>450</v>
      </c>
      <c r="G599" s="1284" t="s">
        <v>377</v>
      </c>
      <c r="H599" s="1284" t="s">
        <v>80</v>
      </c>
      <c r="I599" s="89" t="s">
        <v>33</v>
      </c>
      <c r="J599" s="1284">
        <v>3</v>
      </c>
      <c r="K599" s="1284">
        <v>2020</v>
      </c>
      <c r="L599" s="1284">
        <v>2020</v>
      </c>
      <c r="M599" s="1346">
        <f>SUM(N599:P599)</f>
        <v>700</v>
      </c>
      <c r="N599" s="1346">
        <v>0</v>
      </c>
      <c r="O599" s="1346">
        <v>0</v>
      </c>
      <c r="P599" s="1346">
        <v>700</v>
      </c>
      <c r="Q599" s="124">
        <f>SUM(R599:T599)</f>
        <v>700</v>
      </c>
      <c r="R599" s="124">
        <v>0</v>
      </c>
      <c r="S599" s="124">
        <v>0</v>
      </c>
      <c r="T599" s="124">
        <v>700</v>
      </c>
      <c r="U599" s="412">
        <f t="shared" ref="U599:U606" si="290">SUM(V599:X599)</f>
        <v>700</v>
      </c>
      <c r="V599" s="412">
        <f t="shared" ref="V599:X600" si="291">R599</f>
        <v>0</v>
      </c>
      <c r="W599" s="412">
        <f t="shared" si="291"/>
        <v>0</v>
      </c>
      <c r="X599" s="412">
        <f t="shared" si="291"/>
        <v>700</v>
      </c>
      <c r="Y599" s="472">
        <f t="shared" ref="Y599:Y610" si="292">SUM(Z599:AB599)</f>
        <v>700</v>
      </c>
      <c r="Z599" s="472">
        <v>0</v>
      </c>
      <c r="AA599" s="472">
        <v>0</v>
      </c>
      <c r="AB599" s="472">
        <f>X599</f>
        <v>700</v>
      </c>
      <c r="AC599" s="124">
        <f t="shared" ref="AC599:AC610" si="293">SUM(AD599:AF599)</f>
        <v>703.86</v>
      </c>
      <c r="AD599" s="124">
        <v>0</v>
      </c>
      <c r="AE599" s="124">
        <v>0</v>
      </c>
      <c r="AF599" s="1059">
        <v>703.86</v>
      </c>
      <c r="AG599" s="108">
        <v>0</v>
      </c>
      <c r="AH599" s="108"/>
      <c r="AI599" s="108"/>
      <c r="AJ599" s="1346">
        <v>704</v>
      </c>
      <c r="AK599" s="1346">
        <f t="shared" si="284"/>
        <v>3.8600000000000136</v>
      </c>
      <c r="AL599" s="1346">
        <f t="shared" si="285"/>
        <v>3.8600000000000136</v>
      </c>
      <c r="AM599" s="268" t="s">
        <v>1085</v>
      </c>
      <c r="AN599" s="1279"/>
      <c r="AO599" s="2"/>
      <c r="AP599" s="2"/>
      <c r="AQ599" s="2"/>
      <c r="AR599" s="2"/>
      <c r="AS599" s="2"/>
    </row>
    <row r="600" spans="1:45" ht="34.5" customHeight="1" outlineLevel="1">
      <c r="A600" s="1280" t="s">
        <v>339</v>
      </c>
      <c r="B600" s="324" t="s">
        <v>141</v>
      </c>
      <c r="C600" s="324"/>
      <c r="D600" s="324"/>
      <c r="E600" s="1284" t="s">
        <v>73</v>
      </c>
      <c r="F600" s="3" t="s">
        <v>450</v>
      </c>
      <c r="G600" s="1284" t="s">
        <v>377</v>
      </c>
      <c r="H600" s="1284" t="s">
        <v>80</v>
      </c>
      <c r="I600" s="89" t="s">
        <v>33</v>
      </c>
      <c r="J600" s="1284">
        <v>6</v>
      </c>
      <c r="K600" s="1284">
        <v>2020</v>
      </c>
      <c r="L600" s="1284">
        <v>2020</v>
      </c>
      <c r="M600" s="1346">
        <f>SUM(N600:P600)</f>
        <v>600</v>
      </c>
      <c r="N600" s="1212">
        <v>0</v>
      </c>
      <c r="O600" s="1212">
        <v>0</v>
      </c>
      <c r="P600" s="1212">
        <v>600</v>
      </c>
      <c r="Q600" s="1232">
        <f>SUM(R600:T600)</f>
        <v>600</v>
      </c>
      <c r="R600" s="1232">
        <v>0</v>
      </c>
      <c r="S600" s="1232">
        <v>0</v>
      </c>
      <c r="T600" s="1232">
        <v>600</v>
      </c>
      <c r="U600" s="412">
        <f t="shared" si="290"/>
        <v>600</v>
      </c>
      <c r="V600" s="412">
        <f t="shared" si="291"/>
        <v>0</v>
      </c>
      <c r="W600" s="412">
        <f t="shared" si="291"/>
        <v>0</v>
      </c>
      <c r="X600" s="412">
        <f t="shared" si="291"/>
        <v>600</v>
      </c>
      <c r="Y600" s="472">
        <f t="shared" si="292"/>
        <v>600</v>
      </c>
      <c r="Z600" s="472">
        <v>0</v>
      </c>
      <c r="AA600" s="472">
        <v>0</v>
      </c>
      <c r="AB600" s="472">
        <f>X600</f>
        <v>600</v>
      </c>
      <c r="AC600" s="124">
        <f t="shared" si="293"/>
        <v>485.76</v>
      </c>
      <c r="AD600" s="1232">
        <v>0</v>
      </c>
      <c r="AE600" s="1232">
        <v>0</v>
      </c>
      <c r="AF600" s="289">
        <v>485.76</v>
      </c>
      <c r="AG600" s="108">
        <v>0</v>
      </c>
      <c r="AH600" s="108">
        <v>485.76</v>
      </c>
      <c r="AI600" s="108"/>
      <c r="AJ600" s="1346">
        <v>487</v>
      </c>
      <c r="AK600" s="1346">
        <f t="shared" si="284"/>
        <v>-114.24000000000001</v>
      </c>
      <c r="AL600" s="1346">
        <f t="shared" si="285"/>
        <v>-114.24000000000001</v>
      </c>
      <c r="AM600" s="1061"/>
      <c r="AN600" s="1279"/>
      <c r="AO600" s="2"/>
      <c r="AP600" s="2"/>
      <c r="AQ600" s="2"/>
      <c r="AR600" s="2"/>
      <c r="AS600" s="2"/>
    </row>
    <row r="601" spans="1:45" s="233" customFormat="1" ht="81.75" customHeight="1" outlineLevel="1">
      <c r="A601" s="1280" t="s">
        <v>615</v>
      </c>
      <c r="B601" s="324" t="s">
        <v>616</v>
      </c>
      <c r="C601" s="1307" t="s">
        <v>813</v>
      </c>
      <c r="D601" s="1307"/>
      <c r="E601" s="1284" t="s">
        <v>73</v>
      </c>
      <c r="F601" s="3" t="s">
        <v>450</v>
      </c>
      <c r="G601" s="1284" t="s">
        <v>377</v>
      </c>
      <c r="H601" s="1284" t="s">
        <v>80</v>
      </c>
      <c r="I601" s="89" t="s">
        <v>33</v>
      </c>
      <c r="J601" s="1284">
        <v>1</v>
      </c>
      <c r="K601" s="1284">
        <v>2019</v>
      </c>
      <c r="L601" s="1284">
        <v>2019</v>
      </c>
      <c r="M601" s="124"/>
      <c r="N601" s="244"/>
      <c r="O601" s="244"/>
      <c r="P601" s="244"/>
      <c r="Q601" s="230"/>
      <c r="R601" s="230"/>
      <c r="S601" s="230"/>
      <c r="T601" s="230"/>
      <c r="U601" s="423">
        <f t="shared" si="290"/>
        <v>14966.7</v>
      </c>
      <c r="V601" s="423">
        <v>0</v>
      </c>
      <c r="W601" s="423">
        <v>14966.7</v>
      </c>
      <c r="X601" s="423">
        <v>0</v>
      </c>
      <c r="Y601" s="474">
        <f t="shared" si="292"/>
        <v>14966.7</v>
      </c>
      <c r="Z601" s="474">
        <f>V601</f>
        <v>0</v>
      </c>
      <c r="AA601" s="474">
        <f t="shared" ref="AA601:AB610" si="294">W601</f>
        <v>14966.7</v>
      </c>
      <c r="AB601" s="474">
        <f t="shared" si="294"/>
        <v>0</v>
      </c>
      <c r="AC601" s="1346">
        <f t="shared" si="293"/>
        <v>14966.7</v>
      </c>
      <c r="AD601" s="1346">
        <v>0</v>
      </c>
      <c r="AE601" s="1346">
        <v>14966.7</v>
      </c>
      <c r="AF601" s="132"/>
      <c r="AG601" s="246"/>
      <c r="AH601" s="246"/>
      <c r="AI601" s="246"/>
      <c r="AJ601" s="132"/>
      <c r="AK601" s="1346">
        <f t="shared" si="284"/>
        <v>0</v>
      </c>
      <c r="AL601" s="1346">
        <f t="shared" si="285"/>
        <v>0</v>
      </c>
      <c r="AM601" s="1135"/>
      <c r="AN601" s="1515"/>
      <c r="AO601" s="232"/>
      <c r="AP601" s="232"/>
      <c r="AQ601" s="232"/>
      <c r="AR601" s="232"/>
      <c r="AS601" s="232"/>
    </row>
    <row r="602" spans="1:45" s="233" customFormat="1" ht="75" customHeight="1" outlineLevel="1">
      <c r="A602" s="1280" t="s">
        <v>617</v>
      </c>
      <c r="B602" s="324" t="s">
        <v>618</v>
      </c>
      <c r="C602" s="1307" t="s">
        <v>813</v>
      </c>
      <c r="D602" s="1307"/>
      <c r="E602" s="1284" t="s">
        <v>73</v>
      </c>
      <c r="F602" s="3" t="s">
        <v>450</v>
      </c>
      <c r="G602" s="1284" t="s">
        <v>377</v>
      </c>
      <c r="H602" s="1284" t="s">
        <v>80</v>
      </c>
      <c r="I602" s="89" t="s">
        <v>33</v>
      </c>
      <c r="J602" s="1284">
        <v>2</v>
      </c>
      <c r="K602" s="1284">
        <v>2019</v>
      </c>
      <c r="L602" s="1284">
        <v>2019</v>
      </c>
      <c r="M602" s="124"/>
      <c r="N602" s="244"/>
      <c r="O602" s="244"/>
      <c r="P602" s="244"/>
      <c r="Q602" s="230"/>
      <c r="R602" s="230"/>
      <c r="S602" s="230"/>
      <c r="T602" s="230"/>
      <c r="U602" s="423">
        <f t="shared" si="290"/>
        <v>496.3</v>
      </c>
      <c r="V602" s="424">
        <v>0</v>
      </c>
      <c r="W602" s="424">
        <v>496.3</v>
      </c>
      <c r="X602" s="424">
        <v>0</v>
      </c>
      <c r="Y602" s="474">
        <f t="shared" si="292"/>
        <v>496.3</v>
      </c>
      <c r="Z602" s="474">
        <f t="shared" ref="Z602:Z604" si="295">V602</f>
        <v>0</v>
      </c>
      <c r="AA602" s="474">
        <f t="shared" si="294"/>
        <v>496.3</v>
      </c>
      <c r="AB602" s="474">
        <f t="shared" si="294"/>
        <v>0</v>
      </c>
      <c r="AC602" s="124">
        <f t="shared" si="293"/>
        <v>496.3</v>
      </c>
      <c r="AD602" s="124">
        <v>0</v>
      </c>
      <c r="AE602" s="124">
        <v>496.3</v>
      </c>
      <c r="AF602" s="301"/>
      <c r="AG602" s="246"/>
      <c r="AH602" s="246"/>
      <c r="AI602" s="246"/>
      <c r="AJ602" s="132"/>
      <c r="AK602" s="1346">
        <f t="shared" si="284"/>
        <v>0</v>
      </c>
      <c r="AL602" s="1346">
        <f t="shared" si="285"/>
        <v>0</v>
      </c>
      <c r="AM602" s="1135"/>
      <c r="AN602" s="1515"/>
      <c r="AO602" s="232"/>
      <c r="AP602" s="232"/>
      <c r="AQ602" s="232"/>
      <c r="AR602" s="232"/>
      <c r="AS602" s="232"/>
    </row>
    <row r="603" spans="1:45" s="233" customFormat="1" ht="74.25" customHeight="1" outlineLevel="1">
      <c r="A603" s="1280" t="s">
        <v>619</v>
      </c>
      <c r="B603" s="324" t="s">
        <v>620</v>
      </c>
      <c r="C603" s="1307" t="s">
        <v>813</v>
      </c>
      <c r="D603" s="1307"/>
      <c r="E603" s="1284" t="s">
        <v>73</v>
      </c>
      <c r="F603" s="3" t="s">
        <v>450</v>
      </c>
      <c r="G603" s="1284" t="s">
        <v>377</v>
      </c>
      <c r="H603" s="1284" t="s">
        <v>80</v>
      </c>
      <c r="I603" s="89" t="s">
        <v>33</v>
      </c>
      <c r="J603" s="1284">
        <v>4</v>
      </c>
      <c r="K603" s="1284">
        <v>2019</v>
      </c>
      <c r="L603" s="1284">
        <v>2019</v>
      </c>
      <c r="M603" s="124"/>
      <c r="N603" s="244"/>
      <c r="O603" s="244"/>
      <c r="P603" s="244"/>
      <c r="Q603" s="230"/>
      <c r="R603" s="230"/>
      <c r="S603" s="230"/>
      <c r="T603" s="230"/>
      <c r="U603" s="423">
        <f t="shared" si="290"/>
        <v>362.6</v>
      </c>
      <c r="V603" s="424">
        <v>0</v>
      </c>
      <c r="W603" s="424">
        <v>362.6</v>
      </c>
      <c r="X603" s="424">
        <v>0</v>
      </c>
      <c r="Y603" s="474">
        <f t="shared" si="292"/>
        <v>362.6</v>
      </c>
      <c r="Z603" s="474">
        <f t="shared" si="295"/>
        <v>0</v>
      </c>
      <c r="AA603" s="474">
        <f t="shared" si="294"/>
        <v>362.6</v>
      </c>
      <c r="AB603" s="474">
        <f t="shared" si="294"/>
        <v>0</v>
      </c>
      <c r="AC603" s="124">
        <f t="shared" si="293"/>
        <v>362.6</v>
      </c>
      <c r="AD603" s="89">
        <v>0</v>
      </c>
      <c r="AE603" s="89">
        <v>362.6</v>
      </c>
      <c r="AF603" s="115"/>
      <c r="AG603" s="246"/>
      <c r="AH603" s="246"/>
      <c r="AI603" s="246"/>
      <c r="AJ603" s="132"/>
      <c r="AK603" s="1346">
        <f t="shared" si="284"/>
        <v>0</v>
      </c>
      <c r="AL603" s="1346">
        <f t="shared" si="285"/>
        <v>0</v>
      </c>
      <c r="AM603" s="1135"/>
      <c r="AN603" s="1515"/>
      <c r="AO603" s="232"/>
      <c r="AP603" s="232"/>
      <c r="AQ603" s="232"/>
      <c r="AR603" s="232"/>
      <c r="AS603" s="232"/>
    </row>
    <row r="604" spans="1:45" s="233" customFormat="1" ht="76.5" customHeight="1" outlineLevel="1">
      <c r="A604" s="1280" t="s">
        <v>621</v>
      </c>
      <c r="B604" s="324" t="s">
        <v>622</v>
      </c>
      <c r="C604" s="1307" t="s">
        <v>813</v>
      </c>
      <c r="D604" s="1307"/>
      <c r="E604" s="1284" t="s">
        <v>73</v>
      </c>
      <c r="F604" s="3" t="s">
        <v>450</v>
      </c>
      <c r="G604" s="1284" t="s">
        <v>377</v>
      </c>
      <c r="H604" s="1284" t="s">
        <v>80</v>
      </c>
      <c r="I604" s="89" t="s">
        <v>33</v>
      </c>
      <c r="J604" s="1284">
        <v>2</v>
      </c>
      <c r="K604" s="1284">
        <v>2019</v>
      </c>
      <c r="L604" s="1284">
        <v>2019</v>
      </c>
      <c r="M604" s="124"/>
      <c r="N604" s="244"/>
      <c r="O604" s="244"/>
      <c r="P604" s="244"/>
      <c r="Q604" s="230"/>
      <c r="R604" s="230"/>
      <c r="S604" s="230"/>
      <c r="T604" s="230"/>
      <c r="U604" s="421">
        <f t="shared" si="290"/>
        <v>600</v>
      </c>
      <c r="V604" s="412">
        <v>0</v>
      </c>
      <c r="W604" s="412">
        <v>600</v>
      </c>
      <c r="X604" s="412">
        <v>0</v>
      </c>
      <c r="Y604" s="474">
        <f t="shared" si="292"/>
        <v>600</v>
      </c>
      <c r="Z604" s="474">
        <f t="shared" si="295"/>
        <v>0</v>
      </c>
      <c r="AA604" s="474">
        <f t="shared" si="294"/>
        <v>600</v>
      </c>
      <c r="AB604" s="474">
        <f t="shared" si="294"/>
        <v>0</v>
      </c>
      <c r="AC604" s="124">
        <f t="shared" si="293"/>
        <v>600</v>
      </c>
      <c r="AD604" s="124">
        <v>0</v>
      </c>
      <c r="AE604" s="124">
        <v>600</v>
      </c>
      <c r="AF604" s="301"/>
      <c r="AG604" s="246"/>
      <c r="AH604" s="246"/>
      <c r="AI604" s="246"/>
      <c r="AJ604" s="132"/>
      <c r="AK604" s="1346">
        <f t="shared" si="284"/>
        <v>0</v>
      </c>
      <c r="AL604" s="1346">
        <f t="shared" si="285"/>
        <v>0</v>
      </c>
      <c r="AM604" s="1135"/>
      <c r="AN604" s="1515"/>
      <c r="AO604" s="232"/>
      <c r="AP604" s="232"/>
      <c r="AQ604" s="232"/>
      <c r="AR604" s="232"/>
      <c r="AS604" s="232"/>
    </row>
    <row r="605" spans="1:45" s="233" customFormat="1" ht="77.25" customHeight="1" outlineLevel="1">
      <c r="A605" s="1280" t="s">
        <v>623</v>
      </c>
      <c r="B605" s="324" t="s">
        <v>868</v>
      </c>
      <c r="C605" s="1307" t="s">
        <v>813</v>
      </c>
      <c r="D605" s="1307"/>
      <c r="E605" s="1284" t="s">
        <v>73</v>
      </c>
      <c r="F605" s="3" t="s">
        <v>450</v>
      </c>
      <c r="G605" s="1284" t="s">
        <v>377</v>
      </c>
      <c r="H605" s="1284" t="s">
        <v>80</v>
      </c>
      <c r="I605" s="89" t="s">
        <v>604</v>
      </c>
      <c r="J605" s="1284">
        <v>1</v>
      </c>
      <c r="K605" s="1284">
        <v>2019</v>
      </c>
      <c r="L605" s="1284">
        <v>2019</v>
      </c>
      <c r="M605" s="124"/>
      <c r="N605" s="244"/>
      <c r="O605" s="244"/>
      <c r="P605" s="244"/>
      <c r="Q605" s="230"/>
      <c r="R605" s="230"/>
      <c r="S605" s="230"/>
      <c r="T605" s="230"/>
      <c r="U605" s="421">
        <f t="shared" si="290"/>
        <v>279.60000000000002</v>
      </c>
      <c r="V605" s="412">
        <v>0</v>
      </c>
      <c r="W605" s="412">
        <v>279.60000000000002</v>
      </c>
      <c r="X605" s="412">
        <v>0</v>
      </c>
      <c r="Y605" s="474">
        <f t="shared" si="292"/>
        <v>279.60000000000002</v>
      </c>
      <c r="Z605" s="474">
        <f>V605</f>
        <v>0</v>
      </c>
      <c r="AA605" s="474">
        <f t="shared" si="294"/>
        <v>279.60000000000002</v>
      </c>
      <c r="AB605" s="474">
        <f t="shared" si="294"/>
        <v>0</v>
      </c>
      <c r="AC605" s="124">
        <f t="shared" si="293"/>
        <v>574</v>
      </c>
      <c r="AD605" s="124">
        <v>0</v>
      </c>
      <c r="AE605" s="124">
        <v>574</v>
      </c>
      <c r="AF605" s="301"/>
      <c r="AG605" s="246"/>
      <c r="AH605" s="246"/>
      <c r="AI605" s="246"/>
      <c r="AJ605" s="132"/>
      <c r="AK605" s="1346">
        <f t="shared" si="284"/>
        <v>0</v>
      </c>
      <c r="AL605" s="1346">
        <f t="shared" si="285"/>
        <v>294.39999999999998</v>
      </c>
      <c r="AM605" s="1135"/>
      <c r="AN605" s="1515"/>
      <c r="AO605" s="232"/>
      <c r="AP605" s="232"/>
      <c r="AQ605" s="232"/>
      <c r="AR605" s="232"/>
      <c r="AS605" s="232"/>
    </row>
    <row r="606" spans="1:45" s="233" customFormat="1" ht="87.75" customHeight="1" outlineLevel="1">
      <c r="A606" s="1280" t="s">
        <v>624</v>
      </c>
      <c r="B606" s="324" t="s">
        <v>625</v>
      </c>
      <c r="C606" s="1307" t="s">
        <v>813</v>
      </c>
      <c r="D606" s="1307"/>
      <c r="E606" s="1284" t="s">
        <v>73</v>
      </c>
      <c r="F606" s="3" t="s">
        <v>450</v>
      </c>
      <c r="G606" s="1284" t="s">
        <v>377</v>
      </c>
      <c r="H606" s="1284" t="s">
        <v>80</v>
      </c>
      <c r="I606" s="89" t="s">
        <v>604</v>
      </c>
      <c r="J606" s="1284">
        <v>1</v>
      </c>
      <c r="K606" s="1284">
        <v>2019</v>
      </c>
      <c r="L606" s="1284">
        <v>2019</v>
      </c>
      <c r="M606" s="244"/>
      <c r="N606" s="244"/>
      <c r="O606" s="244"/>
      <c r="P606" s="244"/>
      <c r="Q606" s="230"/>
      <c r="R606" s="230"/>
      <c r="S606" s="230"/>
      <c r="T606" s="230"/>
      <c r="U606" s="421">
        <f t="shared" si="290"/>
        <v>567.1</v>
      </c>
      <c r="V606" s="412">
        <v>0</v>
      </c>
      <c r="W606" s="412">
        <v>567.1</v>
      </c>
      <c r="X606" s="412">
        <v>0</v>
      </c>
      <c r="Y606" s="474">
        <f t="shared" si="292"/>
        <v>567.1</v>
      </c>
      <c r="Z606" s="474">
        <f t="shared" ref="Z606:Z607" si="296">V606</f>
        <v>0</v>
      </c>
      <c r="AA606" s="474">
        <f t="shared" si="294"/>
        <v>567.1</v>
      </c>
      <c r="AB606" s="474">
        <f t="shared" si="294"/>
        <v>0</v>
      </c>
      <c r="AC606" s="124">
        <f t="shared" si="293"/>
        <v>567.1</v>
      </c>
      <c r="AD606" s="124">
        <v>0</v>
      </c>
      <c r="AE606" s="124">
        <v>567.1</v>
      </c>
      <c r="AF606" s="301"/>
      <c r="AG606" s="246"/>
      <c r="AH606" s="246"/>
      <c r="AI606" s="246"/>
      <c r="AJ606" s="132"/>
      <c r="AK606" s="1346">
        <f t="shared" si="284"/>
        <v>0</v>
      </c>
      <c r="AL606" s="1346">
        <f t="shared" si="285"/>
        <v>0</v>
      </c>
      <c r="AM606" s="1135"/>
      <c r="AN606" s="1515"/>
      <c r="AO606" s="232"/>
      <c r="AP606" s="232"/>
      <c r="AQ606" s="232"/>
      <c r="AR606" s="232"/>
      <c r="AS606" s="232"/>
    </row>
    <row r="607" spans="1:45" s="233" customFormat="1" ht="81" customHeight="1" outlineLevel="1">
      <c r="A607" s="1280" t="s">
        <v>626</v>
      </c>
      <c r="B607" s="324" t="s">
        <v>627</v>
      </c>
      <c r="C607" s="1307" t="s">
        <v>813</v>
      </c>
      <c r="D607" s="1307"/>
      <c r="E607" s="1284" t="s">
        <v>73</v>
      </c>
      <c r="F607" s="3" t="s">
        <v>450</v>
      </c>
      <c r="G607" s="1284" t="s">
        <v>377</v>
      </c>
      <c r="H607" s="1284" t="s">
        <v>80</v>
      </c>
      <c r="I607" s="89" t="s">
        <v>604</v>
      </c>
      <c r="J607" s="1284">
        <v>1</v>
      </c>
      <c r="K607" s="1284">
        <v>2019</v>
      </c>
      <c r="L607" s="1284">
        <v>2019</v>
      </c>
      <c r="M607" s="244"/>
      <c r="N607" s="244"/>
      <c r="O607" s="244"/>
      <c r="P607" s="244"/>
      <c r="Q607" s="230"/>
      <c r="R607" s="230"/>
      <c r="S607" s="230"/>
      <c r="T607" s="230"/>
      <c r="U607" s="423">
        <f>SUM(V607:X607)</f>
        <v>823.9</v>
      </c>
      <c r="V607" s="412">
        <v>0</v>
      </c>
      <c r="W607" s="412">
        <v>823.9</v>
      </c>
      <c r="X607" s="412">
        <v>0</v>
      </c>
      <c r="Y607" s="474">
        <f t="shared" si="292"/>
        <v>823.9</v>
      </c>
      <c r="Z607" s="474">
        <f t="shared" si="296"/>
        <v>0</v>
      </c>
      <c r="AA607" s="474">
        <f t="shared" si="294"/>
        <v>823.9</v>
      </c>
      <c r="AB607" s="474">
        <f t="shared" si="294"/>
        <v>0</v>
      </c>
      <c r="AC607" s="124">
        <f t="shared" si="293"/>
        <v>823.9</v>
      </c>
      <c r="AD607" s="124">
        <v>0</v>
      </c>
      <c r="AE607" s="124">
        <v>823.9</v>
      </c>
      <c r="AF607" s="301"/>
      <c r="AG607" s="247"/>
      <c r="AH607" s="247"/>
      <c r="AI607" s="247"/>
      <c r="AJ607" s="132"/>
      <c r="AK607" s="1346">
        <f t="shared" si="284"/>
        <v>0</v>
      </c>
      <c r="AL607" s="1346">
        <f t="shared" si="285"/>
        <v>0</v>
      </c>
      <c r="AM607" s="1135"/>
      <c r="AN607" s="1515"/>
      <c r="AO607" s="232"/>
      <c r="AP607" s="232"/>
      <c r="AQ607" s="232"/>
      <c r="AR607" s="232"/>
      <c r="AS607" s="232"/>
    </row>
    <row r="608" spans="1:45" s="139" customFormat="1" ht="72.75" customHeight="1" outlineLevel="1">
      <c r="A608" s="1280" t="s">
        <v>635</v>
      </c>
      <c r="B608" s="324" t="s">
        <v>634</v>
      </c>
      <c r="C608" s="1418" t="s">
        <v>865</v>
      </c>
      <c r="D608" s="1418"/>
      <c r="E608" s="1284" t="s">
        <v>73</v>
      </c>
      <c r="F608" s="3" t="s">
        <v>450</v>
      </c>
      <c r="G608" s="1284" t="s">
        <v>377</v>
      </c>
      <c r="H608" s="1284" t="s">
        <v>80</v>
      </c>
      <c r="I608" s="89">
        <v>1</v>
      </c>
      <c r="J608" s="1284">
        <v>1</v>
      </c>
      <c r="K608" s="1284">
        <v>2019</v>
      </c>
      <c r="L608" s="1284">
        <v>2019</v>
      </c>
      <c r="M608" s="124"/>
      <c r="N608" s="124"/>
      <c r="O608" s="124"/>
      <c r="P608" s="124"/>
      <c r="Q608" s="1284"/>
      <c r="R608" s="1284"/>
      <c r="S608" s="1284"/>
      <c r="T608" s="1284"/>
      <c r="U608" s="1095">
        <f>SUM(V608:X608)</f>
        <v>1882</v>
      </c>
      <c r="V608" s="1095">
        <f>R608</f>
        <v>0</v>
      </c>
      <c r="W608" s="1095">
        <v>1882</v>
      </c>
      <c r="X608" s="1095">
        <f t="shared" ref="X608:X610" si="297">T608</f>
        <v>0</v>
      </c>
      <c r="Y608" s="474">
        <f t="shared" si="292"/>
        <v>1882</v>
      </c>
      <c r="Z608" s="474">
        <f>V608</f>
        <v>0</v>
      </c>
      <c r="AA608" s="474">
        <v>1882</v>
      </c>
      <c r="AB608" s="474">
        <f t="shared" si="294"/>
        <v>0</v>
      </c>
      <c r="AC608" s="124">
        <f t="shared" si="293"/>
        <v>1882</v>
      </c>
      <c r="AD608" s="124">
        <v>0</v>
      </c>
      <c r="AE608" s="124">
        <v>1882</v>
      </c>
      <c r="AF608" s="301"/>
      <c r="AG608" s="1329"/>
      <c r="AH608" s="1329"/>
      <c r="AI608" s="1329"/>
      <c r="AJ608" s="132"/>
      <c r="AK608" s="1346">
        <f t="shared" si="284"/>
        <v>0</v>
      </c>
      <c r="AL608" s="1346">
        <f t="shared" si="285"/>
        <v>0</v>
      </c>
      <c r="AM608" s="1135"/>
      <c r="AN608" s="1543"/>
      <c r="AO608" s="290"/>
      <c r="AP608" s="290"/>
      <c r="AQ608" s="290"/>
      <c r="AR608" s="290"/>
      <c r="AS608" s="290"/>
    </row>
    <row r="609" spans="1:45" s="139" customFormat="1" ht="75" customHeight="1" outlineLevel="1">
      <c r="A609" s="1280" t="s">
        <v>636</v>
      </c>
      <c r="B609" s="324" t="s">
        <v>637</v>
      </c>
      <c r="C609" s="1418" t="s">
        <v>865</v>
      </c>
      <c r="D609" s="1418"/>
      <c r="E609" s="1284" t="s">
        <v>73</v>
      </c>
      <c r="F609" s="3" t="s">
        <v>450</v>
      </c>
      <c r="G609" s="1284" t="s">
        <v>377</v>
      </c>
      <c r="H609" s="1284" t="s">
        <v>80</v>
      </c>
      <c r="I609" s="89">
        <v>1</v>
      </c>
      <c r="J609" s="1284">
        <v>1</v>
      </c>
      <c r="K609" s="1284">
        <v>2019</v>
      </c>
      <c r="L609" s="1284">
        <v>2019</v>
      </c>
      <c r="M609" s="124"/>
      <c r="N609" s="124"/>
      <c r="O609" s="124"/>
      <c r="P609" s="124"/>
      <c r="Q609" s="1284"/>
      <c r="R609" s="1284"/>
      <c r="S609" s="1284"/>
      <c r="T609" s="1284"/>
      <c r="U609" s="1095">
        <f>SUM(V609:X609)</f>
        <v>1432</v>
      </c>
      <c r="V609" s="1095">
        <f t="shared" ref="V609:V610" si="298">R609</f>
        <v>0</v>
      </c>
      <c r="W609" s="1095">
        <v>1432</v>
      </c>
      <c r="X609" s="1095">
        <f t="shared" si="297"/>
        <v>0</v>
      </c>
      <c r="Y609" s="474">
        <f t="shared" si="292"/>
        <v>1432</v>
      </c>
      <c r="Z609" s="474">
        <f t="shared" ref="Z609:Z610" si="299">V609</f>
        <v>0</v>
      </c>
      <c r="AA609" s="474">
        <v>1432</v>
      </c>
      <c r="AB609" s="474">
        <f t="shared" si="294"/>
        <v>0</v>
      </c>
      <c r="AC609" s="124">
        <f t="shared" si="293"/>
        <v>1432</v>
      </c>
      <c r="AD609" s="124">
        <v>0</v>
      </c>
      <c r="AE609" s="124">
        <v>1432</v>
      </c>
      <c r="AF609" s="301"/>
      <c r="AG609" s="1329"/>
      <c r="AH609" s="1329"/>
      <c r="AI609" s="1329"/>
      <c r="AJ609" s="132"/>
      <c r="AK609" s="1346">
        <f t="shared" si="284"/>
        <v>0</v>
      </c>
      <c r="AL609" s="1346">
        <f t="shared" si="285"/>
        <v>0</v>
      </c>
      <c r="AM609" s="1135"/>
      <c r="AN609" s="1543"/>
      <c r="AO609" s="290"/>
      <c r="AP609" s="290"/>
      <c r="AQ609" s="290"/>
      <c r="AR609" s="290"/>
      <c r="AS609" s="290"/>
    </row>
    <row r="610" spans="1:45" s="139" customFormat="1" ht="75.75" customHeight="1" outlineLevel="1">
      <c r="A610" s="1280" t="s">
        <v>638</v>
      </c>
      <c r="B610" s="324" t="s">
        <v>639</v>
      </c>
      <c r="C610" s="512" t="s">
        <v>865</v>
      </c>
      <c r="D610" s="1418"/>
      <c r="E610" s="1247" t="s">
        <v>73</v>
      </c>
      <c r="F610" s="1272" t="s">
        <v>450</v>
      </c>
      <c r="G610" s="1247" t="s">
        <v>377</v>
      </c>
      <c r="H610" s="1247" t="s">
        <v>80</v>
      </c>
      <c r="I610" s="1266" t="s">
        <v>604</v>
      </c>
      <c r="J610" s="1247">
        <v>1</v>
      </c>
      <c r="K610" s="1247">
        <v>2019</v>
      </c>
      <c r="L610" s="1247">
        <v>2019</v>
      </c>
      <c r="M610" s="1231"/>
      <c r="N610" s="1231"/>
      <c r="O610" s="1231"/>
      <c r="P610" s="1231"/>
      <c r="Q610" s="1247"/>
      <c r="R610" s="1247"/>
      <c r="S610" s="1247"/>
      <c r="T610" s="1247"/>
      <c r="U610" s="1096">
        <f t="shared" ref="U610" si="300">SUM(V610:X610)</f>
        <v>1280</v>
      </c>
      <c r="V610" s="1096">
        <f t="shared" si="298"/>
        <v>0</v>
      </c>
      <c r="W610" s="1096">
        <v>1280</v>
      </c>
      <c r="X610" s="1096">
        <f t="shared" si="297"/>
        <v>0</v>
      </c>
      <c r="Y610" s="474">
        <f t="shared" si="292"/>
        <v>1280</v>
      </c>
      <c r="Z610" s="474">
        <f t="shared" si="299"/>
        <v>0</v>
      </c>
      <c r="AA610" s="474">
        <v>1280</v>
      </c>
      <c r="AB610" s="474">
        <f t="shared" si="294"/>
        <v>0</v>
      </c>
      <c r="AC610" s="1231">
        <f t="shared" si="293"/>
        <v>1280</v>
      </c>
      <c r="AD610" s="1231">
        <v>0</v>
      </c>
      <c r="AE610" s="1231">
        <v>1280</v>
      </c>
      <c r="AF610" s="1423"/>
      <c r="AG610" s="132"/>
      <c r="AH610" s="132"/>
      <c r="AI610" s="132"/>
      <c r="AJ610" s="132"/>
      <c r="AK610" s="1346">
        <f t="shared" si="284"/>
        <v>0</v>
      </c>
      <c r="AL610" s="1346">
        <f t="shared" si="285"/>
        <v>0</v>
      </c>
      <c r="AM610" s="1135"/>
      <c r="AN610" s="1543"/>
      <c r="AO610" s="290"/>
      <c r="AP610" s="290"/>
      <c r="AQ610" s="290"/>
      <c r="AR610" s="290"/>
      <c r="AS610" s="290"/>
    </row>
    <row r="611" spans="1:45" s="139" customFormat="1" ht="75.75" customHeight="1" outlineLevel="1">
      <c r="A611" s="1280" t="s">
        <v>1002</v>
      </c>
      <c r="B611" s="1339" t="s">
        <v>979</v>
      </c>
      <c r="C611" s="511" t="s">
        <v>1067</v>
      </c>
      <c r="D611" s="516"/>
      <c r="E611" s="1284" t="s">
        <v>73</v>
      </c>
      <c r="F611" s="1284" t="s">
        <v>450</v>
      </c>
      <c r="G611" s="1284" t="s">
        <v>934</v>
      </c>
      <c r="H611" s="1284" t="s">
        <v>80</v>
      </c>
      <c r="I611" s="1284">
        <v>3</v>
      </c>
      <c r="J611" s="1284">
        <v>3</v>
      </c>
      <c r="K611" s="1284">
        <v>2020</v>
      </c>
      <c r="L611" s="1284">
        <v>2020</v>
      </c>
      <c r="M611" s="301"/>
      <c r="N611" s="301"/>
      <c r="O611" s="301"/>
      <c r="P611" s="301"/>
      <c r="Q611" s="114"/>
      <c r="R611" s="114"/>
      <c r="S611" s="114"/>
      <c r="T611" s="114"/>
      <c r="U611" s="425"/>
      <c r="V611" s="425"/>
      <c r="W611" s="425"/>
      <c r="X611" s="425"/>
      <c r="Y611" s="472">
        <f>SUM(Z611:AB611)</f>
        <v>805</v>
      </c>
      <c r="Z611" s="472">
        <v>0</v>
      </c>
      <c r="AA611" s="472">
        <v>0</v>
      </c>
      <c r="AB611" s="472">
        <v>805</v>
      </c>
      <c r="AC611" s="124">
        <f>SUM(AD611:AF611)</f>
        <v>805</v>
      </c>
      <c r="AD611" s="124"/>
      <c r="AE611" s="124"/>
      <c r="AF611" s="124">
        <v>805</v>
      </c>
      <c r="AG611" s="132"/>
      <c r="AH611" s="132"/>
      <c r="AI611" s="132"/>
      <c r="AJ611" s="1346">
        <v>805</v>
      </c>
      <c r="AK611" s="1346">
        <f t="shared" si="284"/>
        <v>0</v>
      </c>
      <c r="AL611" s="1346">
        <f t="shared" si="285"/>
        <v>0</v>
      </c>
      <c r="AM611" s="1061" t="s">
        <v>1085</v>
      </c>
      <c r="AN611" s="1543"/>
      <c r="AO611" s="290"/>
      <c r="AP611" s="290"/>
      <c r="AQ611" s="290"/>
      <c r="AR611" s="290"/>
      <c r="AS611" s="290"/>
    </row>
    <row r="612" spans="1:45" s="139" customFormat="1" ht="75.75" customHeight="1" outlineLevel="1">
      <c r="A612" s="1280" t="s">
        <v>1003</v>
      </c>
      <c r="B612" s="1339" t="s">
        <v>980</v>
      </c>
      <c r="C612" s="511" t="s">
        <v>1067</v>
      </c>
      <c r="D612" s="516"/>
      <c r="E612" s="1284" t="s">
        <v>73</v>
      </c>
      <c r="F612" s="1284" t="s">
        <v>450</v>
      </c>
      <c r="G612" s="1284" t="s">
        <v>934</v>
      </c>
      <c r="H612" s="1284" t="s">
        <v>935</v>
      </c>
      <c r="I612" s="1284">
        <v>3</v>
      </c>
      <c r="J612" s="1284">
        <v>3</v>
      </c>
      <c r="K612" s="1284">
        <v>2020</v>
      </c>
      <c r="L612" s="1284">
        <v>2020</v>
      </c>
      <c r="M612" s="301"/>
      <c r="N612" s="301"/>
      <c r="O612" s="301"/>
      <c r="P612" s="301"/>
      <c r="Q612" s="114"/>
      <c r="R612" s="114"/>
      <c r="S612" s="114"/>
      <c r="T612" s="114"/>
      <c r="U612" s="425"/>
      <c r="V612" s="425"/>
      <c r="W612" s="425"/>
      <c r="X612" s="425"/>
      <c r="Y612" s="472">
        <f>Z612+AA612+AB612</f>
        <v>1069</v>
      </c>
      <c r="Z612" s="472">
        <v>0</v>
      </c>
      <c r="AA612" s="472">
        <v>0</v>
      </c>
      <c r="AB612" s="472">
        <v>1069</v>
      </c>
      <c r="AC612" s="124">
        <f>AD612+AE612+AF612</f>
        <v>1069</v>
      </c>
      <c r="AD612" s="124"/>
      <c r="AE612" s="124"/>
      <c r="AF612" s="124">
        <v>1069</v>
      </c>
      <c r="AG612" s="132"/>
      <c r="AH612" s="132"/>
      <c r="AI612" s="132"/>
      <c r="AJ612" s="1346">
        <v>1069</v>
      </c>
      <c r="AK612" s="1346">
        <f t="shared" si="284"/>
        <v>0</v>
      </c>
      <c r="AL612" s="1346">
        <f t="shared" si="285"/>
        <v>0</v>
      </c>
      <c r="AM612" s="1061" t="s">
        <v>1085</v>
      </c>
      <c r="AN612" s="1543"/>
      <c r="AO612" s="290"/>
      <c r="AP612" s="290"/>
      <c r="AQ612" s="290"/>
      <c r="AR612" s="290"/>
      <c r="AS612" s="290"/>
    </row>
    <row r="613" spans="1:45" s="139" customFormat="1" ht="75.75" customHeight="1" outlineLevel="1">
      <c r="A613" s="1280" t="s">
        <v>1004</v>
      </c>
      <c r="B613" s="1339" t="s">
        <v>981</v>
      </c>
      <c r="C613" s="511" t="s">
        <v>1067</v>
      </c>
      <c r="D613" s="516"/>
      <c r="E613" s="1284" t="s">
        <v>73</v>
      </c>
      <c r="F613" s="1284" t="s">
        <v>450</v>
      </c>
      <c r="G613" s="1284" t="s">
        <v>934</v>
      </c>
      <c r="H613" s="1284" t="s">
        <v>80</v>
      </c>
      <c r="I613" s="1284">
        <v>1</v>
      </c>
      <c r="J613" s="1284">
        <v>1</v>
      </c>
      <c r="K613" s="1284">
        <v>2020</v>
      </c>
      <c r="L613" s="1284">
        <v>2020</v>
      </c>
      <c r="M613" s="301"/>
      <c r="N613" s="301"/>
      <c r="O613" s="301"/>
      <c r="P613" s="301"/>
      <c r="Q613" s="114"/>
      <c r="R613" s="114"/>
      <c r="S613" s="114"/>
      <c r="T613" s="114"/>
      <c r="U613" s="425"/>
      <c r="V613" s="425"/>
      <c r="W613" s="425"/>
      <c r="X613" s="425"/>
      <c r="Y613" s="472">
        <f>SUM(Z613:AB613)</f>
        <v>2645</v>
      </c>
      <c r="Z613" s="472">
        <v>0</v>
      </c>
      <c r="AA613" s="472">
        <v>0</v>
      </c>
      <c r="AB613" s="472">
        <v>2645</v>
      </c>
      <c r="AC613" s="124">
        <f>SUM(AD613:AF613)</f>
        <v>2645</v>
      </c>
      <c r="AD613" s="124"/>
      <c r="AE613" s="124"/>
      <c r="AF613" s="124">
        <v>2645</v>
      </c>
      <c r="AG613" s="132"/>
      <c r="AH613" s="132"/>
      <c r="AI613" s="132"/>
      <c r="AJ613" s="1346">
        <v>2645</v>
      </c>
      <c r="AK613" s="1346">
        <f t="shared" si="284"/>
        <v>0</v>
      </c>
      <c r="AL613" s="1346">
        <f t="shared" si="285"/>
        <v>0</v>
      </c>
      <c r="AM613" s="1061" t="s">
        <v>1091</v>
      </c>
      <c r="AN613" s="1543"/>
      <c r="AO613" s="290"/>
      <c r="AP613" s="290"/>
      <c r="AQ613" s="290"/>
      <c r="AR613" s="290"/>
      <c r="AS613" s="290"/>
    </row>
    <row r="614" spans="1:45" s="139" customFormat="1" ht="75.75" customHeight="1" outlineLevel="1">
      <c r="A614" s="1280" t="s">
        <v>1005</v>
      </c>
      <c r="B614" s="1339" t="s">
        <v>982</v>
      </c>
      <c r="C614" s="511" t="s">
        <v>1067</v>
      </c>
      <c r="D614" s="516"/>
      <c r="E614" s="1284" t="s">
        <v>73</v>
      </c>
      <c r="F614" s="1284" t="s">
        <v>450</v>
      </c>
      <c r="G614" s="1284" t="s">
        <v>934</v>
      </c>
      <c r="H614" s="1284" t="s">
        <v>80</v>
      </c>
      <c r="I614" s="1284">
        <v>1</v>
      </c>
      <c r="J614" s="1284">
        <v>1</v>
      </c>
      <c r="K614" s="1284">
        <v>2020</v>
      </c>
      <c r="L614" s="1284">
        <v>2020</v>
      </c>
      <c r="M614" s="301"/>
      <c r="N614" s="301"/>
      <c r="O614" s="301"/>
      <c r="P614" s="301"/>
      <c r="Q614" s="114"/>
      <c r="R614" s="114"/>
      <c r="S614" s="114"/>
      <c r="T614" s="114"/>
      <c r="U614" s="425"/>
      <c r="V614" s="425"/>
      <c r="W614" s="425"/>
      <c r="X614" s="425"/>
      <c r="Y614" s="472">
        <f>SUM(Z614:AB614)</f>
        <v>2876</v>
      </c>
      <c r="Z614" s="472">
        <v>0</v>
      </c>
      <c r="AA614" s="472">
        <v>0</v>
      </c>
      <c r="AB614" s="472">
        <v>2876</v>
      </c>
      <c r="AC614" s="124">
        <f>SUM(AD614:AF614)</f>
        <v>2876.16</v>
      </c>
      <c r="AD614" s="124"/>
      <c r="AE614" s="124"/>
      <c r="AF614" s="1059">
        <f>SUM(AG614:AH614)</f>
        <v>2876.16</v>
      </c>
      <c r="AG614" s="132"/>
      <c r="AH614" s="56">
        <v>2876.16</v>
      </c>
      <c r="AI614" s="132"/>
      <c r="AJ614" s="1346">
        <v>2876</v>
      </c>
      <c r="AK614" s="1346">
        <f t="shared" si="284"/>
        <v>0.15999999999985448</v>
      </c>
      <c r="AL614" s="1346">
        <f t="shared" si="285"/>
        <v>0.15999999999985448</v>
      </c>
      <c r="AM614" s="1061" t="s">
        <v>1102</v>
      </c>
      <c r="AN614" s="1543"/>
      <c r="AO614" s="290"/>
      <c r="AP614" s="290"/>
      <c r="AQ614" s="290"/>
      <c r="AR614" s="290"/>
      <c r="AS614" s="290"/>
    </row>
    <row r="615" spans="1:45" s="139" customFormat="1" ht="75.75" customHeight="1" outlineLevel="1">
      <c r="A615" s="1280" t="s">
        <v>1006</v>
      </c>
      <c r="B615" s="1339" t="s">
        <v>983</v>
      </c>
      <c r="C615" s="511" t="s">
        <v>1067</v>
      </c>
      <c r="D615" s="516"/>
      <c r="E615" s="1284" t="s">
        <v>73</v>
      </c>
      <c r="F615" s="1284" t="s">
        <v>450</v>
      </c>
      <c r="G615" s="1284" t="s">
        <v>934</v>
      </c>
      <c r="H615" s="1284" t="s">
        <v>935</v>
      </c>
      <c r="I615" s="1284">
        <v>1</v>
      </c>
      <c r="J615" s="1284">
        <v>1</v>
      </c>
      <c r="K615" s="1284">
        <v>2020</v>
      </c>
      <c r="L615" s="1284">
        <v>2020</v>
      </c>
      <c r="M615" s="301"/>
      <c r="N615" s="301"/>
      <c r="O615" s="301"/>
      <c r="P615" s="301"/>
      <c r="Q615" s="114"/>
      <c r="R615" s="114"/>
      <c r="S615" s="114"/>
      <c r="T615" s="114"/>
      <c r="U615" s="425"/>
      <c r="V615" s="425"/>
      <c r="W615" s="425"/>
      <c r="X615" s="425"/>
      <c r="Y615" s="472">
        <f t="shared" ref="Y615:Y635" si="301">Z615+AA615+AB615</f>
        <v>1717</v>
      </c>
      <c r="Z615" s="472">
        <v>0</v>
      </c>
      <c r="AA615" s="472">
        <v>0</v>
      </c>
      <c r="AB615" s="472">
        <v>1717</v>
      </c>
      <c r="AC615" s="124">
        <f t="shared" ref="AC615:AC635" si="302">AD615+AE615+AF615</f>
        <v>1717</v>
      </c>
      <c r="AD615" s="124"/>
      <c r="AE615" s="124"/>
      <c r="AF615" s="124">
        <v>1717</v>
      </c>
      <c r="AG615" s="132"/>
      <c r="AH615" s="132"/>
      <c r="AI615" s="132"/>
      <c r="AJ615" s="1346">
        <v>1717</v>
      </c>
      <c r="AK615" s="1346">
        <f t="shared" si="284"/>
        <v>0</v>
      </c>
      <c r="AL615" s="1346">
        <f t="shared" si="285"/>
        <v>0</v>
      </c>
      <c r="AM615" s="1061" t="s">
        <v>1091</v>
      </c>
      <c r="AN615" s="1543"/>
      <c r="AO615" s="290"/>
      <c r="AP615" s="290"/>
      <c r="AQ615" s="290"/>
      <c r="AR615" s="290"/>
      <c r="AS615" s="290"/>
    </row>
    <row r="616" spans="1:45" s="139" customFormat="1" ht="75.75" customHeight="1" outlineLevel="1">
      <c r="A616" s="1280" t="s">
        <v>1007</v>
      </c>
      <c r="B616" s="1339" t="s">
        <v>984</v>
      </c>
      <c r="C616" s="511" t="s">
        <v>1067</v>
      </c>
      <c r="D616" s="516"/>
      <c r="E616" s="1284" t="s">
        <v>73</v>
      </c>
      <c r="F616" s="1284" t="s">
        <v>450</v>
      </c>
      <c r="G616" s="1284" t="s">
        <v>934</v>
      </c>
      <c r="H616" s="1284" t="s">
        <v>935</v>
      </c>
      <c r="I616" s="1284">
        <v>1</v>
      </c>
      <c r="J616" s="1284">
        <v>1</v>
      </c>
      <c r="K616" s="1284">
        <v>2020</v>
      </c>
      <c r="L616" s="1284">
        <v>2020</v>
      </c>
      <c r="M616" s="301"/>
      <c r="N616" s="301"/>
      <c r="O616" s="301"/>
      <c r="P616" s="301"/>
      <c r="Q616" s="114"/>
      <c r="R616" s="114"/>
      <c r="S616" s="114"/>
      <c r="T616" s="114"/>
      <c r="U616" s="425"/>
      <c r="V616" s="425"/>
      <c r="W616" s="425"/>
      <c r="X616" s="425"/>
      <c r="Y616" s="472">
        <f>Z616+AA616+AB616</f>
        <v>2985</v>
      </c>
      <c r="Z616" s="472">
        <v>0</v>
      </c>
      <c r="AA616" s="472">
        <v>0</v>
      </c>
      <c r="AB616" s="472">
        <v>2985</v>
      </c>
      <c r="AC616" s="124">
        <f>AD616+AE616+AF616</f>
        <v>2985</v>
      </c>
      <c r="AD616" s="124"/>
      <c r="AE616" s="124"/>
      <c r="AF616" s="124">
        <v>2985</v>
      </c>
      <c r="AG616" s="132"/>
      <c r="AH616" s="132"/>
      <c r="AI616" s="132"/>
      <c r="AJ616" s="1346">
        <v>2985</v>
      </c>
      <c r="AK616" s="1346">
        <f t="shared" si="284"/>
        <v>0</v>
      </c>
      <c r="AL616" s="1346">
        <f t="shared" si="285"/>
        <v>0</v>
      </c>
      <c r="AM616" s="1061" t="s">
        <v>1091</v>
      </c>
      <c r="AN616" s="1543"/>
      <c r="AO616" s="290"/>
      <c r="AP616" s="290"/>
      <c r="AQ616" s="290"/>
      <c r="AR616" s="290"/>
      <c r="AS616" s="290"/>
    </row>
    <row r="617" spans="1:45" s="139" customFormat="1" ht="75.75" customHeight="1" outlineLevel="1">
      <c r="A617" s="1280" t="s">
        <v>1008</v>
      </c>
      <c r="B617" s="1339" t="s">
        <v>985</v>
      </c>
      <c r="C617" s="511" t="s">
        <v>1067</v>
      </c>
      <c r="D617" s="516"/>
      <c r="E617" s="1284" t="s">
        <v>73</v>
      </c>
      <c r="F617" s="1284" t="s">
        <v>450</v>
      </c>
      <c r="G617" s="1284" t="s">
        <v>934</v>
      </c>
      <c r="H617" s="1284" t="s">
        <v>935</v>
      </c>
      <c r="I617" s="1284">
        <v>1</v>
      </c>
      <c r="J617" s="1284">
        <v>1</v>
      </c>
      <c r="K617" s="1284">
        <v>2020</v>
      </c>
      <c r="L617" s="1284">
        <v>2020</v>
      </c>
      <c r="M617" s="301"/>
      <c r="N617" s="301"/>
      <c r="O617" s="301"/>
      <c r="P617" s="301"/>
      <c r="Q617" s="114"/>
      <c r="R617" s="114"/>
      <c r="S617" s="114"/>
      <c r="T617" s="114"/>
      <c r="U617" s="425"/>
      <c r="V617" s="425"/>
      <c r="W617" s="425"/>
      <c r="X617" s="425"/>
      <c r="Y617" s="472">
        <f t="shared" si="301"/>
        <v>723</v>
      </c>
      <c r="Z617" s="472">
        <v>0</v>
      </c>
      <c r="AA617" s="472">
        <v>0</v>
      </c>
      <c r="AB617" s="472">
        <v>723</v>
      </c>
      <c r="AC617" s="124">
        <f t="shared" si="302"/>
        <v>723</v>
      </c>
      <c r="AD617" s="124"/>
      <c r="AE617" s="124"/>
      <c r="AF617" s="124">
        <v>723</v>
      </c>
      <c r="AG617" s="132"/>
      <c r="AH617" s="132"/>
      <c r="AI617" s="132"/>
      <c r="AJ617" s="1346">
        <v>723</v>
      </c>
      <c r="AK617" s="1346">
        <f t="shared" si="284"/>
        <v>0</v>
      </c>
      <c r="AL617" s="1346">
        <f t="shared" si="285"/>
        <v>0</v>
      </c>
      <c r="AM617" s="1061" t="s">
        <v>1099</v>
      </c>
      <c r="AN617" s="1543"/>
      <c r="AO617" s="290"/>
      <c r="AP617" s="290"/>
      <c r="AQ617" s="290"/>
      <c r="AR617" s="290"/>
      <c r="AS617" s="290"/>
    </row>
    <row r="618" spans="1:45" s="139" customFormat="1" ht="75.75" customHeight="1" outlineLevel="1">
      <c r="A618" s="1280" t="s">
        <v>1009</v>
      </c>
      <c r="B618" s="1339" t="s">
        <v>1039</v>
      </c>
      <c r="C618" s="511" t="s">
        <v>1067</v>
      </c>
      <c r="D618" s="516"/>
      <c r="E618" s="1284" t="s">
        <v>73</v>
      </c>
      <c r="F618" s="1284" t="s">
        <v>450</v>
      </c>
      <c r="G618" s="1284" t="s">
        <v>934</v>
      </c>
      <c r="H618" s="1284" t="s">
        <v>935</v>
      </c>
      <c r="I618" s="1284">
        <v>1</v>
      </c>
      <c r="J618" s="1284">
        <v>1</v>
      </c>
      <c r="K618" s="1284">
        <v>2020</v>
      </c>
      <c r="L618" s="1284">
        <v>2020</v>
      </c>
      <c r="M618" s="301"/>
      <c r="N618" s="301"/>
      <c r="O618" s="301"/>
      <c r="P618" s="301"/>
      <c r="Q618" s="114"/>
      <c r="R618" s="114"/>
      <c r="S618" s="114"/>
      <c r="T618" s="114"/>
      <c r="U618" s="425"/>
      <c r="V618" s="425"/>
      <c r="W618" s="425"/>
      <c r="X618" s="425"/>
      <c r="Y618" s="472">
        <f>Z618+AA618+AB618</f>
        <v>2087</v>
      </c>
      <c r="Z618" s="472">
        <v>0</v>
      </c>
      <c r="AA618" s="472">
        <v>0</v>
      </c>
      <c r="AB618" s="472">
        <v>2087</v>
      </c>
      <c r="AC618" s="124">
        <f>AD618+AE618+AF618</f>
        <v>2087</v>
      </c>
      <c r="AD618" s="124"/>
      <c r="AE618" s="124"/>
      <c r="AF618" s="124">
        <v>2087</v>
      </c>
      <c r="AG618" s="132"/>
      <c r="AH618" s="132"/>
      <c r="AI618" s="132"/>
      <c r="AJ618" s="1346">
        <v>2087</v>
      </c>
      <c r="AK618" s="1346">
        <f t="shared" si="284"/>
        <v>0</v>
      </c>
      <c r="AL618" s="1346">
        <f t="shared" si="285"/>
        <v>0</v>
      </c>
      <c r="AM618" s="1061" t="s">
        <v>1111</v>
      </c>
      <c r="AN618" s="1543"/>
      <c r="AO618" s="290"/>
      <c r="AP618" s="290"/>
      <c r="AQ618" s="290"/>
      <c r="AR618" s="290"/>
      <c r="AS618" s="290"/>
    </row>
    <row r="619" spans="1:45" s="139" customFormat="1" ht="75.75" customHeight="1" outlineLevel="1">
      <c r="A619" s="1280" t="s">
        <v>1010</v>
      </c>
      <c r="B619" s="1339" t="s">
        <v>986</v>
      </c>
      <c r="C619" s="511" t="s">
        <v>1067</v>
      </c>
      <c r="D619" s="516"/>
      <c r="E619" s="1284" t="s">
        <v>73</v>
      </c>
      <c r="F619" s="1284" t="s">
        <v>450</v>
      </c>
      <c r="G619" s="1284" t="s">
        <v>934</v>
      </c>
      <c r="H619" s="1284" t="s">
        <v>935</v>
      </c>
      <c r="I619" s="1284">
        <v>1</v>
      </c>
      <c r="J619" s="1284">
        <v>1</v>
      </c>
      <c r="K619" s="1284">
        <v>2020</v>
      </c>
      <c r="L619" s="1284">
        <v>2020</v>
      </c>
      <c r="M619" s="301"/>
      <c r="N619" s="301"/>
      <c r="O619" s="301"/>
      <c r="P619" s="301"/>
      <c r="Q619" s="114"/>
      <c r="R619" s="114"/>
      <c r="S619" s="114"/>
      <c r="T619" s="114"/>
      <c r="U619" s="425"/>
      <c r="V619" s="425"/>
      <c r="W619" s="425"/>
      <c r="X619" s="425"/>
      <c r="Y619" s="472">
        <f t="shared" si="301"/>
        <v>127</v>
      </c>
      <c r="Z619" s="472">
        <v>0</v>
      </c>
      <c r="AA619" s="472">
        <v>0</v>
      </c>
      <c r="AB619" s="472">
        <v>127</v>
      </c>
      <c r="AC619" s="124">
        <f t="shared" si="302"/>
        <v>127</v>
      </c>
      <c r="AD619" s="124"/>
      <c r="AE619" s="124"/>
      <c r="AF619" s="124">
        <v>127</v>
      </c>
      <c r="AG619" s="132"/>
      <c r="AH619" s="132"/>
      <c r="AI619" s="132"/>
      <c r="AJ619" s="1346">
        <v>127</v>
      </c>
      <c r="AK619" s="1346">
        <f t="shared" si="284"/>
        <v>0</v>
      </c>
      <c r="AL619" s="1346">
        <f t="shared" si="285"/>
        <v>0</v>
      </c>
      <c r="AM619" s="1061" t="s">
        <v>1103</v>
      </c>
      <c r="AN619" s="1543"/>
      <c r="AO619" s="290"/>
      <c r="AP619" s="290"/>
      <c r="AQ619" s="290"/>
      <c r="AR619" s="290"/>
      <c r="AS619" s="290"/>
    </row>
    <row r="620" spans="1:45" s="139" customFormat="1" ht="75.75" customHeight="1" outlineLevel="1">
      <c r="A620" s="1280" t="s">
        <v>1011</v>
      </c>
      <c r="B620" s="1339" t="s">
        <v>987</v>
      </c>
      <c r="C620" s="1256" t="s">
        <v>1067</v>
      </c>
      <c r="D620" s="516"/>
      <c r="E620" s="1284" t="s">
        <v>73</v>
      </c>
      <c r="F620" s="1284" t="s">
        <v>450</v>
      </c>
      <c r="G620" s="1284" t="s">
        <v>934</v>
      </c>
      <c r="H620" s="1284" t="s">
        <v>935</v>
      </c>
      <c r="I620" s="1284">
        <v>1</v>
      </c>
      <c r="J620" s="1284">
        <v>1</v>
      </c>
      <c r="K620" s="1284">
        <v>2020</v>
      </c>
      <c r="L620" s="1284">
        <v>2020</v>
      </c>
      <c r="M620" s="301"/>
      <c r="N620" s="301"/>
      <c r="O620" s="301"/>
      <c r="P620" s="301"/>
      <c r="Q620" s="114"/>
      <c r="R620" s="114"/>
      <c r="S620" s="114"/>
      <c r="T620" s="114"/>
      <c r="U620" s="425"/>
      <c r="V620" s="425"/>
      <c r="W620" s="425"/>
      <c r="X620" s="425"/>
      <c r="Y620" s="472">
        <f>Z620+AA620+AB620</f>
        <v>78</v>
      </c>
      <c r="Z620" s="472">
        <v>0</v>
      </c>
      <c r="AA620" s="472">
        <v>0</v>
      </c>
      <c r="AB620" s="472">
        <v>78</v>
      </c>
      <c r="AC620" s="124">
        <f>AD620+AE620+AF620</f>
        <v>78</v>
      </c>
      <c r="AD620" s="124"/>
      <c r="AE620" s="124"/>
      <c r="AF620" s="124">
        <v>78</v>
      </c>
      <c r="AG620" s="132"/>
      <c r="AH620" s="132"/>
      <c r="AI620" s="132"/>
      <c r="AJ620" s="1346">
        <v>78</v>
      </c>
      <c r="AK620" s="1346">
        <f t="shared" si="284"/>
        <v>0</v>
      </c>
      <c r="AL620" s="1346">
        <f t="shared" si="285"/>
        <v>0</v>
      </c>
      <c r="AM620" s="1061" t="s">
        <v>1099</v>
      </c>
      <c r="AN620" s="1543"/>
      <c r="AO620" s="290"/>
      <c r="AP620" s="290"/>
      <c r="AQ620" s="290"/>
      <c r="AR620" s="290"/>
      <c r="AS620" s="290"/>
    </row>
    <row r="621" spans="1:45" s="139" customFormat="1" ht="75.75" customHeight="1" outlineLevel="1">
      <c r="A621" s="1280" t="s">
        <v>1012</v>
      </c>
      <c r="B621" s="1339" t="s">
        <v>988</v>
      </c>
      <c r="C621" s="1256" t="s">
        <v>1067</v>
      </c>
      <c r="D621" s="516"/>
      <c r="E621" s="1284" t="s">
        <v>73</v>
      </c>
      <c r="F621" s="1284" t="s">
        <v>450</v>
      </c>
      <c r="G621" s="1284" t="s">
        <v>934</v>
      </c>
      <c r="H621" s="1284" t="s">
        <v>935</v>
      </c>
      <c r="I621" s="1284">
        <v>1</v>
      </c>
      <c r="J621" s="1284">
        <v>1</v>
      </c>
      <c r="K621" s="1284">
        <v>2020</v>
      </c>
      <c r="L621" s="1284">
        <v>2020</v>
      </c>
      <c r="M621" s="301"/>
      <c r="N621" s="301"/>
      <c r="O621" s="301"/>
      <c r="P621" s="301"/>
      <c r="Q621" s="114"/>
      <c r="R621" s="114"/>
      <c r="S621" s="114"/>
      <c r="T621" s="114"/>
      <c r="U621" s="425"/>
      <c r="V621" s="425"/>
      <c r="W621" s="425"/>
      <c r="X621" s="425"/>
      <c r="Y621" s="472">
        <f t="shared" si="301"/>
        <v>83</v>
      </c>
      <c r="Z621" s="472">
        <v>0</v>
      </c>
      <c r="AA621" s="472">
        <v>0</v>
      </c>
      <c r="AB621" s="472">
        <v>83</v>
      </c>
      <c r="AC621" s="124">
        <f t="shared" si="302"/>
        <v>83</v>
      </c>
      <c r="AD621" s="124"/>
      <c r="AE621" s="124"/>
      <c r="AF621" s="124">
        <v>83</v>
      </c>
      <c r="AG621" s="132"/>
      <c r="AH621" s="132"/>
      <c r="AI621" s="132"/>
      <c r="AJ621" s="1346">
        <v>83</v>
      </c>
      <c r="AK621" s="1346">
        <f t="shared" si="284"/>
        <v>0</v>
      </c>
      <c r="AL621" s="1346">
        <f t="shared" si="285"/>
        <v>0</v>
      </c>
      <c r="AM621" s="1061" t="s">
        <v>1099</v>
      </c>
      <c r="AN621" s="1543"/>
      <c r="AO621" s="290"/>
      <c r="AP621" s="290"/>
      <c r="AQ621" s="290"/>
      <c r="AR621" s="290"/>
      <c r="AS621" s="290"/>
    </row>
    <row r="622" spans="1:45" s="139" customFormat="1" ht="75.75" customHeight="1" outlineLevel="1">
      <c r="A622" s="1280" t="s">
        <v>1013</v>
      </c>
      <c r="B622" s="1339" t="s">
        <v>989</v>
      </c>
      <c r="C622" s="1307" t="s">
        <v>1067</v>
      </c>
      <c r="D622" s="516"/>
      <c r="E622" s="1284" t="s">
        <v>73</v>
      </c>
      <c r="F622" s="1284" t="s">
        <v>450</v>
      </c>
      <c r="G622" s="1284" t="s">
        <v>934</v>
      </c>
      <c r="H622" s="1284" t="s">
        <v>935</v>
      </c>
      <c r="I622" s="1284">
        <v>2</v>
      </c>
      <c r="J622" s="1284">
        <v>2</v>
      </c>
      <c r="K622" s="1284">
        <v>2020</v>
      </c>
      <c r="L622" s="1284">
        <v>2020</v>
      </c>
      <c r="M622" s="301"/>
      <c r="N622" s="301"/>
      <c r="O622" s="301"/>
      <c r="P622" s="301"/>
      <c r="Q622" s="114"/>
      <c r="R622" s="114"/>
      <c r="S622" s="114"/>
      <c r="T622" s="114"/>
      <c r="U622" s="425"/>
      <c r="V622" s="425"/>
      <c r="W622" s="425"/>
      <c r="X622" s="425"/>
      <c r="Y622" s="472">
        <f>Z622+AA622+AB622</f>
        <v>119</v>
      </c>
      <c r="Z622" s="472">
        <v>0</v>
      </c>
      <c r="AA622" s="472">
        <v>0</v>
      </c>
      <c r="AB622" s="472">
        <v>119</v>
      </c>
      <c r="AC622" s="124">
        <f>AD622+AE622+AF622</f>
        <v>119</v>
      </c>
      <c r="AD622" s="124"/>
      <c r="AE622" s="124"/>
      <c r="AF622" s="124">
        <v>119</v>
      </c>
      <c r="AG622" s="132"/>
      <c r="AH622" s="132"/>
      <c r="AI622" s="132"/>
      <c r="AJ622" s="1346">
        <v>119</v>
      </c>
      <c r="AK622" s="1346">
        <f t="shared" si="284"/>
        <v>0</v>
      </c>
      <c r="AL622" s="1346">
        <f t="shared" si="285"/>
        <v>0</v>
      </c>
      <c r="AM622" s="1061" t="s">
        <v>1103</v>
      </c>
      <c r="AN622" s="1543"/>
      <c r="AO622" s="290"/>
      <c r="AP622" s="290"/>
      <c r="AQ622" s="290"/>
      <c r="AR622" s="290"/>
      <c r="AS622" s="290"/>
    </row>
    <row r="623" spans="1:45" s="139" customFormat="1" ht="75.75" customHeight="1" outlineLevel="1">
      <c r="A623" s="1280" t="s">
        <v>1014</v>
      </c>
      <c r="B623" s="1339" t="s">
        <v>990</v>
      </c>
      <c r="C623" s="1307" t="s">
        <v>1067</v>
      </c>
      <c r="D623" s="516"/>
      <c r="E623" s="1284" t="s">
        <v>73</v>
      </c>
      <c r="F623" s="1284" t="s">
        <v>450</v>
      </c>
      <c r="G623" s="1284" t="s">
        <v>934</v>
      </c>
      <c r="H623" s="1284" t="s">
        <v>935</v>
      </c>
      <c r="I623" s="1284">
        <v>1</v>
      </c>
      <c r="J623" s="1284">
        <v>1</v>
      </c>
      <c r="K623" s="1284">
        <v>2020</v>
      </c>
      <c r="L623" s="1284">
        <v>2020</v>
      </c>
      <c r="M623" s="301"/>
      <c r="N623" s="301"/>
      <c r="O623" s="301"/>
      <c r="P623" s="301"/>
      <c r="Q623" s="114"/>
      <c r="R623" s="114"/>
      <c r="S623" s="114"/>
      <c r="T623" s="114"/>
      <c r="U623" s="425"/>
      <c r="V623" s="425"/>
      <c r="W623" s="425"/>
      <c r="X623" s="425"/>
      <c r="Y623" s="472">
        <f t="shared" si="301"/>
        <v>1394</v>
      </c>
      <c r="Z623" s="472">
        <v>0</v>
      </c>
      <c r="AA623" s="472">
        <v>0</v>
      </c>
      <c r="AB623" s="472">
        <v>1394</v>
      </c>
      <c r="AC623" s="124">
        <f t="shared" si="302"/>
        <v>1394</v>
      </c>
      <c r="AD623" s="124"/>
      <c r="AE623" s="124"/>
      <c r="AF623" s="1209">
        <v>1394</v>
      </c>
      <c r="AG623" s="132"/>
      <c r="AH623" s="132"/>
      <c r="AI623" s="132"/>
      <c r="AJ623" s="1346">
        <v>1394</v>
      </c>
      <c r="AK623" s="1346">
        <f t="shared" si="284"/>
        <v>0</v>
      </c>
      <c r="AL623" s="1346">
        <f t="shared" si="285"/>
        <v>0</v>
      </c>
      <c r="AM623" s="1061" t="s">
        <v>1102</v>
      </c>
      <c r="AN623" s="1543"/>
      <c r="AO623" s="290"/>
      <c r="AP623" s="290"/>
      <c r="AQ623" s="290"/>
      <c r="AR623" s="290"/>
      <c r="AS623" s="290"/>
    </row>
    <row r="624" spans="1:45" s="139" customFormat="1" ht="43.2" customHeight="1" outlineLevel="1">
      <c r="A624" s="1280" t="s">
        <v>1015</v>
      </c>
      <c r="B624" s="1339" t="s">
        <v>991</v>
      </c>
      <c r="C624" s="1307" t="s">
        <v>1067</v>
      </c>
      <c r="D624" s="516"/>
      <c r="E624" s="1284" t="s">
        <v>73</v>
      </c>
      <c r="F624" s="1284" t="s">
        <v>450</v>
      </c>
      <c r="G624" s="1284" t="s">
        <v>934</v>
      </c>
      <c r="H624" s="1284" t="s">
        <v>935</v>
      </c>
      <c r="I624" s="1284">
        <v>2</v>
      </c>
      <c r="J624" s="1284">
        <v>2</v>
      </c>
      <c r="K624" s="1284">
        <v>2020</v>
      </c>
      <c r="L624" s="1284">
        <v>2020</v>
      </c>
      <c r="M624" s="301"/>
      <c r="N624" s="301"/>
      <c r="O624" s="301"/>
      <c r="P624" s="301"/>
      <c r="Q624" s="114"/>
      <c r="R624" s="114"/>
      <c r="S624" s="114"/>
      <c r="T624" s="114"/>
      <c r="U624" s="425"/>
      <c r="V624" s="425"/>
      <c r="W624" s="425"/>
      <c r="X624" s="425"/>
      <c r="Y624" s="472">
        <f t="shared" si="301"/>
        <v>577</v>
      </c>
      <c r="Z624" s="472">
        <v>0</v>
      </c>
      <c r="AA624" s="472">
        <v>0</v>
      </c>
      <c r="AB624" s="472">
        <v>577</v>
      </c>
      <c r="AC624" s="124">
        <f t="shared" si="302"/>
        <v>577</v>
      </c>
      <c r="AD624" s="124"/>
      <c r="AE624" s="124"/>
      <c r="AF624" s="124">
        <v>577</v>
      </c>
      <c r="AG624" s="132"/>
      <c r="AH624" s="132"/>
      <c r="AI624" s="132"/>
      <c r="AJ624" s="1346">
        <v>577</v>
      </c>
      <c r="AK624" s="1346">
        <f t="shared" si="284"/>
        <v>0</v>
      </c>
      <c r="AL624" s="1346">
        <f t="shared" si="285"/>
        <v>0</v>
      </c>
      <c r="AM624" s="1061" t="s">
        <v>1099</v>
      </c>
      <c r="AN624" s="1543"/>
      <c r="AO624" s="290"/>
      <c r="AP624" s="290"/>
      <c r="AQ624" s="290"/>
      <c r="AR624" s="290"/>
      <c r="AS624" s="290"/>
    </row>
    <row r="625" spans="1:45" s="139" customFormat="1" ht="43.2" customHeight="1" outlineLevel="1">
      <c r="A625" s="1280" t="s">
        <v>1016</v>
      </c>
      <c r="B625" s="1339" t="s">
        <v>992</v>
      </c>
      <c r="C625" s="1307" t="s">
        <v>1067</v>
      </c>
      <c r="D625" s="516"/>
      <c r="E625" s="1284" t="s">
        <v>73</v>
      </c>
      <c r="F625" s="1284" t="s">
        <v>450</v>
      </c>
      <c r="G625" s="1284" t="s">
        <v>934</v>
      </c>
      <c r="H625" s="1284" t="s">
        <v>935</v>
      </c>
      <c r="I625" s="1284">
        <v>3</v>
      </c>
      <c r="J625" s="1284">
        <v>3</v>
      </c>
      <c r="K625" s="1284">
        <v>2020</v>
      </c>
      <c r="L625" s="1284">
        <v>2020</v>
      </c>
      <c r="M625" s="301"/>
      <c r="N625" s="301"/>
      <c r="O625" s="301"/>
      <c r="P625" s="301"/>
      <c r="Q625" s="114"/>
      <c r="R625" s="114"/>
      <c r="S625" s="114"/>
      <c r="T625" s="114"/>
      <c r="U625" s="425"/>
      <c r="V625" s="425"/>
      <c r="W625" s="425"/>
      <c r="X625" s="425"/>
      <c r="Y625" s="472">
        <f t="shared" si="301"/>
        <v>568</v>
      </c>
      <c r="Z625" s="472">
        <v>0</v>
      </c>
      <c r="AA625" s="472">
        <v>0</v>
      </c>
      <c r="AB625" s="472">
        <v>568</v>
      </c>
      <c r="AC625" s="124">
        <f t="shared" si="302"/>
        <v>568</v>
      </c>
      <c r="AD625" s="124"/>
      <c r="AE625" s="124"/>
      <c r="AF625" s="124">
        <v>568</v>
      </c>
      <c r="AG625" s="132"/>
      <c r="AH625" s="132"/>
      <c r="AI625" s="132"/>
      <c r="AJ625" s="1346">
        <v>568</v>
      </c>
      <c r="AK625" s="1346">
        <f t="shared" si="284"/>
        <v>0</v>
      </c>
      <c r="AL625" s="1346">
        <f t="shared" si="285"/>
        <v>0</v>
      </c>
      <c r="AM625" s="1061" t="s">
        <v>1091</v>
      </c>
      <c r="AN625" s="1543"/>
      <c r="AO625" s="290"/>
      <c r="AP625" s="290"/>
      <c r="AQ625" s="290"/>
      <c r="AR625" s="290"/>
      <c r="AS625" s="290"/>
    </row>
    <row r="626" spans="1:45" s="139" customFormat="1" ht="43.2" customHeight="1" outlineLevel="1">
      <c r="A626" s="1280" t="s">
        <v>1017</v>
      </c>
      <c r="B626" s="1339" t="s">
        <v>993</v>
      </c>
      <c r="C626" s="1307" t="s">
        <v>1067</v>
      </c>
      <c r="D626" s="516"/>
      <c r="E626" s="1284" t="s">
        <v>73</v>
      </c>
      <c r="F626" s="1284" t="s">
        <v>450</v>
      </c>
      <c r="G626" s="1284" t="s">
        <v>934</v>
      </c>
      <c r="H626" s="1284" t="s">
        <v>935</v>
      </c>
      <c r="I626" s="1284">
        <v>1</v>
      </c>
      <c r="J626" s="1284">
        <v>1</v>
      </c>
      <c r="K626" s="1284">
        <v>2020</v>
      </c>
      <c r="L626" s="1284">
        <v>2020</v>
      </c>
      <c r="M626" s="301"/>
      <c r="N626" s="301"/>
      <c r="O626" s="301"/>
      <c r="P626" s="301"/>
      <c r="Q626" s="114"/>
      <c r="R626" s="114"/>
      <c r="S626" s="114"/>
      <c r="T626" s="114"/>
      <c r="U626" s="425"/>
      <c r="V626" s="425"/>
      <c r="W626" s="425"/>
      <c r="X626" s="425"/>
      <c r="Y626" s="472">
        <f t="shared" si="301"/>
        <v>654</v>
      </c>
      <c r="Z626" s="472">
        <v>0</v>
      </c>
      <c r="AA626" s="472">
        <v>0</v>
      </c>
      <c r="AB626" s="472">
        <v>654</v>
      </c>
      <c r="AC626" s="124">
        <f t="shared" si="302"/>
        <v>654</v>
      </c>
      <c r="AD626" s="124"/>
      <c r="AE626" s="124"/>
      <c r="AF626" s="124">
        <v>654</v>
      </c>
      <c r="AG626" s="132"/>
      <c r="AH626" s="132"/>
      <c r="AI626" s="132"/>
      <c r="AJ626" s="1346">
        <v>654</v>
      </c>
      <c r="AK626" s="1346">
        <f t="shared" si="284"/>
        <v>0</v>
      </c>
      <c r="AL626" s="1346">
        <f t="shared" si="285"/>
        <v>0</v>
      </c>
      <c r="AM626" s="1061" t="s">
        <v>1112</v>
      </c>
      <c r="AN626" s="1543"/>
      <c r="AO626" s="290"/>
      <c r="AP626" s="290"/>
      <c r="AQ626" s="290"/>
      <c r="AR626" s="290"/>
      <c r="AS626" s="290"/>
    </row>
    <row r="627" spans="1:45" s="139" customFormat="1" ht="43.2" customHeight="1" outlineLevel="1">
      <c r="A627" s="1280" t="s">
        <v>1018</v>
      </c>
      <c r="B627" s="1339" t="s">
        <v>994</v>
      </c>
      <c r="C627" s="1307" t="s">
        <v>1067</v>
      </c>
      <c r="D627" s="516"/>
      <c r="E627" s="1284" t="s">
        <v>73</v>
      </c>
      <c r="F627" s="1284" t="s">
        <v>450</v>
      </c>
      <c r="G627" s="1284" t="s">
        <v>934</v>
      </c>
      <c r="H627" s="1284" t="s">
        <v>935</v>
      </c>
      <c r="I627" s="1284">
        <v>4</v>
      </c>
      <c r="J627" s="1284">
        <v>4</v>
      </c>
      <c r="K627" s="1284">
        <v>2020</v>
      </c>
      <c r="L627" s="1284">
        <v>2020</v>
      </c>
      <c r="M627" s="301"/>
      <c r="N627" s="301"/>
      <c r="O627" s="301"/>
      <c r="P627" s="301"/>
      <c r="Q627" s="114"/>
      <c r="R627" s="114"/>
      <c r="S627" s="114"/>
      <c r="T627" s="114"/>
      <c r="U627" s="425"/>
      <c r="V627" s="425"/>
      <c r="W627" s="425"/>
      <c r="X627" s="425"/>
      <c r="Y627" s="472">
        <f t="shared" si="301"/>
        <v>277</v>
      </c>
      <c r="Z627" s="472">
        <v>0</v>
      </c>
      <c r="AA627" s="472">
        <v>0</v>
      </c>
      <c r="AB627" s="472">
        <v>277</v>
      </c>
      <c r="AC627" s="124">
        <f t="shared" si="302"/>
        <v>277</v>
      </c>
      <c r="AD627" s="124"/>
      <c r="AE627" s="124"/>
      <c r="AF627" s="124">
        <v>277</v>
      </c>
      <c r="AG627" s="132"/>
      <c r="AH627" s="132"/>
      <c r="AI627" s="132"/>
      <c r="AJ627" s="1346">
        <v>277</v>
      </c>
      <c r="AK627" s="1346">
        <f t="shared" si="284"/>
        <v>0</v>
      </c>
      <c r="AL627" s="1346">
        <f t="shared" si="285"/>
        <v>0</v>
      </c>
      <c r="AM627" s="1061" t="s">
        <v>1112</v>
      </c>
      <c r="AN627" s="1543"/>
      <c r="AO627" s="290"/>
      <c r="AP627" s="290"/>
      <c r="AQ627" s="290"/>
      <c r="AR627" s="290"/>
      <c r="AS627" s="290"/>
    </row>
    <row r="628" spans="1:45" s="139" customFormat="1" ht="43.2" customHeight="1" outlineLevel="1">
      <c r="A628" s="1280" t="s">
        <v>1019</v>
      </c>
      <c r="B628" s="1339" t="s">
        <v>995</v>
      </c>
      <c r="C628" s="1307" t="s">
        <v>1067</v>
      </c>
      <c r="D628" s="516"/>
      <c r="E628" s="1284" t="s">
        <v>73</v>
      </c>
      <c r="F628" s="1284" t="s">
        <v>450</v>
      </c>
      <c r="G628" s="1284" t="s">
        <v>934</v>
      </c>
      <c r="H628" s="1284" t="s">
        <v>935</v>
      </c>
      <c r="I628" s="1284">
        <v>1</v>
      </c>
      <c r="J628" s="1284">
        <v>1</v>
      </c>
      <c r="K628" s="1284">
        <v>2020</v>
      </c>
      <c r="L628" s="1284">
        <v>2020</v>
      </c>
      <c r="M628" s="301"/>
      <c r="N628" s="301"/>
      <c r="O628" s="301"/>
      <c r="P628" s="301"/>
      <c r="Q628" s="114"/>
      <c r="R628" s="114"/>
      <c r="S628" s="114"/>
      <c r="T628" s="114"/>
      <c r="U628" s="425"/>
      <c r="V628" s="425"/>
      <c r="W628" s="425"/>
      <c r="X628" s="425"/>
      <c r="Y628" s="472">
        <f t="shared" si="301"/>
        <v>1549</v>
      </c>
      <c r="Z628" s="472">
        <v>0</v>
      </c>
      <c r="AA628" s="472">
        <v>0</v>
      </c>
      <c r="AB628" s="472">
        <v>1549</v>
      </c>
      <c r="AC628" s="124">
        <f t="shared" si="302"/>
        <v>1549</v>
      </c>
      <c r="AD628" s="124"/>
      <c r="AE628" s="124"/>
      <c r="AF628" s="124">
        <v>1549</v>
      </c>
      <c r="AG628" s="132"/>
      <c r="AH628" s="132"/>
      <c r="AI628" s="132"/>
      <c r="AJ628" s="1346">
        <v>1549</v>
      </c>
      <c r="AK628" s="1346">
        <f t="shared" si="284"/>
        <v>0</v>
      </c>
      <c r="AL628" s="1346">
        <f t="shared" si="285"/>
        <v>0</v>
      </c>
      <c r="AM628" s="1061" t="s">
        <v>1104</v>
      </c>
      <c r="AN628" s="1543"/>
      <c r="AO628" s="290"/>
      <c r="AP628" s="290"/>
      <c r="AQ628" s="290"/>
      <c r="AR628" s="290"/>
      <c r="AS628" s="290"/>
    </row>
    <row r="629" spans="1:45" s="139" customFormat="1" ht="43.2" customHeight="1" outlineLevel="1">
      <c r="A629" s="1280" t="s">
        <v>1020</v>
      </c>
      <c r="B629" s="1339" t="s">
        <v>996</v>
      </c>
      <c r="C629" s="1307" t="s">
        <v>1067</v>
      </c>
      <c r="D629" s="516"/>
      <c r="E629" s="1284" t="s">
        <v>73</v>
      </c>
      <c r="F629" s="1284" t="s">
        <v>450</v>
      </c>
      <c r="G629" s="1284" t="s">
        <v>934</v>
      </c>
      <c r="H629" s="1284" t="s">
        <v>935</v>
      </c>
      <c r="I629" s="1284">
        <v>6</v>
      </c>
      <c r="J629" s="1284">
        <v>6</v>
      </c>
      <c r="K629" s="1284">
        <v>2020</v>
      </c>
      <c r="L629" s="1284">
        <v>2020</v>
      </c>
      <c r="M629" s="301"/>
      <c r="N629" s="301"/>
      <c r="O629" s="301"/>
      <c r="P629" s="301"/>
      <c r="Q629" s="114"/>
      <c r="R629" s="114"/>
      <c r="S629" s="114"/>
      <c r="T629" s="114"/>
      <c r="U629" s="425"/>
      <c r="V629" s="425"/>
      <c r="W629" s="425"/>
      <c r="X629" s="425"/>
      <c r="Y629" s="472">
        <f t="shared" si="301"/>
        <v>631</v>
      </c>
      <c r="Z629" s="472">
        <v>0</v>
      </c>
      <c r="AA629" s="472">
        <v>0</v>
      </c>
      <c r="AB629" s="472">
        <v>631</v>
      </c>
      <c r="AC629" s="124">
        <f t="shared" si="302"/>
        <v>631</v>
      </c>
      <c r="AD629" s="124"/>
      <c r="AE629" s="124"/>
      <c r="AF629" s="124">
        <v>631</v>
      </c>
      <c r="AG629" s="132"/>
      <c r="AH629" s="132"/>
      <c r="AI629" s="132"/>
      <c r="AJ629" s="1346">
        <v>631</v>
      </c>
      <c r="AK629" s="1346">
        <f t="shared" si="284"/>
        <v>0</v>
      </c>
      <c r="AL629" s="1346">
        <f t="shared" si="285"/>
        <v>0</v>
      </c>
      <c r="AM629" s="1061" t="s">
        <v>1107</v>
      </c>
      <c r="AN629" s="1543"/>
      <c r="AO629" s="290"/>
      <c r="AP629" s="290"/>
      <c r="AQ629" s="290"/>
      <c r="AR629" s="290"/>
      <c r="AS629" s="290"/>
    </row>
    <row r="630" spans="1:45" s="139" customFormat="1" ht="43.2" customHeight="1" outlineLevel="1">
      <c r="A630" s="1280" t="s">
        <v>1021</v>
      </c>
      <c r="B630" s="1339" t="s">
        <v>997</v>
      </c>
      <c r="C630" s="1307" t="s">
        <v>1067</v>
      </c>
      <c r="D630" s="516"/>
      <c r="E630" s="1284" t="s">
        <v>73</v>
      </c>
      <c r="F630" s="1284" t="s">
        <v>450</v>
      </c>
      <c r="G630" s="1284" t="s">
        <v>934</v>
      </c>
      <c r="H630" s="1284" t="s">
        <v>935</v>
      </c>
      <c r="I630" s="1284">
        <v>1</v>
      </c>
      <c r="J630" s="1284">
        <v>1</v>
      </c>
      <c r="K630" s="1284">
        <v>2020</v>
      </c>
      <c r="L630" s="1284">
        <v>2020</v>
      </c>
      <c r="M630" s="301"/>
      <c r="N630" s="301"/>
      <c r="O630" s="301"/>
      <c r="P630" s="301"/>
      <c r="Q630" s="114"/>
      <c r="R630" s="114"/>
      <c r="S630" s="114"/>
      <c r="T630" s="114"/>
      <c r="U630" s="425"/>
      <c r="V630" s="425"/>
      <c r="W630" s="425"/>
      <c r="X630" s="425"/>
      <c r="Y630" s="472">
        <f t="shared" si="301"/>
        <v>2073</v>
      </c>
      <c r="Z630" s="472">
        <v>0</v>
      </c>
      <c r="AA630" s="472">
        <v>0</v>
      </c>
      <c r="AB630" s="472">
        <v>2073</v>
      </c>
      <c r="AC630" s="124">
        <f t="shared" si="302"/>
        <v>2073</v>
      </c>
      <c r="AD630" s="124"/>
      <c r="AE630" s="124"/>
      <c r="AF630" s="124">
        <v>2073</v>
      </c>
      <c r="AG630" s="132"/>
      <c r="AH630" s="132"/>
      <c r="AI630" s="132"/>
      <c r="AJ630" s="1346">
        <v>2073</v>
      </c>
      <c r="AK630" s="1346">
        <f t="shared" si="284"/>
        <v>0</v>
      </c>
      <c r="AL630" s="1346">
        <f t="shared" si="285"/>
        <v>0</v>
      </c>
      <c r="AM630" s="1061" t="s">
        <v>1113</v>
      </c>
      <c r="AN630" s="1543"/>
      <c r="AO630" s="290"/>
      <c r="AP630" s="290"/>
      <c r="AQ630" s="290"/>
      <c r="AR630" s="290"/>
      <c r="AS630" s="290"/>
    </row>
    <row r="631" spans="1:45" s="139" customFormat="1" ht="43.2" customHeight="1" outlineLevel="1">
      <c r="A631" s="1280" t="s">
        <v>1022</v>
      </c>
      <c r="B631" s="1339" t="s">
        <v>998</v>
      </c>
      <c r="C631" s="1307" t="s">
        <v>1067</v>
      </c>
      <c r="D631" s="516"/>
      <c r="E631" s="1284" t="s">
        <v>73</v>
      </c>
      <c r="F631" s="1284" t="s">
        <v>450</v>
      </c>
      <c r="G631" s="1284" t="s">
        <v>934</v>
      </c>
      <c r="H631" s="1284" t="s">
        <v>935</v>
      </c>
      <c r="I631" s="1284">
        <v>5</v>
      </c>
      <c r="J631" s="1284">
        <v>5</v>
      </c>
      <c r="K631" s="1284">
        <v>2020</v>
      </c>
      <c r="L631" s="1284">
        <v>2020</v>
      </c>
      <c r="M631" s="301"/>
      <c r="N631" s="301"/>
      <c r="O631" s="301"/>
      <c r="P631" s="301"/>
      <c r="Q631" s="114"/>
      <c r="R631" s="114"/>
      <c r="S631" s="114"/>
      <c r="T631" s="114"/>
      <c r="U631" s="425"/>
      <c r="V631" s="425"/>
      <c r="W631" s="425"/>
      <c r="X631" s="425"/>
      <c r="Y631" s="472">
        <f t="shared" si="301"/>
        <v>863</v>
      </c>
      <c r="Z631" s="472">
        <v>0</v>
      </c>
      <c r="AA631" s="472">
        <v>0</v>
      </c>
      <c r="AB631" s="472">
        <v>863</v>
      </c>
      <c r="AC631" s="124">
        <f t="shared" si="302"/>
        <v>863</v>
      </c>
      <c r="AD631" s="124"/>
      <c r="AE631" s="124"/>
      <c r="AF631" s="124">
        <v>863</v>
      </c>
      <c r="AG631" s="132"/>
      <c r="AH631" s="132"/>
      <c r="AI631" s="132"/>
      <c r="AJ631" s="1346">
        <v>863</v>
      </c>
      <c r="AK631" s="1346">
        <f t="shared" si="284"/>
        <v>0</v>
      </c>
      <c r="AL631" s="1346">
        <f t="shared" si="285"/>
        <v>0</v>
      </c>
      <c r="AM631" s="1061" t="s">
        <v>1107</v>
      </c>
      <c r="AN631" s="1543"/>
      <c r="AO631" s="290"/>
      <c r="AP631" s="290"/>
      <c r="AQ631" s="290"/>
      <c r="AR631" s="290"/>
      <c r="AS631" s="290"/>
    </row>
    <row r="632" spans="1:45" s="139" customFormat="1" ht="43.2" customHeight="1" outlineLevel="1">
      <c r="A632" s="1280" t="s">
        <v>1023</v>
      </c>
      <c r="B632" s="1339" t="s">
        <v>999</v>
      </c>
      <c r="C632" s="1307" t="s">
        <v>1067</v>
      </c>
      <c r="D632" s="516"/>
      <c r="E632" s="1284" t="s">
        <v>73</v>
      </c>
      <c r="F632" s="1284" t="s">
        <v>450</v>
      </c>
      <c r="G632" s="1284" t="s">
        <v>934</v>
      </c>
      <c r="H632" s="1284" t="s">
        <v>935</v>
      </c>
      <c r="I632" s="1284">
        <v>1</v>
      </c>
      <c r="J632" s="1284">
        <v>1</v>
      </c>
      <c r="K632" s="1284">
        <v>2020</v>
      </c>
      <c r="L632" s="1284">
        <v>2020</v>
      </c>
      <c r="M632" s="301"/>
      <c r="N632" s="301"/>
      <c r="O632" s="301"/>
      <c r="P632" s="301"/>
      <c r="Q632" s="114"/>
      <c r="R632" s="114"/>
      <c r="S632" s="114"/>
      <c r="T632" s="114"/>
      <c r="U632" s="425"/>
      <c r="V632" s="425"/>
      <c r="W632" s="425"/>
      <c r="X632" s="425"/>
      <c r="Y632" s="472">
        <f t="shared" si="301"/>
        <v>1023</v>
      </c>
      <c r="Z632" s="472">
        <v>0</v>
      </c>
      <c r="AA632" s="472">
        <v>0</v>
      </c>
      <c r="AB632" s="472">
        <v>1023</v>
      </c>
      <c r="AC632" s="124">
        <f t="shared" si="302"/>
        <v>1023</v>
      </c>
      <c r="AD632" s="124"/>
      <c r="AE632" s="124"/>
      <c r="AF632" s="124">
        <v>1023</v>
      </c>
      <c r="AG632" s="132"/>
      <c r="AH632" s="132"/>
      <c r="AI632" s="132"/>
      <c r="AJ632" s="1346">
        <v>1023</v>
      </c>
      <c r="AK632" s="1346">
        <f t="shared" si="284"/>
        <v>0</v>
      </c>
      <c r="AL632" s="1346">
        <f t="shared" si="285"/>
        <v>0</v>
      </c>
      <c r="AM632" s="1061" t="s">
        <v>1099</v>
      </c>
      <c r="AN632" s="1543"/>
      <c r="AO632" s="290"/>
      <c r="AP632" s="290"/>
      <c r="AQ632" s="290"/>
      <c r="AR632" s="290"/>
      <c r="AS632" s="290"/>
    </row>
    <row r="633" spans="1:45" s="139" customFormat="1" ht="43.2" customHeight="1" outlineLevel="1">
      <c r="A633" s="1280" t="s">
        <v>1024</v>
      </c>
      <c r="B633" s="1339" t="s">
        <v>1000</v>
      </c>
      <c r="C633" s="1307" t="s">
        <v>1067</v>
      </c>
      <c r="D633" s="516"/>
      <c r="E633" s="1284" t="s">
        <v>73</v>
      </c>
      <c r="F633" s="1284" t="s">
        <v>450</v>
      </c>
      <c r="G633" s="1284" t="s">
        <v>934</v>
      </c>
      <c r="H633" s="1284" t="s">
        <v>935</v>
      </c>
      <c r="I633" s="1284">
        <v>1</v>
      </c>
      <c r="J633" s="1284">
        <v>1</v>
      </c>
      <c r="K633" s="1284">
        <v>2020</v>
      </c>
      <c r="L633" s="1284">
        <v>2020</v>
      </c>
      <c r="M633" s="301"/>
      <c r="N633" s="301"/>
      <c r="O633" s="301"/>
      <c r="P633" s="301"/>
      <c r="Q633" s="114"/>
      <c r="R633" s="114"/>
      <c r="S633" s="114"/>
      <c r="T633" s="114"/>
      <c r="U633" s="425"/>
      <c r="V633" s="425"/>
      <c r="W633" s="425"/>
      <c r="X633" s="425"/>
      <c r="Y633" s="472">
        <f t="shared" si="301"/>
        <v>420</v>
      </c>
      <c r="Z633" s="472">
        <v>0</v>
      </c>
      <c r="AA633" s="472">
        <v>0</v>
      </c>
      <c r="AB633" s="472">
        <v>420</v>
      </c>
      <c r="AC633" s="124">
        <f t="shared" si="302"/>
        <v>420</v>
      </c>
      <c r="AD633" s="124"/>
      <c r="AE633" s="124"/>
      <c r="AF633" s="124">
        <v>420</v>
      </c>
      <c r="AG633" s="132"/>
      <c r="AH633" s="132"/>
      <c r="AI633" s="132"/>
      <c r="AJ633" s="1346">
        <v>420</v>
      </c>
      <c r="AK633" s="1346">
        <f t="shared" si="284"/>
        <v>0</v>
      </c>
      <c r="AL633" s="1346">
        <f t="shared" si="285"/>
        <v>0</v>
      </c>
      <c r="AM633" s="1061" t="s">
        <v>1091</v>
      </c>
      <c r="AN633" s="1543"/>
      <c r="AO633" s="290"/>
      <c r="AP633" s="290"/>
      <c r="AQ633" s="290"/>
      <c r="AR633" s="290"/>
      <c r="AS633" s="290"/>
    </row>
    <row r="634" spans="1:45" s="139" customFormat="1" ht="43.2" customHeight="1" outlineLevel="1">
      <c r="A634" s="1280" t="s">
        <v>1025</v>
      </c>
      <c r="B634" s="1339" t="s">
        <v>1001</v>
      </c>
      <c r="C634" s="1307" t="s">
        <v>1067</v>
      </c>
      <c r="D634" s="516"/>
      <c r="E634" s="1284" t="s">
        <v>73</v>
      </c>
      <c r="F634" s="1284" t="s">
        <v>450</v>
      </c>
      <c r="G634" s="1284" t="s">
        <v>934</v>
      </c>
      <c r="H634" s="1284" t="s">
        <v>935</v>
      </c>
      <c r="I634" s="1284">
        <v>1</v>
      </c>
      <c r="J634" s="1284">
        <v>1</v>
      </c>
      <c r="K634" s="1284">
        <v>2020</v>
      </c>
      <c r="L634" s="1284">
        <v>2020</v>
      </c>
      <c r="M634" s="301"/>
      <c r="N634" s="301"/>
      <c r="O634" s="301"/>
      <c r="P634" s="301"/>
      <c r="Q634" s="114"/>
      <c r="R634" s="114"/>
      <c r="S634" s="114"/>
      <c r="T634" s="114"/>
      <c r="U634" s="425"/>
      <c r="V634" s="425"/>
      <c r="W634" s="425"/>
      <c r="X634" s="425"/>
      <c r="Y634" s="472">
        <f t="shared" si="301"/>
        <v>4966</v>
      </c>
      <c r="Z634" s="472">
        <v>0</v>
      </c>
      <c r="AA634" s="472">
        <v>0</v>
      </c>
      <c r="AB634" s="472">
        <v>4966</v>
      </c>
      <c r="AC634" s="124">
        <f t="shared" si="302"/>
        <v>4966</v>
      </c>
      <c r="AD634" s="124"/>
      <c r="AE634" s="124"/>
      <c r="AF634" s="124">
        <v>4966</v>
      </c>
      <c r="AG634" s="1346"/>
      <c r="AH634" s="1346">
        <v>4965.71</v>
      </c>
      <c r="AI634" s="132"/>
      <c r="AJ634" s="1346">
        <v>4966</v>
      </c>
      <c r="AK634" s="1346">
        <f t="shared" si="284"/>
        <v>0</v>
      </c>
      <c r="AL634" s="1346">
        <f t="shared" si="285"/>
        <v>0</v>
      </c>
      <c r="AM634" s="1061" t="s">
        <v>1085</v>
      </c>
      <c r="AN634" s="1543"/>
      <c r="AO634" s="290"/>
      <c r="AP634" s="290"/>
      <c r="AQ634" s="290"/>
      <c r="AR634" s="290"/>
      <c r="AS634" s="290"/>
    </row>
    <row r="635" spans="1:45" s="139" customFormat="1" ht="43.2" outlineLevel="1">
      <c r="A635" s="1280" t="s">
        <v>1026</v>
      </c>
      <c r="B635" s="1339" t="s">
        <v>1034</v>
      </c>
      <c r="C635" s="1307" t="s">
        <v>1067</v>
      </c>
      <c r="D635" s="516"/>
      <c r="E635" s="1284" t="s">
        <v>73</v>
      </c>
      <c r="F635" s="1284" t="s">
        <v>450</v>
      </c>
      <c r="G635" s="1284" t="s">
        <v>934</v>
      </c>
      <c r="H635" s="1284" t="s">
        <v>935</v>
      </c>
      <c r="I635" s="1284">
        <v>1</v>
      </c>
      <c r="J635" s="1284">
        <v>1</v>
      </c>
      <c r="K635" s="1284">
        <v>2020</v>
      </c>
      <c r="L635" s="1284">
        <v>2020</v>
      </c>
      <c r="M635" s="301"/>
      <c r="N635" s="301"/>
      <c r="O635" s="301"/>
      <c r="P635" s="301"/>
      <c r="Q635" s="114"/>
      <c r="R635" s="114"/>
      <c r="S635" s="114"/>
      <c r="T635" s="114"/>
      <c r="U635" s="425"/>
      <c r="V635" s="425"/>
      <c r="W635" s="425"/>
      <c r="X635" s="425"/>
      <c r="Y635" s="472">
        <f t="shared" si="301"/>
        <v>3992</v>
      </c>
      <c r="Z635" s="472">
        <v>0</v>
      </c>
      <c r="AA635" s="472">
        <v>0</v>
      </c>
      <c r="AB635" s="472">
        <v>3992</v>
      </c>
      <c r="AC635" s="124">
        <f t="shared" si="302"/>
        <v>3992</v>
      </c>
      <c r="AD635" s="124"/>
      <c r="AE635" s="124"/>
      <c r="AF635" s="124">
        <v>3992</v>
      </c>
      <c r="AG635" s="1348">
        <v>3992.16</v>
      </c>
      <c r="AH635" s="1348"/>
      <c r="AI635" s="1348"/>
      <c r="AJ635" s="1314">
        <v>3992</v>
      </c>
      <c r="AK635" s="1314">
        <f t="shared" si="284"/>
        <v>0</v>
      </c>
      <c r="AL635" s="1314">
        <f t="shared" si="285"/>
        <v>0</v>
      </c>
      <c r="AM635" s="1060" t="s">
        <v>1091</v>
      </c>
      <c r="AN635" s="1543"/>
      <c r="AO635" s="290"/>
      <c r="AP635" s="290"/>
      <c r="AQ635" s="290"/>
      <c r="AR635" s="290"/>
      <c r="AS635" s="290"/>
    </row>
    <row r="636" spans="1:45" ht="8.25" customHeight="1" thickBot="1">
      <c r="A636" s="1328"/>
      <c r="B636" s="369"/>
      <c r="C636" s="50"/>
      <c r="D636" s="50"/>
      <c r="E636" s="40"/>
      <c r="F636" s="40"/>
      <c r="G636" s="1510"/>
      <c r="H636" s="1510"/>
      <c r="I636" s="1510"/>
      <c r="J636" s="1510"/>
      <c r="K636" s="1510"/>
      <c r="L636" s="1510"/>
      <c r="M636" s="1510"/>
      <c r="N636" s="1510"/>
      <c r="O636" s="1510"/>
      <c r="P636" s="1510"/>
      <c r="Q636" s="1510"/>
      <c r="R636" s="1510"/>
      <c r="S636" s="1510"/>
      <c r="T636" s="1510"/>
      <c r="U636" s="1511"/>
      <c r="V636" s="1511"/>
      <c r="W636" s="1511"/>
      <c r="X636" s="1511"/>
      <c r="Y636" s="1512"/>
      <c r="Z636" s="1512"/>
      <c r="AA636" s="1512"/>
      <c r="AB636" s="1512"/>
      <c r="AC636" s="1510"/>
      <c r="AD636" s="1510"/>
      <c r="AE636" s="1510"/>
      <c r="AF636" s="1513"/>
      <c r="AG636" s="126"/>
      <c r="AH636" s="126"/>
      <c r="AI636" s="126"/>
      <c r="AJ636" s="1276"/>
      <c r="AK636" s="1223"/>
      <c r="AL636" s="1223"/>
      <c r="AM636" s="1181"/>
      <c r="AN636" s="1530"/>
      <c r="AO636" s="2"/>
      <c r="AP636" s="2"/>
      <c r="AQ636" s="2"/>
      <c r="AR636" s="2"/>
      <c r="AS636" s="2"/>
    </row>
    <row r="637" spans="1:45" ht="31.5" customHeight="1">
      <c r="A637" s="352" t="s">
        <v>273</v>
      </c>
      <c r="B637" s="1762" t="s">
        <v>155</v>
      </c>
      <c r="C637" s="1763"/>
      <c r="D637" s="1763"/>
      <c r="E637" s="1763"/>
      <c r="F637" s="1763"/>
      <c r="G637" s="1763"/>
      <c r="H637" s="1763"/>
      <c r="I637" s="1763"/>
      <c r="J637" s="1763"/>
      <c r="K637" s="1763"/>
      <c r="L637" s="1764"/>
      <c r="M637" s="224">
        <f t="shared" ref="M637:AJ637" si="303">SUM(M638+M666)</f>
        <v>47220</v>
      </c>
      <c r="N637" s="224">
        <f t="shared" si="303"/>
        <v>10605</v>
      </c>
      <c r="O637" s="224">
        <f t="shared" si="303"/>
        <v>22000</v>
      </c>
      <c r="P637" s="224">
        <f t="shared" si="303"/>
        <v>14615</v>
      </c>
      <c r="Q637" s="224">
        <f t="shared" si="303"/>
        <v>68694.5</v>
      </c>
      <c r="R637" s="224">
        <f t="shared" si="303"/>
        <v>19859.5</v>
      </c>
      <c r="S637" s="224">
        <f t="shared" si="303"/>
        <v>34220</v>
      </c>
      <c r="T637" s="224">
        <f t="shared" si="303"/>
        <v>14615</v>
      </c>
      <c r="U637" s="411">
        <f t="shared" si="303"/>
        <v>69504.290000000008</v>
      </c>
      <c r="V637" s="411">
        <f t="shared" si="303"/>
        <v>20508.300000000003</v>
      </c>
      <c r="W637" s="411">
        <f t="shared" si="303"/>
        <v>20240.78</v>
      </c>
      <c r="X637" s="411">
        <f t="shared" si="303"/>
        <v>28755.21</v>
      </c>
      <c r="Y637" s="463">
        <f t="shared" si="303"/>
        <v>71467.290000000008</v>
      </c>
      <c r="Z637" s="463">
        <f t="shared" si="303"/>
        <v>20508.300000000003</v>
      </c>
      <c r="AA637" s="463">
        <f t="shared" si="303"/>
        <v>20240.78</v>
      </c>
      <c r="AB637" s="463">
        <f t="shared" si="303"/>
        <v>30718.21</v>
      </c>
      <c r="AC637" s="224">
        <f t="shared" si="303"/>
        <v>65945.860000000015</v>
      </c>
      <c r="AD637" s="224">
        <f t="shared" si="303"/>
        <v>23630.989999999998</v>
      </c>
      <c r="AE637" s="224">
        <f t="shared" si="303"/>
        <v>17145.54</v>
      </c>
      <c r="AF637" s="224">
        <f t="shared" si="303"/>
        <v>25169.329999999998</v>
      </c>
      <c r="AG637" s="94">
        <f t="shared" si="303"/>
        <v>18147.501999999997</v>
      </c>
      <c r="AH637" s="94"/>
      <c r="AI637" s="94"/>
      <c r="AJ637" s="94">
        <f t="shared" si="303"/>
        <v>28933</v>
      </c>
      <c r="AK637" s="94">
        <f t="shared" si="284"/>
        <v>-5548.880000000001</v>
      </c>
      <c r="AL637" s="94">
        <f t="shared" si="285"/>
        <v>-5521.429999999993</v>
      </c>
      <c r="AM637" s="1477"/>
      <c r="AN637" s="1463"/>
      <c r="AO637" s="2"/>
      <c r="AP637" s="2"/>
      <c r="AQ637" s="2"/>
      <c r="AR637" s="2"/>
      <c r="AS637" s="2"/>
    </row>
    <row r="638" spans="1:45" ht="42" customHeight="1">
      <c r="A638" s="344" t="s">
        <v>274</v>
      </c>
      <c r="B638" s="1655" t="s">
        <v>421</v>
      </c>
      <c r="C638" s="1656"/>
      <c r="D638" s="1656"/>
      <c r="E638" s="1656"/>
      <c r="F638" s="1252"/>
      <c r="G638" s="16"/>
      <c r="H638" s="16"/>
      <c r="I638" s="16"/>
      <c r="J638" s="16"/>
      <c r="K638" s="16"/>
      <c r="L638" s="16"/>
      <c r="M638" s="17">
        <f t="shared" ref="M638:S638" si="304">SUM(M639:M663)</f>
        <v>28315</v>
      </c>
      <c r="N638" s="17">
        <f t="shared" si="304"/>
        <v>6000</v>
      </c>
      <c r="O638" s="17">
        <f t="shared" si="304"/>
        <v>12550</v>
      </c>
      <c r="P638" s="17">
        <f t="shared" si="304"/>
        <v>9765</v>
      </c>
      <c r="Q638" s="17">
        <f t="shared" si="304"/>
        <v>50258.600000000006</v>
      </c>
      <c r="R638" s="17">
        <f t="shared" si="304"/>
        <v>15723.599999999999</v>
      </c>
      <c r="S638" s="17">
        <f t="shared" si="304"/>
        <v>24770</v>
      </c>
      <c r="T638" s="17">
        <f>SUM(T639:T663)</f>
        <v>9765</v>
      </c>
      <c r="U638" s="399">
        <f>SUM(U639:U663)</f>
        <v>49970.69</v>
      </c>
      <c r="V638" s="399">
        <f t="shared" ref="V638:AE638" si="305">SUM(V639:V663)</f>
        <v>16777.400000000001</v>
      </c>
      <c r="W638" s="399">
        <f t="shared" si="305"/>
        <v>9262.08</v>
      </c>
      <c r="X638" s="399">
        <f t="shared" si="305"/>
        <v>23931.21</v>
      </c>
      <c r="Y638" s="448">
        <f t="shared" ref="Y638:AA638" si="306">SUM(Y639:Y665)</f>
        <v>50049.69</v>
      </c>
      <c r="Z638" s="448">
        <f t="shared" si="306"/>
        <v>16777.400000000001</v>
      </c>
      <c r="AA638" s="448">
        <f t="shared" si="306"/>
        <v>9262.08</v>
      </c>
      <c r="AB638" s="448">
        <f>SUM(AB639:AB665)</f>
        <v>24010.21</v>
      </c>
      <c r="AC638" s="17">
        <f t="shared" ref="AC638" si="307">SUM(AC639:AC665)</f>
        <v>49471.110000000015</v>
      </c>
      <c r="AD638" s="17">
        <f t="shared" si="305"/>
        <v>17993.39</v>
      </c>
      <c r="AE638" s="17">
        <f t="shared" si="305"/>
        <v>9382.9400000000023</v>
      </c>
      <c r="AF638" s="17">
        <f>SUM(AF639:AF665)</f>
        <v>22094.78</v>
      </c>
      <c r="AG638" s="95">
        <f>SUM(AG639:AG665)</f>
        <v>16915.951999999997</v>
      </c>
      <c r="AH638" s="95"/>
      <c r="AI638" s="95"/>
      <c r="AJ638" s="95">
        <f>SUM(AJ639:AJ665)</f>
        <v>22593</v>
      </c>
      <c r="AK638" s="95">
        <f t="shared" si="284"/>
        <v>-1915.4300000000003</v>
      </c>
      <c r="AL638" s="95">
        <f t="shared" si="285"/>
        <v>-578.57999999998719</v>
      </c>
      <c r="AM638" s="1115"/>
      <c r="AN638" s="1464"/>
      <c r="AO638" s="2"/>
      <c r="AP638" s="2"/>
      <c r="AQ638" s="2"/>
      <c r="AR638" s="2"/>
      <c r="AS638" s="2"/>
    </row>
    <row r="639" spans="1:45" ht="42" customHeight="1" outlineLevel="1">
      <c r="A639" s="1280" t="s">
        <v>583</v>
      </c>
      <c r="B639" s="1310" t="s">
        <v>161</v>
      </c>
      <c r="C639" s="1310"/>
      <c r="D639" s="1310"/>
      <c r="E639" s="1284" t="s">
        <v>73</v>
      </c>
      <c r="F639" s="1229" t="s">
        <v>451</v>
      </c>
      <c r="G639" s="1284" t="s">
        <v>377</v>
      </c>
      <c r="H639" s="1284" t="s">
        <v>80</v>
      </c>
      <c r="I639" s="89" t="s">
        <v>33</v>
      </c>
      <c r="J639" s="1284">
        <v>1</v>
      </c>
      <c r="K639" s="1284">
        <v>2020</v>
      </c>
      <c r="L639" s="1284">
        <v>2020</v>
      </c>
      <c r="M639" s="1346">
        <f>SUM(N639:P639)</f>
        <v>700</v>
      </c>
      <c r="N639" s="1346">
        <v>0</v>
      </c>
      <c r="O639" s="1346">
        <v>0</v>
      </c>
      <c r="P639" s="1346">
        <v>700</v>
      </c>
      <c r="Q639" s="1346">
        <f t="shared" ref="Q639:Q651" si="308">SUM(R639:T639)</f>
        <v>700</v>
      </c>
      <c r="R639" s="1346">
        <v>0</v>
      </c>
      <c r="S639" s="1346">
        <v>0</v>
      </c>
      <c r="T639" s="1346">
        <v>700</v>
      </c>
      <c r="U639" s="412">
        <f t="shared" ref="U639:U654" si="309">SUM(V639:X639)</f>
        <v>700</v>
      </c>
      <c r="V639" s="413">
        <f t="shared" ref="V639:X640" si="310">R639</f>
        <v>0</v>
      </c>
      <c r="W639" s="413">
        <f t="shared" si="310"/>
        <v>0</v>
      </c>
      <c r="X639" s="413">
        <f t="shared" si="310"/>
        <v>700</v>
      </c>
      <c r="Y639" s="464">
        <f t="shared" ref="Y639:Y654" si="311">SUM(Z639:AB639)</f>
        <v>700</v>
      </c>
      <c r="Z639" s="464">
        <f>V639</f>
        <v>0</v>
      </c>
      <c r="AA639" s="464">
        <f t="shared" ref="AA639:AB639" si="312">W639</f>
        <v>0</v>
      </c>
      <c r="AB639" s="464">
        <f t="shared" si="312"/>
        <v>700</v>
      </c>
      <c r="AC639" s="124">
        <f t="shared" ref="AC639:AC654" si="313">SUM(AD639:AF639)</f>
        <v>489</v>
      </c>
      <c r="AD639" s="124">
        <v>0</v>
      </c>
      <c r="AE639" s="124">
        <v>0</v>
      </c>
      <c r="AF639" s="124">
        <v>489</v>
      </c>
      <c r="AG639" s="102">
        <v>489</v>
      </c>
      <c r="AH639" s="102"/>
      <c r="AI639" s="102"/>
      <c r="AJ639" s="56">
        <v>489</v>
      </c>
      <c r="AK639" s="56">
        <f t="shared" si="284"/>
        <v>-211</v>
      </c>
      <c r="AL639" s="56">
        <f t="shared" si="285"/>
        <v>-211</v>
      </c>
      <c r="AM639" s="1061"/>
      <c r="AN639" s="1279"/>
      <c r="AO639" s="2"/>
      <c r="AP639" s="2"/>
      <c r="AQ639" s="2"/>
      <c r="AR639" s="2"/>
      <c r="AS639" s="2"/>
    </row>
    <row r="640" spans="1:45" ht="44.25" customHeight="1" outlineLevel="1">
      <c r="A640" s="361" t="s">
        <v>584</v>
      </c>
      <c r="B640" s="530" t="s">
        <v>1068</v>
      </c>
      <c r="C640" s="1307" t="s">
        <v>1033</v>
      </c>
      <c r="D640" s="1310"/>
      <c r="E640" s="1284" t="s">
        <v>73</v>
      </c>
      <c r="F640" s="1229" t="s">
        <v>451</v>
      </c>
      <c r="G640" s="1284" t="s">
        <v>377</v>
      </c>
      <c r="H640" s="1284" t="s">
        <v>80</v>
      </c>
      <c r="I640" s="89" t="s">
        <v>33</v>
      </c>
      <c r="J640" s="1284">
        <v>1</v>
      </c>
      <c r="K640" s="1284">
        <v>2020</v>
      </c>
      <c r="L640" s="1284">
        <v>2020</v>
      </c>
      <c r="M640" s="1346">
        <f t="shared" ref="M640:M651" si="314">SUM(N640:P640)</f>
        <v>315</v>
      </c>
      <c r="N640" s="1346">
        <v>0</v>
      </c>
      <c r="O640" s="1346">
        <v>0</v>
      </c>
      <c r="P640" s="1346">
        <v>315</v>
      </c>
      <c r="Q640" s="1346">
        <f t="shared" si="308"/>
        <v>315</v>
      </c>
      <c r="R640" s="1346">
        <v>0</v>
      </c>
      <c r="S640" s="1346">
        <v>0</v>
      </c>
      <c r="T640" s="1346">
        <v>315</v>
      </c>
      <c r="U640" s="412">
        <f t="shared" si="309"/>
        <v>315</v>
      </c>
      <c r="V640" s="413">
        <f t="shared" si="310"/>
        <v>0</v>
      </c>
      <c r="W640" s="413">
        <f t="shared" si="310"/>
        <v>0</v>
      </c>
      <c r="X640" s="413">
        <f t="shared" si="310"/>
        <v>315</v>
      </c>
      <c r="Y640" s="464">
        <f t="shared" si="311"/>
        <v>0</v>
      </c>
      <c r="Z640" s="464">
        <v>0</v>
      </c>
      <c r="AA640" s="464">
        <v>0</v>
      </c>
      <c r="AB640" s="464">
        <v>0</v>
      </c>
      <c r="AC640" s="124">
        <f t="shared" si="313"/>
        <v>0</v>
      </c>
      <c r="AD640" s="124">
        <v>0</v>
      </c>
      <c r="AE640" s="124">
        <v>0</v>
      </c>
      <c r="AF640" s="124">
        <v>0</v>
      </c>
      <c r="AG640" s="102">
        <v>0</v>
      </c>
      <c r="AH640" s="102"/>
      <c r="AI640" s="102"/>
      <c r="AJ640" s="56">
        <v>0</v>
      </c>
      <c r="AK640" s="56">
        <f t="shared" si="284"/>
        <v>0</v>
      </c>
      <c r="AL640" s="56">
        <f t="shared" si="285"/>
        <v>0</v>
      </c>
      <c r="AM640" s="1061"/>
      <c r="AN640" s="1279"/>
      <c r="AO640" s="2"/>
      <c r="AP640" s="2"/>
      <c r="AQ640" s="2"/>
      <c r="AR640" s="2"/>
      <c r="AS640" s="2"/>
    </row>
    <row r="641" spans="1:45" ht="57.6" outlineLevel="1">
      <c r="A641" s="1280" t="s">
        <v>585</v>
      </c>
      <c r="B641" s="1310" t="s">
        <v>20</v>
      </c>
      <c r="C641" s="1307" t="s">
        <v>830</v>
      </c>
      <c r="D641" s="1307"/>
      <c r="E641" s="1284" t="s">
        <v>73</v>
      </c>
      <c r="F641" s="1229" t="s">
        <v>451</v>
      </c>
      <c r="G641" s="1284" t="s">
        <v>377</v>
      </c>
      <c r="H641" s="1284" t="s">
        <v>80</v>
      </c>
      <c r="I641" s="89" t="s">
        <v>33</v>
      </c>
      <c r="J641" s="1284">
        <v>1</v>
      </c>
      <c r="K641" s="1284">
        <v>2019</v>
      </c>
      <c r="L641" s="1284">
        <v>2019</v>
      </c>
      <c r="M641" s="1346">
        <f t="shared" si="314"/>
        <v>200</v>
      </c>
      <c r="N641" s="1346">
        <v>0</v>
      </c>
      <c r="O641" s="1346">
        <v>200</v>
      </c>
      <c r="P641" s="1346">
        <v>0</v>
      </c>
      <c r="Q641" s="1346">
        <f t="shared" si="308"/>
        <v>200</v>
      </c>
      <c r="R641" s="1346">
        <v>0</v>
      </c>
      <c r="S641" s="1346">
        <v>200</v>
      </c>
      <c r="T641" s="1346">
        <v>0</v>
      </c>
      <c r="U641" s="412">
        <f t="shared" si="309"/>
        <v>84.74</v>
      </c>
      <c r="V641" s="412">
        <v>0</v>
      </c>
      <c r="W641" s="412">
        <v>84.74</v>
      </c>
      <c r="X641" s="412">
        <v>0</v>
      </c>
      <c r="Y641" s="472">
        <f t="shared" si="311"/>
        <v>84.74</v>
      </c>
      <c r="Z641" s="472">
        <f>V641</f>
        <v>0</v>
      </c>
      <c r="AA641" s="472">
        <f t="shared" ref="AA641:AB656" si="315">W641</f>
        <v>84.74</v>
      </c>
      <c r="AB641" s="472">
        <f t="shared" si="315"/>
        <v>0</v>
      </c>
      <c r="AC641" s="124">
        <f t="shared" si="313"/>
        <v>85</v>
      </c>
      <c r="AD641" s="124">
        <v>0</v>
      </c>
      <c r="AE641" s="124">
        <v>85</v>
      </c>
      <c r="AF641" s="301"/>
      <c r="AG641" s="116"/>
      <c r="AH641" s="116"/>
      <c r="AI641" s="116"/>
      <c r="AJ641" s="117"/>
      <c r="AK641" s="387">
        <f t="shared" si="284"/>
        <v>0</v>
      </c>
      <c r="AL641" s="387">
        <f t="shared" si="285"/>
        <v>0.26000000000000512</v>
      </c>
      <c r="AM641" s="1098"/>
      <c r="AN641" s="1279"/>
      <c r="AO641" s="2"/>
      <c r="AP641" s="2"/>
      <c r="AQ641" s="2"/>
      <c r="AR641" s="2"/>
      <c r="AS641" s="2"/>
    </row>
    <row r="642" spans="1:45" ht="58.2" customHeight="1" outlineLevel="1">
      <c r="A642" s="1280" t="s">
        <v>586</v>
      </c>
      <c r="B642" s="1310" t="s">
        <v>157</v>
      </c>
      <c r="C642" s="1307" t="s">
        <v>831</v>
      </c>
      <c r="D642" s="1307"/>
      <c r="E642" s="1284" t="s">
        <v>73</v>
      </c>
      <c r="F642" s="1229" t="s">
        <v>451</v>
      </c>
      <c r="G642" s="1284" t="s">
        <v>377</v>
      </c>
      <c r="H642" s="1284" t="s">
        <v>80</v>
      </c>
      <c r="I642" s="89" t="s">
        <v>33</v>
      </c>
      <c r="J642" s="1284">
        <v>1</v>
      </c>
      <c r="K642" s="1284">
        <v>2019</v>
      </c>
      <c r="L642" s="1284">
        <v>2020</v>
      </c>
      <c r="M642" s="1346">
        <f t="shared" si="314"/>
        <v>4500</v>
      </c>
      <c r="N642" s="1346">
        <v>0</v>
      </c>
      <c r="O642" s="1346">
        <v>4500</v>
      </c>
      <c r="P642" s="1346">
        <v>0</v>
      </c>
      <c r="Q642" s="1346">
        <f t="shared" si="308"/>
        <v>4500</v>
      </c>
      <c r="R642" s="1346">
        <v>0</v>
      </c>
      <c r="S642" s="1346">
        <v>4500</v>
      </c>
      <c r="T642" s="1346">
        <v>0</v>
      </c>
      <c r="U642" s="413">
        <f t="shared" si="309"/>
        <v>4500</v>
      </c>
      <c r="V642" s="413">
        <v>0</v>
      </c>
      <c r="W642" s="413">
        <v>0</v>
      </c>
      <c r="X642" s="413">
        <v>4500</v>
      </c>
      <c r="Y642" s="472">
        <f t="shared" si="311"/>
        <v>4500</v>
      </c>
      <c r="Z642" s="472">
        <f t="shared" ref="Z642:Z644" si="316">V642</f>
        <v>0</v>
      </c>
      <c r="AA642" s="472">
        <f t="shared" si="315"/>
        <v>0</v>
      </c>
      <c r="AB642" s="472">
        <f t="shared" si="315"/>
        <v>4500</v>
      </c>
      <c r="AC642" s="124">
        <f t="shared" si="313"/>
        <v>3944.4</v>
      </c>
      <c r="AD642" s="124">
        <v>0</v>
      </c>
      <c r="AE642" s="124">
        <v>0</v>
      </c>
      <c r="AF642" s="124">
        <f>SUM(AG642:AH642)</f>
        <v>3944.4</v>
      </c>
      <c r="AG642" s="106">
        <v>0</v>
      </c>
      <c r="AH642" s="106">
        <v>3944.4</v>
      </c>
      <c r="AI642" s="106"/>
      <c r="AJ642" s="387">
        <v>3944</v>
      </c>
      <c r="AK642" s="387">
        <f t="shared" si="284"/>
        <v>-555.59999999999991</v>
      </c>
      <c r="AL642" s="387">
        <f t="shared" si="285"/>
        <v>-555.59999999999991</v>
      </c>
      <c r="AM642" s="1060" t="s">
        <v>1090</v>
      </c>
      <c r="AN642" s="1279"/>
      <c r="AO642" s="2"/>
      <c r="AP642" s="2"/>
      <c r="AQ642" s="2"/>
      <c r="AR642" s="2"/>
      <c r="AS642" s="2"/>
    </row>
    <row r="643" spans="1:45" ht="46.95" customHeight="1" outlineLevel="1">
      <c r="A643" s="1280" t="s">
        <v>587</v>
      </c>
      <c r="B643" s="1310" t="s">
        <v>156</v>
      </c>
      <c r="C643" s="1307" t="s">
        <v>832</v>
      </c>
      <c r="D643" s="1307"/>
      <c r="E643" s="1284" t="s">
        <v>73</v>
      </c>
      <c r="F643" s="1229" t="s">
        <v>451</v>
      </c>
      <c r="G643" s="1284" t="s">
        <v>377</v>
      </c>
      <c r="H643" s="1284" t="s">
        <v>80</v>
      </c>
      <c r="I643" s="89" t="s">
        <v>33</v>
      </c>
      <c r="J643" s="1284">
        <v>1</v>
      </c>
      <c r="K643" s="1284">
        <v>2019</v>
      </c>
      <c r="L643" s="1284">
        <v>2019</v>
      </c>
      <c r="M643" s="1346">
        <f t="shared" si="314"/>
        <v>750</v>
      </c>
      <c r="N643" s="1346">
        <v>0</v>
      </c>
      <c r="O643" s="1346">
        <v>750</v>
      </c>
      <c r="P643" s="1346">
        <v>0</v>
      </c>
      <c r="Q643" s="1346">
        <f t="shared" si="308"/>
        <v>750</v>
      </c>
      <c r="R643" s="1346">
        <v>0</v>
      </c>
      <c r="S643" s="1346">
        <v>750</v>
      </c>
      <c r="T643" s="1346">
        <v>0</v>
      </c>
      <c r="U643" s="413">
        <f t="shared" si="309"/>
        <v>523.52</v>
      </c>
      <c r="V643" s="412">
        <v>0</v>
      </c>
      <c r="W643" s="412">
        <v>523.52</v>
      </c>
      <c r="X643" s="412">
        <v>0</v>
      </c>
      <c r="Y643" s="472">
        <f t="shared" si="311"/>
        <v>523.52</v>
      </c>
      <c r="Z643" s="472">
        <f t="shared" si="316"/>
        <v>0</v>
      </c>
      <c r="AA643" s="472">
        <f t="shared" si="315"/>
        <v>523.52</v>
      </c>
      <c r="AB643" s="472">
        <f t="shared" si="315"/>
        <v>0</v>
      </c>
      <c r="AC643" s="124">
        <f t="shared" si="313"/>
        <v>524.1</v>
      </c>
      <c r="AD643" s="124">
        <v>0</v>
      </c>
      <c r="AE643" s="124">
        <v>524.1</v>
      </c>
      <c r="AF643" s="301"/>
      <c r="AG643" s="116"/>
      <c r="AH643" s="116"/>
      <c r="AI643" s="116"/>
      <c r="AJ643" s="117"/>
      <c r="AK643" s="387">
        <f t="shared" si="284"/>
        <v>0</v>
      </c>
      <c r="AL643" s="387">
        <f t="shared" si="285"/>
        <v>0.58000000000004093</v>
      </c>
      <c r="AM643" s="1098"/>
      <c r="AN643" s="1279"/>
      <c r="AO643" s="2"/>
      <c r="AP643" s="2"/>
      <c r="AQ643" s="2"/>
      <c r="AR643" s="2"/>
      <c r="AS643" s="2"/>
    </row>
    <row r="644" spans="1:45" ht="39.6" outlineLevel="1">
      <c r="A644" s="1280" t="s">
        <v>588</v>
      </c>
      <c r="B644" s="1310" t="s">
        <v>27</v>
      </c>
      <c r="C644" s="1307" t="s">
        <v>1029</v>
      </c>
      <c r="D644" s="1310"/>
      <c r="E644" s="1284" t="s">
        <v>73</v>
      </c>
      <c r="F644" s="1229" t="s">
        <v>451</v>
      </c>
      <c r="G644" s="1284" t="s">
        <v>377</v>
      </c>
      <c r="H644" s="1284" t="s">
        <v>80</v>
      </c>
      <c r="I644" s="89" t="s">
        <v>33</v>
      </c>
      <c r="J644" s="1284">
        <v>1</v>
      </c>
      <c r="K644" s="1284">
        <v>2020</v>
      </c>
      <c r="L644" s="1284">
        <v>2020</v>
      </c>
      <c r="M644" s="242">
        <f t="shared" si="314"/>
        <v>700</v>
      </c>
      <c r="N644" s="242">
        <v>0</v>
      </c>
      <c r="O644" s="242">
        <v>0</v>
      </c>
      <c r="P644" s="242">
        <v>700</v>
      </c>
      <c r="Q644" s="1346">
        <f t="shared" si="308"/>
        <v>700</v>
      </c>
      <c r="R644" s="1346">
        <v>0</v>
      </c>
      <c r="S644" s="1346">
        <v>0</v>
      </c>
      <c r="T644" s="1346">
        <v>700</v>
      </c>
      <c r="U644" s="412">
        <f t="shared" si="309"/>
        <v>700</v>
      </c>
      <c r="V644" s="413">
        <f t="shared" ref="V644:X645" si="317">R644</f>
        <v>0</v>
      </c>
      <c r="W644" s="413">
        <f t="shared" si="317"/>
        <v>0</v>
      </c>
      <c r="X644" s="413">
        <f t="shared" si="317"/>
        <v>700</v>
      </c>
      <c r="Y644" s="472">
        <f t="shared" si="311"/>
        <v>289</v>
      </c>
      <c r="Z644" s="472">
        <f t="shared" si="316"/>
        <v>0</v>
      </c>
      <c r="AA644" s="472">
        <f t="shared" si="315"/>
        <v>0</v>
      </c>
      <c r="AB644" s="472">
        <v>289</v>
      </c>
      <c r="AC644" s="124">
        <f t="shared" si="313"/>
        <v>289</v>
      </c>
      <c r="AD644" s="124">
        <v>0</v>
      </c>
      <c r="AE644" s="124">
        <v>0</v>
      </c>
      <c r="AF644" s="124">
        <v>289</v>
      </c>
      <c r="AG644" s="1352">
        <v>289</v>
      </c>
      <c r="AH644" s="1352"/>
      <c r="AI644" s="1352"/>
      <c r="AJ644" s="212">
        <v>289</v>
      </c>
      <c r="AK644" s="212">
        <f t="shared" si="284"/>
        <v>0</v>
      </c>
      <c r="AL644" s="212">
        <f t="shared" si="285"/>
        <v>0</v>
      </c>
      <c r="AM644" s="1060"/>
      <c r="AN644" s="1279"/>
      <c r="AO644" s="2"/>
      <c r="AP644" s="2"/>
      <c r="AQ644" s="2"/>
      <c r="AR644" s="2"/>
      <c r="AS644" s="2"/>
    </row>
    <row r="645" spans="1:45" s="78" customFormat="1" ht="141" customHeight="1" outlineLevel="1">
      <c r="A645" s="365" t="s">
        <v>589</v>
      </c>
      <c r="B645" s="266" t="s">
        <v>448</v>
      </c>
      <c r="C645" s="1313" t="s">
        <v>718</v>
      </c>
      <c r="D645" s="1313"/>
      <c r="E645" s="1313" t="s">
        <v>73</v>
      </c>
      <c r="F645" s="1308" t="s">
        <v>451</v>
      </c>
      <c r="G645" s="1313" t="s">
        <v>377</v>
      </c>
      <c r="H645" s="1313" t="s">
        <v>80</v>
      </c>
      <c r="I645" s="81" t="s">
        <v>33</v>
      </c>
      <c r="J645" s="1313">
        <v>1</v>
      </c>
      <c r="K645" s="1313">
        <v>2018</v>
      </c>
      <c r="L645" s="1313">
        <v>2020</v>
      </c>
      <c r="M645" s="254">
        <f t="shared" si="314"/>
        <v>6000</v>
      </c>
      <c r="N645" s="82">
        <v>6000</v>
      </c>
      <c r="O645" s="82">
        <v>0</v>
      </c>
      <c r="P645" s="82">
        <v>0</v>
      </c>
      <c r="Q645" s="255">
        <f t="shared" si="308"/>
        <v>0</v>
      </c>
      <c r="R645" s="255">
        <v>0</v>
      </c>
      <c r="S645" s="255">
        <v>0</v>
      </c>
      <c r="T645" s="255">
        <v>0</v>
      </c>
      <c r="U645" s="412">
        <f t="shared" si="309"/>
        <v>0</v>
      </c>
      <c r="V645" s="413">
        <f t="shared" si="317"/>
        <v>0</v>
      </c>
      <c r="W645" s="413">
        <f t="shared" si="317"/>
        <v>0</v>
      </c>
      <c r="X645" s="413">
        <f t="shared" si="317"/>
        <v>0</v>
      </c>
      <c r="Y645" s="472">
        <f t="shared" si="311"/>
        <v>0</v>
      </c>
      <c r="Z645" s="472">
        <f>V645</f>
        <v>0</v>
      </c>
      <c r="AA645" s="472">
        <f t="shared" si="315"/>
        <v>0</v>
      </c>
      <c r="AB645" s="472">
        <f t="shared" si="315"/>
        <v>0</v>
      </c>
      <c r="AC645" s="124">
        <f t="shared" si="313"/>
        <v>0</v>
      </c>
      <c r="AD645" s="387">
        <v>0</v>
      </c>
      <c r="AE645" s="255">
        <v>0</v>
      </c>
      <c r="AF645" s="1030"/>
      <c r="AG645" s="257"/>
      <c r="AH645" s="257"/>
      <c r="AI645" s="257"/>
      <c r="AJ645" s="385"/>
      <c r="AK645" s="81">
        <f t="shared" si="284"/>
        <v>0</v>
      </c>
      <c r="AL645" s="81">
        <f t="shared" si="285"/>
        <v>0</v>
      </c>
      <c r="AM645" s="1196"/>
      <c r="AN645" s="1514"/>
      <c r="AO645" s="77"/>
      <c r="AP645" s="77"/>
      <c r="AQ645" s="77"/>
      <c r="AR645" s="77"/>
      <c r="AS645" s="77"/>
    </row>
    <row r="646" spans="1:45" s="262" customFormat="1" ht="120" customHeight="1" outlineLevel="1">
      <c r="A646" s="362" t="s">
        <v>589</v>
      </c>
      <c r="B646" s="324" t="s">
        <v>706</v>
      </c>
      <c r="C646" s="1313" t="s">
        <v>838</v>
      </c>
      <c r="D646" s="1313"/>
      <c r="E646" s="1313" t="s">
        <v>73</v>
      </c>
      <c r="F646" s="1229" t="s">
        <v>451</v>
      </c>
      <c r="G646" s="1284" t="s">
        <v>377</v>
      </c>
      <c r="H646" s="1284" t="s">
        <v>80</v>
      </c>
      <c r="I646" s="89" t="s">
        <v>33</v>
      </c>
      <c r="J646" s="1284">
        <v>0</v>
      </c>
      <c r="K646" s="1313">
        <v>2019</v>
      </c>
      <c r="L646" s="1313">
        <v>2020</v>
      </c>
      <c r="M646" s="254"/>
      <c r="N646" s="82"/>
      <c r="O646" s="82"/>
      <c r="P646" s="82"/>
      <c r="Q646" s="82">
        <f t="shared" si="308"/>
        <v>18220</v>
      </c>
      <c r="R646" s="82">
        <v>0</v>
      </c>
      <c r="S646" s="82">
        <v>18220</v>
      </c>
      <c r="T646" s="82">
        <v>0</v>
      </c>
      <c r="U646" s="413">
        <f t="shared" si="309"/>
        <v>18220.009999999998</v>
      </c>
      <c r="V646" s="413">
        <v>1053.8</v>
      </c>
      <c r="W646" s="413">
        <v>0</v>
      </c>
      <c r="X646" s="413">
        <v>17166.21</v>
      </c>
      <c r="Y646" s="472">
        <f t="shared" si="311"/>
        <v>18220.009999999998</v>
      </c>
      <c r="Z646" s="472">
        <f>V646</f>
        <v>1053.8</v>
      </c>
      <c r="AA646" s="472">
        <f t="shared" si="315"/>
        <v>0</v>
      </c>
      <c r="AB646" s="472">
        <f t="shared" si="315"/>
        <v>17166.21</v>
      </c>
      <c r="AC646" s="124">
        <f t="shared" si="313"/>
        <v>17621.170000000002</v>
      </c>
      <c r="AD646" s="255">
        <v>1053.79</v>
      </c>
      <c r="AE646" s="1313"/>
      <c r="AF646" s="1057">
        <v>16567.38</v>
      </c>
      <c r="AG646" s="1348">
        <f>16108.345+29.607</f>
        <v>16137.951999999999</v>
      </c>
      <c r="AH646" s="1348">
        <v>429.43</v>
      </c>
      <c r="AI646" s="1348"/>
      <c r="AJ646" s="439">
        <v>17066</v>
      </c>
      <c r="AK646" s="82">
        <f t="shared" si="284"/>
        <v>-598.82999999999811</v>
      </c>
      <c r="AL646" s="82">
        <f t="shared" si="285"/>
        <v>-598.83999999999651</v>
      </c>
      <c r="AM646" s="1184"/>
      <c r="AN646" s="1514" t="s">
        <v>1078</v>
      </c>
      <c r="AO646" s="261"/>
      <c r="AP646" s="261"/>
      <c r="AQ646" s="261"/>
      <c r="AR646" s="261"/>
      <c r="AS646" s="261"/>
    </row>
    <row r="647" spans="1:45" ht="57.6" outlineLevel="1">
      <c r="A647" s="1280" t="s">
        <v>590</v>
      </c>
      <c r="B647" s="1310" t="s">
        <v>158</v>
      </c>
      <c r="C647" s="1307" t="s">
        <v>837</v>
      </c>
      <c r="D647" s="1307"/>
      <c r="E647" s="1284" t="s">
        <v>73</v>
      </c>
      <c r="F647" s="1229" t="s">
        <v>451</v>
      </c>
      <c r="G647" s="1284" t="s">
        <v>377</v>
      </c>
      <c r="H647" s="1284" t="s">
        <v>80</v>
      </c>
      <c r="I647" s="89" t="s">
        <v>33</v>
      </c>
      <c r="J647" s="1284">
        <v>1</v>
      </c>
      <c r="K647" s="1284">
        <v>2019</v>
      </c>
      <c r="L647" s="1284">
        <v>2019</v>
      </c>
      <c r="M647" s="1314">
        <f t="shared" si="314"/>
        <v>700</v>
      </c>
      <c r="N647" s="1346">
        <v>0</v>
      </c>
      <c r="O647" s="1346">
        <v>700</v>
      </c>
      <c r="P647" s="1346">
        <v>0</v>
      </c>
      <c r="Q647" s="1346">
        <f t="shared" si="308"/>
        <v>700</v>
      </c>
      <c r="R647" s="1346">
        <v>0</v>
      </c>
      <c r="S647" s="1346">
        <v>700</v>
      </c>
      <c r="T647" s="1346">
        <v>0</v>
      </c>
      <c r="U647" s="413">
        <f t="shared" si="309"/>
        <v>957.5</v>
      </c>
      <c r="V647" s="413">
        <v>0</v>
      </c>
      <c r="W647" s="412">
        <v>957.5</v>
      </c>
      <c r="X647" s="412">
        <v>0</v>
      </c>
      <c r="Y647" s="472">
        <f t="shared" si="311"/>
        <v>957.5</v>
      </c>
      <c r="Z647" s="472">
        <f t="shared" ref="Z647:Z648" si="318">V647</f>
        <v>0</v>
      </c>
      <c r="AA647" s="472">
        <f t="shared" si="315"/>
        <v>957.5</v>
      </c>
      <c r="AB647" s="472">
        <f t="shared" si="315"/>
        <v>0</v>
      </c>
      <c r="AC647" s="124">
        <f t="shared" si="313"/>
        <v>957.5</v>
      </c>
      <c r="AD647" s="124">
        <v>0</v>
      </c>
      <c r="AE647" s="124">
        <v>957.5</v>
      </c>
      <c r="AF647" s="301"/>
      <c r="AG647" s="136"/>
      <c r="AH647" s="136"/>
      <c r="AI647" s="136"/>
      <c r="AJ647" s="137"/>
      <c r="AK647" s="1097">
        <f t="shared" si="284"/>
        <v>0</v>
      </c>
      <c r="AL647" s="1097">
        <f t="shared" si="285"/>
        <v>0</v>
      </c>
      <c r="AM647" s="1098"/>
      <c r="AN647" s="1279"/>
      <c r="AO647" s="2"/>
      <c r="AP647" s="2"/>
      <c r="AQ647" s="2"/>
      <c r="AR647" s="2"/>
      <c r="AS647" s="2"/>
    </row>
    <row r="648" spans="1:45" ht="64.95" customHeight="1" outlineLevel="1">
      <c r="A648" s="1280" t="s">
        <v>594</v>
      </c>
      <c r="B648" s="1310" t="s">
        <v>160</v>
      </c>
      <c r="C648" s="1307" t="s">
        <v>839</v>
      </c>
      <c r="D648" s="1307"/>
      <c r="E648" s="1284" t="s">
        <v>73</v>
      </c>
      <c r="F648" s="1229" t="s">
        <v>451</v>
      </c>
      <c r="G648" s="1284" t="s">
        <v>377</v>
      </c>
      <c r="H648" s="1284" t="s">
        <v>80</v>
      </c>
      <c r="I648" s="89" t="s">
        <v>33</v>
      </c>
      <c r="J648" s="1284">
        <v>1</v>
      </c>
      <c r="K648" s="1284">
        <v>2019</v>
      </c>
      <c r="L648" s="1284">
        <v>2020</v>
      </c>
      <c r="M648" s="1314">
        <f t="shared" si="314"/>
        <v>7500</v>
      </c>
      <c r="N648" s="1211">
        <v>0</v>
      </c>
      <c r="O648" s="1211">
        <v>0</v>
      </c>
      <c r="P648" s="1211">
        <v>7500</v>
      </c>
      <c r="Q648" s="1211">
        <f t="shared" si="308"/>
        <v>7500</v>
      </c>
      <c r="R648" s="1211">
        <v>0</v>
      </c>
      <c r="S648" s="1211">
        <v>0</v>
      </c>
      <c r="T648" s="1211">
        <v>7500</v>
      </c>
      <c r="U648" s="413">
        <f t="shared" si="309"/>
        <v>6296.24</v>
      </c>
      <c r="V648" s="1262">
        <v>0</v>
      </c>
      <c r="W648" s="1262">
        <v>6296.24</v>
      </c>
      <c r="X648" s="1262">
        <v>0</v>
      </c>
      <c r="Y648" s="472">
        <f t="shared" si="311"/>
        <v>6296.24</v>
      </c>
      <c r="Z648" s="472">
        <f t="shared" si="318"/>
        <v>0</v>
      </c>
      <c r="AA648" s="472">
        <f t="shared" si="315"/>
        <v>6296.24</v>
      </c>
      <c r="AB648" s="472">
        <f t="shared" si="315"/>
        <v>0</v>
      </c>
      <c r="AC648" s="124">
        <f t="shared" si="313"/>
        <v>6296.27</v>
      </c>
      <c r="AD648" s="1231">
        <v>0</v>
      </c>
      <c r="AE648" s="1231">
        <v>6296.27</v>
      </c>
      <c r="AF648" s="1423"/>
      <c r="AG648" s="204"/>
      <c r="AH648" s="204"/>
      <c r="AI648" s="204"/>
      <c r="AJ648" s="122"/>
      <c r="AK648" s="85">
        <f t="shared" si="284"/>
        <v>0</v>
      </c>
      <c r="AL648" s="85">
        <f t="shared" si="285"/>
        <v>3.0000000000654836E-2</v>
      </c>
      <c r="AM648" s="1098"/>
      <c r="AN648" s="1279"/>
      <c r="AO648" s="2"/>
      <c r="AP648" s="2"/>
      <c r="AQ648" s="2"/>
      <c r="AR648" s="2"/>
      <c r="AS648" s="2"/>
    </row>
    <row r="649" spans="1:45" ht="54.6" customHeight="1" outlineLevel="1">
      <c r="A649" s="1280" t="s">
        <v>595</v>
      </c>
      <c r="B649" s="1310" t="s">
        <v>159</v>
      </c>
      <c r="C649" s="1307" t="s">
        <v>840</v>
      </c>
      <c r="D649" s="1307"/>
      <c r="E649" s="1284" t="s">
        <v>73</v>
      </c>
      <c r="F649" s="1229" t="s">
        <v>451</v>
      </c>
      <c r="G649" s="1284" t="s">
        <v>377</v>
      </c>
      <c r="H649" s="1284" t="s">
        <v>80</v>
      </c>
      <c r="I649" s="89" t="s">
        <v>33</v>
      </c>
      <c r="J649" s="1284">
        <v>1</v>
      </c>
      <c r="K649" s="1284">
        <v>2019</v>
      </c>
      <c r="L649" s="1284">
        <v>2019</v>
      </c>
      <c r="M649" s="1314">
        <f t="shared" si="314"/>
        <v>400</v>
      </c>
      <c r="N649" s="1346">
        <v>0</v>
      </c>
      <c r="O649" s="1346">
        <v>400</v>
      </c>
      <c r="P649" s="1346">
        <v>0</v>
      </c>
      <c r="Q649" s="1346">
        <f t="shared" si="308"/>
        <v>400</v>
      </c>
      <c r="R649" s="1346">
        <v>0</v>
      </c>
      <c r="S649" s="1346">
        <v>400</v>
      </c>
      <c r="T649" s="1346">
        <v>0</v>
      </c>
      <c r="U649" s="413">
        <f t="shared" si="309"/>
        <v>730.71</v>
      </c>
      <c r="V649" s="421">
        <v>0</v>
      </c>
      <c r="W649" s="421">
        <v>730.71</v>
      </c>
      <c r="X649" s="421">
        <v>0</v>
      </c>
      <c r="Y649" s="472">
        <f t="shared" si="311"/>
        <v>730.71</v>
      </c>
      <c r="Z649" s="472">
        <f>V649</f>
        <v>0</v>
      </c>
      <c r="AA649" s="472">
        <f t="shared" si="315"/>
        <v>730.71</v>
      </c>
      <c r="AB649" s="472">
        <f t="shared" si="315"/>
        <v>0</v>
      </c>
      <c r="AC649" s="124">
        <f t="shared" si="313"/>
        <v>730.7</v>
      </c>
      <c r="AD649" s="124">
        <v>0</v>
      </c>
      <c r="AE649" s="124">
        <v>730.7</v>
      </c>
      <c r="AF649" s="301"/>
      <c r="AG649" s="116"/>
      <c r="AH649" s="116"/>
      <c r="AI649" s="116"/>
      <c r="AJ649" s="117"/>
      <c r="AK649" s="387">
        <f t="shared" si="284"/>
        <v>0</v>
      </c>
      <c r="AL649" s="387">
        <f t="shared" si="285"/>
        <v>-9.9999999999909051E-3</v>
      </c>
      <c r="AM649" s="1098"/>
      <c r="AN649" s="1279"/>
      <c r="AO649" s="2"/>
      <c r="AP649" s="2"/>
      <c r="AQ649" s="2"/>
      <c r="AR649" s="2"/>
      <c r="AS649" s="2"/>
    </row>
    <row r="650" spans="1:45" ht="40.5" customHeight="1" outlineLevel="1">
      <c r="A650" s="1280" t="s">
        <v>596</v>
      </c>
      <c r="B650" s="1310" t="s">
        <v>162</v>
      </c>
      <c r="C650" s="1310"/>
      <c r="D650" s="1310"/>
      <c r="E650" s="1284" t="s">
        <v>73</v>
      </c>
      <c r="F650" s="1229" t="s">
        <v>451</v>
      </c>
      <c r="G650" s="1284" t="s">
        <v>377</v>
      </c>
      <c r="H650" s="1284" t="s">
        <v>80</v>
      </c>
      <c r="I650" s="89" t="s">
        <v>33</v>
      </c>
      <c r="J650" s="1284">
        <v>1</v>
      </c>
      <c r="K650" s="1284">
        <v>2020</v>
      </c>
      <c r="L650" s="1284">
        <v>2020</v>
      </c>
      <c r="M650" s="1314">
        <f t="shared" si="314"/>
        <v>550</v>
      </c>
      <c r="N650" s="1212">
        <v>0</v>
      </c>
      <c r="O650" s="1212">
        <v>0</v>
      </c>
      <c r="P650" s="1212">
        <v>550</v>
      </c>
      <c r="Q650" s="1212">
        <f t="shared" si="308"/>
        <v>550</v>
      </c>
      <c r="R650" s="1212">
        <v>0</v>
      </c>
      <c r="S650" s="1212">
        <v>0</v>
      </c>
      <c r="T650" s="1212">
        <v>550</v>
      </c>
      <c r="U650" s="1263">
        <f t="shared" si="309"/>
        <v>550</v>
      </c>
      <c r="V650" s="1240">
        <f t="shared" ref="V650:X660" si="319">R650</f>
        <v>0</v>
      </c>
      <c r="W650" s="1240">
        <f t="shared" si="319"/>
        <v>0</v>
      </c>
      <c r="X650" s="1240">
        <f t="shared" si="319"/>
        <v>550</v>
      </c>
      <c r="Y650" s="472">
        <f t="shared" si="311"/>
        <v>550</v>
      </c>
      <c r="Z650" s="472">
        <f t="shared" ref="Z650:Z652" si="320">V650</f>
        <v>0</v>
      </c>
      <c r="AA650" s="472">
        <f t="shared" si="315"/>
        <v>0</v>
      </c>
      <c r="AB650" s="472">
        <f t="shared" si="315"/>
        <v>550</v>
      </c>
      <c r="AC650" s="124">
        <f t="shared" si="313"/>
        <v>1216</v>
      </c>
      <c r="AD650" s="1232">
        <v>1216</v>
      </c>
      <c r="AE650" s="1232">
        <v>0</v>
      </c>
      <c r="AF650" s="1424"/>
      <c r="AG650" s="131"/>
      <c r="AH650" s="131"/>
      <c r="AI650" s="131"/>
      <c r="AJ650" s="130"/>
      <c r="AK650" s="56">
        <f t="shared" si="284"/>
        <v>-550</v>
      </c>
      <c r="AL650" s="56">
        <f t="shared" si="285"/>
        <v>666</v>
      </c>
      <c r="AM650" s="1135"/>
      <c r="AN650" s="1279"/>
      <c r="AO650" s="2"/>
      <c r="AP650" s="2"/>
      <c r="AQ650" s="2"/>
      <c r="AR650" s="2"/>
      <c r="AS650" s="2"/>
    </row>
    <row r="651" spans="1:45" ht="120.6" customHeight="1" outlineLevel="1">
      <c r="A651" s="366" t="s">
        <v>597</v>
      </c>
      <c r="B651" s="267" t="s">
        <v>163</v>
      </c>
      <c r="C651" s="49" t="s">
        <v>719</v>
      </c>
      <c r="D651" s="49"/>
      <c r="E651" s="1307" t="s">
        <v>73</v>
      </c>
      <c r="F651" s="1289" t="s">
        <v>451</v>
      </c>
      <c r="G651" s="1307" t="s">
        <v>377</v>
      </c>
      <c r="H651" s="1307" t="s">
        <v>80</v>
      </c>
      <c r="I651" s="387" t="s">
        <v>33</v>
      </c>
      <c r="J651" s="1307">
        <v>1</v>
      </c>
      <c r="K651" s="1307">
        <v>2018</v>
      </c>
      <c r="L651" s="1307">
        <v>2018</v>
      </c>
      <c r="M651" s="1314">
        <f t="shared" si="314"/>
        <v>6000</v>
      </c>
      <c r="N651" s="1314">
        <v>0</v>
      </c>
      <c r="O651" s="1314">
        <v>6000</v>
      </c>
      <c r="P651" s="1314">
        <v>0</v>
      </c>
      <c r="Q651" s="1314">
        <f t="shared" si="308"/>
        <v>0</v>
      </c>
      <c r="R651" s="1314">
        <v>0</v>
      </c>
      <c r="S651" s="1314">
        <v>0</v>
      </c>
      <c r="T651" s="1314">
        <v>0</v>
      </c>
      <c r="U651" s="1263">
        <f t="shared" si="309"/>
        <v>0</v>
      </c>
      <c r="V651" s="1240">
        <f t="shared" si="319"/>
        <v>0</v>
      </c>
      <c r="W651" s="1240">
        <f t="shared" si="319"/>
        <v>0</v>
      </c>
      <c r="X651" s="1240">
        <f t="shared" si="319"/>
        <v>0</v>
      </c>
      <c r="Y651" s="472">
        <f t="shared" si="311"/>
        <v>0</v>
      </c>
      <c r="Z651" s="472">
        <f t="shared" si="320"/>
        <v>0</v>
      </c>
      <c r="AA651" s="472">
        <f t="shared" si="315"/>
        <v>0</v>
      </c>
      <c r="AB651" s="472">
        <f t="shared" si="315"/>
        <v>0</v>
      </c>
      <c r="AC651" s="1307">
        <f t="shared" si="313"/>
        <v>0</v>
      </c>
      <c r="AD651" s="1307"/>
      <c r="AE651" s="1307"/>
      <c r="AF651" s="123"/>
      <c r="AG651" s="204"/>
      <c r="AH651" s="204"/>
      <c r="AI651" s="204"/>
      <c r="AJ651" s="122"/>
      <c r="AK651" s="85">
        <f t="shared" si="284"/>
        <v>0</v>
      </c>
      <c r="AL651" s="85">
        <f t="shared" si="285"/>
        <v>0</v>
      </c>
      <c r="AM651" s="1098"/>
      <c r="AN651" s="1514"/>
      <c r="AO651" s="2"/>
      <c r="AP651" s="2"/>
      <c r="AQ651" s="2"/>
      <c r="AR651" s="2"/>
      <c r="AS651" s="2"/>
    </row>
    <row r="652" spans="1:45" ht="57.6" outlineLevel="1">
      <c r="A652" s="1309" t="s">
        <v>631</v>
      </c>
      <c r="B652" s="64" t="s">
        <v>742</v>
      </c>
      <c r="C652" s="49" t="s">
        <v>730</v>
      </c>
      <c r="D652" s="49"/>
      <c r="E652" s="1307" t="s">
        <v>73</v>
      </c>
      <c r="F652" s="1289" t="s">
        <v>451</v>
      </c>
      <c r="G652" s="1307" t="s">
        <v>377</v>
      </c>
      <c r="H652" s="1307" t="s">
        <v>80</v>
      </c>
      <c r="I652" s="387" t="s">
        <v>33</v>
      </c>
      <c r="J652" s="1307">
        <v>1</v>
      </c>
      <c r="K652" s="1307">
        <v>2018</v>
      </c>
      <c r="L652" s="1307">
        <v>2018</v>
      </c>
      <c r="M652" s="1314"/>
      <c r="N652" s="1314"/>
      <c r="O652" s="1314"/>
      <c r="P652" s="1314"/>
      <c r="Q652" s="387">
        <f t="shared" ref="Q652:Q660" si="321">SUM(R652:T652)</f>
        <v>171.6</v>
      </c>
      <c r="R652" s="112">
        <v>171.6</v>
      </c>
      <c r="S652" s="112">
        <v>0</v>
      </c>
      <c r="T652" s="112">
        <v>0</v>
      </c>
      <c r="U652" s="1263">
        <f t="shared" si="309"/>
        <v>171.6</v>
      </c>
      <c r="V652" s="1240">
        <f t="shared" si="319"/>
        <v>171.6</v>
      </c>
      <c r="W652" s="1240">
        <f t="shared" si="319"/>
        <v>0</v>
      </c>
      <c r="X652" s="1240">
        <f t="shared" si="319"/>
        <v>0</v>
      </c>
      <c r="Y652" s="472">
        <f t="shared" si="311"/>
        <v>171.6</v>
      </c>
      <c r="Z652" s="472">
        <f t="shared" si="320"/>
        <v>171.6</v>
      </c>
      <c r="AA652" s="472">
        <f t="shared" si="315"/>
        <v>0</v>
      </c>
      <c r="AB652" s="472">
        <f t="shared" si="315"/>
        <v>0</v>
      </c>
      <c r="AC652" s="112">
        <f t="shared" si="313"/>
        <v>171.6</v>
      </c>
      <c r="AD652" s="112">
        <v>171.6</v>
      </c>
      <c r="AE652" s="112">
        <v>0</v>
      </c>
      <c r="AF652" s="128"/>
      <c r="AG652" s="204"/>
      <c r="AH652" s="204"/>
      <c r="AI652" s="204"/>
      <c r="AJ652" s="122"/>
      <c r="AK652" s="85">
        <f t="shared" ref="AK652:AL712" si="322">AF652-AB652</f>
        <v>0</v>
      </c>
      <c r="AL652" s="85">
        <f t="shared" ref="AL652:AL712" si="323">AC652-Y652</f>
        <v>0</v>
      </c>
      <c r="AM652" s="1098"/>
      <c r="AN652" s="1514"/>
      <c r="AO652" s="2"/>
      <c r="AP652" s="2"/>
      <c r="AQ652" s="2"/>
      <c r="AR652" s="2"/>
      <c r="AS652" s="2"/>
    </row>
    <row r="653" spans="1:45" ht="57.6" outlineLevel="1">
      <c r="A653" s="1309" t="s">
        <v>632</v>
      </c>
      <c r="B653" s="64" t="s">
        <v>743</v>
      </c>
      <c r="C653" s="49" t="s">
        <v>730</v>
      </c>
      <c r="D653" s="49"/>
      <c r="E653" s="1307" t="s">
        <v>73</v>
      </c>
      <c r="F653" s="1289" t="s">
        <v>451</v>
      </c>
      <c r="G653" s="1307" t="s">
        <v>377</v>
      </c>
      <c r="H653" s="1307" t="s">
        <v>80</v>
      </c>
      <c r="I653" s="387" t="s">
        <v>33</v>
      </c>
      <c r="J653" s="1307">
        <v>1</v>
      </c>
      <c r="K653" s="1307">
        <v>2018</v>
      </c>
      <c r="L653" s="1307">
        <v>2018</v>
      </c>
      <c r="M653" s="1314"/>
      <c r="N653" s="1314"/>
      <c r="O653" s="1314"/>
      <c r="P653" s="1314"/>
      <c r="Q653" s="1314">
        <f t="shared" si="321"/>
        <v>1023.6</v>
      </c>
      <c r="R653" s="1314">
        <v>1023.6</v>
      </c>
      <c r="S653" s="1314">
        <v>0</v>
      </c>
      <c r="T653" s="1314">
        <v>0</v>
      </c>
      <c r="U653" s="1263">
        <f t="shared" si="309"/>
        <v>1023.6</v>
      </c>
      <c r="V653" s="1240">
        <f t="shared" si="319"/>
        <v>1023.6</v>
      </c>
      <c r="W653" s="1240">
        <f t="shared" si="319"/>
        <v>0</v>
      </c>
      <c r="X653" s="1240">
        <f t="shared" si="319"/>
        <v>0</v>
      </c>
      <c r="Y653" s="472">
        <f t="shared" si="311"/>
        <v>1023.6</v>
      </c>
      <c r="Z653" s="472">
        <f>V653</f>
        <v>1023.6</v>
      </c>
      <c r="AA653" s="472">
        <f t="shared" si="315"/>
        <v>0</v>
      </c>
      <c r="AB653" s="472">
        <f t="shared" si="315"/>
        <v>0</v>
      </c>
      <c r="AC653" s="112">
        <f t="shared" si="313"/>
        <v>1023.6</v>
      </c>
      <c r="AD653" s="112">
        <v>1023.6</v>
      </c>
      <c r="AE653" s="112">
        <v>0</v>
      </c>
      <c r="AF653" s="128"/>
      <c r="AG653" s="204"/>
      <c r="AH653" s="204"/>
      <c r="AI653" s="204"/>
      <c r="AJ653" s="122"/>
      <c r="AK653" s="85">
        <f t="shared" si="322"/>
        <v>0</v>
      </c>
      <c r="AL653" s="85">
        <f t="shared" si="323"/>
        <v>0</v>
      </c>
      <c r="AM653" s="1098"/>
      <c r="AN653" s="1514"/>
      <c r="AO653" s="2"/>
      <c r="AP653" s="2"/>
      <c r="AQ653" s="2"/>
      <c r="AR653" s="2"/>
      <c r="AS653" s="2"/>
    </row>
    <row r="654" spans="1:45" ht="57.6" outlineLevel="1">
      <c r="A654" s="1309" t="s">
        <v>633</v>
      </c>
      <c r="B654" s="64" t="s">
        <v>744</v>
      </c>
      <c r="C654" s="49" t="s">
        <v>730</v>
      </c>
      <c r="D654" s="49"/>
      <c r="E654" s="1307" t="s">
        <v>73</v>
      </c>
      <c r="F654" s="1289" t="s">
        <v>451</v>
      </c>
      <c r="G654" s="1307" t="s">
        <v>377</v>
      </c>
      <c r="H654" s="1307" t="s">
        <v>80</v>
      </c>
      <c r="I654" s="387" t="s">
        <v>33</v>
      </c>
      <c r="J654" s="1307">
        <v>2</v>
      </c>
      <c r="K654" s="1307">
        <v>2018</v>
      </c>
      <c r="L654" s="1307">
        <v>2018</v>
      </c>
      <c r="M654" s="1314"/>
      <c r="N654" s="1314"/>
      <c r="O654" s="1314"/>
      <c r="P654" s="1314"/>
      <c r="Q654" s="1314">
        <f t="shared" si="321"/>
        <v>530</v>
      </c>
      <c r="R654" s="1314">
        <v>530</v>
      </c>
      <c r="S654" s="1314">
        <v>0</v>
      </c>
      <c r="T654" s="1314">
        <v>0</v>
      </c>
      <c r="U654" s="1263">
        <f t="shared" si="309"/>
        <v>530</v>
      </c>
      <c r="V654" s="1240">
        <f t="shared" si="319"/>
        <v>530</v>
      </c>
      <c r="W654" s="1240">
        <f t="shared" si="319"/>
        <v>0</v>
      </c>
      <c r="X654" s="1240">
        <f t="shared" si="319"/>
        <v>0</v>
      </c>
      <c r="Y654" s="472">
        <f t="shared" si="311"/>
        <v>530</v>
      </c>
      <c r="Z654" s="472">
        <f t="shared" ref="Z654:Z656" si="324">V654</f>
        <v>530</v>
      </c>
      <c r="AA654" s="472">
        <f t="shared" si="315"/>
        <v>0</v>
      </c>
      <c r="AB654" s="472">
        <f t="shared" si="315"/>
        <v>0</v>
      </c>
      <c r="AC654" s="112">
        <f t="shared" si="313"/>
        <v>530</v>
      </c>
      <c r="AD654" s="112">
        <v>530</v>
      </c>
      <c r="AE654" s="112">
        <v>0</v>
      </c>
      <c r="AF654" s="128"/>
      <c r="AG654" s="204"/>
      <c r="AH654" s="204"/>
      <c r="AI654" s="204"/>
      <c r="AJ654" s="122"/>
      <c r="AK654" s="85">
        <f t="shared" si="322"/>
        <v>0</v>
      </c>
      <c r="AL654" s="85">
        <f t="shared" si="323"/>
        <v>0</v>
      </c>
      <c r="AM654" s="1098"/>
      <c r="AN654" s="1514"/>
      <c r="AO654" s="2"/>
      <c r="AP654" s="2"/>
      <c r="AQ654" s="2"/>
      <c r="AR654" s="2"/>
      <c r="AS654" s="2"/>
    </row>
    <row r="655" spans="1:45" ht="57.6" outlineLevel="1">
      <c r="A655" s="1309" t="s">
        <v>751</v>
      </c>
      <c r="B655" s="64" t="s">
        <v>745</v>
      </c>
      <c r="C655" s="49" t="s">
        <v>730</v>
      </c>
      <c r="D655" s="49"/>
      <c r="E655" s="1307" t="s">
        <v>73</v>
      </c>
      <c r="F655" s="1289" t="s">
        <v>451</v>
      </c>
      <c r="G655" s="1307" t="s">
        <v>377</v>
      </c>
      <c r="H655" s="1307" t="s">
        <v>80</v>
      </c>
      <c r="I655" s="387" t="s">
        <v>33</v>
      </c>
      <c r="J655" s="1307">
        <v>1</v>
      </c>
      <c r="K655" s="1307">
        <v>2018</v>
      </c>
      <c r="L655" s="1307">
        <v>2018</v>
      </c>
      <c r="M655" s="1314"/>
      <c r="N655" s="1314"/>
      <c r="O655" s="1314"/>
      <c r="P655" s="1314"/>
      <c r="Q655" s="1314">
        <f t="shared" si="321"/>
        <v>225.6</v>
      </c>
      <c r="R655" s="1314">
        <v>225.6</v>
      </c>
      <c r="S655" s="1314">
        <v>0</v>
      </c>
      <c r="T655" s="1314">
        <v>0</v>
      </c>
      <c r="U655" s="1263">
        <f>SUM(V655:X655)</f>
        <v>225.6</v>
      </c>
      <c r="V655" s="1240">
        <f t="shared" si="319"/>
        <v>225.6</v>
      </c>
      <c r="W655" s="1240">
        <f t="shared" si="319"/>
        <v>0</v>
      </c>
      <c r="X655" s="1240">
        <f t="shared" si="319"/>
        <v>0</v>
      </c>
      <c r="Y655" s="472">
        <f t="shared" ref="Y655:Y665" si="325">SUM(Z655:AB655)</f>
        <v>225.6</v>
      </c>
      <c r="Z655" s="472">
        <f t="shared" si="324"/>
        <v>225.6</v>
      </c>
      <c r="AA655" s="472">
        <f t="shared" si="315"/>
        <v>0</v>
      </c>
      <c r="AB655" s="472">
        <f t="shared" si="315"/>
        <v>0</v>
      </c>
      <c r="AC655" s="112">
        <f t="shared" ref="AC655:AC665" si="326">SUM(AD655:AF655)</f>
        <v>225.6</v>
      </c>
      <c r="AD655" s="387">
        <v>225.6</v>
      </c>
      <c r="AE655" s="112">
        <v>0</v>
      </c>
      <c r="AF655" s="128"/>
      <c r="AG655" s="204"/>
      <c r="AH655" s="204"/>
      <c r="AI655" s="204"/>
      <c r="AJ655" s="122"/>
      <c r="AK655" s="85">
        <f t="shared" si="322"/>
        <v>0</v>
      </c>
      <c r="AL655" s="85">
        <f t="shared" si="323"/>
        <v>0</v>
      </c>
      <c r="AM655" s="1098"/>
      <c r="AN655" s="1514"/>
      <c r="AO655" s="2"/>
      <c r="AP655" s="2"/>
      <c r="AQ655" s="2"/>
      <c r="AR655" s="2"/>
      <c r="AS655" s="2"/>
    </row>
    <row r="656" spans="1:45" ht="57.6" outlineLevel="1">
      <c r="A656" s="1309" t="s">
        <v>752</v>
      </c>
      <c r="B656" s="64" t="s">
        <v>746</v>
      </c>
      <c r="C656" s="49" t="s">
        <v>730</v>
      </c>
      <c r="D656" s="49"/>
      <c r="E656" s="1307" t="s">
        <v>73</v>
      </c>
      <c r="F656" s="1289" t="s">
        <v>451</v>
      </c>
      <c r="G656" s="1307" t="s">
        <v>377</v>
      </c>
      <c r="H656" s="1307" t="s">
        <v>80</v>
      </c>
      <c r="I656" s="387" t="s">
        <v>33</v>
      </c>
      <c r="J656" s="1307">
        <v>1</v>
      </c>
      <c r="K656" s="1307">
        <v>2018</v>
      </c>
      <c r="L656" s="1307">
        <v>2018</v>
      </c>
      <c r="M656" s="1314"/>
      <c r="N656" s="1314"/>
      <c r="O656" s="1314"/>
      <c r="P656" s="1314"/>
      <c r="Q656" s="1314">
        <f t="shared" si="321"/>
        <v>6697.8</v>
      </c>
      <c r="R656" s="1314">
        <v>6697.8</v>
      </c>
      <c r="S656" s="1314">
        <v>0</v>
      </c>
      <c r="T656" s="1314">
        <v>0</v>
      </c>
      <c r="U656" s="1263">
        <f t="shared" ref="U656:U663" si="327">SUM(V656:X656)</f>
        <v>6697.8</v>
      </c>
      <c r="V656" s="1240">
        <f t="shared" si="319"/>
        <v>6697.8</v>
      </c>
      <c r="W656" s="1240">
        <f t="shared" si="319"/>
        <v>0</v>
      </c>
      <c r="X656" s="1240">
        <f t="shared" si="319"/>
        <v>0</v>
      </c>
      <c r="Y656" s="472">
        <f t="shared" si="325"/>
        <v>6697.8</v>
      </c>
      <c r="Z656" s="472">
        <f t="shared" si="324"/>
        <v>6697.8</v>
      </c>
      <c r="AA656" s="472">
        <f t="shared" si="315"/>
        <v>0</v>
      </c>
      <c r="AB656" s="472">
        <f t="shared" si="315"/>
        <v>0</v>
      </c>
      <c r="AC656" s="112">
        <f t="shared" si="326"/>
        <v>6697.8</v>
      </c>
      <c r="AD656" s="387">
        <v>6697.8</v>
      </c>
      <c r="AE656" s="112">
        <v>0</v>
      </c>
      <c r="AF656" s="128"/>
      <c r="AG656" s="204"/>
      <c r="AH656" s="204"/>
      <c r="AI656" s="204"/>
      <c r="AJ656" s="122"/>
      <c r="AK656" s="85">
        <f t="shared" si="322"/>
        <v>0</v>
      </c>
      <c r="AL656" s="85">
        <f t="shared" si="323"/>
        <v>0</v>
      </c>
      <c r="AM656" s="1098"/>
      <c r="AN656" s="1514"/>
      <c r="AO656" s="2"/>
      <c r="AP656" s="2"/>
      <c r="AQ656" s="2"/>
      <c r="AR656" s="2"/>
      <c r="AS656" s="2"/>
    </row>
    <row r="657" spans="1:45" ht="57.6" outlineLevel="1">
      <c r="A657" s="1309" t="s">
        <v>753</v>
      </c>
      <c r="B657" s="64" t="s">
        <v>747</v>
      </c>
      <c r="C657" s="49" t="s">
        <v>730</v>
      </c>
      <c r="D657" s="49"/>
      <c r="E657" s="1307" t="s">
        <v>73</v>
      </c>
      <c r="F657" s="1289" t="s">
        <v>451</v>
      </c>
      <c r="G657" s="1307" t="s">
        <v>377</v>
      </c>
      <c r="H657" s="1307" t="s">
        <v>80</v>
      </c>
      <c r="I657" s="387" t="s">
        <v>33</v>
      </c>
      <c r="J657" s="1307">
        <v>1</v>
      </c>
      <c r="K657" s="1307">
        <v>2018</v>
      </c>
      <c r="L657" s="1307">
        <v>2018</v>
      </c>
      <c r="M657" s="1314"/>
      <c r="N657" s="1314"/>
      <c r="O657" s="1314"/>
      <c r="P657" s="1314"/>
      <c r="Q657" s="1314">
        <f t="shared" si="321"/>
        <v>1584.8</v>
      </c>
      <c r="R657" s="1314">
        <v>1584.8</v>
      </c>
      <c r="S657" s="1314">
        <v>0</v>
      </c>
      <c r="T657" s="1314">
        <v>0</v>
      </c>
      <c r="U657" s="1263">
        <f t="shared" si="327"/>
        <v>1584.8</v>
      </c>
      <c r="V657" s="1240">
        <f t="shared" si="319"/>
        <v>1584.8</v>
      </c>
      <c r="W657" s="1240">
        <f t="shared" si="319"/>
        <v>0</v>
      </c>
      <c r="X657" s="1240">
        <f t="shared" si="319"/>
        <v>0</v>
      </c>
      <c r="Y657" s="472">
        <f t="shared" si="325"/>
        <v>1584.8</v>
      </c>
      <c r="Z657" s="472">
        <f>V657</f>
        <v>1584.8</v>
      </c>
      <c r="AA657" s="472">
        <f t="shared" ref="AA657:AB663" si="328">W657</f>
        <v>0</v>
      </c>
      <c r="AB657" s="472">
        <f t="shared" si="328"/>
        <v>0</v>
      </c>
      <c r="AC657" s="112">
        <f t="shared" si="326"/>
        <v>1584.8</v>
      </c>
      <c r="AD657" s="387">
        <v>1584.8</v>
      </c>
      <c r="AE657" s="112">
        <v>0</v>
      </c>
      <c r="AF657" s="128"/>
      <c r="AG657" s="204"/>
      <c r="AH657" s="204"/>
      <c r="AI657" s="204"/>
      <c r="AJ657" s="122"/>
      <c r="AK657" s="85">
        <f t="shared" si="322"/>
        <v>0</v>
      </c>
      <c r="AL657" s="85">
        <f t="shared" si="323"/>
        <v>0</v>
      </c>
      <c r="AM657" s="1098"/>
      <c r="AN657" s="1514"/>
      <c r="AO657" s="2"/>
      <c r="AP657" s="2"/>
      <c r="AQ657" s="2"/>
      <c r="AR657" s="2"/>
      <c r="AS657" s="2"/>
    </row>
    <row r="658" spans="1:45" ht="57.6" outlineLevel="1">
      <c r="A658" s="1309" t="s">
        <v>754</v>
      </c>
      <c r="B658" s="64" t="s">
        <v>748</v>
      </c>
      <c r="C658" s="49" t="s">
        <v>730</v>
      </c>
      <c r="D658" s="49"/>
      <c r="E658" s="1307" t="s">
        <v>73</v>
      </c>
      <c r="F658" s="1289" t="s">
        <v>451</v>
      </c>
      <c r="G658" s="1307" t="s">
        <v>377</v>
      </c>
      <c r="H658" s="1307" t="s">
        <v>80</v>
      </c>
      <c r="I658" s="387" t="s">
        <v>33</v>
      </c>
      <c r="J658" s="1307">
        <v>1</v>
      </c>
      <c r="K658" s="1307">
        <v>2018</v>
      </c>
      <c r="L658" s="1307">
        <v>2018</v>
      </c>
      <c r="M658" s="1314"/>
      <c r="N658" s="1314"/>
      <c r="O658" s="1314"/>
      <c r="P658" s="1314"/>
      <c r="Q658" s="1314">
        <f t="shared" si="321"/>
        <v>3700</v>
      </c>
      <c r="R658" s="1314">
        <v>3700</v>
      </c>
      <c r="S658" s="1314">
        <v>0</v>
      </c>
      <c r="T658" s="1314">
        <v>0</v>
      </c>
      <c r="U658" s="1263">
        <f t="shared" si="327"/>
        <v>3700</v>
      </c>
      <c r="V658" s="1240">
        <f t="shared" si="319"/>
        <v>3700</v>
      </c>
      <c r="W658" s="1240">
        <f t="shared" si="319"/>
        <v>0</v>
      </c>
      <c r="X658" s="1240">
        <f t="shared" si="319"/>
        <v>0</v>
      </c>
      <c r="Y658" s="472">
        <f t="shared" si="325"/>
        <v>3700</v>
      </c>
      <c r="Z658" s="472">
        <f>V658</f>
        <v>3700</v>
      </c>
      <c r="AA658" s="472">
        <f t="shared" si="328"/>
        <v>0</v>
      </c>
      <c r="AB658" s="472">
        <f t="shared" si="328"/>
        <v>0</v>
      </c>
      <c r="AC658" s="112">
        <f t="shared" si="326"/>
        <v>3700</v>
      </c>
      <c r="AD658" s="112">
        <v>3700</v>
      </c>
      <c r="AE658" s="112">
        <v>0</v>
      </c>
      <c r="AF658" s="128"/>
      <c r="AG658" s="204"/>
      <c r="AH658" s="204"/>
      <c r="AI658" s="204"/>
      <c r="AJ658" s="122"/>
      <c r="AK658" s="85">
        <f t="shared" si="322"/>
        <v>0</v>
      </c>
      <c r="AL658" s="85">
        <f t="shared" si="323"/>
        <v>0</v>
      </c>
      <c r="AM658" s="1098"/>
      <c r="AN658" s="1514"/>
      <c r="AO658" s="2"/>
      <c r="AP658" s="2"/>
      <c r="AQ658" s="2"/>
      <c r="AR658" s="2"/>
      <c r="AS658" s="2"/>
    </row>
    <row r="659" spans="1:45" ht="57.6" outlineLevel="1">
      <c r="A659" s="1309" t="s">
        <v>755</v>
      </c>
      <c r="B659" s="64" t="s">
        <v>749</v>
      </c>
      <c r="C659" s="49" t="s">
        <v>730</v>
      </c>
      <c r="D659" s="49"/>
      <c r="E659" s="1307" t="s">
        <v>73</v>
      </c>
      <c r="F659" s="1289" t="s">
        <v>451</v>
      </c>
      <c r="G659" s="1307" t="s">
        <v>377</v>
      </c>
      <c r="H659" s="1307" t="s">
        <v>80</v>
      </c>
      <c r="I659" s="387" t="s">
        <v>33</v>
      </c>
      <c r="J659" s="1307">
        <v>1</v>
      </c>
      <c r="K659" s="1307">
        <v>2018</v>
      </c>
      <c r="L659" s="1307">
        <v>2018</v>
      </c>
      <c r="M659" s="1314"/>
      <c r="N659" s="1314"/>
      <c r="O659" s="1314"/>
      <c r="P659" s="1314"/>
      <c r="Q659" s="1314">
        <f t="shared" si="321"/>
        <v>1597.8</v>
      </c>
      <c r="R659" s="1314">
        <v>1597.8</v>
      </c>
      <c r="S659" s="1314">
        <v>0</v>
      </c>
      <c r="T659" s="1314">
        <v>0</v>
      </c>
      <c r="U659" s="1263">
        <f t="shared" si="327"/>
        <v>1597.8</v>
      </c>
      <c r="V659" s="1240">
        <f t="shared" si="319"/>
        <v>1597.8</v>
      </c>
      <c r="W659" s="1240">
        <f t="shared" si="319"/>
        <v>0</v>
      </c>
      <c r="X659" s="1240">
        <f t="shared" si="319"/>
        <v>0</v>
      </c>
      <c r="Y659" s="472">
        <f t="shared" si="325"/>
        <v>1597.8</v>
      </c>
      <c r="Z659" s="472">
        <f t="shared" ref="Z659:Z660" si="329">V659</f>
        <v>1597.8</v>
      </c>
      <c r="AA659" s="472">
        <f t="shared" si="328"/>
        <v>0</v>
      </c>
      <c r="AB659" s="472">
        <f t="shared" si="328"/>
        <v>0</v>
      </c>
      <c r="AC659" s="112">
        <f t="shared" si="326"/>
        <v>1597.8</v>
      </c>
      <c r="AD659" s="387">
        <v>1597.8</v>
      </c>
      <c r="AE659" s="112">
        <v>0</v>
      </c>
      <c r="AF659" s="128"/>
      <c r="AG659" s="204"/>
      <c r="AH659" s="204"/>
      <c r="AI659" s="204"/>
      <c r="AJ659" s="122"/>
      <c r="AK659" s="85">
        <f t="shared" si="322"/>
        <v>0</v>
      </c>
      <c r="AL659" s="85">
        <f t="shared" si="323"/>
        <v>0</v>
      </c>
      <c r="AM659" s="1098"/>
      <c r="AN659" s="1514"/>
      <c r="AO659" s="2"/>
      <c r="AP659" s="2"/>
      <c r="AQ659" s="2"/>
      <c r="AR659" s="2"/>
      <c r="AS659" s="2"/>
    </row>
    <row r="660" spans="1:45" ht="57.6" outlineLevel="1">
      <c r="A660" s="1309" t="s">
        <v>756</v>
      </c>
      <c r="B660" s="64" t="s">
        <v>750</v>
      </c>
      <c r="C660" s="49" t="s">
        <v>730</v>
      </c>
      <c r="D660" s="49"/>
      <c r="E660" s="1307" t="s">
        <v>73</v>
      </c>
      <c r="F660" s="1289" t="s">
        <v>451</v>
      </c>
      <c r="G660" s="1307" t="s">
        <v>377</v>
      </c>
      <c r="H660" s="1307" t="s">
        <v>80</v>
      </c>
      <c r="I660" s="387" t="s">
        <v>33</v>
      </c>
      <c r="J660" s="1307">
        <v>1</v>
      </c>
      <c r="K660" s="1307">
        <v>2018</v>
      </c>
      <c r="L660" s="1307">
        <v>2018</v>
      </c>
      <c r="M660" s="1314"/>
      <c r="N660" s="1314"/>
      <c r="O660" s="1314"/>
      <c r="P660" s="1314"/>
      <c r="Q660" s="1314">
        <f t="shared" si="321"/>
        <v>192.4</v>
      </c>
      <c r="R660" s="1314">
        <v>192.4</v>
      </c>
      <c r="S660" s="1314">
        <v>0</v>
      </c>
      <c r="T660" s="1314">
        <v>0</v>
      </c>
      <c r="U660" s="1263">
        <f t="shared" si="327"/>
        <v>192.4</v>
      </c>
      <c r="V660" s="1240">
        <f t="shared" si="319"/>
        <v>192.4</v>
      </c>
      <c r="W660" s="1240">
        <f t="shared" si="319"/>
        <v>0</v>
      </c>
      <c r="X660" s="1240">
        <f t="shared" si="319"/>
        <v>0</v>
      </c>
      <c r="Y660" s="472">
        <f t="shared" si="325"/>
        <v>192.4</v>
      </c>
      <c r="Z660" s="472">
        <f t="shared" si="329"/>
        <v>192.4</v>
      </c>
      <c r="AA660" s="472">
        <f t="shared" si="328"/>
        <v>0</v>
      </c>
      <c r="AB660" s="472">
        <f t="shared" si="328"/>
        <v>0</v>
      </c>
      <c r="AC660" s="112">
        <f t="shared" si="326"/>
        <v>192.4</v>
      </c>
      <c r="AD660" s="387">
        <v>192.4</v>
      </c>
      <c r="AE660" s="112">
        <v>0</v>
      </c>
      <c r="AF660" s="128"/>
      <c r="AG660" s="204"/>
      <c r="AH660" s="204"/>
      <c r="AI660" s="204"/>
      <c r="AJ660" s="122"/>
      <c r="AK660" s="85">
        <f t="shared" si="322"/>
        <v>0</v>
      </c>
      <c r="AL660" s="85">
        <f t="shared" si="323"/>
        <v>0</v>
      </c>
      <c r="AM660" s="1098"/>
      <c r="AN660" s="1514"/>
      <c r="AO660" s="2"/>
      <c r="AP660" s="2"/>
      <c r="AQ660" s="2"/>
      <c r="AR660" s="2"/>
      <c r="AS660" s="2"/>
    </row>
    <row r="661" spans="1:45" s="233" customFormat="1" ht="66" customHeight="1" outlineLevel="1">
      <c r="A661" s="1309" t="s">
        <v>827</v>
      </c>
      <c r="B661" s="1310" t="s">
        <v>628</v>
      </c>
      <c r="C661" s="49" t="s">
        <v>797</v>
      </c>
      <c r="D661" s="49"/>
      <c r="E661" s="1307" t="s">
        <v>73</v>
      </c>
      <c r="F661" s="1289" t="s">
        <v>451</v>
      </c>
      <c r="G661" s="1307" t="s">
        <v>377</v>
      </c>
      <c r="H661" s="1307" t="s">
        <v>80</v>
      </c>
      <c r="I661" s="387" t="s">
        <v>33</v>
      </c>
      <c r="J661" s="1307">
        <v>1</v>
      </c>
      <c r="K661" s="1307">
        <v>2019</v>
      </c>
      <c r="L661" s="1307">
        <v>2019</v>
      </c>
      <c r="M661" s="231"/>
      <c r="N661" s="231"/>
      <c r="O661" s="231"/>
      <c r="P661" s="231"/>
      <c r="Q661" s="285"/>
      <c r="R661" s="285"/>
      <c r="S661" s="285"/>
      <c r="T661" s="285"/>
      <c r="U661" s="413">
        <f t="shared" si="327"/>
        <v>119.37</v>
      </c>
      <c r="V661" s="412">
        <v>0</v>
      </c>
      <c r="W661" s="412">
        <v>119.37</v>
      </c>
      <c r="X661" s="412">
        <v>0</v>
      </c>
      <c r="Y661" s="472">
        <f t="shared" si="325"/>
        <v>119.37</v>
      </c>
      <c r="Z661" s="472">
        <f>V661</f>
        <v>0</v>
      </c>
      <c r="AA661" s="472">
        <f t="shared" si="328"/>
        <v>119.37</v>
      </c>
      <c r="AB661" s="472">
        <f t="shared" si="328"/>
        <v>0</v>
      </c>
      <c r="AC661" s="112">
        <f t="shared" si="326"/>
        <v>119.37</v>
      </c>
      <c r="AD661" s="1307"/>
      <c r="AE661" s="387">
        <v>119.37</v>
      </c>
      <c r="AF661" s="117"/>
      <c r="AG661" s="250"/>
      <c r="AH661" s="250"/>
      <c r="AI661" s="250"/>
      <c r="AJ661" s="122"/>
      <c r="AK661" s="85">
        <f t="shared" si="322"/>
        <v>0</v>
      </c>
      <c r="AL661" s="85">
        <f t="shared" si="323"/>
        <v>0</v>
      </c>
      <c r="AM661" s="1098"/>
      <c r="AN661" s="1515"/>
      <c r="AO661" s="232"/>
      <c r="AP661" s="232"/>
      <c r="AQ661" s="232"/>
      <c r="AR661" s="232"/>
      <c r="AS661" s="232"/>
    </row>
    <row r="662" spans="1:45" s="233" customFormat="1" ht="82.5" customHeight="1" outlineLevel="1">
      <c r="A662" s="1309" t="s">
        <v>828</v>
      </c>
      <c r="B662" s="1310" t="s">
        <v>629</v>
      </c>
      <c r="C662" s="49" t="s">
        <v>797</v>
      </c>
      <c r="D662" s="49"/>
      <c r="E662" s="1307" t="s">
        <v>73</v>
      </c>
      <c r="F662" s="1289" t="s">
        <v>451</v>
      </c>
      <c r="G662" s="1307" t="s">
        <v>377</v>
      </c>
      <c r="H662" s="1307" t="s">
        <v>80</v>
      </c>
      <c r="I662" s="387" t="s">
        <v>33</v>
      </c>
      <c r="J662" s="1307">
        <v>1</v>
      </c>
      <c r="K662" s="1307">
        <v>2019</v>
      </c>
      <c r="L662" s="1307">
        <v>2019</v>
      </c>
      <c r="M662" s="231"/>
      <c r="N662" s="231"/>
      <c r="O662" s="231"/>
      <c r="P662" s="231"/>
      <c r="Q662" s="285"/>
      <c r="R662" s="285"/>
      <c r="S662" s="285"/>
      <c r="T662" s="285"/>
      <c r="U662" s="413">
        <f t="shared" si="327"/>
        <v>100</v>
      </c>
      <c r="V662" s="412">
        <v>0</v>
      </c>
      <c r="W662" s="412">
        <v>100</v>
      </c>
      <c r="X662" s="412">
        <v>0</v>
      </c>
      <c r="Y662" s="472">
        <f t="shared" si="325"/>
        <v>100</v>
      </c>
      <c r="Z662" s="472">
        <f t="shared" ref="Z662:Z663" si="330">V662</f>
        <v>0</v>
      </c>
      <c r="AA662" s="472">
        <f t="shared" si="328"/>
        <v>100</v>
      </c>
      <c r="AB662" s="472">
        <f t="shared" si="328"/>
        <v>0</v>
      </c>
      <c r="AC662" s="112">
        <f t="shared" si="326"/>
        <v>100</v>
      </c>
      <c r="AD662" s="1307"/>
      <c r="AE662" s="112">
        <v>100</v>
      </c>
      <c r="AF662" s="128"/>
      <c r="AG662" s="252"/>
      <c r="AH662" s="252"/>
      <c r="AI662" s="252"/>
      <c r="AJ662" s="122"/>
      <c r="AK662" s="85">
        <f t="shared" si="322"/>
        <v>0</v>
      </c>
      <c r="AL662" s="85">
        <f t="shared" si="323"/>
        <v>0</v>
      </c>
      <c r="AM662" s="1098"/>
      <c r="AN662" s="1515"/>
      <c r="AO662" s="232"/>
      <c r="AP662" s="232"/>
      <c r="AQ662" s="232"/>
      <c r="AR662" s="232"/>
      <c r="AS662" s="232"/>
    </row>
    <row r="663" spans="1:45" s="233" customFormat="1" ht="87.75" customHeight="1" outlineLevel="1">
      <c r="A663" s="1309" t="s">
        <v>829</v>
      </c>
      <c r="B663" s="1310" t="s">
        <v>630</v>
      </c>
      <c r="C663" s="49" t="s">
        <v>797</v>
      </c>
      <c r="D663" s="49"/>
      <c r="E663" s="1307" t="s">
        <v>73</v>
      </c>
      <c r="F663" s="1289" t="s">
        <v>451</v>
      </c>
      <c r="G663" s="1307" t="s">
        <v>377</v>
      </c>
      <c r="H663" s="1307" t="s">
        <v>80</v>
      </c>
      <c r="I663" s="387" t="s">
        <v>604</v>
      </c>
      <c r="J663" s="1307">
        <v>1</v>
      </c>
      <c r="K663" s="1307">
        <v>2019</v>
      </c>
      <c r="L663" s="1307">
        <v>2019</v>
      </c>
      <c r="M663" s="231"/>
      <c r="N663" s="231"/>
      <c r="O663" s="231"/>
      <c r="P663" s="231"/>
      <c r="Q663" s="285"/>
      <c r="R663" s="285"/>
      <c r="S663" s="285"/>
      <c r="T663" s="285"/>
      <c r="U663" s="413">
        <f t="shared" si="327"/>
        <v>450</v>
      </c>
      <c r="V663" s="412">
        <v>0</v>
      </c>
      <c r="W663" s="412">
        <v>450</v>
      </c>
      <c r="X663" s="412">
        <v>0</v>
      </c>
      <c r="Y663" s="472">
        <f t="shared" si="325"/>
        <v>450</v>
      </c>
      <c r="Z663" s="472">
        <f t="shared" si="330"/>
        <v>0</v>
      </c>
      <c r="AA663" s="472">
        <f t="shared" si="328"/>
        <v>450</v>
      </c>
      <c r="AB663" s="472">
        <f t="shared" si="328"/>
        <v>0</v>
      </c>
      <c r="AC663" s="112">
        <f t="shared" si="326"/>
        <v>570</v>
      </c>
      <c r="AD663" s="1307"/>
      <c r="AE663" s="112">
        <v>570</v>
      </c>
      <c r="AF663" s="128"/>
      <c r="AG663" s="252"/>
      <c r="AH663" s="252"/>
      <c r="AI663" s="252"/>
      <c r="AJ663" s="386"/>
      <c r="AK663" s="505">
        <f t="shared" si="322"/>
        <v>0</v>
      </c>
      <c r="AL663" s="505">
        <f t="shared" si="323"/>
        <v>120</v>
      </c>
      <c r="AM663" s="1197"/>
      <c r="AN663" s="1515"/>
      <c r="AO663" s="232"/>
      <c r="AP663" s="232"/>
      <c r="AQ663" s="232"/>
      <c r="AR663" s="232"/>
      <c r="AS663" s="232"/>
    </row>
    <row r="664" spans="1:45" s="233" customFormat="1" ht="87.75" customHeight="1" outlineLevel="1">
      <c r="A664" s="1309" t="s">
        <v>958</v>
      </c>
      <c r="B664" s="1339" t="s">
        <v>960</v>
      </c>
      <c r="C664" s="49" t="s">
        <v>1069</v>
      </c>
      <c r="D664" s="49"/>
      <c r="E664" s="1284" t="s">
        <v>73</v>
      </c>
      <c r="F664" s="1284" t="s">
        <v>451</v>
      </c>
      <c r="G664" s="1284" t="s">
        <v>934</v>
      </c>
      <c r="H664" s="1284" t="s">
        <v>80</v>
      </c>
      <c r="I664" s="1284">
        <v>1</v>
      </c>
      <c r="J664" s="1284">
        <v>1</v>
      </c>
      <c r="K664" s="1284">
        <v>2020</v>
      </c>
      <c r="L664" s="1284">
        <v>2020</v>
      </c>
      <c r="M664" s="231"/>
      <c r="N664" s="231"/>
      <c r="O664" s="231"/>
      <c r="P664" s="231"/>
      <c r="Q664" s="285"/>
      <c r="R664" s="285"/>
      <c r="S664" s="285"/>
      <c r="T664" s="285"/>
      <c r="U664" s="413"/>
      <c r="V664" s="412"/>
      <c r="W664" s="412"/>
      <c r="X664" s="412"/>
      <c r="Y664" s="472">
        <f t="shared" si="325"/>
        <v>648</v>
      </c>
      <c r="Z664" s="472">
        <v>0</v>
      </c>
      <c r="AA664" s="472">
        <v>0</v>
      </c>
      <c r="AB664" s="472">
        <v>648</v>
      </c>
      <c r="AC664" s="112">
        <f t="shared" si="326"/>
        <v>648</v>
      </c>
      <c r="AD664" s="1307"/>
      <c r="AE664" s="112"/>
      <c r="AF664" s="112">
        <v>648</v>
      </c>
      <c r="AG664" s="252"/>
      <c r="AH664" s="252"/>
      <c r="AI664" s="252"/>
      <c r="AJ664" s="505">
        <v>648</v>
      </c>
      <c r="AK664" s="505">
        <f t="shared" si="322"/>
        <v>0</v>
      </c>
      <c r="AL664" s="505">
        <f t="shared" si="323"/>
        <v>0</v>
      </c>
      <c r="AM664" s="1198" t="s">
        <v>1111</v>
      </c>
      <c r="AN664" s="1515"/>
      <c r="AO664" s="232"/>
      <c r="AP664" s="232"/>
      <c r="AQ664" s="232"/>
      <c r="AR664" s="232"/>
      <c r="AS664" s="232"/>
    </row>
    <row r="665" spans="1:45" s="233" customFormat="1" ht="87.75" customHeight="1" outlineLevel="1">
      <c r="A665" s="1309" t="s">
        <v>959</v>
      </c>
      <c r="B665" s="1339" t="s">
        <v>961</v>
      </c>
      <c r="C665" s="49" t="s">
        <v>1069</v>
      </c>
      <c r="D665" s="49"/>
      <c r="E665" s="1284" t="s">
        <v>73</v>
      </c>
      <c r="F665" s="1284" t="s">
        <v>451</v>
      </c>
      <c r="G665" s="1284" t="s">
        <v>934</v>
      </c>
      <c r="H665" s="1284" t="s">
        <v>80</v>
      </c>
      <c r="I665" s="1284">
        <v>1</v>
      </c>
      <c r="J665" s="1284">
        <v>1</v>
      </c>
      <c r="K665" s="1284">
        <v>2020</v>
      </c>
      <c r="L665" s="1284">
        <v>2020</v>
      </c>
      <c r="M665" s="231"/>
      <c r="N665" s="231"/>
      <c r="O665" s="231"/>
      <c r="P665" s="231"/>
      <c r="Q665" s="285"/>
      <c r="R665" s="285"/>
      <c r="S665" s="285"/>
      <c r="T665" s="285"/>
      <c r="U665" s="413"/>
      <c r="V665" s="412"/>
      <c r="W665" s="412"/>
      <c r="X665" s="412"/>
      <c r="Y665" s="472">
        <f t="shared" si="325"/>
        <v>157</v>
      </c>
      <c r="Z665" s="472">
        <v>0</v>
      </c>
      <c r="AA665" s="472">
        <v>0</v>
      </c>
      <c r="AB665" s="472">
        <v>157</v>
      </c>
      <c r="AC665" s="112">
        <f t="shared" si="326"/>
        <v>157</v>
      </c>
      <c r="AD665" s="1307"/>
      <c r="AE665" s="112"/>
      <c r="AF665" s="112">
        <v>157</v>
      </c>
      <c r="AG665" s="252"/>
      <c r="AH665" s="252"/>
      <c r="AI665" s="252"/>
      <c r="AJ665" s="505">
        <v>157</v>
      </c>
      <c r="AK665" s="505">
        <f t="shared" si="322"/>
        <v>0</v>
      </c>
      <c r="AL665" s="505">
        <f t="shared" si="323"/>
        <v>0</v>
      </c>
      <c r="AM665" s="1198" t="s">
        <v>1114</v>
      </c>
      <c r="AN665" s="1515"/>
      <c r="AO665" s="232"/>
      <c r="AP665" s="232"/>
      <c r="AQ665" s="232"/>
      <c r="AR665" s="232"/>
      <c r="AS665" s="232"/>
    </row>
    <row r="666" spans="1:45" ht="49.5" customHeight="1">
      <c r="A666" s="363" t="s">
        <v>275</v>
      </c>
      <c r="B666" s="2100" t="s">
        <v>173</v>
      </c>
      <c r="C666" s="2101"/>
      <c r="D666" s="2101"/>
      <c r="E666" s="2101"/>
      <c r="F666" s="1243"/>
      <c r="G666" s="46"/>
      <c r="H666" s="46"/>
      <c r="I666" s="72"/>
      <c r="J666" s="46"/>
      <c r="K666" s="46"/>
      <c r="L666" s="46"/>
      <c r="M666" s="47">
        <f t="shared" ref="M666:S666" si="331">SUM(M667:M674)</f>
        <v>18905</v>
      </c>
      <c r="N666" s="47">
        <f t="shared" si="331"/>
        <v>4605</v>
      </c>
      <c r="O666" s="47">
        <f t="shared" si="331"/>
        <v>9450</v>
      </c>
      <c r="P666" s="47">
        <f t="shared" si="331"/>
        <v>4850</v>
      </c>
      <c r="Q666" s="47">
        <f t="shared" si="331"/>
        <v>18435.900000000001</v>
      </c>
      <c r="R666" s="47">
        <f t="shared" si="331"/>
        <v>4135.8999999999996</v>
      </c>
      <c r="S666" s="47">
        <f t="shared" si="331"/>
        <v>9450</v>
      </c>
      <c r="T666" s="47">
        <f>SUM(T667:T676)</f>
        <v>4850</v>
      </c>
      <c r="U666" s="399">
        <f>SUM(U667:U676)</f>
        <v>19533.599999999999</v>
      </c>
      <c r="V666" s="399">
        <f t="shared" ref="V666:AE666" si="332">SUM(V667:V676)</f>
        <v>3730.9</v>
      </c>
      <c r="W666" s="399">
        <f t="shared" si="332"/>
        <v>10978.7</v>
      </c>
      <c r="X666" s="399">
        <f t="shared" si="332"/>
        <v>4824</v>
      </c>
      <c r="Y666" s="448">
        <f>SUM(Y667:Y681)</f>
        <v>21417.599999999999</v>
      </c>
      <c r="Z666" s="448">
        <f>SUM(Z667:Z681)</f>
        <v>3730.9</v>
      </c>
      <c r="AA666" s="448">
        <f t="shared" ref="AA666:AB666" si="333">SUM(AA667:AA681)</f>
        <v>10978.7</v>
      </c>
      <c r="AB666" s="448">
        <f t="shared" si="333"/>
        <v>6708</v>
      </c>
      <c r="AC666" s="47">
        <f>SUM(AC667:AC681)</f>
        <v>16474.75</v>
      </c>
      <c r="AD666" s="47">
        <f t="shared" si="332"/>
        <v>5637.6</v>
      </c>
      <c r="AE666" s="47">
        <f t="shared" si="332"/>
        <v>7762.6</v>
      </c>
      <c r="AF666" s="47">
        <f>SUM(AF667:AF681)</f>
        <v>3074.55</v>
      </c>
      <c r="AG666" s="100">
        <f>SUM(AG667:AG674)</f>
        <v>1231.55</v>
      </c>
      <c r="AH666" s="100"/>
      <c r="AI666" s="100"/>
      <c r="AJ666" s="100">
        <f>SUM(AJ667:AJ681)</f>
        <v>6340</v>
      </c>
      <c r="AK666" s="100">
        <f t="shared" si="322"/>
        <v>-3633.45</v>
      </c>
      <c r="AL666" s="100">
        <f t="shared" si="323"/>
        <v>-4942.8499999999985</v>
      </c>
      <c r="AM666" s="1129"/>
      <c r="AN666" s="1498"/>
      <c r="AO666" s="2"/>
      <c r="AP666" s="2"/>
      <c r="AQ666" s="2"/>
      <c r="AR666" s="2"/>
      <c r="AS666" s="2"/>
    </row>
    <row r="667" spans="1:45" s="84" customFormat="1" ht="37.5" customHeight="1" outlineLevel="1">
      <c r="A667" s="1309" t="s">
        <v>580</v>
      </c>
      <c r="B667" s="1310" t="s">
        <v>168</v>
      </c>
      <c r="C667" s="1310"/>
      <c r="D667" s="1310"/>
      <c r="E667" s="1307" t="s">
        <v>73</v>
      </c>
      <c r="F667" s="1289" t="s">
        <v>17</v>
      </c>
      <c r="G667" s="1307" t="s">
        <v>377</v>
      </c>
      <c r="H667" s="1307" t="s">
        <v>80</v>
      </c>
      <c r="I667" s="387" t="s">
        <v>33</v>
      </c>
      <c r="J667" s="1307">
        <v>1</v>
      </c>
      <c r="K667" s="1307">
        <v>2018</v>
      </c>
      <c r="L667" s="1307">
        <v>2018</v>
      </c>
      <c r="M667" s="1314">
        <f t="shared" ref="M667:M674" si="334">SUM(N667:P667)</f>
        <v>1000</v>
      </c>
      <c r="N667" s="1314">
        <v>1000</v>
      </c>
      <c r="O667" s="1314">
        <v>0</v>
      </c>
      <c r="P667" s="1314">
        <v>0</v>
      </c>
      <c r="Q667" s="1314">
        <f t="shared" ref="Q667:Q674" si="335">SUM(R667:T667)</f>
        <v>1000</v>
      </c>
      <c r="R667" s="1314">
        <v>1000</v>
      </c>
      <c r="S667" s="1314">
        <v>0</v>
      </c>
      <c r="T667" s="1314">
        <v>0</v>
      </c>
      <c r="U667" s="413">
        <f t="shared" ref="U667:U676" si="336">SUM(V667:X667)</f>
        <v>1000</v>
      </c>
      <c r="V667" s="413">
        <f>R667</f>
        <v>1000</v>
      </c>
      <c r="W667" s="413">
        <f>S667</f>
        <v>0</v>
      </c>
      <c r="X667" s="413">
        <f>T667</f>
        <v>0</v>
      </c>
      <c r="Y667" s="464">
        <f t="shared" ref="Y667:Y676" si="337">SUM(Z667:AB667)</f>
        <v>1000</v>
      </c>
      <c r="Z667" s="464">
        <f>V667</f>
        <v>1000</v>
      </c>
      <c r="AA667" s="464">
        <f t="shared" ref="AA667:AB671" si="338">W667</f>
        <v>0</v>
      </c>
      <c r="AB667" s="464">
        <f t="shared" si="338"/>
        <v>0</v>
      </c>
      <c r="AC667" s="1314">
        <f t="shared" ref="AC667:AC676" si="339">SUM(AD667:AF667)</f>
        <v>1317.6</v>
      </c>
      <c r="AD667" s="1314">
        <v>1317.6</v>
      </c>
      <c r="AE667" s="1314">
        <v>0</v>
      </c>
      <c r="AF667" s="133"/>
      <c r="AG667" s="116"/>
      <c r="AH667" s="116"/>
      <c r="AI667" s="116"/>
      <c r="AJ667" s="117"/>
      <c r="AK667" s="387">
        <f t="shared" si="322"/>
        <v>0</v>
      </c>
      <c r="AL667" s="387">
        <f t="shared" si="323"/>
        <v>317.59999999999991</v>
      </c>
      <c r="AM667" s="1098"/>
      <c r="AN667" s="1315"/>
      <c r="AO667" s="83"/>
      <c r="AP667" s="83"/>
      <c r="AQ667" s="83"/>
      <c r="AR667" s="83"/>
      <c r="AS667" s="83"/>
    </row>
    <row r="668" spans="1:45" s="84" customFormat="1" ht="40.5" customHeight="1" outlineLevel="1">
      <c r="A668" s="1309" t="s">
        <v>581</v>
      </c>
      <c r="B668" s="1310" t="s">
        <v>169</v>
      </c>
      <c r="C668" s="1307" t="s">
        <v>841</v>
      </c>
      <c r="D668" s="1307"/>
      <c r="E668" s="1307" t="s">
        <v>73</v>
      </c>
      <c r="F668" s="1289" t="s">
        <v>17</v>
      </c>
      <c r="G668" s="1307" t="s">
        <v>377</v>
      </c>
      <c r="H668" s="1307" t="s">
        <v>80</v>
      </c>
      <c r="I668" s="387" t="s">
        <v>33</v>
      </c>
      <c r="J668" s="1307">
        <v>2</v>
      </c>
      <c r="K668" s="1307">
        <v>2019</v>
      </c>
      <c r="L668" s="1307">
        <v>2019</v>
      </c>
      <c r="M668" s="1314">
        <f t="shared" si="334"/>
        <v>405</v>
      </c>
      <c r="N668" s="1314">
        <v>405</v>
      </c>
      <c r="O668" s="1314">
        <v>0</v>
      </c>
      <c r="P668" s="1314">
        <v>0</v>
      </c>
      <c r="Q668" s="1314">
        <f t="shared" si="335"/>
        <v>405</v>
      </c>
      <c r="R668" s="1314">
        <v>405</v>
      </c>
      <c r="S668" s="1314">
        <v>0</v>
      </c>
      <c r="T668" s="1314">
        <v>0</v>
      </c>
      <c r="U668" s="413">
        <f t="shared" si="336"/>
        <v>209.1</v>
      </c>
      <c r="V668" s="413">
        <v>0</v>
      </c>
      <c r="W668" s="413">
        <v>209.1</v>
      </c>
      <c r="X668" s="413">
        <v>0</v>
      </c>
      <c r="Y668" s="464">
        <f t="shared" si="337"/>
        <v>209.1</v>
      </c>
      <c r="Z668" s="464">
        <f t="shared" ref="Z668:Z671" si="340">V668</f>
        <v>0</v>
      </c>
      <c r="AA668" s="464">
        <f t="shared" si="338"/>
        <v>209.1</v>
      </c>
      <c r="AB668" s="464">
        <f t="shared" si="338"/>
        <v>0</v>
      </c>
      <c r="AC668" s="1314">
        <f t="shared" si="339"/>
        <v>209</v>
      </c>
      <c r="AD668" s="1314">
        <v>0</v>
      </c>
      <c r="AE668" s="1314">
        <v>209</v>
      </c>
      <c r="AF668" s="133"/>
      <c r="AG668" s="127"/>
      <c r="AH668" s="127"/>
      <c r="AI668" s="127"/>
      <c r="AJ668" s="128"/>
      <c r="AK668" s="112">
        <f t="shared" si="322"/>
        <v>0</v>
      </c>
      <c r="AL668" s="112">
        <f t="shared" si="323"/>
        <v>-9.9999999999994316E-2</v>
      </c>
      <c r="AM668" s="1098"/>
      <c r="AN668" s="1315"/>
      <c r="AO668" s="83"/>
      <c r="AP668" s="83"/>
      <c r="AQ668" s="83"/>
      <c r="AR668" s="83"/>
      <c r="AS668" s="83"/>
    </row>
    <row r="669" spans="1:45" ht="38.25" customHeight="1" outlineLevel="1">
      <c r="A669" s="1280" t="s">
        <v>582</v>
      </c>
      <c r="B669" s="1310" t="s">
        <v>170</v>
      </c>
      <c r="C669" s="1310"/>
      <c r="D669" s="1310"/>
      <c r="E669" s="1284" t="s">
        <v>73</v>
      </c>
      <c r="F669" s="1229" t="s">
        <v>17</v>
      </c>
      <c r="G669" s="1284" t="s">
        <v>377</v>
      </c>
      <c r="H669" s="1284" t="s">
        <v>80</v>
      </c>
      <c r="I669" s="89" t="s">
        <v>33</v>
      </c>
      <c r="J669" s="1284">
        <v>2</v>
      </c>
      <c r="K669" s="1284">
        <v>2020</v>
      </c>
      <c r="L669" s="1284">
        <v>2020</v>
      </c>
      <c r="M669" s="1314">
        <f t="shared" si="334"/>
        <v>600</v>
      </c>
      <c r="N669" s="1346">
        <v>600</v>
      </c>
      <c r="O669" s="1346">
        <v>0</v>
      </c>
      <c r="P669" s="1346">
        <v>0</v>
      </c>
      <c r="Q669" s="1346">
        <f t="shared" si="335"/>
        <v>600</v>
      </c>
      <c r="R669" s="1346">
        <v>600</v>
      </c>
      <c r="S669" s="1346">
        <v>0</v>
      </c>
      <c r="T669" s="1346">
        <v>0</v>
      </c>
      <c r="U669" s="413">
        <f t="shared" si="336"/>
        <v>600</v>
      </c>
      <c r="V669" s="413">
        <f t="shared" ref="V669:X672" si="341">R669</f>
        <v>600</v>
      </c>
      <c r="W669" s="413">
        <f t="shared" si="341"/>
        <v>0</v>
      </c>
      <c r="X669" s="413">
        <f t="shared" si="341"/>
        <v>0</v>
      </c>
      <c r="Y669" s="464">
        <f t="shared" si="337"/>
        <v>600</v>
      </c>
      <c r="Z669" s="464">
        <f t="shared" si="340"/>
        <v>600</v>
      </c>
      <c r="AA669" s="464">
        <f t="shared" si="338"/>
        <v>0</v>
      </c>
      <c r="AB669" s="464">
        <f t="shared" si="338"/>
        <v>0</v>
      </c>
      <c r="AC669" s="1314">
        <f t="shared" si="339"/>
        <v>591</v>
      </c>
      <c r="AD669" s="1346">
        <v>591</v>
      </c>
      <c r="AE669" s="1346">
        <v>0</v>
      </c>
      <c r="AF669" s="132"/>
      <c r="AG669" s="116"/>
      <c r="AH669" s="116"/>
      <c r="AI669" s="116"/>
      <c r="AJ669" s="117"/>
      <c r="AK669" s="387">
        <f t="shared" si="322"/>
        <v>0</v>
      </c>
      <c r="AL669" s="387">
        <f t="shared" si="323"/>
        <v>-9</v>
      </c>
      <c r="AM669" s="1098"/>
      <c r="AN669" s="1279"/>
      <c r="AO669" s="2"/>
      <c r="AP669" s="2"/>
      <c r="AQ669" s="2"/>
      <c r="AR669" s="2"/>
      <c r="AS669" s="2"/>
    </row>
    <row r="670" spans="1:45" ht="36" customHeight="1" outlineLevel="1">
      <c r="A670" s="1280" t="s">
        <v>598</v>
      </c>
      <c r="B670" s="1310" t="s">
        <v>171</v>
      </c>
      <c r="C670" s="1310"/>
      <c r="D670" s="1310"/>
      <c r="E670" s="1284" t="s">
        <v>73</v>
      </c>
      <c r="F670" s="1229" t="s">
        <v>17</v>
      </c>
      <c r="G670" s="1284" t="s">
        <v>377</v>
      </c>
      <c r="H670" s="1284" t="s">
        <v>80</v>
      </c>
      <c r="I670" s="89" t="s">
        <v>33</v>
      </c>
      <c r="J670" s="1284">
        <v>1</v>
      </c>
      <c r="K670" s="1284">
        <v>2018</v>
      </c>
      <c r="L670" s="1284">
        <v>2018</v>
      </c>
      <c r="M670" s="1314">
        <f t="shared" si="334"/>
        <v>600</v>
      </c>
      <c r="N670" s="1346">
        <v>600</v>
      </c>
      <c r="O670" s="1346">
        <v>0</v>
      </c>
      <c r="P670" s="1346">
        <v>0</v>
      </c>
      <c r="Q670" s="1346">
        <f t="shared" si="335"/>
        <v>600</v>
      </c>
      <c r="R670" s="1346">
        <v>600</v>
      </c>
      <c r="S670" s="1346">
        <v>0</v>
      </c>
      <c r="T670" s="1346">
        <v>0</v>
      </c>
      <c r="U670" s="413">
        <f t="shared" si="336"/>
        <v>600</v>
      </c>
      <c r="V670" s="413">
        <f t="shared" si="341"/>
        <v>600</v>
      </c>
      <c r="W670" s="413">
        <f t="shared" si="341"/>
        <v>0</v>
      </c>
      <c r="X670" s="413">
        <f t="shared" si="341"/>
        <v>0</v>
      </c>
      <c r="Y670" s="464">
        <f t="shared" si="337"/>
        <v>600</v>
      </c>
      <c r="Z670" s="464">
        <f t="shared" si="340"/>
        <v>600</v>
      </c>
      <c r="AA670" s="464">
        <f t="shared" si="338"/>
        <v>0</v>
      </c>
      <c r="AB670" s="464">
        <f t="shared" si="338"/>
        <v>0</v>
      </c>
      <c r="AC670" s="1314">
        <f t="shared" si="339"/>
        <v>754</v>
      </c>
      <c r="AD670" s="1346">
        <v>754</v>
      </c>
      <c r="AE670" s="1346">
        <v>0</v>
      </c>
      <c r="AF670" s="132"/>
      <c r="AG670" s="116"/>
      <c r="AH670" s="116"/>
      <c r="AI670" s="116"/>
      <c r="AJ670" s="117"/>
      <c r="AK670" s="387">
        <f t="shared" si="322"/>
        <v>0</v>
      </c>
      <c r="AL670" s="387">
        <f t="shared" si="323"/>
        <v>154</v>
      </c>
      <c r="AM670" s="1098"/>
      <c r="AN670" s="1279"/>
      <c r="AO670" s="2"/>
      <c r="AP670" s="2"/>
      <c r="AQ670" s="2"/>
      <c r="AR670" s="2"/>
      <c r="AS670" s="2"/>
    </row>
    <row r="671" spans="1:45" s="84" customFormat="1" ht="84" customHeight="1" outlineLevel="1">
      <c r="A671" s="1309" t="s">
        <v>599</v>
      </c>
      <c r="B671" s="1310" t="s">
        <v>9</v>
      </c>
      <c r="C671" s="1307" t="s">
        <v>786</v>
      </c>
      <c r="D671" s="1307"/>
      <c r="E671" s="1307" t="s">
        <v>73</v>
      </c>
      <c r="F671" s="1289" t="s">
        <v>17</v>
      </c>
      <c r="G671" s="1307" t="s">
        <v>377</v>
      </c>
      <c r="H671" s="1307" t="s">
        <v>80</v>
      </c>
      <c r="I671" s="387" t="s">
        <v>33</v>
      </c>
      <c r="J671" s="1307">
        <v>1</v>
      </c>
      <c r="K671" s="1307">
        <v>2018</v>
      </c>
      <c r="L671" s="1307">
        <v>2018</v>
      </c>
      <c r="M671" s="1314">
        <f t="shared" si="334"/>
        <v>2000</v>
      </c>
      <c r="N671" s="1314">
        <v>2000</v>
      </c>
      <c r="O671" s="1314">
        <v>0</v>
      </c>
      <c r="P671" s="1314">
        <v>0</v>
      </c>
      <c r="Q671" s="1314">
        <f t="shared" si="335"/>
        <v>1530.9</v>
      </c>
      <c r="R671" s="1314">
        <v>1530.9</v>
      </c>
      <c r="S671" s="1314">
        <v>0</v>
      </c>
      <c r="T671" s="1314">
        <v>0</v>
      </c>
      <c r="U671" s="413">
        <f t="shared" si="336"/>
        <v>1530.9</v>
      </c>
      <c r="V671" s="413">
        <f t="shared" si="341"/>
        <v>1530.9</v>
      </c>
      <c r="W671" s="413">
        <f t="shared" si="341"/>
        <v>0</v>
      </c>
      <c r="X671" s="413">
        <f t="shared" si="341"/>
        <v>0</v>
      </c>
      <c r="Y671" s="464">
        <f t="shared" si="337"/>
        <v>1530.9</v>
      </c>
      <c r="Z671" s="464">
        <f t="shared" si="340"/>
        <v>1530.9</v>
      </c>
      <c r="AA671" s="464">
        <f t="shared" si="338"/>
        <v>0</v>
      </c>
      <c r="AB671" s="464">
        <f t="shared" si="338"/>
        <v>0</v>
      </c>
      <c r="AC671" s="1314">
        <f t="shared" si="339"/>
        <v>1231.55</v>
      </c>
      <c r="AD671" s="1314">
        <v>0</v>
      </c>
      <c r="AE671" s="1314">
        <v>0</v>
      </c>
      <c r="AF671" s="85">
        <f>SUM(AG671:AH671)</f>
        <v>1231.55</v>
      </c>
      <c r="AG671" s="106">
        <v>1231.55</v>
      </c>
      <c r="AH671" s="106"/>
      <c r="AI671" s="106"/>
      <c r="AJ671" s="387">
        <v>1232</v>
      </c>
      <c r="AK671" s="387">
        <f t="shared" si="322"/>
        <v>1231.55</v>
      </c>
      <c r="AL671" s="387">
        <f t="shared" si="323"/>
        <v>-299.35000000000014</v>
      </c>
      <c r="AM671" s="1060" t="s">
        <v>1104</v>
      </c>
      <c r="AN671" s="1315"/>
      <c r="AO671" s="83"/>
      <c r="AP671" s="83"/>
      <c r="AQ671" s="83"/>
      <c r="AR671" s="83"/>
      <c r="AS671" s="83"/>
    </row>
    <row r="672" spans="1:45" s="84" customFormat="1" ht="39.6" outlineLevel="1">
      <c r="A672" s="1309" t="s">
        <v>600</v>
      </c>
      <c r="B672" s="1310" t="s">
        <v>164</v>
      </c>
      <c r="C672" s="1307"/>
      <c r="D672" s="1310"/>
      <c r="E672" s="1307" t="s">
        <v>73</v>
      </c>
      <c r="F672" s="1289" t="s">
        <v>17</v>
      </c>
      <c r="G672" s="1307" t="s">
        <v>377</v>
      </c>
      <c r="H672" s="1307" t="s">
        <v>80</v>
      </c>
      <c r="I672" s="387" t="s">
        <v>33</v>
      </c>
      <c r="J672" s="1307">
        <v>3</v>
      </c>
      <c r="K672" s="1307">
        <v>2019</v>
      </c>
      <c r="L672" s="1307">
        <v>2020</v>
      </c>
      <c r="M672" s="1314">
        <f t="shared" si="334"/>
        <v>4700</v>
      </c>
      <c r="N672" s="1314">
        <v>0</v>
      </c>
      <c r="O672" s="1314">
        <v>3100</v>
      </c>
      <c r="P672" s="1314">
        <v>1600</v>
      </c>
      <c r="Q672" s="1314">
        <f t="shared" si="335"/>
        <v>4700</v>
      </c>
      <c r="R672" s="1314">
        <v>0</v>
      </c>
      <c r="S672" s="1314">
        <v>3100</v>
      </c>
      <c r="T672" s="1314">
        <v>1600</v>
      </c>
      <c r="U672" s="413">
        <f t="shared" si="336"/>
        <v>4700</v>
      </c>
      <c r="V672" s="413">
        <f t="shared" si="341"/>
        <v>0</v>
      </c>
      <c r="W672" s="413">
        <f t="shared" si="341"/>
        <v>3100</v>
      </c>
      <c r="X672" s="413">
        <f t="shared" si="341"/>
        <v>1600</v>
      </c>
      <c r="Y672" s="464">
        <f t="shared" si="337"/>
        <v>4700</v>
      </c>
      <c r="Z672" s="464">
        <f>V672</f>
        <v>0</v>
      </c>
      <c r="AA672" s="464">
        <f>W672</f>
        <v>3100</v>
      </c>
      <c r="AB672" s="464">
        <f>X672</f>
        <v>1600</v>
      </c>
      <c r="AC672" s="1314">
        <f t="shared" si="339"/>
        <v>2975</v>
      </c>
      <c r="AD672" s="1314">
        <v>2975</v>
      </c>
      <c r="AE672" s="1314">
        <v>0</v>
      </c>
      <c r="AF672" s="133"/>
      <c r="AG672" s="203"/>
      <c r="AH672" s="203"/>
      <c r="AI672" s="203"/>
      <c r="AJ672" s="133"/>
      <c r="AK672" s="1314">
        <f t="shared" si="322"/>
        <v>-1600</v>
      </c>
      <c r="AL672" s="1314">
        <f t="shared" si="323"/>
        <v>-1725</v>
      </c>
      <c r="AM672" s="1098"/>
      <c r="AN672" s="1315"/>
      <c r="AO672" s="83"/>
      <c r="AP672" s="83"/>
      <c r="AQ672" s="83"/>
      <c r="AR672" s="83"/>
      <c r="AS672" s="83"/>
    </row>
    <row r="673" spans="1:45" s="84" customFormat="1" ht="86.4" outlineLevel="1">
      <c r="A673" s="1309" t="s">
        <v>601</v>
      </c>
      <c r="B673" s="1310" t="s">
        <v>165</v>
      </c>
      <c r="C673" s="1307" t="s">
        <v>974</v>
      </c>
      <c r="D673" s="1307"/>
      <c r="E673" s="1307" t="s">
        <v>73</v>
      </c>
      <c r="F673" s="1289" t="s">
        <v>17</v>
      </c>
      <c r="G673" s="1307" t="s">
        <v>377</v>
      </c>
      <c r="H673" s="1307" t="s">
        <v>80</v>
      </c>
      <c r="I673" s="387" t="s">
        <v>33</v>
      </c>
      <c r="J673" s="1307">
        <v>3</v>
      </c>
      <c r="K673" s="1307">
        <v>2019</v>
      </c>
      <c r="L673" s="1307">
        <v>2020</v>
      </c>
      <c r="M673" s="1314">
        <f t="shared" si="334"/>
        <v>9200</v>
      </c>
      <c r="N673" s="1314">
        <v>0</v>
      </c>
      <c r="O673" s="1314">
        <v>6150</v>
      </c>
      <c r="P673" s="1314">
        <v>3050</v>
      </c>
      <c r="Q673" s="1314">
        <f t="shared" si="335"/>
        <v>9200</v>
      </c>
      <c r="R673" s="1314">
        <v>0</v>
      </c>
      <c r="S673" s="1314">
        <v>6150</v>
      </c>
      <c r="T673" s="1314">
        <v>3050</v>
      </c>
      <c r="U673" s="413">
        <f t="shared" si="336"/>
        <v>10603.6</v>
      </c>
      <c r="V673" s="413">
        <v>0</v>
      </c>
      <c r="W673" s="413">
        <v>7553.6</v>
      </c>
      <c r="X673" s="413">
        <v>3050</v>
      </c>
      <c r="Y673" s="464">
        <f t="shared" si="337"/>
        <v>11033.6</v>
      </c>
      <c r="Z673" s="464">
        <f>V673</f>
        <v>0</v>
      </c>
      <c r="AA673" s="464">
        <f>W673</f>
        <v>7553.6</v>
      </c>
      <c r="AB673" s="464">
        <v>3480</v>
      </c>
      <c r="AC673" s="1314">
        <f t="shared" si="339"/>
        <v>7553.6</v>
      </c>
      <c r="AD673" s="1314">
        <v>0</v>
      </c>
      <c r="AE673" s="1314">
        <v>7553.6</v>
      </c>
      <c r="AF673" s="1314">
        <v>0</v>
      </c>
      <c r="AG673" s="1348">
        <v>0</v>
      </c>
      <c r="AH673" s="1348"/>
      <c r="AI673" s="1348"/>
      <c r="AJ673" s="1314">
        <v>3480</v>
      </c>
      <c r="AK673" s="1314">
        <f t="shared" si="322"/>
        <v>-3480</v>
      </c>
      <c r="AL673" s="1314">
        <f t="shared" si="323"/>
        <v>-3480</v>
      </c>
      <c r="AM673" s="1060"/>
      <c r="AN673" s="1315" t="s">
        <v>1106</v>
      </c>
      <c r="AO673" s="83"/>
      <c r="AP673" s="83"/>
      <c r="AQ673" s="83"/>
      <c r="AR673" s="83"/>
      <c r="AS673" s="83"/>
    </row>
    <row r="674" spans="1:45" ht="96" customHeight="1" outlineLevel="1">
      <c r="A674" s="361" t="s">
        <v>602</v>
      </c>
      <c r="B674" s="266" t="s">
        <v>167</v>
      </c>
      <c r="C674" s="1307" t="s">
        <v>973</v>
      </c>
      <c r="D674" s="1307"/>
      <c r="E674" s="1284" t="s">
        <v>73</v>
      </c>
      <c r="F674" s="1229" t="s">
        <v>17</v>
      </c>
      <c r="G674" s="1284" t="s">
        <v>377</v>
      </c>
      <c r="H674" s="1284" t="s">
        <v>80</v>
      </c>
      <c r="I674" s="89" t="s">
        <v>33</v>
      </c>
      <c r="J674" s="1284">
        <v>2</v>
      </c>
      <c r="K674" s="1284">
        <v>2019</v>
      </c>
      <c r="L674" s="1284">
        <v>2020</v>
      </c>
      <c r="M674" s="1314">
        <f t="shared" si="334"/>
        <v>400</v>
      </c>
      <c r="N674" s="1346">
        <v>0</v>
      </c>
      <c r="O674" s="1346">
        <v>200</v>
      </c>
      <c r="P674" s="1346">
        <v>200</v>
      </c>
      <c r="Q674" s="1346">
        <f t="shared" si="335"/>
        <v>400</v>
      </c>
      <c r="R674" s="1346">
        <v>0</v>
      </c>
      <c r="S674" s="1346">
        <v>200</v>
      </c>
      <c r="T674" s="1346">
        <v>200</v>
      </c>
      <c r="U674" s="413">
        <f t="shared" si="336"/>
        <v>174</v>
      </c>
      <c r="V674" s="413">
        <v>0</v>
      </c>
      <c r="W674" s="413">
        <v>0</v>
      </c>
      <c r="X674" s="413">
        <v>174</v>
      </c>
      <c r="Y674" s="464">
        <f t="shared" si="337"/>
        <v>0</v>
      </c>
      <c r="Z674" s="464">
        <v>0</v>
      </c>
      <c r="AA674" s="464">
        <v>0</v>
      </c>
      <c r="AB674" s="464">
        <v>0</v>
      </c>
      <c r="AC674" s="1314">
        <f t="shared" si="339"/>
        <v>0</v>
      </c>
      <c r="AD674" s="1346">
        <v>0</v>
      </c>
      <c r="AE674" s="1346">
        <v>0</v>
      </c>
      <c r="AF674" s="132"/>
      <c r="AG674" s="1346">
        <v>0</v>
      </c>
      <c r="AH674" s="1346"/>
      <c r="AI674" s="1346"/>
      <c r="AJ674" s="1346">
        <v>0</v>
      </c>
      <c r="AK674" s="1346">
        <f t="shared" si="322"/>
        <v>0</v>
      </c>
      <c r="AL674" s="1346">
        <f t="shared" si="323"/>
        <v>0</v>
      </c>
      <c r="AM674" s="1061"/>
      <c r="AN674" s="1279"/>
      <c r="AO674" s="2"/>
      <c r="AP674" s="2"/>
      <c r="AQ674" s="2"/>
      <c r="AR674" s="2"/>
      <c r="AS674" s="2"/>
    </row>
    <row r="675" spans="1:45" ht="57.6" outlineLevel="1">
      <c r="A675" s="1280" t="s">
        <v>833</v>
      </c>
      <c r="B675" s="324" t="s">
        <v>834</v>
      </c>
      <c r="C675" s="1313" t="s">
        <v>844</v>
      </c>
      <c r="D675" s="1313"/>
      <c r="E675" s="1284" t="s">
        <v>73</v>
      </c>
      <c r="F675" s="1229" t="s">
        <v>17</v>
      </c>
      <c r="G675" s="1284" t="s">
        <v>377</v>
      </c>
      <c r="H675" s="1284" t="s">
        <v>80</v>
      </c>
      <c r="I675" s="89" t="s">
        <v>33</v>
      </c>
      <c r="J675" s="1284">
        <v>2</v>
      </c>
      <c r="K675" s="1284">
        <v>2019</v>
      </c>
      <c r="L675" s="1284">
        <v>2019</v>
      </c>
      <c r="M675" s="1314"/>
      <c r="N675" s="1346"/>
      <c r="O675" s="1346"/>
      <c r="P675" s="1346"/>
      <c r="Q675" s="1346"/>
      <c r="R675" s="1346"/>
      <c r="S675" s="1346"/>
      <c r="T675" s="1346"/>
      <c r="U675" s="413">
        <f t="shared" si="336"/>
        <v>57</v>
      </c>
      <c r="V675" s="413">
        <v>0</v>
      </c>
      <c r="W675" s="413">
        <v>57</v>
      </c>
      <c r="X675" s="413">
        <v>0</v>
      </c>
      <c r="Y675" s="464">
        <f t="shared" si="337"/>
        <v>57</v>
      </c>
      <c r="Z675" s="464">
        <f t="shared" ref="Z675:AB675" si="342">V675</f>
        <v>0</v>
      </c>
      <c r="AA675" s="464">
        <f t="shared" si="342"/>
        <v>57</v>
      </c>
      <c r="AB675" s="464">
        <f t="shared" si="342"/>
        <v>0</v>
      </c>
      <c r="AC675" s="1314">
        <f t="shared" si="339"/>
        <v>0</v>
      </c>
      <c r="AD675" s="21"/>
      <c r="AE675" s="21"/>
      <c r="AF675" s="132"/>
      <c r="AG675" s="1346"/>
      <c r="AH675" s="1346"/>
      <c r="AI675" s="1346"/>
      <c r="AJ675" s="132"/>
      <c r="AK675" s="1346">
        <f t="shared" si="322"/>
        <v>0</v>
      </c>
      <c r="AL675" s="1346">
        <f t="shared" si="323"/>
        <v>-57</v>
      </c>
      <c r="AM675" s="1135"/>
      <c r="AN675" s="1279"/>
      <c r="AO675" s="2"/>
      <c r="AP675" s="2"/>
      <c r="AQ675" s="2"/>
      <c r="AR675" s="2"/>
      <c r="AS675" s="2"/>
    </row>
    <row r="676" spans="1:45" ht="86.4" outlineLevel="1">
      <c r="A676" s="1280" t="s">
        <v>835</v>
      </c>
      <c r="B676" s="324" t="s">
        <v>836</v>
      </c>
      <c r="C676" s="1313" t="s">
        <v>975</v>
      </c>
      <c r="D676" s="1313"/>
      <c r="E676" s="1284" t="s">
        <v>73</v>
      </c>
      <c r="F676" s="1229" t="s">
        <v>17</v>
      </c>
      <c r="G676" s="1284" t="s">
        <v>377</v>
      </c>
      <c r="H676" s="1284" t="s">
        <v>80</v>
      </c>
      <c r="I676" s="89" t="s">
        <v>33</v>
      </c>
      <c r="J676" s="1284">
        <v>2</v>
      </c>
      <c r="K676" s="1284">
        <v>2019</v>
      </c>
      <c r="L676" s="1284">
        <v>2020</v>
      </c>
      <c r="M676" s="1314"/>
      <c r="N676" s="1346"/>
      <c r="O676" s="1346"/>
      <c r="P676" s="1346"/>
      <c r="Q676" s="1346"/>
      <c r="R676" s="1346"/>
      <c r="S676" s="1346"/>
      <c r="T676" s="1346"/>
      <c r="U676" s="413">
        <f t="shared" si="336"/>
        <v>59</v>
      </c>
      <c r="V676" s="413">
        <v>0</v>
      </c>
      <c r="W676" s="413">
        <v>59</v>
      </c>
      <c r="X676" s="413">
        <v>0</v>
      </c>
      <c r="Y676" s="464">
        <f t="shared" si="337"/>
        <v>108</v>
      </c>
      <c r="Z676" s="464">
        <v>0</v>
      </c>
      <c r="AA676" s="464">
        <v>59</v>
      </c>
      <c r="AB676" s="464">
        <v>49</v>
      </c>
      <c r="AC676" s="21">
        <f t="shared" si="339"/>
        <v>49</v>
      </c>
      <c r="AD676" s="21"/>
      <c r="AE676" s="21"/>
      <c r="AF676" s="1346">
        <v>49</v>
      </c>
      <c r="AG676" s="1346"/>
      <c r="AH676" s="1346"/>
      <c r="AI676" s="1346"/>
      <c r="AJ676" s="1346">
        <v>49</v>
      </c>
      <c r="AK676" s="1346">
        <f t="shared" si="322"/>
        <v>0</v>
      </c>
      <c r="AL676" s="1346">
        <f t="shared" si="323"/>
        <v>-59</v>
      </c>
      <c r="AM676" s="1061" t="s">
        <v>1115</v>
      </c>
      <c r="AN676" s="1279"/>
      <c r="AO676" s="2"/>
      <c r="AP676" s="2"/>
      <c r="AQ676" s="2"/>
      <c r="AR676" s="2"/>
      <c r="AS676" s="2"/>
    </row>
    <row r="677" spans="1:45" ht="43.2" outlineLevel="1">
      <c r="A677" s="1280" t="s">
        <v>963</v>
      </c>
      <c r="B677" s="1310" t="s">
        <v>968</v>
      </c>
      <c r="C677" s="1313" t="s">
        <v>1070</v>
      </c>
      <c r="D677" s="1313"/>
      <c r="E677" s="1307" t="s">
        <v>73</v>
      </c>
      <c r="F677" s="1289" t="s">
        <v>17</v>
      </c>
      <c r="G677" s="1307" t="s">
        <v>377</v>
      </c>
      <c r="H677" s="1307" t="s">
        <v>80</v>
      </c>
      <c r="I677" s="387" t="s">
        <v>33</v>
      </c>
      <c r="J677" s="1307">
        <v>1</v>
      </c>
      <c r="K677" s="1307">
        <v>2020</v>
      </c>
      <c r="L677" s="1307">
        <v>2020</v>
      </c>
      <c r="M677" s="1314"/>
      <c r="N677" s="1346"/>
      <c r="O677" s="1346"/>
      <c r="P677" s="1346"/>
      <c r="Q677" s="1346"/>
      <c r="R677" s="1346"/>
      <c r="S677" s="1346"/>
      <c r="T677" s="1346"/>
      <c r="U677" s="413"/>
      <c r="V677" s="413"/>
      <c r="W677" s="413"/>
      <c r="X677" s="413"/>
      <c r="Y677" s="464">
        <f>Z677+AA677+AB677</f>
        <v>83</v>
      </c>
      <c r="Z677" s="464">
        <v>0</v>
      </c>
      <c r="AA677" s="464">
        <v>0</v>
      </c>
      <c r="AB677" s="464">
        <v>83</v>
      </c>
      <c r="AC677" s="21">
        <f>AD677+AE677+AF677</f>
        <v>83</v>
      </c>
      <c r="AD677" s="21"/>
      <c r="AE677" s="21"/>
      <c r="AF677" s="1346">
        <v>83</v>
      </c>
      <c r="AG677" s="1346"/>
      <c r="AH677" s="1346">
        <v>83.33</v>
      </c>
      <c r="AI677" s="1346"/>
      <c r="AJ677" s="82">
        <v>83</v>
      </c>
      <c r="AK677" s="82">
        <f t="shared" si="322"/>
        <v>0</v>
      </c>
      <c r="AL677" s="82">
        <f t="shared" si="323"/>
        <v>0</v>
      </c>
      <c r="AM677" s="1184" t="s">
        <v>1116</v>
      </c>
      <c r="AN677" s="1279"/>
      <c r="AO677" s="2"/>
      <c r="AP677" s="2"/>
      <c r="AQ677" s="2"/>
      <c r="AR677" s="2"/>
      <c r="AS677" s="2"/>
    </row>
    <row r="678" spans="1:45" ht="43.2" outlineLevel="1">
      <c r="A678" s="1280" t="s">
        <v>964</v>
      </c>
      <c r="B678" s="324" t="s">
        <v>969</v>
      </c>
      <c r="C678" s="1313" t="s">
        <v>1070</v>
      </c>
      <c r="D678" s="1313"/>
      <c r="E678" s="1284" t="s">
        <v>73</v>
      </c>
      <c r="F678" s="1229" t="s">
        <v>17</v>
      </c>
      <c r="G678" s="1284" t="s">
        <v>377</v>
      </c>
      <c r="H678" s="1284" t="s">
        <v>80</v>
      </c>
      <c r="I678" s="89" t="s">
        <v>33</v>
      </c>
      <c r="J678" s="1284">
        <v>1</v>
      </c>
      <c r="K678" s="1284">
        <v>200</v>
      </c>
      <c r="L678" s="1284">
        <v>2020</v>
      </c>
      <c r="M678" s="1314"/>
      <c r="N678" s="1346"/>
      <c r="O678" s="1346"/>
      <c r="P678" s="1346"/>
      <c r="Q678" s="1346"/>
      <c r="R678" s="1346"/>
      <c r="S678" s="1346"/>
      <c r="T678" s="1346"/>
      <c r="U678" s="413"/>
      <c r="V678" s="413"/>
      <c r="W678" s="413"/>
      <c r="X678" s="413"/>
      <c r="Y678" s="464">
        <f>SUM(Z678:AB678)</f>
        <v>76</v>
      </c>
      <c r="Z678" s="464">
        <v>0</v>
      </c>
      <c r="AA678" s="464">
        <v>0</v>
      </c>
      <c r="AB678" s="464">
        <v>76</v>
      </c>
      <c r="AC678" s="21">
        <f>SUM(AD678:AF678)</f>
        <v>76</v>
      </c>
      <c r="AD678" s="21"/>
      <c r="AE678" s="21"/>
      <c r="AF678" s="1346">
        <v>76</v>
      </c>
      <c r="AG678" s="1346"/>
      <c r="AH678" s="1346"/>
      <c r="AI678" s="1346"/>
      <c r="AJ678" s="82">
        <v>76</v>
      </c>
      <c r="AK678" s="82">
        <f t="shared" si="322"/>
        <v>0</v>
      </c>
      <c r="AL678" s="82">
        <f t="shared" si="323"/>
        <v>0</v>
      </c>
      <c r="AM678" s="1184" t="s">
        <v>1115</v>
      </c>
      <c r="AN678" s="1279"/>
      <c r="AO678" s="2"/>
      <c r="AP678" s="2"/>
      <c r="AQ678" s="2"/>
      <c r="AR678" s="2"/>
      <c r="AS678" s="2"/>
    </row>
    <row r="679" spans="1:45" ht="43.2" outlineLevel="1">
      <c r="A679" s="1280" t="s">
        <v>965</v>
      </c>
      <c r="B679" s="324" t="s">
        <v>970</v>
      </c>
      <c r="C679" s="1313" t="s">
        <v>1070</v>
      </c>
      <c r="D679" s="1313"/>
      <c r="E679" s="1284" t="s">
        <v>73</v>
      </c>
      <c r="F679" s="1229" t="s">
        <v>17</v>
      </c>
      <c r="G679" s="1284" t="s">
        <v>377</v>
      </c>
      <c r="H679" s="1284" t="s">
        <v>80</v>
      </c>
      <c r="I679" s="89" t="s">
        <v>33</v>
      </c>
      <c r="J679" s="1284">
        <v>1</v>
      </c>
      <c r="K679" s="1284">
        <v>200</v>
      </c>
      <c r="L679" s="1284">
        <v>2020</v>
      </c>
      <c r="M679" s="1314"/>
      <c r="N679" s="1346"/>
      <c r="O679" s="1346"/>
      <c r="P679" s="1346"/>
      <c r="Q679" s="1346"/>
      <c r="R679" s="1346"/>
      <c r="S679" s="1346"/>
      <c r="T679" s="1346"/>
      <c r="U679" s="413"/>
      <c r="V679" s="413"/>
      <c r="W679" s="413"/>
      <c r="X679" s="413"/>
      <c r="Y679" s="464">
        <f>SUM(Z679:AB679)</f>
        <v>451</v>
      </c>
      <c r="Z679" s="464">
        <v>0</v>
      </c>
      <c r="AA679" s="464">
        <v>0</v>
      </c>
      <c r="AB679" s="464">
        <v>451</v>
      </c>
      <c r="AC679" s="21">
        <f>SUM(AD679:AF679)</f>
        <v>451</v>
      </c>
      <c r="AD679" s="21"/>
      <c r="AE679" s="21"/>
      <c r="AF679" s="1346">
        <v>451</v>
      </c>
      <c r="AG679" s="1346"/>
      <c r="AH679" s="1346"/>
      <c r="AI679" s="1346"/>
      <c r="AJ679" s="82">
        <v>451</v>
      </c>
      <c r="AK679" s="82">
        <f t="shared" si="322"/>
        <v>0</v>
      </c>
      <c r="AL679" s="82">
        <f t="shared" si="323"/>
        <v>0</v>
      </c>
      <c r="AM679" s="1184" t="s">
        <v>1117</v>
      </c>
      <c r="AN679" s="1279"/>
      <c r="AO679" s="2"/>
      <c r="AP679" s="2"/>
      <c r="AQ679" s="2"/>
      <c r="AR679" s="2"/>
      <c r="AS679" s="2"/>
    </row>
    <row r="680" spans="1:45" ht="43.2" outlineLevel="1">
      <c r="A680" s="1280" t="s">
        <v>966</v>
      </c>
      <c r="B680" s="324" t="s">
        <v>971</v>
      </c>
      <c r="C680" s="1313" t="s">
        <v>1070</v>
      </c>
      <c r="D680" s="1313"/>
      <c r="E680" s="1284" t="s">
        <v>73</v>
      </c>
      <c r="F680" s="1229" t="s">
        <v>17</v>
      </c>
      <c r="G680" s="1284" t="s">
        <v>377</v>
      </c>
      <c r="H680" s="1284" t="s">
        <v>80</v>
      </c>
      <c r="I680" s="89" t="s">
        <v>33</v>
      </c>
      <c r="J680" s="1284">
        <v>1</v>
      </c>
      <c r="K680" s="1284">
        <v>200</v>
      </c>
      <c r="L680" s="1284">
        <v>2020</v>
      </c>
      <c r="M680" s="1314"/>
      <c r="N680" s="1346"/>
      <c r="O680" s="1346"/>
      <c r="P680" s="1346"/>
      <c r="Q680" s="1346"/>
      <c r="R680" s="1346"/>
      <c r="S680" s="1346"/>
      <c r="T680" s="1346"/>
      <c r="U680" s="413"/>
      <c r="V680" s="413"/>
      <c r="W680" s="413"/>
      <c r="X680" s="413"/>
      <c r="Y680" s="464">
        <f>SUM(Z680:AB680)</f>
        <v>359</v>
      </c>
      <c r="Z680" s="464">
        <v>0</v>
      </c>
      <c r="AA680" s="464">
        <v>0</v>
      </c>
      <c r="AB680" s="464">
        <v>359</v>
      </c>
      <c r="AC680" s="21">
        <f>SUM(AD680:AF680)</f>
        <v>359</v>
      </c>
      <c r="AD680" s="21"/>
      <c r="AE680" s="21"/>
      <c r="AF680" s="1346">
        <v>359</v>
      </c>
      <c r="AG680" s="1346"/>
      <c r="AH680" s="1346"/>
      <c r="AI680" s="1346"/>
      <c r="AJ680" s="82">
        <v>359</v>
      </c>
      <c r="AK680" s="82">
        <f t="shared" si="322"/>
        <v>0</v>
      </c>
      <c r="AL680" s="82">
        <f t="shared" si="323"/>
        <v>0</v>
      </c>
      <c r="AM680" s="1184" t="s">
        <v>1118</v>
      </c>
      <c r="AN680" s="1279"/>
      <c r="AO680" s="2"/>
      <c r="AP680" s="2"/>
      <c r="AQ680" s="2"/>
      <c r="AR680" s="2"/>
      <c r="AS680" s="2"/>
    </row>
    <row r="681" spans="1:45" ht="43.2" outlineLevel="1">
      <c r="A681" s="1280" t="s">
        <v>967</v>
      </c>
      <c r="B681" s="324" t="s">
        <v>972</v>
      </c>
      <c r="C681" s="1313" t="s">
        <v>1070</v>
      </c>
      <c r="D681" s="1313"/>
      <c r="E681" s="1284" t="s">
        <v>73</v>
      </c>
      <c r="F681" s="1229" t="s">
        <v>17</v>
      </c>
      <c r="G681" s="1284" t="s">
        <v>377</v>
      </c>
      <c r="H681" s="1284" t="s">
        <v>80</v>
      </c>
      <c r="I681" s="89" t="s">
        <v>33</v>
      </c>
      <c r="J681" s="1284">
        <v>1</v>
      </c>
      <c r="K681" s="1284">
        <v>200</v>
      </c>
      <c r="L681" s="1284">
        <v>2020</v>
      </c>
      <c r="M681" s="1314"/>
      <c r="N681" s="1346"/>
      <c r="O681" s="1346"/>
      <c r="P681" s="1346"/>
      <c r="Q681" s="1346"/>
      <c r="R681" s="1346"/>
      <c r="S681" s="1346"/>
      <c r="T681" s="1346"/>
      <c r="U681" s="413"/>
      <c r="V681" s="413"/>
      <c r="W681" s="413"/>
      <c r="X681" s="413"/>
      <c r="Y681" s="464">
        <f>SUM(Z681:AB681)</f>
        <v>610</v>
      </c>
      <c r="Z681" s="464">
        <v>0</v>
      </c>
      <c r="AA681" s="464">
        <v>0</v>
      </c>
      <c r="AB681" s="464">
        <v>610</v>
      </c>
      <c r="AC681" s="21">
        <f>SUM(AD681:AF681)</f>
        <v>825</v>
      </c>
      <c r="AD681" s="21"/>
      <c r="AE681" s="21"/>
      <c r="AF681" s="1346">
        <f>SUM(AG681:AH681)</f>
        <v>825</v>
      </c>
      <c r="AG681" s="1346"/>
      <c r="AH681" s="1346">
        <v>825</v>
      </c>
      <c r="AI681" s="1346"/>
      <c r="AJ681" s="82">
        <v>610</v>
      </c>
      <c r="AK681" s="82">
        <f t="shared" si="322"/>
        <v>215</v>
      </c>
      <c r="AL681" s="82">
        <f t="shared" si="323"/>
        <v>215</v>
      </c>
      <c r="AM681" s="1184" t="s">
        <v>1116</v>
      </c>
      <c r="AN681" s="1279"/>
      <c r="AO681" s="2"/>
      <c r="AP681" s="2"/>
      <c r="AQ681" s="2"/>
      <c r="AR681" s="2"/>
      <c r="AS681" s="2"/>
    </row>
    <row r="682" spans="1:45" ht="9" customHeight="1" thickBot="1">
      <c r="A682" s="1351"/>
      <c r="B682" s="1545"/>
      <c r="C682" s="1546"/>
      <c r="D682" s="1546"/>
      <c r="E682" s="1547"/>
      <c r="F682" s="1547"/>
      <c r="G682" s="1547"/>
      <c r="H682" s="1547"/>
      <c r="I682" s="1547"/>
      <c r="J682" s="1547"/>
      <c r="K682" s="1547"/>
      <c r="L682" s="1547"/>
      <c r="M682" s="1547"/>
      <c r="N682" s="1547"/>
      <c r="O682" s="1547"/>
      <c r="P682" s="1547"/>
      <c r="Q682" s="1547"/>
      <c r="R682" s="1547"/>
      <c r="S682" s="1547"/>
      <c r="T682" s="1547"/>
      <c r="U682" s="1548"/>
      <c r="V682" s="1548"/>
      <c r="W682" s="1548"/>
      <c r="X682" s="1548"/>
      <c r="Y682" s="1549"/>
      <c r="Z682" s="1549"/>
      <c r="AA682" s="1549"/>
      <c r="AB682" s="1549"/>
      <c r="AC682" s="1547"/>
      <c r="AD682" s="1547"/>
      <c r="AE682" s="1547"/>
      <c r="AF682" s="1550"/>
      <c r="AG682" s="1550"/>
      <c r="AH682" s="1550"/>
      <c r="AI682" s="1550"/>
      <c r="AJ682" s="1550"/>
      <c r="AK682" s="1547"/>
      <c r="AL682" s="1547"/>
      <c r="AM682" s="1551"/>
      <c r="AN682" s="1552"/>
      <c r="AO682" s="2"/>
      <c r="AP682" s="2"/>
      <c r="AQ682" s="2"/>
      <c r="AR682" s="2"/>
      <c r="AS682" s="2"/>
    </row>
    <row r="683" spans="1:45" ht="37.5" customHeight="1">
      <c r="A683" s="358" t="s">
        <v>276</v>
      </c>
      <c r="B683" s="1675" t="s">
        <v>174</v>
      </c>
      <c r="C683" s="1676"/>
      <c r="D683" s="1676"/>
      <c r="E683" s="1676"/>
      <c r="F683" s="1676"/>
      <c r="G683" s="1676"/>
      <c r="H683" s="1676"/>
      <c r="I683" s="1676"/>
      <c r="J683" s="1676"/>
      <c r="K683" s="1676"/>
      <c r="L683" s="1677"/>
      <c r="M683" s="235">
        <f t="shared" ref="M683:AE683" si="343">M684+M704</f>
        <v>72950</v>
      </c>
      <c r="N683" s="235">
        <f t="shared" si="343"/>
        <v>22000</v>
      </c>
      <c r="O683" s="235">
        <f t="shared" si="343"/>
        <v>14650</v>
      </c>
      <c r="P683" s="235">
        <f t="shared" si="343"/>
        <v>36300</v>
      </c>
      <c r="Q683" s="241">
        <f t="shared" si="343"/>
        <v>81672.899999999994</v>
      </c>
      <c r="R683" s="241">
        <f t="shared" si="343"/>
        <v>8722.9</v>
      </c>
      <c r="S683" s="241">
        <f t="shared" si="343"/>
        <v>14650</v>
      </c>
      <c r="T683" s="241">
        <f t="shared" si="343"/>
        <v>58300</v>
      </c>
      <c r="U683" s="428">
        <f t="shared" si="343"/>
        <v>100235.5</v>
      </c>
      <c r="V683" s="428">
        <f t="shared" si="343"/>
        <v>8722.9</v>
      </c>
      <c r="W683" s="428">
        <f t="shared" si="343"/>
        <v>26822.6</v>
      </c>
      <c r="X683" s="428">
        <f t="shared" si="343"/>
        <v>64690</v>
      </c>
      <c r="Y683" s="478">
        <f t="shared" si="343"/>
        <v>50033.5</v>
      </c>
      <c r="Z683" s="478">
        <f t="shared" si="343"/>
        <v>8722.9</v>
      </c>
      <c r="AA683" s="478">
        <f t="shared" si="343"/>
        <v>26822.6</v>
      </c>
      <c r="AB683" s="478">
        <f t="shared" si="343"/>
        <v>14488</v>
      </c>
      <c r="AC683" s="241">
        <f t="shared" si="343"/>
        <v>61335.070000000007</v>
      </c>
      <c r="AD683" s="241">
        <f t="shared" si="343"/>
        <v>10658.699999999999</v>
      </c>
      <c r="AE683" s="241">
        <f t="shared" si="343"/>
        <v>21180.77</v>
      </c>
      <c r="AF683" s="241">
        <f>SUM(AF684+AF704)</f>
        <v>29495.599999999999</v>
      </c>
      <c r="AG683" s="105">
        <f>SUM(AG684+AG704)</f>
        <v>5789.15</v>
      </c>
      <c r="AH683" s="105"/>
      <c r="AI683" s="105"/>
      <c r="AJ683" s="105">
        <f>SUM(AJ684+AJ704)</f>
        <v>11202</v>
      </c>
      <c r="AK683" s="105">
        <f t="shared" si="322"/>
        <v>15007.599999999999</v>
      </c>
      <c r="AL683" s="105">
        <f t="shared" si="323"/>
        <v>11301.570000000007</v>
      </c>
      <c r="AM683" s="1117"/>
      <c r="AN683" s="1537"/>
    </row>
    <row r="684" spans="1:45" ht="34.200000000000003" customHeight="1">
      <c r="A684" s="344" t="s">
        <v>277</v>
      </c>
      <c r="B684" s="1900" t="s">
        <v>175</v>
      </c>
      <c r="C684" s="1900"/>
      <c r="D684" s="1900"/>
      <c r="E684" s="1900"/>
      <c r="F684" s="1244"/>
      <c r="G684" s="16"/>
      <c r="H684" s="16"/>
      <c r="I684" s="16"/>
      <c r="J684" s="16"/>
      <c r="K684" s="16"/>
      <c r="L684" s="16"/>
      <c r="M684" s="121">
        <f t="shared" ref="M684:T684" si="344">SUM(M685:M698)</f>
        <v>63950</v>
      </c>
      <c r="N684" s="121">
        <f t="shared" si="344"/>
        <v>22000</v>
      </c>
      <c r="O684" s="121">
        <f t="shared" si="344"/>
        <v>11250</v>
      </c>
      <c r="P684" s="121">
        <f t="shared" si="344"/>
        <v>30700</v>
      </c>
      <c r="Q684" s="121">
        <f t="shared" si="344"/>
        <v>72672.899999999994</v>
      </c>
      <c r="R684" s="121">
        <f t="shared" si="344"/>
        <v>8722.9</v>
      </c>
      <c r="S684" s="121">
        <f t="shared" si="344"/>
        <v>11250</v>
      </c>
      <c r="T684" s="121">
        <f t="shared" si="344"/>
        <v>52700</v>
      </c>
      <c r="U684" s="416">
        <f>SUM(U685:U702)</f>
        <v>76918.7</v>
      </c>
      <c r="V684" s="416">
        <f t="shared" ref="V684:AE684" si="345">SUM(V685:V702)</f>
        <v>8722.9</v>
      </c>
      <c r="W684" s="416">
        <f t="shared" si="345"/>
        <v>9105.7999999999993</v>
      </c>
      <c r="X684" s="416">
        <f t="shared" si="345"/>
        <v>59090</v>
      </c>
      <c r="Y684" s="467">
        <f>SUM(Y685:Y703)</f>
        <v>23422.7</v>
      </c>
      <c r="Z684" s="467">
        <f>SUM(Z685:Z703)</f>
        <v>8722.9</v>
      </c>
      <c r="AA684" s="467">
        <f>SUM(AA685:AA703)</f>
        <v>9105.7999999999993</v>
      </c>
      <c r="AB684" s="467">
        <f>SUM(AB685:AB703)</f>
        <v>5594</v>
      </c>
      <c r="AC684" s="121">
        <f>SUM(AC685:AC703)</f>
        <v>23059.51</v>
      </c>
      <c r="AD684" s="121">
        <f t="shared" si="345"/>
        <v>10658.699999999999</v>
      </c>
      <c r="AE684" s="121">
        <f t="shared" si="345"/>
        <v>3464.37</v>
      </c>
      <c r="AF684" s="121">
        <f>SUM(AF685:AF703)</f>
        <v>8936.4399999999987</v>
      </c>
      <c r="AG684" s="95">
        <f>SUM(AG685:AG696)</f>
        <v>3232.4</v>
      </c>
      <c r="AH684" s="95"/>
      <c r="AI684" s="95"/>
      <c r="AJ684" s="95">
        <f>SUM(AJ685:AJ703)</f>
        <v>5351</v>
      </c>
      <c r="AK684" s="95">
        <f t="shared" si="322"/>
        <v>3342.4399999999987</v>
      </c>
      <c r="AL684" s="95">
        <f t="shared" si="323"/>
        <v>-363.19000000000233</v>
      </c>
      <c r="AM684" s="1115"/>
      <c r="AN684" s="1464"/>
    </row>
    <row r="685" spans="1:45" ht="57.6" outlineLevel="1">
      <c r="A685" s="1280" t="s">
        <v>340</v>
      </c>
      <c r="B685" s="1310" t="s">
        <v>21</v>
      </c>
      <c r="C685" s="1307" t="s">
        <v>852</v>
      </c>
      <c r="D685" s="1307"/>
      <c r="E685" s="1284" t="s">
        <v>73</v>
      </c>
      <c r="F685" s="1229" t="s">
        <v>452</v>
      </c>
      <c r="G685" s="1284" t="s">
        <v>377</v>
      </c>
      <c r="H685" s="1284" t="s">
        <v>80</v>
      </c>
      <c r="I685" s="89" t="s">
        <v>33</v>
      </c>
      <c r="J685" s="1284">
        <v>1</v>
      </c>
      <c r="K685" s="1284">
        <v>2019</v>
      </c>
      <c r="L685" s="1284">
        <v>2019</v>
      </c>
      <c r="M685" s="242">
        <f t="shared" ref="M685:M708" si="346">SUM(N685:P685)</f>
        <v>300</v>
      </c>
      <c r="N685" s="242">
        <v>0</v>
      </c>
      <c r="O685" s="242">
        <v>300</v>
      </c>
      <c r="P685" s="242">
        <v>0</v>
      </c>
      <c r="Q685" s="124">
        <f t="shared" ref="Q685:Q694" si="347">SUM(R685:T685)</f>
        <v>300</v>
      </c>
      <c r="R685" s="124">
        <v>0</v>
      </c>
      <c r="S685" s="124">
        <v>300</v>
      </c>
      <c r="T685" s="124">
        <v>0</v>
      </c>
      <c r="U685" s="413">
        <f t="shared" ref="U685:U694" si="348">SUM(V685:X685)</f>
        <v>227.6</v>
      </c>
      <c r="V685" s="413">
        <v>0</v>
      </c>
      <c r="W685" s="413">
        <v>227.6</v>
      </c>
      <c r="X685" s="413">
        <v>0</v>
      </c>
      <c r="Y685" s="464">
        <f t="shared" ref="Y685:Y694" si="349">SUM(Z685:AB685)</f>
        <v>227.6</v>
      </c>
      <c r="Z685" s="464">
        <f>V685</f>
        <v>0</v>
      </c>
      <c r="AA685" s="464">
        <f t="shared" ref="AA685:AB685" si="350">W685</f>
        <v>227.6</v>
      </c>
      <c r="AB685" s="464">
        <f t="shared" si="350"/>
        <v>0</v>
      </c>
      <c r="AC685" s="124">
        <f t="shared" ref="AC685:AC694" si="351">SUM(AD685:AF685)</f>
        <v>227.67</v>
      </c>
      <c r="AD685" s="124">
        <v>0</v>
      </c>
      <c r="AE685" s="124">
        <v>227.67</v>
      </c>
      <c r="AF685" s="301"/>
      <c r="AG685" s="136"/>
      <c r="AH685" s="136"/>
      <c r="AI685" s="136"/>
      <c r="AJ685" s="137"/>
      <c r="AK685" s="1097">
        <f t="shared" si="322"/>
        <v>0</v>
      </c>
      <c r="AL685" s="1097">
        <f t="shared" si="323"/>
        <v>6.9999999999993179E-2</v>
      </c>
      <c r="AM685" s="1098"/>
      <c r="AN685" s="1516"/>
    </row>
    <row r="686" spans="1:45" s="144" customFormat="1" ht="60.6" customHeight="1" outlineLevel="1">
      <c r="A686" s="1309" t="s">
        <v>341</v>
      </c>
      <c r="B686" s="64" t="s">
        <v>177</v>
      </c>
      <c r="C686" s="1307" t="s">
        <v>853</v>
      </c>
      <c r="D686" s="1307"/>
      <c r="E686" s="1307" t="s">
        <v>73</v>
      </c>
      <c r="F686" s="1289" t="s">
        <v>452</v>
      </c>
      <c r="G686" s="1307" t="s">
        <v>377</v>
      </c>
      <c r="H686" s="1307" t="s">
        <v>80</v>
      </c>
      <c r="I686" s="387" t="s">
        <v>33</v>
      </c>
      <c r="J686" s="1307">
        <v>15</v>
      </c>
      <c r="K686" s="1307">
        <v>2018</v>
      </c>
      <c r="L686" s="1307">
        <v>2020</v>
      </c>
      <c r="M686" s="253">
        <f t="shared" si="346"/>
        <v>4400</v>
      </c>
      <c r="N686" s="253">
        <v>0</v>
      </c>
      <c r="O686" s="253">
        <v>2000</v>
      </c>
      <c r="P686" s="253">
        <v>2400</v>
      </c>
      <c r="Q686" s="112">
        <f t="shared" si="347"/>
        <v>4400</v>
      </c>
      <c r="R686" s="112">
        <v>0</v>
      </c>
      <c r="S686" s="112">
        <v>2000</v>
      </c>
      <c r="T686" s="112">
        <v>2400</v>
      </c>
      <c r="U686" s="413">
        <f t="shared" si="348"/>
        <v>3255.7</v>
      </c>
      <c r="V686" s="413">
        <v>0</v>
      </c>
      <c r="W686" s="413">
        <v>855.7</v>
      </c>
      <c r="X686" s="413">
        <v>2400</v>
      </c>
      <c r="Y686" s="464">
        <f t="shared" si="349"/>
        <v>3255.7</v>
      </c>
      <c r="Z686" s="464">
        <f>V686</f>
        <v>0</v>
      </c>
      <c r="AA686" s="464">
        <f>W686</f>
        <v>855.7</v>
      </c>
      <c r="AB686" s="464">
        <f>X686</f>
        <v>2400</v>
      </c>
      <c r="AC686" s="112">
        <f t="shared" si="351"/>
        <v>2726.64</v>
      </c>
      <c r="AD686" s="112">
        <v>511</v>
      </c>
      <c r="AE686" s="112">
        <v>0</v>
      </c>
      <c r="AF686" s="1097">
        <v>2215.64</v>
      </c>
      <c r="AG686" s="146">
        <v>1026.79</v>
      </c>
      <c r="AH686" s="146"/>
      <c r="AI686" s="146"/>
      <c r="AJ686" s="142">
        <v>2216</v>
      </c>
      <c r="AK686" s="1314">
        <f t="shared" si="322"/>
        <v>-184.36000000000013</v>
      </c>
      <c r="AL686" s="1314">
        <f t="shared" si="323"/>
        <v>-529.05999999999995</v>
      </c>
      <c r="AM686" s="1060" t="s">
        <v>1091</v>
      </c>
      <c r="AN686" s="1315" t="s">
        <v>1097</v>
      </c>
    </row>
    <row r="687" spans="1:45" ht="29.25" customHeight="1" outlineLevel="1">
      <c r="A687" s="361" t="s">
        <v>342</v>
      </c>
      <c r="B687" s="267" t="s">
        <v>182</v>
      </c>
      <c r="C687" s="49" t="s">
        <v>976</v>
      </c>
      <c r="D687" s="64"/>
      <c r="E687" s="1284" t="s">
        <v>73</v>
      </c>
      <c r="F687" s="1229" t="s">
        <v>452</v>
      </c>
      <c r="G687" s="1284" t="s">
        <v>377</v>
      </c>
      <c r="H687" s="1284" t="s">
        <v>80</v>
      </c>
      <c r="I687" s="89" t="s">
        <v>33</v>
      </c>
      <c r="J687" s="1284">
        <v>5</v>
      </c>
      <c r="K687" s="1284">
        <v>2020</v>
      </c>
      <c r="L687" s="1284">
        <v>2020</v>
      </c>
      <c r="M687" s="242">
        <f t="shared" si="346"/>
        <v>4000</v>
      </c>
      <c r="N687" s="242">
        <v>0</v>
      </c>
      <c r="O687" s="242">
        <v>0</v>
      </c>
      <c r="P687" s="242">
        <v>4000</v>
      </c>
      <c r="Q687" s="124">
        <f t="shared" si="347"/>
        <v>4000</v>
      </c>
      <c r="R687" s="124">
        <v>0</v>
      </c>
      <c r="S687" s="124">
        <v>0</v>
      </c>
      <c r="T687" s="124">
        <v>4000</v>
      </c>
      <c r="U687" s="413">
        <f t="shared" si="348"/>
        <v>4000</v>
      </c>
      <c r="V687" s="413">
        <f>R687</f>
        <v>0</v>
      </c>
      <c r="W687" s="413">
        <f>S687</f>
        <v>0</v>
      </c>
      <c r="X687" s="413">
        <f>T687</f>
        <v>4000</v>
      </c>
      <c r="Y687" s="464">
        <f t="shared" si="349"/>
        <v>0</v>
      </c>
      <c r="Z687" s="464">
        <v>0</v>
      </c>
      <c r="AA687" s="464">
        <v>0</v>
      </c>
      <c r="AB687" s="464">
        <v>0</v>
      </c>
      <c r="AC687" s="124">
        <f t="shared" si="351"/>
        <v>0</v>
      </c>
      <c r="AD687" s="124">
        <v>0</v>
      </c>
      <c r="AE687" s="124">
        <v>0</v>
      </c>
      <c r="AF687" s="124">
        <v>0</v>
      </c>
      <c r="AG687" s="1348" t="s">
        <v>604</v>
      </c>
      <c r="AH687" s="1348"/>
      <c r="AI687" s="1348"/>
      <c r="AJ687" s="1314">
        <v>0</v>
      </c>
      <c r="AK687" s="1314">
        <f t="shared" si="322"/>
        <v>0</v>
      </c>
      <c r="AL687" s="1314">
        <f t="shared" si="323"/>
        <v>0</v>
      </c>
      <c r="AM687" s="1060"/>
      <c r="AN687" s="1279"/>
    </row>
    <row r="688" spans="1:45" ht="86.4" customHeight="1" outlineLevel="1">
      <c r="A688" s="361" t="s">
        <v>343</v>
      </c>
      <c r="B688" s="267" t="s">
        <v>183</v>
      </c>
      <c r="C688" s="49" t="s">
        <v>977</v>
      </c>
      <c r="D688" s="49"/>
      <c r="E688" s="1284" t="s">
        <v>73</v>
      </c>
      <c r="F688" s="1229" t="s">
        <v>452</v>
      </c>
      <c r="G688" s="1284" t="s">
        <v>377</v>
      </c>
      <c r="H688" s="1284" t="s">
        <v>80</v>
      </c>
      <c r="I688" s="89" t="s">
        <v>33</v>
      </c>
      <c r="J688" s="1284">
        <v>5</v>
      </c>
      <c r="K688" s="1284">
        <v>2019</v>
      </c>
      <c r="L688" s="1284">
        <v>2019</v>
      </c>
      <c r="M688" s="242">
        <f t="shared" si="346"/>
        <v>4000</v>
      </c>
      <c r="N688" s="242">
        <v>0</v>
      </c>
      <c r="O688" s="242">
        <v>4000</v>
      </c>
      <c r="P688" s="242">
        <v>0</v>
      </c>
      <c r="Q688" s="124">
        <f t="shared" si="347"/>
        <v>4000</v>
      </c>
      <c r="R688" s="124">
        <v>0</v>
      </c>
      <c r="S688" s="124">
        <v>4000</v>
      </c>
      <c r="T688" s="124">
        <v>0</v>
      </c>
      <c r="U688" s="422">
        <f t="shared" si="348"/>
        <v>4000</v>
      </c>
      <c r="V688" s="422">
        <v>0</v>
      </c>
      <c r="W688" s="422">
        <v>0</v>
      </c>
      <c r="X688" s="422">
        <v>4000</v>
      </c>
      <c r="Y688" s="464">
        <f t="shared" si="349"/>
        <v>0</v>
      </c>
      <c r="Z688" s="473">
        <v>0</v>
      </c>
      <c r="AA688" s="473">
        <v>0</v>
      </c>
      <c r="AB688" s="473">
        <v>0</v>
      </c>
      <c r="AC688" s="124">
        <f t="shared" si="351"/>
        <v>0</v>
      </c>
      <c r="AD688" s="124">
        <v>0</v>
      </c>
      <c r="AE688" s="124">
        <v>0</v>
      </c>
      <c r="AF688" s="124">
        <v>0</v>
      </c>
      <c r="AG688" s="106" t="s">
        <v>604</v>
      </c>
      <c r="AH688" s="106"/>
      <c r="AI688" s="106"/>
      <c r="AJ688" s="509">
        <v>0</v>
      </c>
      <c r="AK688" s="509">
        <f t="shared" si="322"/>
        <v>0</v>
      </c>
      <c r="AL688" s="509">
        <f t="shared" si="323"/>
        <v>0</v>
      </c>
      <c r="AM688" s="1100"/>
      <c r="AN688" s="1517"/>
    </row>
    <row r="689" spans="1:45" ht="57.6" outlineLevel="1">
      <c r="A689" s="1280" t="s">
        <v>344</v>
      </c>
      <c r="B689" s="64" t="s">
        <v>180</v>
      </c>
      <c r="C689" s="49" t="s">
        <v>854</v>
      </c>
      <c r="D689" s="49"/>
      <c r="E689" s="1284" t="s">
        <v>73</v>
      </c>
      <c r="F689" s="1229" t="s">
        <v>452</v>
      </c>
      <c r="G689" s="1284" t="s">
        <v>377</v>
      </c>
      <c r="H689" s="1284" t="s">
        <v>80</v>
      </c>
      <c r="I689" s="89" t="s">
        <v>33</v>
      </c>
      <c r="J689" s="1284">
        <v>2</v>
      </c>
      <c r="K689" s="1284">
        <v>2019</v>
      </c>
      <c r="L689" s="1284">
        <v>2019</v>
      </c>
      <c r="M689" s="242">
        <f t="shared" si="346"/>
        <v>1200</v>
      </c>
      <c r="N689" s="242">
        <v>0</v>
      </c>
      <c r="O689" s="242">
        <v>1200</v>
      </c>
      <c r="P689" s="242">
        <v>0</v>
      </c>
      <c r="Q689" s="124">
        <f t="shared" si="347"/>
        <v>1200</v>
      </c>
      <c r="R689" s="124">
        <v>0</v>
      </c>
      <c r="S689" s="124">
        <v>1200</v>
      </c>
      <c r="T689" s="124">
        <v>0</v>
      </c>
      <c r="U689" s="422">
        <f t="shared" si="348"/>
        <v>3236.7</v>
      </c>
      <c r="V689" s="413">
        <v>0</v>
      </c>
      <c r="W689" s="413">
        <v>3236.7</v>
      </c>
      <c r="X689" s="413">
        <v>0</v>
      </c>
      <c r="Y689" s="464">
        <f t="shared" si="349"/>
        <v>3236.7</v>
      </c>
      <c r="Z689" s="464">
        <f>V689</f>
        <v>0</v>
      </c>
      <c r="AA689" s="464">
        <f t="shared" ref="AA689:AB694" si="352">W689</f>
        <v>3236.7</v>
      </c>
      <c r="AB689" s="464">
        <f t="shared" si="352"/>
        <v>0</v>
      </c>
      <c r="AC689" s="124">
        <f t="shared" si="351"/>
        <v>3236.7</v>
      </c>
      <c r="AD689" s="124">
        <v>0</v>
      </c>
      <c r="AE689" s="124">
        <v>3236.7</v>
      </c>
      <c r="AF689" s="301"/>
      <c r="AG689" s="111"/>
      <c r="AH689" s="111"/>
      <c r="AI689" s="111"/>
      <c r="AJ689" s="128"/>
      <c r="AK689" s="112">
        <f t="shared" si="322"/>
        <v>0</v>
      </c>
      <c r="AL689" s="112">
        <f t="shared" si="323"/>
        <v>0</v>
      </c>
      <c r="AM689" s="1098"/>
      <c r="AN689" s="1279"/>
    </row>
    <row r="690" spans="1:45" s="144" customFormat="1" ht="94.2" customHeight="1" outlineLevel="1">
      <c r="A690" s="1309" t="s">
        <v>345</v>
      </c>
      <c r="B690" s="1310" t="s">
        <v>178</v>
      </c>
      <c r="C690" s="49" t="s">
        <v>1071</v>
      </c>
      <c r="D690" s="49"/>
      <c r="E690" s="1307" t="s">
        <v>73</v>
      </c>
      <c r="F690" s="1289" t="s">
        <v>452</v>
      </c>
      <c r="G690" s="1307" t="s">
        <v>377</v>
      </c>
      <c r="H690" s="1307" t="s">
        <v>80</v>
      </c>
      <c r="I690" s="387" t="s">
        <v>33</v>
      </c>
      <c r="J690" s="1307">
        <v>10</v>
      </c>
      <c r="K690" s="1307">
        <v>2019</v>
      </c>
      <c r="L690" s="1307">
        <v>2020</v>
      </c>
      <c r="M690" s="253">
        <f t="shared" si="346"/>
        <v>4300</v>
      </c>
      <c r="N690" s="253">
        <v>0</v>
      </c>
      <c r="O690" s="253">
        <v>2150</v>
      </c>
      <c r="P690" s="253">
        <v>2150</v>
      </c>
      <c r="Q690" s="112">
        <f t="shared" si="347"/>
        <v>4300</v>
      </c>
      <c r="R690" s="112">
        <v>0</v>
      </c>
      <c r="S690" s="112">
        <v>2150</v>
      </c>
      <c r="T690" s="112">
        <v>2150</v>
      </c>
      <c r="U690" s="422">
        <f t="shared" si="348"/>
        <v>4300</v>
      </c>
      <c r="V690" s="413">
        <v>0</v>
      </c>
      <c r="W690" s="413">
        <v>0</v>
      </c>
      <c r="X690" s="413">
        <v>4300</v>
      </c>
      <c r="Y690" s="464">
        <f t="shared" si="349"/>
        <v>2612</v>
      </c>
      <c r="Z690" s="464">
        <f t="shared" ref="Z690:Z692" si="353">V690</f>
        <v>0</v>
      </c>
      <c r="AA690" s="464">
        <f t="shared" si="352"/>
        <v>0</v>
      </c>
      <c r="AB690" s="464">
        <v>2612</v>
      </c>
      <c r="AC690" s="112">
        <f t="shared" si="351"/>
        <v>2612</v>
      </c>
      <c r="AD690" s="112">
        <v>0</v>
      </c>
      <c r="AE690" s="112">
        <v>0</v>
      </c>
      <c r="AF690" s="112">
        <v>2612</v>
      </c>
      <c r="AG690" s="146">
        <v>2205.61</v>
      </c>
      <c r="AH690" s="146"/>
      <c r="AI690" s="146"/>
      <c r="AJ690" s="142">
        <v>2612</v>
      </c>
      <c r="AK690" s="1314">
        <f t="shared" si="322"/>
        <v>0</v>
      </c>
      <c r="AL690" s="1314">
        <f t="shared" si="323"/>
        <v>0</v>
      </c>
      <c r="AM690" s="1060" t="s">
        <v>1091</v>
      </c>
      <c r="AN690" s="1315" t="s">
        <v>1097</v>
      </c>
    </row>
    <row r="691" spans="1:45" s="84" customFormat="1" ht="86.4" outlineLevel="1">
      <c r="A691" s="1309" t="s">
        <v>346</v>
      </c>
      <c r="B691" s="64" t="s">
        <v>23</v>
      </c>
      <c r="C691" s="49" t="s">
        <v>855</v>
      </c>
      <c r="D691" s="49"/>
      <c r="E691" s="1307" t="s">
        <v>73</v>
      </c>
      <c r="F691" s="1289" t="s">
        <v>452</v>
      </c>
      <c r="G691" s="1307" t="s">
        <v>377</v>
      </c>
      <c r="H691" s="1307" t="s">
        <v>80</v>
      </c>
      <c r="I691" s="387" t="s">
        <v>33</v>
      </c>
      <c r="J691" s="1307">
        <v>2</v>
      </c>
      <c r="K691" s="1307">
        <v>2019</v>
      </c>
      <c r="L691" s="1307">
        <v>2020</v>
      </c>
      <c r="M691" s="253">
        <f t="shared" si="346"/>
        <v>200</v>
      </c>
      <c r="N691" s="253">
        <v>0</v>
      </c>
      <c r="O691" s="253">
        <v>200</v>
      </c>
      <c r="P691" s="253">
        <v>0</v>
      </c>
      <c r="Q691" s="112">
        <f t="shared" si="347"/>
        <v>200</v>
      </c>
      <c r="R691" s="112">
        <v>0</v>
      </c>
      <c r="S691" s="112">
        <v>200</v>
      </c>
      <c r="T691" s="112">
        <v>0</v>
      </c>
      <c r="U691" s="422">
        <f t="shared" si="348"/>
        <v>120</v>
      </c>
      <c r="V691" s="413">
        <v>0</v>
      </c>
      <c r="W691" s="413">
        <v>0</v>
      </c>
      <c r="X691" s="413">
        <v>120</v>
      </c>
      <c r="Y691" s="464">
        <f t="shared" si="349"/>
        <v>120</v>
      </c>
      <c r="Z691" s="464">
        <f t="shared" si="353"/>
        <v>0</v>
      </c>
      <c r="AA691" s="464">
        <f t="shared" si="352"/>
        <v>0</v>
      </c>
      <c r="AB691" s="464">
        <f t="shared" si="352"/>
        <v>120</v>
      </c>
      <c r="AC691" s="112">
        <f t="shared" si="351"/>
        <v>113</v>
      </c>
      <c r="AD691" s="112">
        <v>0</v>
      </c>
      <c r="AE691" s="112">
        <v>0</v>
      </c>
      <c r="AF691" s="112">
        <v>113</v>
      </c>
      <c r="AG691" s="136"/>
      <c r="AH691" s="136"/>
      <c r="AI691" s="136"/>
      <c r="AJ691" s="387">
        <v>113</v>
      </c>
      <c r="AK691" s="106">
        <f t="shared" si="322"/>
        <v>-7</v>
      </c>
      <c r="AL691" s="106">
        <f t="shared" si="323"/>
        <v>-7</v>
      </c>
      <c r="AM691" s="1200"/>
      <c r="AN691" s="1315" t="s">
        <v>1096</v>
      </c>
    </row>
    <row r="692" spans="1:45" s="84" customFormat="1" ht="86.4" outlineLevel="1">
      <c r="A692" s="1309" t="s">
        <v>347</v>
      </c>
      <c r="B692" s="64" t="s">
        <v>22</v>
      </c>
      <c r="C692" s="49" t="s">
        <v>855</v>
      </c>
      <c r="D692" s="49"/>
      <c r="E692" s="1307" t="s">
        <v>73</v>
      </c>
      <c r="F692" s="1289" t="s">
        <v>452</v>
      </c>
      <c r="G692" s="1307" t="s">
        <v>377</v>
      </c>
      <c r="H692" s="1307" t="s">
        <v>80</v>
      </c>
      <c r="I692" s="387" t="s">
        <v>33</v>
      </c>
      <c r="J692" s="1307">
        <v>2</v>
      </c>
      <c r="K692" s="1307">
        <v>2019</v>
      </c>
      <c r="L692" s="1307">
        <v>2020</v>
      </c>
      <c r="M692" s="253">
        <f t="shared" si="346"/>
        <v>200</v>
      </c>
      <c r="N692" s="253">
        <v>0</v>
      </c>
      <c r="O692" s="253">
        <v>200</v>
      </c>
      <c r="P692" s="253">
        <v>0</v>
      </c>
      <c r="Q692" s="112">
        <f t="shared" si="347"/>
        <v>200</v>
      </c>
      <c r="R692" s="112">
        <v>0</v>
      </c>
      <c r="S692" s="112">
        <v>200</v>
      </c>
      <c r="T692" s="112">
        <v>0</v>
      </c>
      <c r="U692" s="422">
        <f t="shared" si="348"/>
        <v>120</v>
      </c>
      <c r="V692" s="413">
        <v>0</v>
      </c>
      <c r="W692" s="413">
        <v>0</v>
      </c>
      <c r="X692" s="413">
        <v>120</v>
      </c>
      <c r="Y692" s="464">
        <f t="shared" si="349"/>
        <v>120</v>
      </c>
      <c r="Z692" s="464">
        <f t="shared" si="353"/>
        <v>0</v>
      </c>
      <c r="AA692" s="464">
        <f t="shared" si="352"/>
        <v>0</v>
      </c>
      <c r="AB692" s="464">
        <f t="shared" si="352"/>
        <v>120</v>
      </c>
      <c r="AC692" s="112">
        <f t="shared" si="351"/>
        <v>68</v>
      </c>
      <c r="AD692" s="112">
        <v>0</v>
      </c>
      <c r="AE692" s="112">
        <v>0</v>
      </c>
      <c r="AF692" s="112">
        <v>68</v>
      </c>
      <c r="AG692" s="116"/>
      <c r="AH692" s="116"/>
      <c r="AI692" s="116"/>
      <c r="AJ692" s="387">
        <v>68</v>
      </c>
      <c r="AK692" s="106">
        <f t="shared" si="322"/>
        <v>-52</v>
      </c>
      <c r="AL692" s="106">
        <f t="shared" si="323"/>
        <v>-52</v>
      </c>
      <c r="AM692" s="1200"/>
      <c r="AN692" s="1315" t="s">
        <v>1096</v>
      </c>
    </row>
    <row r="693" spans="1:45" s="84" customFormat="1" ht="32.25" customHeight="1" outlineLevel="1">
      <c r="A693" s="1309" t="s">
        <v>348</v>
      </c>
      <c r="B693" s="1310" t="s">
        <v>179</v>
      </c>
      <c r="C693" s="1310"/>
      <c r="D693" s="1310"/>
      <c r="E693" s="1307" t="s">
        <v>73</v>
      </c>
      <c r="F693" s="1289" t="s">
        <v>452</v>
      </c>
      <c r="G693" s="1307" t="s">
        <v>377</v>
      </c>
      <c r="H693" s="1307" t="s">
        <v>80</v>
      </c>
      <c r="I693" s="387" t="s">
        <v>33</v>
      </c>
      <c r="J693" s="1307">
        <v>3</v>
      </c>
      <c r="K693" s="1307">
        <v>2018</v>
      </c>
      <c r="L693" s="1307">
        <v>2019</v>
      </c>
      <c r="M693" s="253">
        <f t="shared" si="346"/>
        <v>1200</v>
      </c>
      <c r="N693" s="253">
        <v>0</v>
      </c>
      <c r="O693" s="253">
        <v>1200</v>
      </c>
      <c r="P693" s="253">
        <v>0</v>
      </c>
      <c r="Q693" s="112">
        <f t="shared" si="347"/>
        <v>1200</v>
      </c>
      <c r="R693" s="112">
        <v>0</v>
      </c>
      <c r="S693" s="112">
        <v>1200</v>
      </c>
      <c r="T693" s="112">
        <v>0</v>
      </c>
      <c r="U693" s="413">
        <f t="shared" si="348"/>
        <v>1200</v>
      </c>
      <c r="V693" s="413">
        <f t="shared" ref="V693:X695" si="354">R693</f>
        <v>0</v>
      </c>
      <c r="W693" s="413">
        <f t="shared" si="354"/>
        <v>1200</v>
      </c>
      <c r="X693" s="413">
        <f t="shared" si="354"/>
        <v>0</v>
      </c>
      <c r="Y693" s="464">
        <f t="shared" si="349"/>
        <v>1200</v>
      </c>
      <c r="Z693" s="464">
        <f>V693</f>
        <v>0</v>
      </c>
      <c r="AA693" s="464">
        <f t="shared" si="352"/>
        <v>1200</v>
      </c>
      <c r="AB693" s="464">
        <f t="shared" si="352"/>
        <v>0</v>
      </c>
      <c r="AC693" s="124">
        <f t="shared" si="351"/>
        <v>1424.8</v>
      </c>
      <c r="AD693" s="387">
        <v>1424.8</v>
      </c>
      <c r="AE693" s="112">
        <v>0</v>
      </c>
      <c r="AF693" s="128"/>
      <c r="AG693" s="116"/>
      <c r="AH693" s="116"/>
      <c r="AI693" s="116"/>
      <c r="AJ693" s="117"/>
      <c r="AK693" s="387">
        <f t="shared" si="322"/>
        <v>0</v>
      </c>
      <c r="AL693" s="387">
        <f t="shared" si="323"/>
        <v>224.79999999999995</v>
      </c>
      <c r="AM693" s="1098"/>
      <c r="AN693" s="1315"/>
    </row>
    <row r="694" spans="1:45" ht="43.2" outlineLevel="1">
      <c r="A694" s="361" t="s">
        <v>349</v>
      </c>
      <c r="B694" s="530" t="s">
        <v>181</v>
      </c>
      <c r="C694" s="512" t="s">
        <v>1073</v>
      </c>
      <c r="D694" s="1310"/>
      <c r="E694" s="1284" t="s">
        <v>73</v>
      </c>
      <c r="F694" s="1229" t="s">
        <v>454</v>
      </c>
      <c r="G694" s="1284" t="s">
        <v>377</v>
      </c>
      <c r="H694" s="1284" t="s">
        <v>80</v>
      </c>
      <c r="I694" s="89" t="s">
        <v>33</v>
      </c>
      <c r="J694" s="1284">
        <v>1</v>
      </c>
      <c r="K694" s="1284">
        <v>2020</v>
      </c>
      <c r="L694" s="1284">
        <v>2020</v>
      </c>
      <c r="M694" s="242">
        <f t="shared" si="346"/>
        <v>150</v>
      </c>
      <c r="N694" s="242">
        <v>0</v>
      </c>
      <c r="O694" s="242">
        <v>0</v>
      </c>
      <c r="P694" s="242">
        <v>150</v>
      </c>
      <c r="Q694" s="124">
        <f t="shared" si="347"/>
        <v>150</v>
      </c>
      <c r="R694" s="124">
        <v>0</v>
      </c>
      <c r="S694" s="124">
        <v>0</v>
      </c>
      <c r="T694" s="124">
        <v>150</v>
      </c>
      <c r="U694" s="413">
        <f t="shared" si="348"/>
        <v>150</v>
      </c>
      <c r="V694" s="413">
        <f t="shared" si="354"/>
        <v>0</v>
      </c>
      <c r="W694" s="413">
        <f t="shared" si="354"/>
        <v>0</v>
      </c>
      <c r="X694" s="413">
        <f t="shared" si="354"/>
        <v>150</v>
      </c>
      <c r="Y694" s="464">
        <f t="shared" si="349"/>
        <v>0</v>
      </c>
      <c r="Z694" s="464">
        <f t="shared" ref="Z694" si="355">V694</f>
        <v>0</v>
      </c>
      <c r="AA694" s="464">
        <f t="shared" si="352"/>
        <v>0</v>
      </c>
      <c r="AB694" s="464">
        <v>0</v>
      </c>
      <c r="AC694" s="124">
        <f t="shared" si="351"/>
        <v>0</v>
      </c>
      <c r="AD694" s="124"/>
      <c r="AE694" s="124"/>
      <c r="AF694" s="301"/>
      <c r="AG694" s="108"/>
      <c r="AH694" s="108"/>
      <c r="AI694" s="108"/>
      <c r="AJ694" s="1346">
        <v>0</v>
      </c>
      <c r="AK694" s="1346">
        <f t="shared" si="322"/>
        <v>0</v>
      </c>
      <c r="AL694" s="1346">
        <f t="shared" si="323"/>
        <v>0</v>
      </c>
      <c r="AM694" s="1061"/>
      <c r="AN694" s="1279"/>
    </row>
    <row r="695" spans="1:45" ht="20.25" customHeight="1" outlineLevel="1">
      <c r="A695" s="1930" t="s">
        <v>350</v>
      </c>
      <c r="B695" s="2137" t="s">
        <v>360</v>
      </c>
      <c r="C695" s="1812" t="s">
        <v>1072</v>
      </c>
      <c r="D695" s="1245"/>
      <c r="E695" s="1576" t="s">
        <v>73</v>
      </c>
      <c r="F695" s="1909" t="s">
        <v>454</v>
      </c>
      <c r="G695" s="1284" t="s">
        <v>377</v>
      </c>
      <c r="H695" s="1284" t="s">
        <v>80</v>
      </c>
      <c r="I695" s="89" t="s">
        <v>33</v>
      </c>
      <c r="J695" s="1284">
        <v>2</v>
      </c>
      <c r="K695" s="1576">
        <v>2018</v>
      </c>
      <c r="L695" s="1576">
        <v>2020</v>
      </c>
      <c r="M695" s="1839">
        <f t="shared" si="346"/>
        <v>44000</v>
      </c>
      <c r="N695" s="1839">
        <v>22000</v>
      </c>
      <c r="O695" s="1839">
        <v>0</v>
      </c>
      <c r="P695" s="1839">
        <v>22000</v>
      </c>
      <c r="Q695" s="1612">
        <f>SUM(R695:T696)</f>
        <v>44000</v>
      </c>
      <c r="R695" s="1612">
        <v>0</v>
      </c>
      <c r="S695" s="1612">
        <v>0</v>
      </c>
      <c r="T695" s="1612">
        <v>44000</v>
      </c>
      <c r="U695" s="1681">
        <f>SUM(V695:X696)</f>
        <v>44000</v>
      </c>
      <c r="V695" s="1681">
        <f t="shared" si="354"/>
        <v>0</v>
      </c>
      <c r="W695" s="1681">
        <f t="shared" si="354"/>
        <v>0</v>
      </c>
      <c r="X695" s="1681">
        <f t="shared" si="354"/>
        <v>44000</v>
      </c>
      <c r="Y695" s="1594">
        <f>SUM(Z695:AB696)</f>
        <v>0</v>
      </c>
      <c r="Z695" s="1594">
        <v>0</v>
      </c>
      <c r="AA695" s="1594">
        <v>0</v>
      </c>
      <c r="AB695" s="1594">
        <v>0</v>
      </c>
      <c r="AC695" s="1570">
        <f>SUM(AD695:AF696)</f>
        <v>0</v>
      </c>
      <c r="AD695" s="1570"/>
      <c r="AE695" s="1570"/>
      <c r="AF695" s="2145"/>
      <c r="AG695" s="2105"/>
      <c r="AH695" s="1235"/>
      <c r="AI695" s="1235"/>
      <c r="AJ695" s="1558">
        <v>0</v>
      </c>
      <c r="AK695" s="1558">
        <f t="shared" si="322"/>
        <v>0</v>
      </c>
      <c r="AL695" s="1558">
        <f t="shared" si="322"/>
        <v>0</v>
      </c>
      <c r="AM695" s="1160"/>
      <c r="AN695" s="1990"/>
      <c r="AO695" s="2"/>
      <c r="AP695" s="2"/>
      <c r="AQ695" s="2"/>
      <c r="AR695" s="2"/>
      <c r="AS695" s="2"/>
    </row>
    <row r="696" spans="1:45" ht="31.5" customHeight="1" outlineLevel="1">
      <c r="A696" s="1992"/>
      <c r="B696" s="2138"/>
      <c r="C696" s="1814"/>
      <c r="D696" s="1246"/>
      <c r="E696" s="1578"/>
      <c r="F696" s="2001"/>
      <c r="G696" s="1284" t="s">
        <v>420</v>
      </c>
      <c r="H696" s="1284" t="s">
        <v>419</v>
      </c>
      <c r="I696" s="21">
        <v>4309.2</v>
      </c>
      <c r="J696" s="21">
        <v>3134.2</v>
      </c>
      <c r="K696" s="1578"/>
      <c r="L696" s="1578"/>
      <c r="M696" s="1841"/>
      <c r="N696" s="1841"/>
      <c r="O696" s="1841"/>
      <c r="P696" s="1841"/>
      <c r="Q696" s="1614"/>
      <c r="R696" s="1614"/>
      <c r="S696" s="1614"/>
      <c r="T696" s="1614"/>
      <c r="U696" s="1683"/>
      <c r="V696" s="1683"/>
      <c r="W696" s="1683"/>
      <c r="X696" s="1683"/>
      <c r="Y696" s="1596"/>
      <c r="Z696" s="1596"/>
      <c r="AA696" s="1596"/>
      <c r="AB696" s="1596"/>
      <c r="AC696" s="1572"/>
      <c r="AD696" s="1572"/>
      <c r="AE696" s="1572"/>
      <c r="AF696" s="2146"/>
      <c r="AG696" s="2106"/>
      <c r="AH696" s="1236"/>
      <c r="AI696" s="1236"/>
      <c r="AJ696" s="1560"/>
      <c r="AK696" s="1560"/>
      <c r="AL696" s="1560"/>
      <c r="AM696" s="1161"/>
      <c r="AN696" s="1990"/>
      <c r="AO696" s="2"/>
      <c r="AP696" s="2"/>
      <c r="AQ696" s="2"/>
      <c r="AR696" s="2"/>
      <c r="AS696" s="2"/>
    </row>
    <row r="697" spans="1:45" ht="57.6" outlineLevel="1">
      <c r="A697" s="1280" t="s">
        <v>757</v>
      </c>
      <c r="B697" s="65" t="s">
        <v>758</v>
      </c>
      <c r="C697" s="263" t="s">
        <v>717</v>
      </c>
      <c r="D697" s="263"/>
      <c r="E697" s="1284" t="s">
        <v>73</v>
      </c>
      <c r="F697" s="1229" t="s">
        <v>454</v>
      </c>
      <c r="G697" s="1284" t="s">
        <v>377</v>
      </c>
      <c r="H697" s="1284" t="s">
        <v>80</v>
      </c>
      <c r="I697" s="89" t="s">
        <v>33</v>
      </c>
      <c r="J697" s="1284">
        <v>1</v>
      </c>
      <c r="K697" s="1284">
        <v>2018</v>
      </c>
      <c r="L697" s="1284">
        <v>2018</v>
      </c>
      <c r="M697" s="1242"/>
      <c r="N697" s="1242"/>
      <c r="O697" s="1242"/>
      <c r="P697" s="1242"/>
      <c r="Q697" s="1232">
        <f>SUM(R697:T697)</f>
        <v>7178</v>
      </c>
      <c r="R697" s="1232">
        <v>7178</v>
      </c>
      <c r="S697" s="1232">
        <v>0</v>
      </c>
      <c r="T697" s="1232">
        <v>0</v>
      </c>
      <c r="U697" s="1240">
        <f t="shared" ref="U697:U702" si="356">SUM(V697:X697)</f>
        <v>7178</v>
      </c>
      <c r="V697" s="1240">
        <f t="shared" ref="V697:X698" si="357">R697</f>
        <v>7178</v>
      </c>
      <c r="W697" s="1240">
        <f t="shared" si="357"/>
        <v>0</v>
      </c>
      <c r="X697" s="1240">
        <f t="shared" si="357"/>
        <v>0</v>
      </c>
      <c r="Y697" s="1238">
        <f t="shared" ref="Y697:Y703" si="358">SUM(Z697:AB697)</f>
        <v>7178</v>
      </c>
      <c r="Z697" s="1238">
        <f>V697</f>
        <v>7178</v>
      </c>
      <c r="AA697" s="1238">
        <f t="shared" ref="AA697:AB702" si="359">W697</f>
        <v>0</v>
      </c>
      <c r="AB697" s="1238">
        <f t="shared" si="359"/>
        <v>0</v>
      </c>
      <c r="AC697" s="1232">
        <f t="shared" ref="AC697:AC703" si="360">SUM(AD697:AF697)</f>
        <v>7178</v>
      </c>
      <c r="AD697" s="1232">
        <v>7178</v>
      </c>
      <c r="AE697" s="289">
        <v>0</v>
      </c>
      <c r="AF697" s="1037"/>
      <c r="AG697" s="271"/>
      <c r="AH697" s="271"/>
      <c r="AI697" s="271"/>
      <c r="AJ697" s="1292"/>
      <c r="AK697" s="1413">
        <f t="shared" si="322"/>
        <v>0</v>
      </c>
      <c r="AL697" s="1413">
        <f t="shared" si="323"/>
        <v>0</v>
      </c>
      <c r="AM697" s="1201"/>
      <c r="AN697" s="1279"/>
      <c r="AO697" s="2"/>
      <c r="AP697" s="2"/>
      <c r="AQ697" s="2"/>
      <c r="AR697" s="2"/>
      <c r="AS697" s="2"/>
    </row>
    <row r="698" spans="1:45" ht="57.6" outlineLevel="1">
      <c r="A698" s="1280" t="s">
        <v>759</v>
      </c>
      <c r="B698" s="272" t="s">
        <v>760</v>
      </c>
      <c r="C698" s="263" t="s">
        <v>717</v>
      </c>
      <c r="D698" s="263"/>
      <c r="E698" s="1284" t="s">
        <v>73</v>
      </c>
      <c r="F698" s="1229" t="s">
        <v>454</v>
      </c>
      <c r="G698" s="1284" t="s">
        <v>377</v>
      </c>
      <c r="H698" s="1284" t="s">
        <v>80</v>
      </c>
      <c r="I698" s="89" t="s">
        <v>33</v>
      </c>
      <c r="J698" s="1284">
        <v>2</v>
      </c>
      <c r="K698" s="1284">
        <v>2018</v>
      </c>
      <c r="L698" s="1284">
        <v>2018</v>
      </c>
      <c r="M698" s="1242"/>
      <c r="N698" s="1242"/>
      <c r="O698" s="1242"/>
      <c r="P698" s="1242"/>
      <c r="Q698" s="1232">
        <f>SUM(R698:T698)</f>
        <v>1544.9</v>
      </c>
      <c r="R698" s="1232">
        <v>1544.9</v>
      </c>
      <c r="S698" s="1232">
        <v>0</v>
      </c>
      <c r="T698" s="1232">
        <v>0</v>
      </c>
      <c r="U698" s="1240">
        <f t="shared" si="356"/>
        <v>1544.9</v>
      </c>
      <c r="V698" s="1240">
        <f t="shared" si="357"/>
        <v>1544.9</v>
      </c>
      <c r="W698" s="1240">
        <f t="shared" si="357"/>
        <v>0</v>
      </c>
      <c r="X698" s="1240">
        <f t="shared" si="357"/>
        <v>0</v>
      </c>
      <c r="Y698" s="1238">
        <f t="shared" si="358"/>
        <v>1544.9</v>
      </c>
      <c r="Z698" s="1238">
        <f t="shared" ref="Z698:Z701" si="361">V698</f>
        <v>1544.9</v>
      </c>
      <c r="AA698" s="1238">
        <f t="shared" si="359"/>
        <v>0</v>
      </c>
      <c r="AB698" s="1238">
        <f t="shared" si="359"/>
        <v>0</v>
      </c>
      <c r="AC698" s="1232">
        <f t="shared" si="360"/>
        <v>1544.9</v>
      </c>
      <c r="AD698" s="1267">
        <v>1544.9</v>
      </c>
      <c r="AE698" s="289">
        <v>0</v>
      </c>
      <c r="AF698" s="1037"/>
      <c r="AG698" s="271"/>
      <c r="AH698" s="271"/>
      <c r="AI698" s="271"/>
      <c r="AJ698" s="1292"/>
      <c r="AK698" s="1413">
        <f t="shared" si="322"/>
        <v>0</v>
      </c>
      <c r="AL698" s="1413">
        <f t="shared" si="323"/>
        <v>0</v>
      </c>
      <c r="AM698" s="1201"/>
      <c r="AN698" s="1279"/>
      <c r="AO698" s="2"/>
      <c r="AP698" s="2"/>
      <c r="AQ698" s="2"/>
      <c r="AR698" s="2"/>
      <c r="AS698" s="2"/>
    </row>
    <row r="699" spans="1:45" ht="60.6" customHeight="1" outlineLevel="1">
      <c r="A699" s="1280" t="s">
        <v>842</v>
      </c>
      <c r="B699" s="272" t="s">
        <v>843</v>
      </c>
      <c r="C699" s="263" t="s">
        <v>845</v>
      </c>
      <c r="D699" s="263"/>
      <c r="E699" s="1284" t="s">
        <v>73</v>
      </c>
      <c r="F699" s="1229" t="s">
        <v>452</v>
      </c>
      <c r="G699" s="1284" t="s">
        <v>377</v>
      </c>
      <c r="H699" s="1284" t="s">
        <v>80</v>
      </c>
      <c r="I699" s="89" t="s">
        <v>33</v>
      </c>
      <c r="J699" s="1284">
        <v>2</v>
      </c>
      <c r="K699" s="1284">
        <v>2019</v>
      </c>
      <c r="L699" s="1284">
        <v>2019</v>
      </c>
      <c r="M699" s="1242"/>
      <c r="N699" s="1242"/>
      <c r="O699" s="1242"/>
      <c r="P699" s="1242"/>
      <c r="Q699" s="1232"/>
      <c r="R699" s="1232"/>
      <c r="S699" s="1232"/>
      <c r="T699" s="1232"/>
      <c r="U699" s="1240">
        <f t="shared" si="356"/>
        <v>1217.5</v>
      </c>
      <c r="V699" s="1240">
        <v>0</v>
      </c>
      <c r="W699" s="1240">
        <v>1217.5</v>
      </c>
      <c r="X699" s="1240">
        <v>0</v>
      </c>
      <c r="Y699" s="1238">
        <f t="shared" si="358"/>
        <v>1217.5</v>
      </c>
      <c r="Z699" s="1238">
        <f t="shared" si="361"/>
        <v>0</v>
      </c>
      <c r="AA699" s="1238">
        <f t="shared" si="359"/>
        <v>1217.5</v>
      </c>
      <c r="AB699" s="1238">
        <f t="shared" si="359"/>
        <v>0</v>
      </c>
      <c r="AC699" s="1267">
        <f t="shared" si="360"/>
        <v>1217.5</v>
      </c>
      <c r="AD699" s="1267"/>
      <c r="AE699" s="1267"/>
      <c r="AF699" s="1267">
        <v>1217.5</v>
      </c>
      <c r="AG699" s="271"/>
      <c r="AH699" s="271"/>
      <c r="AI699" s="271"/>
      <c r="AJ699" s="1292"/>
      <c r="AK699" s="1413">
        <f t="shared" si="322"/>
        <v>1217.5</v>
      </c>
      <c r="AL699" s="1413">
        <f t="shared" si="323"/>
        <v>0</v>
      </c>
      <c r="AM699" s="1201"/>
      <c r="AN699" s="1279"/>
      <c r="AO699" s="2"/>
      <c r="AP699" s="2"/>
      <c r="AQ699" s="2"/>
      <c r="AR699" s="2"/>
      <c r="AS699" s="2"/>
    </row>
    <row r="700" spans="1:45" ht="60" customHeight="1" outlineLevel="1">
      <c r="A700" s="1280" t="s">
        <v>846</v>
      </c>
      <c r="B700" s="272" t="s">
        <v>847</v>
      </c>
      <c r="C700" s="263" t="s">
        <v>845</v>
      </c>
      <c r="D700" s="263"/>
      <c r="E700" s="1284" t="s">
        <v>73</v>
      </c>
      <c r="F700" s="1229" t="s">
        <v>452</v>
      </c>
      <c r="G700" s="1284" t="s">
        <v>377</v>
      </c>
      <c r="H700" s="1284" t="s">
        <v>80</v>
      </c>
      <c r="I700" s="89" t="s">
        <v>33</v>
      </c>
      <c r="J700" s="1284">
        <v>4</v>
      </c>
      <c r="K700" s="1284">
        <v>2018</v>
      </c>
      <c r="L700" s="1284">
        <v>2020</v>
      </c>
      <c r="M700" s="1242"/>
      <c r="N700" s="1242"/>
      <c r="O700" s="1242"/>
      <c r="P700" s="1242"/>
      <c r="Q700" s="1232"/>
      <c r="R700" s="1232"/>
      <c r="S700" s="1232"/>
      <c r="T700" s="1232"/>
      <c r="U700" s="1240">
        <f t="shared" si="356"/>
        <v>1241.5</v>
      </c>
      <c r="V700" s="1240">
        <v>0</v>
      </c>
      <c r="W700" s="1240">
        <v>1241.5</v>
      </c>
      <c r="X700" s="1240">
        <v>0</v>
      </c>
      <c r="Y700" s="1238">
        <f t="shared" si="358"/>
        <v>1241.5</v>
      </c>
      <c r="Z700" s="1238">
        <f t="shared" si="361"/>
        <v>0</v>
      </c>
      <c r="AA700" s="1238">
        <f t="shared" si="359"/>
        <v>1241.5</v>
      </c>
      <c r="AB700" s="1238">
        <f t="shared" si="359"/>
        <v>0</v>
      </c>
      <c r="AC700" s="1267">
        <f t="shared" si="360"/>
        <v>1241.5</v>
      </c>
      <c r="AD700" s="1267"/>
      <c r="AE700" s="1267"/>
      <c r="AF700" s="1267">
        <v>1241.5</v>
      </c>
      <c r="AG700" s="271"/>
      <c r="AH700" s="271"/>
      <c r="AI700" s="271"/>
      <c r="AJ700" s="1292"/>
      <c r="AK700" s="1413">
        <f t="shared" si="322"/>
        <v>1241.5</v>
      </c>
      <c r="AL700" s="1413">
        <f t="shared" si="323"/>
        <v>0</v>
      </c>
      <c r="AM700" s="1201"/>
      <c r="AN700" s="1279"/>
      <c r="AO700" s="2"/>
      <c r="AP700" s="2"/>
      <c r="AQ700" s="2"/>
      <c r="AR700" s="2"/>
      <c r="AS700" s="2"/>
    </row>
    <row r="701" spans="1:45" ht="60" customHeight="1" outlineLevel="1">
      <c r="A701" s="1280" t="s">
        <v>848</v>
      </c>
      <c r="B701" s="272" t="s">
        <v>849</v>
      </c>
      <c r="C701" s="263" t="s">
        <v>845</v>
      </c>
      <c r="D701" s="263"/>
      <c r="E701" s="1284" t="s">
        <v>73</v>
      </c>
      <c r="F701" s="1229" t="s">
        <v>452</v>
      </c>
      <c r="G701" s="1284" t="s">
        <v>377</v>
      </c>
      <c r="H701" s="1284" t="s">
        <v>80</v>
      </c>
      <c r="I701" s="89" t="s">
        <v>33</v>
      </c>
      <c r="J701" s="1284">
        <v>2</v>
      </c>
      <c r="K701" s="1284">
        <v>2020</v>
      </c>
      <c r="L701" s="1284">
        <v>2020</v>
      </c>
      <c r="M701" s="1242"/>
      <c r="N701" s="1242"/>
      <c r="O701" s="1242"/>
      <c r="P701" s="1242"/>
      <c r="Q701" s="1232"/>
      <c r="R701" s="1232"/>
      <c r="S701" s="1232"/>
      <c r="T701" s="1232"/>
      <c r="U701" s="1240">
        <f t="shared" si="356"/>
        <v>299.5</v>
      </c>
      <c r="V701" s="1240">
        <v>0</v>
      </c>
      <c r="W701" s="1240">
        <v>299.5</v>
      </c>
      <c r="X701" s="1240">
        <v>0</v>
      </c>
      <c r="Y701" s="1238">
        <f t="shared" si="358"/>
        <v>299.5</v>
      </c>
      <c r="Z701" s="1238">
        <f t="shared" si="361"/>
        <v>0</v>
      </c>
      <c r="AA701" s="1238">
        <f t="shared" si="359"/>
        <v>299.5</v>
      </c>
      <c r="AB701" s="1238">
        <f t="shared" si="359"/>
        <v>0</v>
      </c>
      <c r="AC701" s="1267">
        <f t="shared" si="360"/>
        <v>299.5</v>
      </c>
      <c r="AD701" s="1267"/>
      <c r="AE701" s="1267"/>
      <c r="AF701" s="1267">
        <v>299.5</v>
      </c>
      <c r="AG701" s="271"/>
      <c r="AH701" s="271"/>
      <c r="AI701" s="271"/>
      <c r="AJ701" s="1292"/>
      <c r="AK701" s="1413">
        <f t="shared" si="322"/>
        <v>299.5</v>
      </c>
      <c r="AL701" s="1413">
        <f t="shared" si="323"/>
        <v>0</v>
      </c>
      <c r="AM701" s="1201"/>
      <c r="AN701" s="1279"/>
      <c r="AO701" s="2"/>
      <c r="AP701" s="2"/>
      <c r="AQ701" s="2"/>
      <c r="AR701" s="2"/>
      <c r="AS701" s="2"/>
    </row>
    <row r="702" spans="1:45" ht="57.6" outlineLevel="1">
      <c r="A702" s="1280" t="s">
        <v>850</v>
      </c>
      <c r="B702" s="272" t="s">
        <v>851</v>
      </c>
      <c r="C702" s="263" t="s">
        <v>845</v>
      </c>
      <c r="D702" s="263"/>
      <c r="E702" s="1284" t="s">
        <v>73</v>
      </c>
      <c r="F702" s="1229" t="s">
        <v>452</v>
      </c>
      <c r="G702" s="1284" t="s">
        <v>377</v>
      </c>
      <c r="H702" s="1284" t="s">
        <v>80</v>
      </c>
      <c r="I702" s="89" t="s">
        <v>33</v>
      </c>
      <c r="J702" s="1284"/>
      <c r="K702" s="1284">
        <v>2019</v>
      </c>
      <c r="L702" s="1284">
        <v>2020</v>
      </c>
      <c r="M702" s="1242"/>
      <c r="N702" s="1242"/>
      <c r="O702" s="1242"/>
      <c r="P702" s="1242"/>
      <c r="Q702" s="1232"/>
      <c r="R702" s="1232"/>
      <c r="S702" s="1232"/>
      <c r="T702" s="1232"/>
      <c r="U702" s="1240">
        <f t="shared" si="356"/>
        <v>827.3</v>
      </c>
      <c r="V702" s="1240">
        <v>0</v>
      </c>
      <c r="W702" s="1240">
        <v>827.3</v>
      </c>
      <c r="X702" s="1240">
        <v>0</v>
      </c>
      <c r="Y702" s="1238">
        <f t="shared" si="358"/>
        <v>827.3</v>
      </c>
      <c r="Z702" s="1238">
        <f>V702</f>
        <v>0</v>
      </c>
      <c r="AA702" s="1238">
        <f t="shared" si="359"/>
        <v>827.3</v>
      </c>
      <c r="AB702" s="1238">
        <f t="shared" si="359"/>
        <v>0</v>
      </c>
      <c r="AC702" s="1267">
        <f t="shared" si="360"/>
        <v>827.3</v>
      </c>
      <c r="AD702" s="1267"/>
      <c r="AE702" s="1267"/>
      <c r="AF702" s="1267">
        <v>827.3</v>
      </c>
      <c r="AG702" s="271"/>
      <c r="AH702" s="271"/>
      <c r="AI702" s="271"/>
      <c r="AJ702" s="1292"/>
      <c r="AK702" s="1413">
        <f t="shared" si="322"/>
        <v>827.3</v>
      </c>
      <c r="AL702" s="1413">
        <f t="shared" si="323"/>
        <v>0</v>
      </c>
      <c r="AM702" s="1201"/>
      <c r="AN702" s="1279"/>
      <c r="AO702" s="2"/>
      <c r="AP702" s="2"/>
      <c r="AQ702" s="2"/>
      <c r="AR702" s="2"/>
      <c r="AS702" s="2"/>
    </row>
    <row r="703" spans="1:45" ht="43.2" outlineLevel="1">
      <c r="A703" s="1280" t="s">
        <v>978</v>
      </c>
      <c r="B703" s="1339" t="s">
        <v>1074</v>
      </c>
      <c r="C703" s="1313" t="s">
        <v>1070</v>
      </c>
      <c r="D703" s="263"/>
      <c r="E703" s="1284" t="s">
        <v>73</v>
      </c>
      <c r="F703" s="1284" t="s">
        <v>452</v>
      </c>
      <c r="G703" s="1284" t="s">
        <v>934</v>
      </c>
      <c r="H703" s="1284" t="s">
        <v>80</v>
      </c>
      <c r="I703" s="1284">
        <v>2</v>
      </c>
      <c r="J703" s="1284">
        <v>2</v>
      </c>
      <c r="K703" s="1284">
        <v>2020</v>
      </c>
      <c r="L703" s="1284">
        <v>2020</v>
      </c>
      <c r="M703" s="1242"/>
      <c r="N703" s="1242"/>
      <c r="O703" s="1242"/>
      <c r="P703" s="1242"/>
      <c r="Q703" s="1232"/>
      <c r="R703" s="1232"/>
      <c r="S703" s="1232"/>
      <c r="T703" s="1232"/>
      <c r="U703" s="1240"/>
      <c r="V703" s="1240"/>
      <c r="W703" s="1240"/>
      <c r="X703" s="1240"/>
      <c r="Y703" s="1238">
        <f t="shared" si="358"/>
        <v>342</v>
      </c>
      <c r="Z703" s="1238">
        <v>0</v>
      </c>
      <c r="AA703" s="1238">
        <v>0</v>
      </c>
      <c r="AB703" s="1238">
        <v>342</v>
      </c>
      <c r="AC703" s="1267">
        <f t="shared" si="360"/>
        <v>342</v>
      </c>
      <c r="AD703" s="1267"/>
      <c r="AE703" s="1267"/>
      <c r="AF703" s="1267">
        <v>342</v>
      </c>
      <c r="AG703" s="271"/>
      <c r="AH703" s="271"/>
      <c r="AI703" s="271"/>
      <c r="AJ703" s="1413">
        <v>342</v>
      </c>
      <c r="AK703" s="1413">
        <f t="shared" si="322"/>
        <v>0</v>
      </c>
      <c r="AL703" s="1413">
        <f t="shared" si="323"/>
        <v>0</v>
      </c>
      <c r="AM703" s="1107" t="s">
        <v>1111</v>
      </c>
      <c r="AN703" s="1279"/>
      <c r="AO703" s="2"/>
      <c r="AP703" s="2"/>
      <c r="AQ703" s="2"/>
      <c r="AR703" s="2"/>
      <c r="AS703" s="2"/>
    </row>
    <row r="704" spans="1:45" ht="30.75" customHeight="1">
      <c r="A704" s="363" t="s">
        <v>278</v>
      </c>
      <c r="B704" s="1878" t="s">
        <v>176</v>
      </c>
      <c r="C704" s="1878"/>
      <c r="D704" s="1878"/>
      <c r="E704" s="1878"/>
      <c r="F704" s="1230"/>
      <c r="G704" s="46"/>
      <c r="H704" s="46"/>
      <c r="I704" s="46"/>
      <c r="J704" s="46"/>
      <c r="K704" s="46"/>
      <c r="L704" s="46"/>
      <c r="M704" s="47">
        <f t="shared" ref="M704:R704" si="362">SUM(M705:M708)</f>
        <v>9000</v>
      </c>
      <c r="N704" s="47">
        <f t="shared" si="362"/>
        <v>0</v>
      </c>
      <c r="O704" s="47">
        <f t="shared" si="362"/>
        <v>3400</v>
      </c>
      <c r="P704" s="47">
        <f t="shared" si="362"/>
        <v>5600</v>
      </c>
      <c r="Q704" s="47">
        <f t="shared" si="362"/>
        <v>9000</v>
      </c>
      <c r="R704" s="47">
        <f t="shared" si="362"/>
        <v>0</v>
      </c>
      <c r="S704" s="47">
        <f>SUM(S705:S708)</f>
        <v>3400</v>
      </c>
      <c r="T704" s="47">
        <f>SUM(T705:T709)</f>
        <v>5600</v>
      </c>
      <c r="U704" s="399">
        <f>SUM(U705:U710)</f>
        <v>23316.799999999999</v>
      </c>
      <c r="V704" s="399">
        <f t="shared" ref="V704:AE704" si="363">SUM(V705:V710)</f>
        <v>0</v>
      </c>
      <c r="W704" s="399">
        <f t="shared" si="363"/>
        <v>17716.8</v>
      </c>
      <c r="X704" s="399">
        <f t="shared" si="363"/>
        <v>5600</v>
      </c>
      <c r="Y704" s="448">
        <f>SUM(Y705:Y712)</f>
        <v>26610.799999999999</v>
      </c>
      <c r="Z704" s="448">
        <f>SUM(Z705:Z712)</f>
        <v>0</v>
      </c>
      <c r="AA704" s="448">
        <f t="shared" ref="AA704:AB704" si="364">SUM(AA705:AA712)</f>
        <v>17716.8</v>
      </c>
      <c r="AB704" s="448">
        <f t="shared" si="364"/>
        <v>8894</v>
      </c>
      <c r="AC704" s="47">
        <f>SUM(AC705:AC712)</f>
        <v>38275.560000000005</v>
      </c>
      <c r="AD704" s="47">
        <f t="shared" si="363"/>
        <v>0</v>
      </c>
      <c r="AE704" s="47">
        <f t="shared" si="363"/>
        <v>17716.400000000001</v>
      </c>
      <c r="AF704" s="47">
        <f>SUM(AF705:AF712)</f>
        <v>20559.16</v>
      </c>
      <c r="AG704" s="100">
        <f>SUM(AG705:AG708)</f>
        <v>2556.75</v>
      </c>
      <c r="AH704" s="100"/>
      <c r="AI704" s="100"/>
      <c r="AJ704" s="100">
        <f>SUM(AJ705:AJ712)</f>
        <v>5851</v>
      </c>
      <c r="AK704" s="100">
        <f t="shared" si="322"/>
        <v>11665.16</v>
      </c>
      <c r="AL704" s="100">
        <f t="shared" si="323"/>
        <v>11664.760000000006</v>
      </c>
      <c r="AM704" s="1129"/>
      <c r="AN704" s="1498"/>
    </row>
    <row r="705" spans="1:40" ht="57.6" outlineLevel="1">
      <c r="A705" s="1280" t="s">
        <v>351</v>
      </c>
      <c r="B705" s="1310" t="s">
        <v>860</v>
      </c>
      <c r="C705" s="49" t="s">
        <v>861</v>
      </c>
      <c r="D705" s="49"/>
      <c r="E705" s="1284" t="s">
        <v>73</v>
      </c>
      <c r="F705" s="1229" t="s">
        <v>454</v>
      </c>
      <c r="G705" s="1284" t="s">
        <v>377</v>
      </c>
      <c r="H705" s="1284" t="s">
        <v>80</v>
      </c>
      <c r="I705" s="89" t="s">
        <v>33</v>
      </c>
      <c r="J705" s="1284">
        <v>2</v>
      </c>
      <c r="K705" s="1284">
        <v>2019</v>
      </c>
      <c r="L705" s="1284">
        <v>2019</v>
      </c>
      <c r="M705" s="1346">
        <f t="shared" si="346"/>
        <v>1000</v>
      </c>
      <c r="N705" s="21">
        <v>0</v>
      </c>
      <c r="O705" s="21">
        <v>1000</v>
      </c>
      <c r="P705" s="21">
        <v>0</v>
      </c>
      <c r="Q705" s="1346">
        <f>SUM(R705:T705)</f>
        <v>1000</v>
      </c>
      <c r="R705" s="1346">
        <v>0</v>
      </c>
      <c r="S705" s="1346">
        <v>1000</v>
      </c>
      <c r="T705" s="1346">
        <v>0</v>
      </c>
      <c r="U705" s="413">
        <f t="shared" ref="U705:U710" si="365">SUM(V705:X705)</f>
        <v>1019.7</v>
      </c>
      <c r="V705" s="413">
        <v>0</v>
      </c>
      <c r="W705" s="413">
        <v>1019.7</v>
      </c>
      <c r="X705" s="413">
        <v>0</v>
      </c>
      <c r="Y705" s="464">
        <f t="shared" ref="Y705:Y712" si="366">SUM(Z705:AB705)</f>
        <v>1019.7</v>
      </c>
      <c r="Z705" s="464">
        <f>V705</f>
        <v>0</v>
      </c>
      <c r="AA705" s="464">
        <f t="shared" ref="AA705:AB706" si="367">W705</f>
        <v>1019.7</v>
      </c>
      <c r="AB705" s="464">
        <f t="shared" si="367"/>
        <v>0</v>
      </c>
      <c r="AC705" s="1346">
        <f t="shared" ref="AC705:AC712" si="368">SUM(AD705:AF705)</f>
        <v>1019.7</v>
      </c>
      <c r="AD705" s="1346">
        <v>0</v>
      </c>
      <c r="AE705" s="1346">
        <v>1019.7</v>
      </c>
      <c r="AF705" s="132"/>
      <c r="AG705" s="127"/>
      <c r="AH705" s="127"/>
      <c r="AI705" s="127"/>
      <c r="AJ705" s="128"/>
      <c r="AK705" s="112">
        <f t="shared" si="322"/>
        <v>0</v>
      </c>
      <c r="AL705" s="112">
        <f t="shared" si="323"/>
        <v>0</v>
      </c>
      <c r="AM705" s="1098"/>
      <c r="AN705" s="1279"/>
    </row>
    <row r="706" spans="1:40" ht="57.6" outlineLevel="1">
      <c r="A706" s="1280" t="s">
        <v>352</v>
      </c>
      <c r="B706" s="1310" t="s">
        <v>184</v>
      </c>
      <c r="C706" s="49" t="s">
        <v>862</v>
      </c>
      <c r="D706" s="49"/>
      <c r="E706" s="1284" t="s">
        <v>73</v>
      </c>
      <c r="F706" s="1229" t="s">
        <v>454</v>
      </c>
      <c r="G706" s="1284" t="s">
        <v>377</v>
      </c>
      <c r="H706" s="1284" t="s">
        <v>80</v>
      </c>
      <c r="I706" s="89" t="s">
        <v>33</v>
      </c>
      <c r="J706" s="1284">
        <v>2</v>
      </c>
      <c r="K706" s="1284">
        <v>2019</v>
      </c>
      <c r="L706" s="1284">
        <v>2019</v>
      </c>
      <c r="M706" s="1346">
        <f t="shared" si="346"/>
        <v>1800</v>
      </c>
      <c r="N706" s="21">
        <v>0</v>
      </c>
      <c r="O706" s="21">
        <v>1800</v>
      </c>
      <c r="P706" s="21">
        <v>0</v>
      </c>
      <c r="Q706" s="1346">
        <f>SUM(R706:T706)</f>
        <v>1800</v>
      </c>
      <c r="R706" s="1346">
        <v>0</v>
      </c>
      <c r="S706" s="1346">
        <v>1800</v>
      </c>
      <c r="T706" s="1346">
        <v>0</v>
      </c>
      <c r="U706" s="413">
        <f t="shared" si="365"/>
        <v>1019.7</v>
      </c>
      <c r="V706" s="413">
        <v>0</v>
      </c>
      <c r="W706" s="413">
        <v>1019.7</v>
      </c>
      <c r="X706" s="413">
        <v>0</v>
      </c>
      <c r="Y706" s="464">
        <f t="shared" si="366"/>
        <v>1019.7</v>
      </c>
      <c r="Z706" s="464">
        <f>V706</f>
        <v>0</v>
      </c>
      <c r="AA706" s="464">
        <f t="shared" si="367"/>
        <v>1019.7</v>
      </c>
      <c r="AB706" s="464">
        <f t="shared" si="367"/>
        <v>0</v>
      </c>
      <c r="AC706" s="1346">
        <f t="shared" si="368"/>
        <v>1019.7</v>
      </c>
      <c r="AD706" s="1346">
        <v>0</v>
      </c>
      <c r="AE706" s="1346">
        <v>1019.7</v>
      </c>
      <c r="AF706" s="132"/>
      <c r="AG706" s="127"/>
      <c r="AH706" s="127"/>
      <c r="AI706" s="127"/>
      <c r="AJ706" s="128"/>
      <c r="AK706" s="112">
        <f t="shared" si="322"/>
        <v>0</v>
      </c>
      <c r="AL706" s="112">
        <f t="shared" si="323"/>
        <v>0</v>
      </c>
      <c r="AM706" s="1098"/>
      <c r="AN706" s="1279"/>
    </row>
    <row r="707" spans="1:40" ht="78.75" customHeight="1" outlineLevel="1">
      <c r="A707" s="1280" t="s">
        <v>353</v>
      </c>
      <c r="B707" s="1310" t="s">
        <v>185</v>
      </c>
      <c r="C707" s="49" t="s">
        <v>951</v>
      </c>
      <c r="D707" s="49"/>
      <c r="E707" s="1284" t="s">
        <v>73</v>
      </c>
      <c r="F707" s="1229" t="s">
        <v>454</v>
      </c>
      <c r="G707" s="1284" t="s">
        <v>377</v>
      </c>
      <c r="H707" s="1284" t="s">
        <v>80</v>
      </c>
      <c r="I707" s="89" t="s">
        <v>33</v>
      </c>
      <c r="J707" s="1284">
        <v>2</v>
      </c>
      <c r="K707" s="1284">
        <v>2019</v>
      </c>
      <c r="L707" s="1284">
        <v>2020</v>
      </c>
      <c r="M707" s="1346">
        <f t="shared" si="346"/>
        <v>1200</v>
      </c>
      <c r="N707" s="21">
        <v>0</v>
      </c>
      <c r="O707" s="21">
        <v>600</v>
      </c>
      <c r="P707" s="21">
        <v>600</v>
      </c>
      <c r="Q707" s="1346">
        <f>SUM(R707:T707)</f>
        <v>1200</v>
      </c>
      <c r="R707" s="1346">
        <v>0</v>
      </c>
      <c r="S707" s="1346">
        <v>600</v>
      </c>
      <c r="T707" s="1346">
        <v>600</v>
      </c>
      <c r="U707" s="413">
        <f t="shared" si="365"/>
        <v>1080</v>
      </c>
      <c r="V707" s="413">
        <v>0</v>
      </c>
      <c r="W707" s="413">
        <v>480</v>
      </c>
      <c r="X707" s="413">
        <v>600</v>
      </c>
      <c r="Y707" s="464">
        <f t="shared" si="366"/>
        <v>1080</v>
      </c>
      <c r="Z707" s="464">
        <f>V707</f>
        <v>0</v>
      </c>
      <c r="AA707" s="464">
        <f>W707</f>
        <v>480</v>
      </c>
      <c r="AB707" s="464">
        <f>X707</f>
        <v>600</v>
      </c>
      <c r="AC707" s="1346">
        <f t="shared" si="368"/>
        <v>480</v>
      </c>
      <c r="AD707" s="1346">
        <v>0</v>
      </c>
      <c r="AE707" s="1346">
        <v>480</v>
      </c>
      <c r="AF707" s="1346">
        <v>0</v>
      </c>
      <c r="AG707" s="1348">
        <v>0</v>
      </c>
      <c r="AH707" s="1348"/>
      <c r="AI707" s="1348"/>
      <c r="AJ707" s="1314">
        <v>0</v>
      </c>
      <c r="AK707" s="1314">
        <f t="shared" si="322"/>
        <v>-600</v>
      </c>
      <c r="AL707" s="1314">
        <f>AC707-Y707</f>
        <v>-600</v>
      </c>
      <c r="AM707" s="1060"/>
      <c r="AN707" s="1279"/>
    </row>
    <row r="708" spans="1:40" ht="87.75" customHeight="1" outlineLevel="1">
      <c r="A708" s="1280" t="s">
        <v>354</v>
      </c>
      <c r="B708" s="1310" t="s">
        <v>437</v>
      </c>
      <c r="C708" s="1307"/>
      <c r="D708" s="1310"/>
      <c r="E708" s="1284" t="s">
        <v>73</v>
      </c>
      <c r="F708" s="1229" t="s">
        <v>454</v>
      </c>
      <c r="G708" s="1284" t="s">
        <v>377</v>
      </c>
      <c r="H708" s="1284" t="s">
        <v>80</v>
      </c>
      <c r="I708" s="89" t="s">
        <v>33</v>
      </c>
      <c r="J708" s="1284">
        <v>8</v>
      </c>
      <c r="K708" s="1284">
        <v>2020</v>
      </c>
      <c r="L708" s="1284">
        <v>2020</v>
      </c>
      <c r="M708" s="1346">
        <f t="shared" si="346"/>
        <v>5000</v>
      </c>
      <c r="N708" s="21">
        <v>0</v>
      </c>
      <c r="O708" s="21">
        <v>0</v>
      </c>
      <c r="P708" s="21">
        <v>5000</v>
      </c>
      <c r="Q708" s="1346">
        <f>SUM(R708:T708)</f>
        <v>5000</v>
      </c>
      <c r="R708" s="1346">
        <v>0</v>
      </c>
      <c r="S708" s="1346">
        <v>0</v>
      </c>
      <c r="T708" s="1346">
        <v>5000</v>
      </c>
      <c r="U708" s="413">
        <f t="shared" si="365"/>
        <v>5000</v>
      </c>
      <c r="V708" s="413">
        <f>R708</f>
        <v>0</v>
      </c>
      <c r="W708" s="413">
        <f>S708</f>
        <v>0</v>
      </c>
      <c r="X708" s="413">
        <f>T708</f>
        <v>5000</v>
      </c>
      <c r="Y708" s="464">
        <f t="shared" si="366"/>
        <v>5000</v>
      </c>
      <c r="Z708" s="464">
        <v>0</v>
      </c>
      <c r="AA708" s="464">
        <v>0</v>
      </c>
      <c r="AB708" s="464">
        <f>X708</f>
        <v>5000</v>
      </c>
      <c r="AC708" s="1346">
        <f>SUM(AD708:AF708)</f>
        <v>15197</v>
      </c>
      <c r="AD708" s="1346">
        <v>0</v>
      </c>
      <c r="AE708" s="1346">
        <v>15197</v>
      </c>
      <c r="AF708" s="1004"/>
      <c r="AG708" s="108">
        <v>2556.75</v>
      </c>
      <c r="AH708" s="108">
        <v>7757.85</v>
      </c>
      <c r="AI708" s="108"/>
      <c r="AJ708" s="1346">
        <v>2557</v>
      </c>
      <c r="AK708" s="1346">
        <f t="shared" si="322"/>
        <v>-5000</v>
      </c>
      <c r="AL708" s="1346">
        <f t="shared" si="323"/>
        <v>10197</v>
      </c>
      <c r="AM708" s="1061"/>
      <c r="AN708" s="1315"/>
    </row>
    <row r="709" spans="1:40" ht="57.6" outlineLevel="1">
      <c r="A709" s="1280" t="s">
        <v>856</v>
      </c>
      <c r="B709" s="1310" t="s">
        <v>857</v>
      </c>
      <c r="C709" s="263" t="s">
        <v>845</v>
      </c>
      <c r="D709" s="263"/>
      <c r="E709" s="1284" t="s">
        <v>73</v>
      </c>
      <c r="F709" s="1229" t="s">
        <v>454</v>
      </c>
      <c r="G709" s="1284" t="s">
        <v>377</v>
      </c>
      <c r="H709" s="1284" t="s">
        <v>80</v>
      </c>
      <c r="I709" s="89" t="s">
        <v>33</v>
      </c>
      <c r="J709" s="1284">
        <v>7</v>
      </c>
      <c r="K709" s="1284">
        <v>2019</v>
      </c>
      <c r="L709" s="1284">
        <v>2019</v>
      </c>
      <c r="M709" s="1346"/>
      <c r="N709" s="21"/>
      <c r="O709" s="21"/>
      <c r="P709" s="21"/>
      <c r="Q709" s="1346"/>
      <c r="R709" s="1346"/>
      <c r="S709" s="1346"/>
      <c r="T709" s="1346"/>
      <c r="U709" s="413">
        <f t="shared" si="365"/>
        <v>5763.4</v>
      </c>
      <c r="V709" s="413">
        <v>0</v>
      </c>
      <c r="W709" s="413">
        <v>5763.4</v>
      </c>
      <c r="X709" s="413">
        <v>0</v>
      </c>
      <c r="Y709" s="464">
        <f t="shared" si="366"/>
        <v>5763.4</v>
      </c>
      <c r="Z709" s="464">
        <f>V709</f>
        <v>0</v>
      </c>
      <c r="AA709" s="464">
        <f t="shared" ref="AA709:AB710" si="369">W709</f>
        <v>5763.4</v>
      </c>
      <c r="AB709" s="464">
        <f t="shared" si="369"/>
        <v>0</v>
      </c>
      <c r="AC709" s="1346">
        <f>SUM(AD709:AF709)</f>
        <v>5555.01</v>
      </c>
      <c r="AD709" s="21"/>
      <c r="AE709" s="21"/>
      <c r="AF709" s="1210">
        <v>5555.01</v>
      </c>
      <c r="AG709" s="108"/>
      <c r="AH709" s="108">
        <f>1503.26+4051.75</f>
        <v>5555.01</v>
      </c>
      <c r="AI709" s="108"/>
      <c r="AJ709" s="132"/>
      <c r="AK709" s="1346">
        <f t="shared" si="322"/>
        <v>5555.01</v>
      </c>
      <c r="AL709" s="1346">
        <f t="shared" si="323"/>
        <v>-208.38999999999942</v>
      </c>
      <c r="AM709" s="1135"/>
      <c r="AN709" s="1518" t="s">
        <v>1089</v>
      </c>
    </row>
    <row r="710" spans="1:40" ht="57.6" outlineLevel="1">
      <c r="A710" s="1280" t="s">
        <v>858</v>
      </c>
      <c r="B710" s="1310" t="s">
        <v>859</v>
      </c>
      <c r="C710" s="263" t="s">
        <v>845</v>
      </c>
      <c r="D710" s="263"/>
      <c r="E710" s="1284" t="s">
        <v>73</v>
      </c>
      <c r="F710" s="1229" t="s">
        <v>454</v>
      </c>
      <c r="G710" s="1284" t="s">
        <v>377</v>
      </c>
      <c r="H710" s="1284" t="s">
        <v>80</v>
      </c>
      <c r="I710" s="89" t="s">
        <v>33</v>
      </c>
      <c r="J710" s="1284">
        <v>14</v>
      </c>
      <c r="K710" s="1284">
        <v>2019</v>
      </c>
      <c r="L710" s="1284">
        <v>2019</v>
      </c>
      <c r="M710" s="1346"/>
      <c r="N710" s="21"/>
      <c r="O710" s="21"/>
      <c r="P710" s="21"/>
      <c r="Q710" s="1346"/>
      <c r="R710" s="1346"/>
      <c r="S710" s="1346"/>
      <c r="T710" s="1346"/>
      <c r="U710" s="413">
        <f t="shared" si="365"/>
        <v>9434</v>
      </c>
      <c r="V710" s="413">
        <v>0</v>
      </c>
      <c r="W710" s="413">
        <v>9434</v>
      </c>
      <c r="X710" s="413">
        <v>0</v>
      </c>
      <c r="Y710" s="464">
        <f t="shared" si="366"/>
        <v>9434</v>
      </c>
      <c r="Z710" s="464">
        <f>V710</f>
        <v>0</v>
      </c>
      <c r="AA710" s="464">
        <f t="shared" si="369"/>
        <v>9434</v>
      </c>
      <c r="AB710" s="464">
        <f t="shared" si="369"/>
        <v>0</v>
      </c>
      <c r="AC710" s="1346">
        <f t="shared" si="368"/>
        <v>11710.15</v>
      </c>
      <c r="AD710" s="21"/>
      <c r="AE710" s="21"/>
      <c r="AF710" s="142">
        <f>9153.15+2557</f>
        <v>11710.15</v>
      </c>
      <c r="AG710" s="108"/>
      <c r="AH710" s="108"/>
      <c r="AI710" s="108"/>
      <c r="AJ710" s="132"/>
      <c r="AK710" s="1346">
        <f t="shared" si="322"/>
        <v>11710.15</v>
      </c>
      <c r="AL710" s="1346">
        <f t="shared" si="323"/>
        <v>2276.1499999999996</v>
      </c>
      <c r="AM710" s="1135"/>
      <c r="AN710" s="1315"/>
    </row>
    <row r="711" spans="1:40" ht="43.2" outlineLevel="1">
      <c r="A711" s="487" t="s">
        <v>952</v>
      </c>
      <c r="B711" s="1339" t="s">
        <v>954</v>
      </c>
      <c r="C711" s="263" t="s">
        <v>917</v>
      </c>
      <c r="D711" s="263"/>
      <c r="E711" s="1284" t="s">
        <v>73</v>
      </c>
      <c r="F711" s="1284" t="s">
        <v>956</v>
      </c>
      <c r="G711" s="1284" t="s">
        <v>934</v>
      </c>
      <c r="H711" s="1284" t="s">
        <v>80</v>
      </c>
      <c r="I711" s="1284" t="s">
        <v>604</v>
      </c>
      <c r="J711" s="1284">
        <v>10</v>
      </c>
      <c r="K711" s="1284">
        <v>2020</v>
      </c>
      <c r="L711" s="1284">
        <v>2020</v>
      </c>
      <c r="M711" s="1346"/>
      <c r="N711" s="21"/>
      <c r="O711" s="21"/>
      <c r="P711" s="21"/>
      <c r="Q711" s="1346"/>
      <c r="R711" s="1346"/>
      <c r="S711" s="1346"/>
      <c r="T711" s="1346"/>
      <c r="U711" s="413"/>
      <c r="V711" s="413"/>
      <c r="W711" s="413"/>
      <c r="X711" s="413"/>
      <c r="Y711" s="464">
        <f t="shared" si="366"/>
        <v>1773</v>
      </c>
      <c r="Z711" s="475">
        <v>0</v>
      </c>
      <c r="AA711" s="464">
        <v>0</v>
      </c>
      <c r="AB711" s="472">
        <v>1773</v>
      </c>
      <c r="AC711" s="504">
        <f t="shared" si="368"/>
        <v>1773</v>
      </c>
      <c r="AD711" s="21"/>
      <c r="AE711" s="21"/>
      <c r="AF711" s="1346">
        <v>1773</v>
      </c>
      <c r="AG711" s="1346"/>
      <c r="AH711" s="1346"/>
      <c r="AI711" s="1346"/>
      <c r="AJ711" s="1346">
        <v>1773</v>
      </c>
      <c r="AK711" s="1346">
        <f t="shared" si="322"/>
        <v>0</v>
      </c>
      <c r="AL711" s="1346">
        <f t="shared" si="323"/>
        <v>0</v>
      </c>
      <c r="AM711" s="1061" t="s">
        <v>1111</v>
      </c>
      <c r="AN711" s="1315"/>
    </row>
    <row r="712" spans="1:40" ht="43.8" outlineLevel="1" thickBot="1">
      <c r="A712" s="1519" t="s">
        <v>953</v>
      </c>
      <c r="B712" s="1520" t="s">
        <v>955</v>
      </c>
      <c r="C712" s="1521" t="s">
        <v>962</v>
      </c>
      <c r="D712" s="1521"/>
      <c r="E712" s="1349" t="s">
        <v>73</v>
      </c>
      <c r="F712" s="1349" t="s">
        <v>956</v>
      </c>
      <c r="G712" s="1349" t="s">
        <v>934</v>
      </c>
      <c r="H712" s="1349" t="s">
        <v>80</v>
      </c>
      <c r="I712" s="1349" t="s">
        <v>604</v>
      </c>
      <c r="J712" s="1349">
        <v>1</v>
      </c>
      <c r="K712" s="1349">
        <v>2020</v>
      </c>
      <c r="L712" s="1349">
        <v>2020</v>
      </c>
      <c r="M712" s="1347"/>
      <c r="N712" s="1522"/>
      <c r="O712" s="1522"/>
      <c r="P712" s="1522"/>
      <c r="Q712" s="1347"/>
      <c r="R712" s="1347"/>
      <c r="S712" s="1347"/>
      <c r="T712" s="1347"/>
      <c r="U712" s="1523"/>
      <c r="V712" s="1523"/>
      <c r="W712" s="1523"/>
      <c r="X712" s="1523"/>
      <c r="Y712" s="1524">
        <f t="shared" si="366"/>
        <v>1521</v>
      </c>
      <c r="Z712" s="1525">
        <v>0</v>
      </c>
      <c r="AA712" s="1524">
        <v>0</v>
      </c>
      <c r="AB712" s="1526">
        <v>1521</v>
      </c>
      <c r="AC712" s="1527">
        <f t="shared" si="368"/>
        <v>1521</v>
      </c>
      <c r="AD712" s="1522"/>
      <c r="AE712" s="1522"/>
      <c r="AF712" s="1347">
        <v>1521</v>
      </c>
      <c r="AG712" s="1347"/>
      <c r="AH712" s="1347"/>
      <c r="AI712" s="1347"/>
      <c r="AJ712" s="1347">
        <v>1521</v>
      </c>
      <c r="AK712" s="1347">
        <f t="shared" si="322"/>
        <v>0</v>
      </c>
      <c r="AL712" s="1347">
        <f t="shared" si="323"/>
        <v>0</v>
      </c>
      <c r="AM712" s="1528" t="s">
        <v>1114</v>
      </c>
      <c r="AN712" s="1529"/>
    </row>
    <row r="713" spans="1:40" ht="14.4" outlineLevel="1">
      <c r="A713" s="500"/>
      <c r="B713" s="501"/>
      <c r="C713" s="502"/>
      <c r="D713" s="502"/>
      <c r="E713" s="41"/>
      <c r="F713" s="1342"/>
      <c r="G713" s="41"/>
      <c r="H713" s="41"/>
      <c r="I713" s="500"/>
      <c r="J713" s="41"/>
      <c r="K713" s="41"/>
      <c r="L713" s="41"/>
      <c r="M713" s="43"/>
      <c r="N713" s="42"/>
      <c r="O713" s="42"/>
      <c r="P713" s="42"/>
      <c r="Q713" s="43"/>
      <c r="R713" s="43"/>
      <c r="S713" s="43"/>
      <c r="T713" s="43"/>
      <c r="U713" s="402"/>
      <c r="V713" s="402"/>
      <c r="W713" s="402"/>
      <c r="X713" s="402"/>
      <c r="Y713" s="451"/>
      <c r="Z713" s="451"/>
      <c r="AA713" s="451"/>
      <c r="AB713" s="451"/>
      <c r="AC713" s="43"/>
      <c r="AD713" s="42"/>
      <c r="AE713" s="42"/>
      <c r="AF713" s="1023"/>
      <c r="AG713" s="43"/>
      <c r="AH713" s="43"/>
      <c r="AI713" s="43"/>
      <c r="AJ713" s="126"/>
      <c r="AK713" s="126"/>
      <c r="AL713" s="126"/>
      <c r="AM713" s="1202"/>
      <c r="AN713" s="503"/>
    </row>
    <row r="714" spans="1:40" ht="35.4" hidden="1" customHeight="1">
      <c r="A714" s="110"/>
      <c r="B714" s="2139"/>
      <c r="C714" s="2139"/>
      <c r="D714" s="2139"/>
      <c r="E714" s="2140"/>
      <c r="F714" s="2140"/>
      <c r="G714" s="2140"/>
      <c r="AM714" s="1203"/>
    </row>
    <row r="715" spans="1:40" ht="30.6" hidden="1" customHeight="1">
      <c r="B715" s="109"/>
      <c r="C715" s="109"/>
      <c r="D715" s="109"/>
      <c r="AG715" s="140"/>
      <c r="AH715" s="140"/>
      <c r="AI715" s="140"/>
      <c r="AJ715" s="141"/>
      <c r="AK715" s="141"/>
      <c r="AL715" s="141"/>
      <c r="AM715" s="1204"/>
    </row>
    <row r="716" spans="1:40" hidden="1">
      <c r="AG716" s="140"/>
      <c r="AH716" s="140"/>
      <c r="AI716" s="140"/>
      <c r="AJ716" s="141"/>
      <c r="AK716" s="141"/>
      <c r="AL716" s="141"/>
      <c r="AM716" s="1204"/>
    </row>
    <row r="717" spans="1:40" hidden="1">
      <c r="AM717" s="1203"/>
    </row>
    <row r="718" spans="1:40" hidden="1">
      <c r="AM718" s="1203"/>
    </row>
    <row r="719" spans="1:40" hidden="1">
      <c r="B719" s="109"/>
      <c r="C719" s="109"/>
      <c r="D719" s="109"/>
      <c r="AM719" s="1203"/>
    </row>
    <row r="720" spans="1:40" hidden="1">
      <c r="AG720" s="140"/>
      <c r="AH720" s="140"/>
      <c r="AI720" s="140"/>
      <c r="AJ720" s="140"/>
      <c r="AK720" s="140"/>
      <c r="AL720" s="140"/>
      <c r="AM720" s="1203"/>
    </row>
    <row r="721" spans="2:39" hidden="1">
      <c r="AM721" s="1203"/>
    </row>
    <row r="722" spans="2:39" ht="59.4" hidden="1" customHeight="1">
      <c r="B722" s="382" t="s">
        <v>876</v>
      </c>
      <c r="AM722" s="1203"/>
    </row>
    <row r="723" spans="2:39" hidden="1">
      <c r="B723" s="316" t="s">
        <v>877</v>
      </c>
      <c r="M723" s="216"/>
      <c r="N723" s="216"/>
      <c r="O723" s="216"/>
      <c r="P723" s="216"/>
      <c r="Q723" s="216"/>
      <c r="R723" s="216"/>
      <c r="S723" s="216"/>
      <c r="T723" s="216"/>
      <c r="U723" s="429"/>
      <c r="V723" s="429"/>
      <c r="W723" s="429"/>
      <c r="X723" s="429"/>
      <c r="Y723" s="479"/>
      <c r="Z723" s="479"/>
      <c r="AA723" s="479"/>
      <c r="AB723" s="479"/>
      <c r="AC723" s="312"/>
      <c r="AD723" s="312"/>
      <c r="AE723" s="312"/>
      <c r="AF723" s="215"/>
      <c r="AG723" s="215"/>
      <c r="AH723" s="215"/>
      <c r="AI723" s="215"/>
      <c r="AJ723" s="215"/>
      <c r="AK723" s="1004"/>
      <c r="AL723" s="1004"/>
      <c r="AM723" s="1205"/>
    </row>
    <row r="724" spans="2:39" hidden="1">
      <c r="B724" s="313" t="s">
        <v>701</v>
      </c>
      <c r="M724" s="317">
        <f t="shared" ref="M724:AJ724" si="370">M12</f>
        <v>929185.2</v>
      </c>
      <c r="N724" s="317">
        <f t="shared" si="370"/>
        <v>253950.97000000003</v>
      </c>
      <c r="O724" s="317">
        <f t="shared" si="370"/>
        <v>345186.72</v>
      </c>
      <c r="P724" s="317">
        <f t="shared" si="370"/>
        <v>330047.51</v>
      </c>
      <c r="Q724" s="317">
        <f t="shared" si="370"/>
        <v>968407.75</v>
      </c>
      <c r="R724" s="317">
        <f t="shared" si="370"/>
        <v>171795.91000000003</v>
      </c>
      <c r="S724" s="317">
        <f t="shared" si="370"/>
        <v>356556.81999999995</v>
      </c>
      <c r="T724" s="317">
        <f t="shared" si="370"/>
        <v>440055.02</v>
      </c>
      <c r="U724" s="430">
        <f t="shared" si="370"/>
        <v>992300.46</v>
      </c>
      <c r="V724" s="430">
        <f t="shared" si="370"/>
        <v>170562.24000000002</v>
      </c>
      <c r="W724" s="430">
        <f t="shared" si="370"/>
        <v>344796</v>
      </c>
      <c r="X724" s="430">
        <f t="shared" si="370"/>
        <v>476942.22000000003</v>
      </c>
      <c r="Y724" s="480">
        <f t="shared" si="370"/>
        <v>929185.21815999993</v>
      </c>
      <c r="Z724" s="480">
        <f t="shared" si="370"/>
        <v>170562.24000000002</v>
      </c>
      <c r="AA724" s="480">
        <f t="shared" si="370"/>
        <v>344796</v>
      </c>
      <c r="AB724" s="480">
        <f t="shared" si="370"/>
        <v>413826.97816000006</v>
      </c>
      <c r="AC724" s="319">
        <f t="shared" si="370"/>
        <v>772814.94684666663</v>
      </c>
      <c r="AD724" s="319">
        <f t="shared" si="370"/>
        <v>143350.69999999998</v>
      </c>
      <c r="AE724" s="319">
        <f t="shared" si="370"/>
        <v>351816.2</v>
      </c>
      <c r="AF724" s="1038">
        <f t="shared" si="370"/>
        <v>284043.23684666672</v>
      </c>
      <c r="AG724" s="319">
        <f t="shared" si="370"/>
        <v>159724.34628666664</v>
      </c>
      <c r="AH724" s="319"/>
      <c r="AI724" s="319"/>
      <c r="AJ724" s="319">
        <f t="shared" si="370"/>
        <v>281176.42000000004</v>
      </c>
      <c r="AK724" s="1005"/>
      <c r="AL724" s="1005"/>
      <c r="AM724" s="1206"/>
    </row>
    <row r="725" spans="2:39" s="311" customFormat="1" hidden="1">
      <c r="B725" s="314" t="s">
        <v>870</v>
      </c>
      <c r="M725" s="318">
        <f t="shared" ref="M725:AJ725" si="371">M724-M730</f>
        <v>929185.2</v>
      </c>
      <c r="N725" s="318">
        <f>N724-N730</f>
        <v>253950.97000000003</v>
      </c>
      <c r="O725" s="318">
        <f t="shared" si="371"/>
        <v>345186.72</v>
      </c>
      <c r="P725" s="318">
        <f t="shared" si="371"/>
        <v>330047.51</v>
      </c>
      <c r="Q725" s="318">
        <f t="shared" si="371"/>
        <v>968407.75</v>
      </c>
      <c r="R725" s="318">
        <f t="shared" si="371"/>
        <v>171795.91000000003</v>
      </c>
      <c r="S725" s="318">
        <f t="shared" si="371"/>
        <v>356556.81999999995</v>
      </c>
      <c r="T725" s="318">
        <f t="shared" si="371"/>
        <v>440055.02</v>
      </c>
      <c r="U725" s="431">
        <f>U724-U730</f>
        <v>992300.46</v>
      </c>
      <c r="V725" s="431">
        <f t="shared" si="371"/>
        <v>170562.24000000002</v>
      </c>
      <c r="W725" s="431">
        <f t="shared" si="371"/>
        <v>344796</v>
      </c>
      <c r="X725" s="431">
        <f t="shared" si="371"/>
        <v>476942.22000000003</v>
      </c>
      <c r="Y725" s="481">
        <f>Y724-Y730</f>
        <v>929185.21815999993</v>
      </c>
      <c r="Z725" s="481">
        <f>Z724-Z730</f>
        <v>170562.24000000002</v>
      </c>
      <c r="AA725" s="481">
        <f>AA724-AA730</f>
        <v>344796</v>
      </c>
      <c r="AB725" s="481">
        <f>AB724-AB730</f>
        <v>413826.97816000006</v>
      </c>
      <c r="AC725" s="318">
        <f>AC724-AC730</f>
        <v>772814.94684666663</v>
      </c>
      <c r="AD725" s="318">
        <f t="shared" si="371"/>
        <v>143350.69999999998</v>
      </c>
      <c r="AE725" s="318">
        <f t="shared" si="371"/>
        <v>351816.2</v>
      </c>
      <c r="AF725" s="1039">
        <f t="shared" si="371"/>
        <v>284043.23684666672</v>
      </c>
      <c r="AG725" s="318">
        <f t="shared" si="371"/>
        <v>159724.34628666664</v>
      </c>
      <c r="AH725" s="318"/>
      <c r="AI725" s="318"/>
      <c r="AJ725" s="318">
        <f t="shared" si="371"/>
        <v>281176.42000000004</v>
      </c>
      <c r="AK725" s="1006"/>
      <c r="AL725" s="1006"/>
      <c r="AM725" s="1207"/>
    </row>
    <row r="726" spans="2:39" hidden="1">
      <c r="B726" s="315" t="s">
        <v>871</v>
      </c>
      <c r="M726" s="216"/>
      <c r="N726" s="216"/>
      <c r="O726" s="216"/>
      <c r="P726" s="216"/>
      <c r="Q726" s="216"/>
      <c r="R726" s="216"/>
      <c r="S726" s="216"/>
      <c r="T726" s="216"/>
      <c r="U726" s="429"/>
      <c r="V726" s="429"/>
      <c r="W726" s="429"/>
      <c r="X726" s="429"/>
      <c r="Y726" s="479"/>
      <c r="Z726" s="479"/>
      <c r="AA726" s="479"/>
      <c r="AB726" s="479"/>
      <c r="AC726" s="312"/>
      <c r="AD726" s="312"/>
      <c r="AE726" s="312"/>
      <c r="AF726" s="215"/>
      <c r="AG726" s="312"/>
      <c r="AH726" s="312"/>
      <c r="AI726" s="312"/>
      <c r="AJ726" s="312"/>
      <c r="AK726" s="1007"/>
      <c r="AL726" s="1007"/>
      <c r="AM726" s="1206"/>
    </row>
    <row r="727" spans="2:39" hidden="1">
      <c r="B727" s="315" t="s">
        <v>872</v>
      </c>
      <c r="M727" s="317">
        <f>M725-M729</f>
        <v>896819.5</v>
      </c>
      <c r="N727" s="317">
        <f>N725-N729</f>
        <v>243696.90000000002</v>
      </c>
      <c r="O727" s="317">
        <f>O725-O729</f>
        <v>332565.5</v>
      </c>
      <c r="P727" s="317">
        <f>P725-P729</f>
        <v>320557.10000000003</v>
      </c>
      <c r="Q727" s="317">
        <f t="shared" ref="Q727:AE727" si="372">Q725-Q729</f>
        <v>936042.05</v>
      </c>
      <c r="R727" s="317">
        <f t="shared" si="372"/>
        <v>161541.84000000003</v>
      </c>
      <c r="S727" s="317">
        <f t="shared" si="372"/>
        <v>343935.6</v>
      </c>
      <c r="T727" s="317">
        <f t="shared" si="372"/>
        <v>430564.61000000004</v>
      </c>
      <c r="U727" s="430">
        <f t="shared" si="372"/>
        <v>959934.76</v>
      </c>
      <c r="V727" s="430">
        <f t="shared" si="372"/>
        <v>160308.17000000001</v>
      </c>
      <c r="W727" s="430">
        <f t="shared" si="372"/>
        <v>332174.78000000003</v>
      </c>
      <c r="X727" s="430">
        <f t="shared" si="372"/>
        <v>467451.81000000006</v>
      </c>
      <c r="Y727" s="480">
        <f>Y725-Y729</f>
        <v>896819.51815999998</v>
      </c>
      <c r="Z727" s="480">
        <f>Z725-Z729</f>
        <v>160308.17000000001</v>
      </c>
      <c r="AA727" s="480">
        <f>AA725-AA729</f>
        <v>332174.78000000003</v>
      </c>
      <c r="AB727" s="480">
        <f>AB725-AB729</f>
        <v>404336.56816000008</v>
      </c>
      <c r="AC727" s="319">
        <f>AC725-AC729</f>
        <v>772814.94684666663</v>
      </c>
      <c r="AD727" s="320">
        <f t="shared" si="372"/>
        <v>143350.69999999998</v>
      </c>
      <c r="AE727" s="319">
        <f t="shared" si="372"/>
        <v>345421.01</v>
      </c>
      <c r="AF727" s="1038">
        <f>AF725-AF729</f>
        <v>284043.23684666672</v>
      </c>
      <c r="AG727" s="319">
        <f t="shared" ref="AG727:AJ727" si="373">AG725-AG729</f>
        <v>159724.34628666664</v>
      </c>
      <c r="AH727" s="319"/>
      <c r="AI727" s="319"/>
      <c r="AJ727" s="319">
        <f t="shared" si="373"/>
        <v>281176.42000000004</v>
      </c>
      <c r="AK727" s="1005"/>
      <c r="AL727" s="1005"/>
      <c r="AM727" s="1206"/>
    </row>
    <row r="728" spans="2:39" hidden="1">
      <c r="B728" s="315" t="s">
        <v>873</v>
      </c>
      <c r="M728" s="216"/>
      <c r="N728" s="216"/>
      <c r="O728" s="216"/>
      <c r="P728" s="216"/>
      <c r="Q728" s="216"/>
      <c r="R728" s="216"/>
      <c r="S728" s="216"/>
      <c r="T728" s="216"/>
      <c r="U728" s="429"/>
      <c r="V728" s="429"/>
      <c r="W728" s="429"/>
      <c r="X728" s="429"/>
      <c r="Y728" s="479"/>
      <c r="Z728" s="479"/>
      <c r="AA728" s="479"/>
      <c r="AB728" s="479"/>
      <c r="AC728" s="312"/>
      <c r="AD728" s="312"/>
      <c r="AE728" s="312"/>
      <c r="AF728" s="215"/>
      <c r="AG728" s="312"/>
      <c r="AH728" s="312"/>
      <c r="AI728" s="312"/>
      <c r="AJ728" s="312"/>
      <c r="AK728" s="1007"/>
      <c r="AL728" s="1007"/>
      <c r="AM728" s="1206"/>
    </row>
    <row r="729" spans="2:39" hidden="1">
      <c r="B729" s="315" t="s">
        <v>874</v>
      </c>
      <c r="M729" s="317">
        <f t="shared" ref="M729:AJ729" si="374">M18+M185+M189+M199</f>
        <v>32365.699999999997</v>
      </c>
      <c r="N729" s="317">
        <f t="shared" si="374"/>
        <v>10254.07</v>
      </c>
      <c r="O729" s="317">
        <f t="shared" si="374"/>
        <v>12621.220000000001</v>
      </c>
      <c r="P729" s="317">
        <f t="shared" si="374"/>
        <v>9490.41</v>
      </c>
      <c r="Q729" s="317">
        <f t="shared" si="374"/>
        <v>32365.699999999997</v>
      </c>
      <c r="R729" s="317">
        <f t="shared" si="374"/>
        <v>10254.07</v>
      </c>
      <c r="S729" s="317">
        <f t="shared" si="374"/>
        <v>12621.220000000001</v>
      </c>
      <c r="T729" s="317">
        <f t="shared" si="374"/>
        <v>9490.41</v>
      </c>
      <c r="U729" s="430">
        <f t="shared" si="374"/>
        <v>32365.699999999997</v>
      </c>
      <c r="V729" s="430">
        <f t="shared" si="374"/>
        <v>10254.07</v>
      </c>
      <c r="W729" s="430">
        <f t="shared" si="374"/>
        <v>12621.220000000001</v>
      </c>
      <c r="X729" s="430">
        <f t="shared" si="374"/>
        <v>9490.41</v>
      </c>
      <c r="Y729" s="480">
        <f t="shared" si="374"/>
        <v>32365.699999999997</v>
      </c>
      <c r="Z729" s="480">
        <f t="shared" si="374"/>
        <v>10254.07</v>
      </c>
      <c r="AA729" s="480">
        <f t="shared" si="374"/>
        <v>12621.220000000001</v>
      </c>
      <c r="AB729" s="480">
        <f t="shared" si="374"/>
        <v>9490.41</v>
      </c>
      <c r="AC729" s="319">
        <f t="shared" si="374"/>
        <v>0</v>
      </c>
      <c r="AD729" s="319">
        <f t="shared" si="374"/>
        <v>0</v>
      </c>
      <c r="AE729" s="319">
        <f t="shared" si="374"/>
        <v>6395.19</v>
      </c>
      <c r="AF729" s="1040">
        <f t="shared" si="374"/>
        <v>0</v>
      </c>
      <c r="AG729" s="319">
        <f t="shared" si="374"/>
        <v>0</v>
      </c>
      <c r="AH729" s="319"/>
      <c r="AI729" s="319"/>
      <c r="AJ729" s="319">
        <f t="shared" si="374"/>
        <v>0</v>
      </c>
      <c r="AK729" s="1005"/>
      <c r="AL729" s="1005"/>
      <c r="AM729" s="1206"/>
    </row>
    <row r="730" spans="2:39" s="311" customFormat="1" hidden="1">
      <c r="B730" s="314" t="s">
        <v>875</v>
      </c>
      <c r="M730" s="313">
        <v>0</v>
      </c>
      <c r="N730" s="313">
        <v>0</v>
      </c>
      <c r="O730" s="313">
        <v>0</v>
      </c>
      <c r="P730" s="313">
        <v>0</v>
      </c>
      <c r="Q730" s="313">
        <v>0</v>
      </c>
      <c r="R730" s="313">
        <v>0</v>
      </c>
      <c r="S730" s="313">
        <v>0</v>
      </c>
      <c r="T730" s="313">
        <v>0</v>
      </c>
      <c r="U730" s="432">
        <v>0</v>
      </c>
      <c r="V730" s="432">
        <v>0</v>
      </c>
      <c r="W730" s="432">
        <v>0</v>
      </c>
      <c r="X730" s="432">
        <v>0</v>
      </c>
      <c r="Y730" s="482">
        <v>0</v>
      </c>
      <c r="Z730" s="482">
        <v>0</v>
      </c>
      <c r="AA730" s="482">
        <v>0</v>
      </c>
      <c r="AB730" s="482">
        <v>0</v>
      </c>
      <c r="AC730" s="313">
        <v>0</v>
      </c>
      <c r="AD730" s="313">
        <v>0</v>
      </c>
      <c r="AE730" s="313">
        <v>0</v>
      </c>
      <c r="AF730" s="1041">
        <v>0</v>
      </c>
      <c r="AG730" s="313">
        <v>0</v>
      </c>
      <c r="AH730" s="313"/>
      <c r="AI730" s="313"/>
      <c r="AJ730" s="313">
        <v>0</v>
      </c>
      <c r="AK730" s="1008"/>
      <c r="AL730" s="1008"/>
      <c r="AM730" s="1207"/>
    </row>
    <row r="731" spans="2:39" hidden="1">
      <c r="B731" s="316" t="s">
        <v>878</v>
      </c>
      <c r="M731" s="216"/>
      <c r="N731" s="216"/>
      <c r="O731" s="216"/>
      <c r="P731" s="216"/>
      <c r="Q731" s="216"/>
      <c r="R731" s="216"/>
      <c r="S731" s="216"/>
      <c r="T731" s="216"/>
      <c r="U731" s="429"/>
      <c r="V731" s="429"/>
      <c r="W731" s="429"/>
      <c r="X731" s="429"/>
      <c r="Y731" s="479"/>
      <c r="Z731" s="479"/>
      <c r="AA731" s="479"/>
      <c r="AB731" s="479"/>
      <c r="AC731" s="312"/>
      <c r="AD731" s="312"/>
      <c r="AE731" s="312"/>
      <c r="AF731" s="215"/>
      <c r="AG731" s="312"/>
      <c r="AH731" s="312"/>
      <c r="AI731" s="312"/>
      <c r="AJ731" s="312"/>
      <c r="AK731" s="1007"/>
      <c r="AL731" s="1007"/>
      <c r="AM731" s="1206"/>
    </row>
    <row r="732" spans="2:39" s="311" customFormat="1" hidden="1">
      <c r="B732" s="313" t="s">
        <v>701</v>
      </c>
      <c r="M732" s="318">
        <f t="shared" ref="M732:AJ732" si="375">M14</f>
        <v>826171.46</v>
      </c>
      <c r="N732" s="318">
        <f t="shared" si="375"/>
        <v>172428.04</v>
      </c>
      <c r="O732" s="318">
        <f t="shared" si="375"/>
        <v>428100.88</v>
      </c>
      <c r="P732" s="318">
        <f t="shared" si="375"/>
        <v>225642.53999999998</v>
      </c>
      <c r="Q732" s="318">
        <f t="shared" si="375"/>
        <v>837240.51100000006</v>
      </c>
      <c r="R732" s="318">
        <f t="shared" si="375"/>
        <v>193696.03</v>
      </c>
      <c r="S732" s="318">
        <f t="shared" si="375"/>
        <v>429901.94099999999</v>
      </c>
      <c r="T732" s="318">
        <f t="shared" si="375"/>
        <v>213642.53999999998</v>
      </c>
      <c r="U732" s="431">
        <f t="shared" si="375"/>
        <v>877604.68</v>
      </c>
      <c r="V732" s="431">
        <f t="shared" si="375"/>
        <v>186539.03</v>
      </c>
      <c r="W732" s="431">
        <f t="shared" si="375"/>
        <v>466891.20999999996</v>
      </c>
      <c r="X732" s="431">
        <f t="shared" si="375"/>
        <v>224174.43999999997</v>
      </c>
      <c r="Y732" s="481">
        <f t="shared" si="375"/>
        <v>750449.88</v>
      </c>
      <c r="Z732" s="481">
        <f t="shared" si="375"/>
        <v>167261.32999999999</v>
      </c>
      <c r="AA732" s="481">
        <f t="shared" si="375"/>
        <v>441877.41000000003</v>
      </c>
      <c r="AB732" s="481">
        <f t="shared" si="375"/>
        <v>141311.14000000001</v>
      </c>
      <c r="AC732" s="318">
        <f t="shared" si="375"/>
        <v>549852.13100000005</v>
      </c>
      <c r="AD732" s="318">
        <f t="shared" si="375"/>
        <v>176688.45</v>
      </c>
      <c r="AE732" s="318">
        <f t="shared" si="375"/>
        <v>153682.02000000002</v>
      </c>
      <c r="AF732" s="1039">
        <f t="shared" si="375"/>
        <v>222427.88099999999</v>
      </c>
      <c r="AG732" s="318">
        <f t="shared" si="375"/>
        <v>98542.477170000013</v>
      </c>
      <c r="AH732" s="318"/>
      <c r="AI732" s="318"/>
      <c r="AJ732" s="318">
        <f t="shared" si="375"/>
        <v>171764.2</v>
      </c>
      <c r="AK732" s="1006"/>
      <c r="AL732" s="1006"/>
      <c r="AM732" s="1207"/>
    </row>
    <row r="733" spans="2:39" s="311" customFormat="1" hidden="1">
      <c r="B733" s="314" t="s">
        <v>870</v>
      </c>
      <c r="M733" s="313"/>
      <c r="N733" s="313"/>
      <c r="O733" s="313"/>
      <c r="P733" s="313"/>
      <c r="Q733" s="313"/>
      <c r="R733" s="313"/>
      <c r="S733" s="313"/>
      <c r="T733" s="313"/>
      <c r="U733" s="432"/>
      <c r="V733" s="432"/>
      <c r="W733" s="432"/>
      <c r="X733" s="432"/>
      <c r="Y733" s="482"/>
      <c r="Z733" s="482"/>
      <c r="AA733" s="482"/>
      <c r="AB733" s="482"/>
      <c r="AC733" s="313"/>
      <c r="AD733" s="313"/>
      <c r="AE733" s="313"/>
      <c r="AF733" s="1041"/>
      <c r="AG733" s="313"/>
      <c r="AH733" s="313"/>
      <c r="AI733" s="313"/>
      <c r="AJ733" s="313"/>
      <c r="AK733" s="1008"/>
      <c r="AL733" s="1008"/>
      <c r="AM733" s="1207"/>
    </row>
    <row r="734" spans="2:39" hidden="1">
      <c r="B734" s="315" t="s">
        <v>871</v>
      </c>
      <c r="M734" s="216"/>
      <c r="N734" s="216"/>
      <c r="O734" s="216"/>
      <c r="P734" s="216"/>
      <c r="Q734" s="216"/>
      <c r="R734" s="216"/>
      <c r="S734" s="216"/>
      <c r="T734" s="216"/>
      <c r="U734" s="429"/>
      <c r="V734" s="429"/>
      <c r="W734" s="429"/>
      <c r="X734" s="429"/>
      <c r="Y734" s="479"/>
      <c r="Z734" s="479"/>
      <c r="AA734" s="479"/>
      <c r="AB734" s="479"/>
      <c r="AC734" s="312"/>
      <c r="AD734" s="312"/>
      <c r="AE734" s="312"/>
      <c r="AF734" s="215"/>
      <c r="AG734" s="312"/>
      <c r="AH734" s="312"/>
      <c r="AI734" s="312"/>
      <c r="AJ734" s="312"/>
      <c r="AK734" s="1007"/>
      <c r="AL734" s="1007"/>
      <c r="AM734" s="1206"/>
    </row>
    <row r="735" spans="2:39" hidden="1">
      <c r="B735" s="315" t="s">
        <v>872</v>
      </c>
      <c r="M735" s="317">
        <f>M732-M738-M737</f>
        <v>388408</v>
      </c>
      <c r="N735" s="317">
        <f t="shared" ref="N735:AJ735" si="376">N732-N738-N737</f>
        <v>44335.000000000007</v>
      </c>
      <c r="O735" s="317">
        <f t="shared" si="376"/>
        <v>164505</v>
      </c>
      <c r="P735" s="317">
        <f t="shared" si="376"/>
        <v>179568</v>
      </c>
      <c r="Q735" s="317">
        <f t="shared" si="376"/>
        <v>399477.05100000009</v>
      </c>
      <c r="R735" s="317">
        <f t="shared" si="376"/>
        <v>65602.989999999991</v>
      </c>
      <c r="S735" s="317">
        <f t="shared" si="376"/>
        <v>166306.06099999999</v>
      </c>
      <c r="T735" s="317">
        <f t="shared" si="376"/>
        <v>167568</v>
      </c>
      <c r="U735" s="430">
        <f t="shared" si="376"/>
        <v>439841.22000000009</v>
      </c>
      <c r="V735" s="430">
        <f t="shared" si="376"/>
        <v>58445.99</v>
      </c>
      <c r="W735" s="430">
        <f t="shared" si="376"/>
        <v>203295.32999999996</v>
      </c>
      <c r="X735" s="430">
        <f t="shared" si="376"/>
        <v>178099.89999999997</v>
      </c>
      <c r="Y735" s="480">
        <f>Y732-Y738-Y737</f>
        <v>388408.02</v>
      </c>
      <c r="Z735" s="480">
        <f>Z732-Z738-Z737</f>
        <v>58445.989999999991</v>
      </c>
      <c r="AA735" s="480">
        <f>AA732-AA738-AA737</f>
        <v>203295.33000000002</v>
      </c>
      <c r="AB735" s="480">
        <f>AB732-AB738-AB737</f>
        <v>126666.70000000001</v>
      </c>
      <c r="AC735" s="319">
        <f>AC732-AC738-AC737</f>
        <v>394662.03100000008</v>
      </c>
      <c r="AD735" s="319">
        <f t="shared" si="376"/>
        <v>63803.350000000006</v>
      </c>
      <c r="AE735" s="320">
        <f t="shared" si="376"/>
        <v>108430.80000000002</v>
      </c>
      <c r="AF735" s="1042">
        <f t="shared" si="376"/>
        <v>222427.88099999999</v>
      </c>
      <c r="AG735" s="320">
        <f t="shared" si="376"/>
        <v>98542.477170000013</v>
      </c>
      <c r="AH735" s="320"/>
      <c r="AI735" s="320"/>
      <c r="AJ735" s="320">
        <f t="shared" si="376"/>
        <v>171764.2</v>
      </c>
      <c r="AK735" s="1009"/>
      <c r="AL735" s="1009"/>
      <c r="AM735" s="1208"/>
    </row>
    <row r="736" spans="2:39" hidden="1">
      <c r="B736" s="315" t="s">
        <v>873</v>
      </c>
      <c r="M736" s="216"/>
      <c r="N736" s="216"/>
      <c r="O736" s="216"/>
      <c r="P736" s="216"/>
      <c r="Q736" s="216"/>
      <c r="R736" s="216"/>
      <c r="S736" s="216"/>
      <c r="T736" s="216"/>
      <c r="U736" s="429"/>
      <c r="V736" s="429"/>
      <c r="W736" s="429"/>
      <c r="X736" s="429"/>
      <c r="Y736" s="479"/>
      <c r="Z736" s="479"/>
      <c r="AA736" s="479"/>
      <c r="AB736" s="479"/>
      <c r="AC736" s="312"/>
      <c r="AD736" s="312"/>
      <c r="AE736" s="312"/>
      <c r="AF736" s="215"/>
      <c r="AG736" s="312"/>
      <c r="AH736" s="312"/>
      <c r="AI736" s="312"/>
      <c r="AJ736" s="312"/>
      <c r="AK736" s="1007"/>
      <c r="AL736" s="1007"/>
      <c r="AM736" s="1206"/>
    </row>
    <row r="737" spans="2:39" hidden="1">
      <c r="B737" s="315" t="s">
        <v>874</v>
      </c>
      <c r="M737" s="317">
        <f t="shared" ref="M737:AJ737" si="377">M111+M186+M190+M200</f>
        <v>97539.860000000015</v>
      </c>
      <c r="N737" s="317">
        <f t="shared" si="377"/>
        <v>21912.04</v>
      </c>
      <c r="O737" s="317">
        <f t="shared" si="377"/>
        <v>29553.279999999999</v>
      </c>
      <c r="P737" s="317">
        <f t="shared" si="377"/>
        <v>46074.539999999994</v>
      </c>
      <c r="Q737" s="317">
        <f t="shared" si="377"/>
        <v>97539.860000000015</v>
      </c>
      <c r="R737" s="317">
        <f t="shared" si="377"/>
        <v>21912.04</v>
      </c>
      <c r="S737" s="317">
        <f t="shared" si="377"/>
        <v>29553.279999999999</v>
      </c>
      <c r="T737" s="317">
        <f t="shared" si="377"/>
        <v>46074.539999999994</v>
      </c>
      <c r="U737" s="430">
        <f t="shared" si="377"/>
        <v>97539.860000000015</v>
      </c>
      <c r="V737" s="430">
        <f t="shared" si="377"/>
        <v>21912.04</v>
      </c>
      <c r="W737" s="430">
        <f t="shared" si="377"/>
        <v>29553.279999999999</v>
      </c>
      <c r="X737" s="430">
        <f t="shared" si="377"/>
        <v>46074.539999999994</v>
      </c>
      <c r="Y737" s="480">
        <f t="shared" si="377"/>
        <v>21818.260000000002</v>
      </c>
      <c r="Z737" s="480">
        <f t="shared" si="377"/>
        <v>2634.3399999999997</v>
      </c>
      <c r="AA737" s="480">
        <f t="shared" si="377"/>
        <v>4539.4799999999996</v>
      </c>
      <c r="AB737" s="480">
        <f t="shared" si="377"/>
        <v>14644.439999999999</v>
      </c>
      <c r="AC737" s="319">
        <f t="shared" si="377"/>
        <v>0</v>
      </c>
      <c r="AD737" s="319">
        <f t="shared" si="377"/>
        <v>0</v>
      </c>
      <c r="AE737" s="319">
        <f t="shared" si="377"/>
        <v>2946.2200000000003</v>
      </c>
      <c r="AF737" s="1040">
        <f t="shared" si="377"/>
        <v>0</v>
      </c>
      <c r="AG737" s="319">
        <f t="shared" si="377"/>
        <v>0</v>
      </c>
      <c r="AH737" s="319"/>
      <c r="AI737" s="319"/>
      <c r="AJ737" s="319">
        <f t="shared" si="377"/>
        <v>0</v>
      </c>
      <c r="AK737" s="1005"/>
      <c r="AL737" s="1005"/>
      <c r="AM737" s="1206"/>
    </row>
    <row r="738" spans="2:39" s="311" customFormat="1" hidden="1">
      <c r="B738" s="314" t="s">
        <v>875</v>
      </c>
      <c r="M738" s="318">
        <f t="shared" ref="M738:AJ738" si="378">M511+M219+M216</f>
        <v>340223.6</v>
      </c>
      <c r="N738" s="318">
        <f t="shared" si="378"/>
        <v>106181</v>
      </c>
      <c r="O738" s="318">
        <f t="shared" si="378"/>
        <v>234042.6</v>
      </c>
      <c r="P738" s="318">
        <f t="shared" si="378"/>
        <v>0</v>
      </c>
      <c r="Q738" s="318">
        <f t="shared" si="378"/>
        <v>340223.6</v>
      </c>
      <c r="R738" s="318">
        <f t="shared" si="378"/>
        <v>106181</v>
      </c>
      <c r="S738" s="318">
        <f t="shared" si="378"/>
        <v>234042.6</v>
      </c>
      <c r="T738" s="318">
        <f t="shared" si="378"/>
        <v>0</v>
      </c>
      <c r="U738" s="431">
        <f t="shared" si="378"/>
        <v>340223.6</v>
      </c>
      <c r="V738" s="431">
        <f t="shared" si="378"/>
        <v>106181</v>
      </c>
      <c r="W738" s="431">
        <f t="shared" si="378"/>
        <v>234042.6</v>
      </c>
      <c r="X738" s="431">
        <f t="shared" si="378"/>
        <v>0</v>
      </c>
      <c r="Y738" s="481">
        <f t="shared" si="378"/>
        <v>340223.6</v>
      </c>
      <c r="Z738" s="481">
        <f t="shared" si="378"/>
        <v>106181</v>
      </c>
      <c r="AA738" s="481">
        <f t="shared" si="378"/>
        <v>234042.6</v>
      </c>
      <c r="AB738" s="481">
        <f t="shared" si="378"/>
        <v>0</v>
      </c>
      <c r="AC738" s="318">
        <f t="shared" si="378"/>
        <v>155190.1</v>
      </c>
      <c r="AD738" s="318">
        <f t="shared" si="378"/>
        <v>112885.1</v>
      </c>
      <c r="AE738" s="318">
        <f t="shared" si="378"/>
        <v>42305</v>
      </c>
      <c r="AF738" s="1039">
        <f t="shared" si="378"/>
        <v>0</v>
      </c>
      <c r="AG738" s="318">
        <f t="shared" si="378"/>
        <v>0</v>
      </c>
      <c r="AH738" s="318"/>
      <c r="AI738" s="318"/>
      <c r="AJ738" s="318">
        <f t="shared" si="378"/>
        <v>0</v>
      </c>
      <c r="AK738" s="1006"/>
      <c r="AL738" s="1006"/>
      <c r="AM738" s="1207"/>
    </row>
    <row r="739" spans="2:39" hidden="1"/>
    <row r="740" spans="2:39" hidden="1"/>
    <row r="741" spans="2:39" hidden="1">
      <c r="B741" s="327" t="s">
        <v>879</v>
      </c>
    </row>
    <row r="742" spans="2:39" ht="18" hidden="1">
      <c r="B742" s="390" t="s">
        <v>881</v>
      </c>
      <c r="M742" s="326">
        <f>M725*0.1</f>
        <v>92918.52</v>
      </c>
      <c r="U742" s="433">
        <f>U727-M727</f>
        <v>63115.260000000009</v>
      </c>
      <c r="Y742" s="517">
        <f>Y727-M727</f>
        <v>1.815999997779727E-2</v>
      </c>
      <c r="AF742" s="1064">
        <v>320557.09999999998</v>
      </c>
      <c r="AG742" s="1065">
        <f>AF727-AF742</f>
        <v>-36513.863153333252</v>
      </c>
    </row>
    <row r="743" spans="2:39" ht="18" hidden="1">
      <c r="B743" s="390" t="s">
        <v>880</v>
      </c>
      <c r="M743" s="326">
        <f>M732*0.1</f>
        <v>82617.146000000008</v>
      </c>
      <c r="AF743" s="1064">
        <v>179568</v>
      </c>
      <c r="AG743" s="1065">
        <f>AF732-AF743</f>
        <v>42859.880999999994</v>
      </c>
    </row>
    <row r="744" spans="2:39" hidden="1">
      <c r="B744" s="327"/>
      <c r="M744" s="326"/>
      <c r="AC744" s="1071"/>
    </row>
    <row r="745" spans="2:39" hidden="1">
      <c r="B745" s="390" t="s">
        <v>881</v>
      </c>
      <c r="M745" s="389">
        <f>M727*0.1</f>
        <v>89681.950000000012</v>
      </c>
      <c r="U745" s="433">
        <f>U735-M735</f>
        <v>51433.220000000088</v>
      </c>
      <c r="Y745" s="517">
        <f>Y735-M735</f>
        <v>2.0000000018626451E-2</v>
      </c>
    </row>
    <row r="746" spans="2:39" hidden="1">
      <c r="B746" s="390" t="s">
        <v>880</v>
      </c>
      <c r="M746" s="389">
        <f>M735*0.1</f>
        <v>38840.800000000003</v>
      </c>
    </row>
    <row r="747" spans="2:39" hidden="1"/>
    <row r="748" spans="2:39">
      <c r="M748" s="506">
        <f>87855.56/M725*100</f>
        <v>9.4551183122589553</v>
      </c>
    </row>
    <row r="749" spans="2:39">
      <c r="M749" s="506">
        <f>82593.7/M732*100</f>
        <v>9.9971620903002396</v>
      </c>
    </row>
    <row r="750" spans="2:39">
      <c r="Y750" s="517"/>
    </row>
    <row r="753" spans="17:17">
      <c r="Q753" s="323"/>
    </row>
  </sheetData>
  <mergeCells count="4637">
    <mergeCell ref="AL456:AL458"/>
    <mergeCell ref="AM456:AM458"/>
    <mergeCell ref="AK459:AK461"/>
    <mergeCell ref="AL459:AL461"/>
    <mergeCell ref="AM459:AM461"/>
    <mergeCell ref="AK450:AK452"/>
    <mergeCell ref="AK593:AK594"/>
    <mergeCell ref="AL593:AL594"/>
    <mergeCell ref="AM593:AM594"/>
    <mergeCell ref="AM595:AM596"/>
    <mergeCell ref="AF593:AF594"/>
    <mergeCell ref="AK471:AK472"/>
    <mergeCell ref="AL471:AL472"/>
    <mergeCell ref="AM471:AM472"/>
    <mergeCell ref="AK486:AK488"/>
    <mergeCell ref="AL486:AL488"/>
    <mergeCell ref="AM486:AM488"/>
    <mergeCell ref="AK462:AK464"/>
    <mergeCell ref="AL462:AL464"/>
    <mergeCell ref="AM462:AM464"/>
    <mergeCell ref="AK465:AK467"/>
    <mergeCell ref="AL465:AL467"/>
    <mergeCell ref="AM465:AM467"/>
    <mergeCell ref="AM503:AM504"/>
    <mergeCell ref="AJ450:AJ452"/>
    <mergeCell ref="AG459:AG461"/>
    <mergeCell ref="AJ459:AJ461"/>
    <mergeCell ref="AK453:AK455"/>
    <mergeCell ref="AL453:AL455"/>
    <mergeCell ref="AM453:AM455"/>
    <mergeCell ref="AJ595:AJ596"/>
    <mergeCell ref="AK432:AK434"/>
    <mergeCell ref="AL432:AL434"/>
    <mergeCell ref="AM432:AM434"/>
    <mergeCell ref="AK447:AK449"/>
    <mergeCell ref="AL447:AL449"/>
    <mergeCell ref="AM447:AM449"/>
    <mergeCell ref="AK438:AK440"/>
    <mergeCell ref="AL438:AL440"/>
    <mergeCell ref="AM438:AM440"/>
    <mergeCell ref="AK441:AK443"/>
    <mergeCell ref="AL441:AL443"/>
    <mergeCell ref="AM441:AM443"/>
    <mergeCell ref="A2:AN2"/>
    <mergeCell ref="AK6:AL7"/>
    <mergeCell ref="AM206:AM208"/>
    <mergeCell ref="AM209:AM211"/>
    <mergeCell ref="AM212:AM214"/>
    <mergeCell ref="AK262:AK263"/>
    <mergeCell ref="AL262:AL263"/>
    <mergeCell ref="A3:AN3"/>
    <mergeCell ref="AK435:AK437"/>
    <mergeCell ref="AL435:AL437"/>
    <mergeCell ref="AM435:AM437"/>
    <mergeCell ref="AK419:AK421"/>
    <mergeCell ref="AL419:AL421"/>
    <mergeCell ref="AM419:AM421"/>
    <mergeCell ref="AK422:AK424"/>
    <mergeCell ref="AL422:AL424"/>
    <mergeCell ref="AK425:AK427"/>
    <mergeCell ref="AL425:AL427"/>
    <mergeCell ref="AM425:AM427"/>
    <mergeCell ref="AK413:AK415"/>
    <mergeCell ref="AL407:AL409"/>
    <mergeCell ref="AM407:AM409"/>
    <mergeCell ref="AL416:AL418"/>
    <mergeCell ref="AM416:AM418"/>
    <mergeCell ref="AL410:AL412"/>
    <mergeCell ref="AM410:AM412"/>
    <mergeCell ref="AK401:AK403"/>
    <mergeCell ref="AL401:AL403"/>
    <mergeCell ref="AM401:AM403"/>
    <mergeCell ref="AK404:AK406"/>
    <mergeCell ref="AL404:AL406"/>
    <mergeCell ref="AM404:AM406"/>
    <mergeCell ref="AK395:AK397"/>
    <mergeCell ref="AL395:AL397"/>
    <mergeCell ref="AM395:AM397"/>
    <mergeCell ref="AK398:AK400"/>
    <mergeCell ref="AL398:AL400"/>
    <mergeCell ref="AM398:AM400"/>
    <mergeCell ref="AL413:AL415"/>
    <mergeCell ref="AM413:AM415"/>
    <mergeCell ref="AK416:AK418"/>
    <mergeCell ref="AK386:AK388"/>
    <mergeCell ref="AL386:AL388"/>
    <mergeCell ref="AM386:AM388"/>
    <mergeCell ref="AK389:AK391"/>
    <mergeCell ref="AL389:AL391"/>
    <mergeCell ref="AM389:AM391"/>
    <mergeCell ref="AK380:AK382"/>
    <mergeCell ref="AL380:AL382"/>
    <mergeCell ref="AM380:AM382"/>
    <mergeCell ref="AK383:AK385"/>
    <mergeCell ref="AL383:AL385"/>
    <mergeCell ref="AM383:AM385"/>
    <mergeCell ref="AK374:AK376"/>
    <mergeCell ref="AL374:AL376"/>
    <mergeCell ref="AM374:AM376"/>
    <mergeCell ref="AK377:AK379"/>
    <mergeCell ref="AL377:AL379"/>
    <mergeCell ref="AM377:AM379"/>
    <mergeCell ref="AK368:AK370"/>
    <mergeCell ref="AL368:AL370"/>
    <mergeCell ref="AM368:AM370"/>
    <mergeCell ref="AK371:AK373"/>
    <mergeCell ref="AL371:AL373"/>
    <mergeCell ref="AM371:AM373"/>
    <mergeCell ref="AK359:AK361"/>
    <mergeCell ref="AL359:AL361"/>
    <mergeCell ref="AM359:AM361"/>
    <mergeCell ref="AK362:AK364"/>
    <mergeCell ref="AL362:AL364"/>
    <mergeCell ref="AM362:AM364"/>
    <mergeCell ref="AK353:AK355"/>
    <mergeCell ref="AL353:AL355"/>
    <mergeCell ref="AM353:AM355"/>
    <mergeCell ref="AK356:AK358"/>
    <mergeCell ref="AL356:AL358"/>
    <mergeCell ref="AM356:AM358"/>
    <mergeCell ref="AK332:AK334"/>
    <mergeCell ref="AL332:AL334"/>
    <mergeCell ref="AM332:AM334"/>
    <mergeCell ref="AK323:AK325"/>
    <mergeCell ref="AL323:AL325"/>
    <mergeCell ref="AM323:AM325"/>
    <mergeCell ref="AK326:AK328"/>
    <mergeCell ref="AL326:AL328"/>
    <mergeCell ref="AM326:AM328"/>
    <mergeCell ref="AK317:AK319"/>
    <mergeCell ref="AL317:AL319"/>
    <mergeCell ref="AM317:AM319"/>
    <mergeCell ref="AK320:AK322"/>
    <mergeCell ref="AL320:AL322"/>
    <mergeCell ref="AM320:AM322"/>
    <mergeCell ref="AK350:AK352"/>
    <mergeCell ref="AL350:AL352"/>
    <mergeCell ref="AM350:AM352"/>
    <mergeCell ref="AK341:AK343"/>
    <mergeCell ref="AL341:AL343"/>
    <mergeCell ref="AM341:AM343"/>
    <mergeCell ref="AK344:AK346"/>
    <mergeCell ref="AL344:AL346"/>
    <mergeCell ref="AM344:AM346"/>
    <mergeCell ref="AK335:AK337"/>
    <mergeCell ref="AL335:AL337"/>
    <mergeCell ref="AM335:AM337"/>
    <mergeCell ref="AK338:AK340"/>
    <mergeCell ref="AL338:AL340"/>
    <mergeCell ref="AM338:AM340"/>
    <mergeCell ref="AM347:AM349"/>
    <mergeCell ref="AM311:AM313"/>
    <mergeCell ref="AK314:AK316"/>
    <mergeCell ref="AL314:AL316"/>
    <mergeCell ref="AM314:AM316"/>
    <mergeCell ref="AK305:AK307"/>
    <mergeCell ref="AL305:AL307"/>
    <mergeCell ref="AM305:AM307"/>
    <mergeCell ref="AK308:AK310"/>
    <mergeCell ref="AL308:AL310"/>
    <mergeCell ref="AM308:AM310"/>
    <mergeCell ref="AK299:AK301"/>
    <mergeCell ref="AL299:AL301"/>
    <mergeCell ref="AM299:AM301"/>
    <mergeCell ref="AK302:AK304"/>
    <mergeCell ref="AL302:AL304"/>
    <mergeCell ref="AM302:AM304"/>
    <mergeCell ref="AL329:AL331"/>
    <mergeCell ref="AM329:AM331"/>
    <mergeCell ref="AM278:AM280"/>
    <mergeCell ref="AK269:AK271"/>
    <mergeCell ref="AL269:AL271"/>
    <mergeCell ref="AM269:AM271"/>
    <mergeCell ref="AK272:AK274"/>
    <mergeCell ref="AL272:AL274"/>
    <mergeCell ref="AM272:AM274"/>
    <mergeCell ref="AL216:AL218"/>
    <mergeCell ref="AK219:AK221"/>
    <mergeCell ref="AL219:AL221"/>
    <mergeCell ref="AK259:AK260"/>
    <mergeCell ref="AL259:AL260"/>
    <mergeCell ref="AM259:AM260"/>
    <mergeCell ref="AL293:AL295"/>
    <mergeCell ref="AM293:AM295"/>
    <mergeCell ref="AK296:AK298"/>
    <mergeCell ref="AL296:AL298"/>
    <mergeCell ref="AM296:AM298"/>
    <mergeCell ref="AK287:AK289"/>
    <mergeCell ref="AL287:AL289"/>
    <mergeCell ref="AM287:AM289"/>
    <mergeCell ref="AK290:AK292"/>
    <mergeCell ref="AL290:AL292"/>
    <mergeCell ref="AM290:AM292"/>
    <mergeCell ref="AK281:AK283"/>
    <mergeCell ref="AL281:AL283"/>
    <mergeCell ref="AM281:AM283"/>
    <mergeCell ref="AK284:AK286"/>
    <mergeCell ref="AL284:AL286"/>
    <mergeCell ref="AM284:AM286"/>
    <mergeCell ref="B704:E704"/>
    <mergeCell ref="B714:G714"/>
    <mergeCell ref="AK206:AK208"/>
    <mergeCell ref="AL206:AL208"/>
    <mergeCell ref="AK209:AK211"/>
    <mergeCell ref="AL209:AL211"/>
    <mergeCell ref="AK212:AK214"/>
    <mergeCell ref="AL212:AL214"/>
    <mergeCell ref="AK216:AK218"/>
    <mergeCell ref="AD695:AD696"/>
    <mergeCell ref="AE695:AE696"/>
    <mergeCell ref="AF695:AF696"/>
    <mergeCell ref="AG695:AG696"/>
    <mergeCell ref="AJ695:AJ696"/>
    <mergeCell ref="AN695:AN696"/>
    <mergeCell ref="AK695:AK696"/>
    <mergeCell ref="AL695:AL696"/>
    <mergeCell ref="X695:X696"/>
    <mergeCell ref="Y695:Y696"/>
    <mergeCell ref="Z695:Z696"/>
    <mergeCell ref="AA695:AA696"/>
    <mergeCell ref="AB695:AB696"/>
    <mergeCell ref="AC695:AC696"/>
    <mergeCell ref="R695:R696"/>
    <mergeCell ref="S695:S696"/>
    <mergeCell ref="T695:T696"/>
    <mergeCell ref="U695:U696"/>
    <mergeCell ref="V695:V696"/>
    <mergeCell ref="W695:W696"/>
    <mergeCell ref="L695:L696"/>
    <mergeCell ref="M695:M696"/>
    <mergeCell ref="N695:N696"/>
    <mergeCell ref="AN597:AN598"/>
    <mergeCell ref="B637:L637"/>
    <mergeCell ref="B638:E638"/>
    <mergeCell ref="B666:E666"/>
    <mergeCell ref="B683:L683"/>
    <mergeCell ref="B684:E684"/>
    <mergeCell ref="AD597:AD598"/>
    <mergeCell ref="AE597:AE598"/>
    <mergeCell ref="AF597:AF598"/>
    <mergeCell ref="AG597:AG598"/>
    <mergeCell ref="AJ597:AJ598"/>
    <mergeCell ref="AM597:AM598"/>
    <mergeCell ref="X597:X598"/>
    <mergeCell ref="Y597:Y598"/>
    <mergeCell ref="Z597:Z598"/>
    <mergeCell ref="AA597:AA598"/>
    <mergeCell ref="AB597:AB598"/>
    <mergeCell ref="AC597:AC598"/>
    <mergeCell ref="R597:R598"/>
    <mergeCell ref="S597:S598"/>
    <mergeCell ref="T597:T598"/>
    <mergeCell ref="U597:U598"/>
    <mergeCell ref="V597:V598"/>
    <mergeCell ref="K597:K598"/>
    <mergeCell ref="Q597:Q598"/>
    <mergeCell ref="O695:O696"/>
    <mergeCell ref="P695:P696"/>
    <mergeCell ref="Q695:Q696"/>
    <mergeCell ref="A695:A696"/>
    <mergeCell ref="B695:B696"/>
    <mergeCell ref="C695:C696"/>
    <mergeCell ref="E695:E696"/>
    <mergeCell ref="F695:F696"/>
    <mergeCell ref="K695:K696"/>
    <mergeCell ref="W595:W596"/>
    <mergeCell ref="X595:X596"/>
    <mergeCell ref="Y595:Y596"/>
    <mergeCell ref="Z595:Z596"/>
    <mergeCell ref="AA595:AA596"/>
    <mergeCell ref="AB595:AB596"/>
    <mergeCell ref="Q595:Q596"/>
    <mergeCell ref="W597:W598"/>
    <mergeCell ref="L597:L598"/>
    <mergeCell ref="M597:M598"/>
    <mergeCell ref="N597:N598"/>
    <mergeCell ref="O597:O598"/>
    <mergeCell ref="P597:P598"/>
    <mergeCell ref="A595:A596"/>
    <mergeCell ref="AC595:AC596"/>
    <mergeCell ref="A597:A598"/>
    <mergeCell ref="B597:B598"/>
    <mergeCell ref="C597:C598"/>
    <mergeCell ref="E597:E598"/>
    <mergeCell ref="F597:F598"/>
    <mergeCell ref="L593:L594"/>
    <mergeCell ref="M593:M594"/>
    <mergeCell ref="N593:N594"/>
    <mergeCell ref="O593:O594"/>
    <mergeCell ref="P593:P594"/>
    <mergeCell ref="Q593:Q594"/>
    <mergeCell ref="AD595:AD596"/>
    <mergeCell ref="AE595:AE596"/>
    <mergeCell ref="AG595:AG596"/>
    <mergeCell ref="K595:K596"/>
    <mergeCell ref="L595:L596"/>
    <mergeCell ref="M595:M596"/>
    <mergeCell ref="N595:N596"/>
    <mergeCell ref="O595:O596"/>
    <mergeCell ref="P595:P596"/>
    <mergeCell ref="AN595:AN596"/>
    <mergeCell ref="AF595:AF596"/>
    <mergeCell ref="AK595:AK596"/>
    <mergeCell ref="AL595:AL596"/>
    <mergeCell ref="B518:L518"/>
    <mergeCell ref="B519:E519"/>
    <mergeCell ref="B562:E562"/>
    <mergeCell ref="A593:A594"/>
    <mergeCell ref="B593:B594"/>
    <mergeCell ref="C593:C594"/>
    <mergeCell ref="E593:E594"/>
    <mergeCell ref="F593:F594"/>
    <mergeCell ref="K593:K594"/>
    <mergeCell ref="R595:R596"/>
    <mergeCell ref="S595:S596"/>
    <mergeCell ref="T595:T596"/>
    <mergeCell ref="U595:U596"/>
    <mergeCell ref="V595:V596"/>
    <mergeCell ref="AD593:AD594"/>
    <mergeCell ref="AE593:AE594"/>
    <mergeCell ref="B595:B596"/>
    <mergeCell ref="C595:C596"/>
    <mergeCell ref="E595:E596"/>
    <mergeCell ref="F595:F596"/>
    <mergeCell ref="X593:X594"/>
    <mergeCell ref="Y593:Y594"/>
    <mergeCell ref="Z593:Z594"/>
    <mergeCell ref="AA593:AA594"/>
    <mergeCell ref="AB593:AB594"/>
    <mergeCell ref="AC593:AC594"/>
    <mergeCell ref="R593:R594"/>
    <mergeCell ref="S593:S594"/>
    <mergeCell ref="B516:L516"/>
    <mergeCell ref="AD511:AD512"/>
    <mergeCell ref="AE511:AE512"/>
    <mergeCell ref="AF511:AF512"/>
    <mergeCell ref="AG511:AG512"/>
    <mergeCell ref="AJ511:AJ512"/>
    <mergeCell ref="AN511:AN512"/>
    <mergeCell ref="AK511:AK512"/>
    <mergeCell ref="AL511:AL512"/>
    <mergeCell ref="AM511:AM512"/>
    <mergeCell ref="X511:X512"/>
    <mergeCell ref="Y511:Y512"/>
    <mergeCell ref="Z511:Z512"/>
    <mergeCell ref="AA511:AA512"/>
    <mergeCell ref="AB511:AB512"/>
    <mergeCell ref="AC511:AC512"/>
    <mergeCell ref="R511:R512"/>
    <mergeCell ref="S511:S512"/>
    <mergeCell ref="T511:T512"/>
    <mergeCell ref="U511:U512"/>
    <mergeCell ref="V511:V512"/>
    <mergeCell ref="W511:W512"/>
    <mergeCell ref="AN505:AN506"/>
    <mergeCell ref="AK505:AK506"/>
    <mergeCell ref="AL505:AL506"/>
    <mergeCell ref="AM505:AM506"/>
    <mergeCell ref="X505:X506"/>
    <mergeCell ref="Y505:Y506"/>
    <mergeCell ref="Z505:Z506"/>
    <mergeCell ref="AA505:AA506"/>
    <mergeCell ref="AB505:AB506"/>
    <mergeCell ref="AC505:AC506"/>
    <mergeCell ref="R505:R506"/>
    <mergeCell ref="S505:S506"/>
    <mergeCell ref="T505:T506"/>
    <mergeCell ref="U505:U506"/>
    <mergeCell ref="V505:V506"/>
    <mergeCell ref="W505:W506"/>
    <mergeCell ref="W593:W594"/>
    <mergeCell ref="AG593:AG594"/>
    <mergeCell ref="AJ593:AJ594"/>
    <mergeCell ref="AN593:AN594"/>
    <mergeCell ref="T593:T594"/>
    <mergeCell ref="U593:U594"/>
    <mergeCell ref="V593:V594"/>
    <mergeCell ref="AE503:AE504"/>
    <mergeCell ref="AF503:AF504"/>
    <mergeCell ref="AG503:AG504"/>
    <mergeCell ref="AJ503:AJ504"/>
    <mergeCell ref="A503:A504"/>
    <mergeCell ref="B503:B504"/>
    <mergeCell ref="C503:C504"/>
    <mergeCell ref="E503:E504"/>
    <mergeCell ref="F503:F504"/>
    <mergeCell ref="K503:K504"/>
    <mergeCell ref="M511:M512"/>
    <mergeCell ref="N511:N512"/>
    <mergeCell ref="O511:O512"/>
    <mergeCell ref="P511:P512"/>
    <mergeCell ref="Q511:Q512"/>
    <mergeCell ref="A511:A512"/>
    <mergeCell ref="B511:B512"/>
    <mergeCell ref="C511:C512"/>
    <mergeCell ref="E511:E512"/>
    <mergeCell ref="F511:F512"/>
    <mergeCell ref="K511:K512"/>
    <mergeCell ref="AD505:AD506"/>
    <mergeCell ref="AE505:AE506"/>
    <mergeCell ref="AF505:AF506"/>
    <mergeCell ref="AG505:AG506"/>
    <mergeCell ref="AJ505:AJ506"/>
    <mergeCell ref="L503:L504"/>
    <mergeCell ref="M503:M504"/>
    <mergeCell ref="N503:N504"/>
    <mergeCell ref="O503:O504"/>
    <mergeCell ref="P503:P504"/>
    <mergeCell ref="L511:L512"/>
    <mergeCell ref="L505:L506"/>
    <mergeCell ref="M505:M506"/>
    <mergeCell ref="N505:N506"/>
    <mergeCell ref="O505:O506"/>
    <mergeCell ref="P505:P506"/>
    <mergeCell ref="Q505:Q506"/>
    <mergeCell ref="A505:A506"/>
    <mergeCell ref="B505:B506"/>
    <mergeCell ref="C505:C506"/>
    <mergeCell ref="E505:E506"/>
    <mergeCell ref="F505:F506"/>
    <mergeCell ref="K505:K506"/>
    <mergeCell ref="AN501:AN502"/>
    <mergeCell ref="AK501:AK502"/>
    <mergeCell ref="AL501:AL502"/>
    <mergeCell ref="AM501:AM502"/>
    <mergeCell ref="X501:X502"/>
    <mergeCell ref="Y501:Y502"/>
    <mergeCell ref="Z501:Z502"/>
    <mergeCell ref="AA501:AA502"/>
    <mergeCell ref="AB501:AB502"/>
    <mergeCell ref="AC501:AC502"/>
    <mergeCell ref="R501:R502"/>
    <mergeCell ref="S501:S502"/>
    <mergeCell ref="T501:T502"/>
    <mergeCell ref="U501:U502"/>
    <mergeCell ref="V501:V502"/>
    <mergeCell ref="W501:W502"/>
    <mergeCell ref="AN503:AN504"/>
    <mergeCell ref="AK503:AK504"/>
    <mergeCell ref="AL503:AL504"/>
    <mergeCell ref="AD503:AD504"/>
    <mergeCell ref="X503:X504"/>
    <mergeCell ref="Y503:Y504"/>
    <mergeCell ref="Z503:Z504"/>
    <mergeCell ref="AA503:AA504"/>
    <mergeCell ref="AB503:AB504"/>
    <mergeCell ref="AC503:AC504"/>
    <mergeCell ref="R503:R504"/>
    <mergeCell ref="S503:S504"/>
    <mergeCell ref="T503:T504"/>
    <mergeCell ref="U503:U504"/>
    <mergeCell ref="V503:V504"/>
    <mergeCell ref="W503:W504"/>
    <mergeCell ref="L501:L502"/>
    <mergeCell ref="M501:M502"/>
    <mergeCell ref="N501:N502"/>
    <mergeCell ref="O501:O502"/>
    <mergeCell ref="P501:P502"/>
    <mergeCell ref="Q501:Q502"/>
    <mergeCell ref="Q503:Q504"/>
    <mergeCell ref="A501:A502"/>
    <mergeCell ref="B501:B502"/>
    <mergeCell ref="C501:C502"/>
    <mergeCell ref="E501:E502"/>
    <mergeCell ref="F501:F502"/>
    <mergeCell ref="K501:K502"/>
    <mergeCell ref="AD499:AD500"/>
    <mergeCell ref="AE499:AE500"/>
    <mergeCell ref="AF499:AF500"/>
    <mergeCell ref="AG499:AG500"/>
    <mergeCell ref="AJ499:AJ500"/>
    <mergeCell ref="A499:A500"/>
    <mergeCell ref="B499:B500"/>
    <mergeCell ref="C499:C500"/>
    <mergeCell ref="E499:E500"/>
    <mergeCell ref="F499:F500"/>
    <mergeCell ref="K499:K500"/>
    <mergeCell ref="AD501:AD502"/>
    <mergeCell ref="AE501:AE502"/>
    <mergeCell ref="AF501:AF502"/>
    <mergeCell ref="AG501:AG502"/>
    <mergeCell ref="AJ501:AJ502"/>
    <mergeCell ref="AN499:AN500"/>
    <mergeCell ref="AK499:AK500"/>
    <mergeCell ref="AL499:AL500"/>
    <mergeCell ref="AM499:AM500"/>
    <mergeCell ref="X499:X500"/>
    <mergeCell ref="Y499:Y500"/>
    <mergeCell ref="Z499:Z500"/>
    <mergeCell ref="AA499:AA500"/>
    <mergeCell ref="AB499:AB500"/>
    <mergeCell ref="AC499:AC500"/>
    <mergeCell ref="R499:R500"/>
    <mergeCell ref="S499:S500"/>
    <mergeCell ref="T499:T500"/>
    <mergeCell ref="U499:U500"/>
    <mergeCell ref="V499:V500"/>
    <mergeCell ref="W499:W500"/>
    <mergeCell ref="L499:L500"/>
    <mergeCell ref="M499:M500"/>
    <mergeCell ref="N499:N500"/>
    <mergeCell ref="O499:O500"/>
    <mergeCell ref="P499:P500"/>
    <mergeCell ref="Q499:Q500"/>
    <mergeCell ref="AD494:AD495"/>
    <mergeCell ref="AE494:AE495"/>
    <mergeCell ref="AF494:AF495"/>
    <mergeCell ref="AG494:AG495"/>
    <mergeCell ref="AJ494:AJ495"/>
    <mergeCell ref="A494:A495"/>
    <mergeCell ref="B494:B495"/>
    <mergeCell ref="C494:C495"/>
    <mergeCell ref="E494:E495"/>
    <mergeCell ref="F494:F495"/>
    <mergeCell ref="K494:K495"/>
    <mergeCell ref="AD497:AD498"/>
    <mergeCell ref="AE497:AE498"/>
    <mergeCell ref="AF497:AF498"/>
    <mergeCell ref="AG497:AG498"/>
    <mergeCell ref="AJ497:AJ498"/>
    <mergeCell ref="AN497:AN498"/>
    <mergeCell ref="AK497:AK498"/>
    <mergeCell ref="AL497:AL498"/>
    <mergeCell ref="AM497:AM498"/>
    <mergeCell ref="X497:X498"/>
    <mergeCell ref="Y497:Y498"/>
    <mergeCell ref="Z497:Z498"/>
    <mergeCell ref="AA497:AA498"/>
    <mergeCell ref="AB497:AB498"/>
    <mergeCell ref="AC497:AC498"/>
    <mergeCell ref="R497:R498"/>
    <mergeCell ref="S497:S498"/>
    <mergeCell ref="T497:T498"/>
    <mergeCell ref="U497:U498"/>
    <mergeCell ref="V497:V498"/>
    <mergeCell ref="W497:W498"/>
    <mergeCell ref="L494:L495"/>
    <mergeCell ref="M494:M495"/>
    <mergeCell ref="N494:N495"/>
    <mergeCell ref="O494:O495"/>
    <mergeCell ref="P494:P495"/>
    <mergeCell ref="Q494:Q495"/>
    <mergeCell ref="L497:L498"/>
    <mergeCell ref="M497:M498"/>
    <mergeCell ref="N497:N498"/>
    <mergeCell ref="O497:O498"/>
    <mergeCell ref="P497:P498"/>
    <mergeCell ref="Q497:Q498"/>
    <mergeCell ref="A497:A498"/>
    <mergeCell ref="B497:B498"/>
    <mergeCell ref="C497:C498"/>
    <mergeCell ref="E497:E498"/>
    <mergeCell ref="F497:F498"/>
    <mergeCell ref="K497:K498"/>
    <mergeCell ref="AN492:AN493"/>
    <mergeCell ref="AK492:AK493"/>
    <mergeCell ref="AL492:AL493"/>
    <mergeCell ref="AM492:AM493"/>
    <mergeCell ref="X492:X493"/>
    <mergeCell ref="Y492:Y493"/>
    <mergeCell ref="Z492:Z493"/>
    <mergeCell ref="AA492:AA493"/>
    <mergeCell ref="AB492:AB493"/>
    <mergeCell ref="AC492:AC493"/>
    <mergeCell ref="R492:R493"/>
    <mergeCell ref="S492:S493"/>
    <mergeCell ref="T492:T493"/>
    <mergeCell ref="U492:U493"/>
    <mergeCell ref="V492:V493"/>
    <mergeCell ref="W492:W493"/>
    <mergeCell ref="AN494:AN495"/>
    <mergeCell ref="AK494:AK495"/>
    <mergeCell ref="AL494:AL495"/>
    <mergeCell ref="AM494:AM495"/>
    <mergeCell ref="X494:X495"/>
    <mergeCell ref="Y494:Y495"/>
    <mergeCell ref="Z494:Z495"/>
    <mergeCell ref="AA494:AA495"/>
    <mergeCell ref="AB494:AB495"/>
    <mergeCell ref="AC494:AC495"/>
    <mergeCell ref="R494:R495"/>
    <mergeCell ref="S494:S495"/>
    <mergeCell ref="T494:T495"/>
    <mergeCell ref="U494:U495"/>
    <mergeCell ref="V494:V495"/>
    <mergeCell ref="W494:W495"/>
    <mergeCell ref="L492:L493"/>
    <mergeCell ref="M492:M493"/>
    <mergeCell ref="N492:N493"/>
    <mergeCell ref="O492:O493"/>
    <mergeCell ref="P492:P493"/>
    <mergeCell ref="Q492:Q493"/>
    <mergeCell ref="A492:A493"/>
    <mergeCell ref="B492:B493"/>
    <mergeCell ref="C492:C493"/>
    <mergeCell ref="E492:E493"/>
    <mergeCell ref="F492:F493"/>
    <mergeCell ref="K492:K493"/>
    <mergeCell ref="AD489:AD491"/>
    <mergeCell ref="AE489:AE491"/>
    <mergeCell ref="AF489:AF491"/>
    <mergeCell ref="AG489:AG491"/>
    <mergeCell ref="AJ489:AJ491"/>
    <mergeCell ref="AD492:AD493"/>
    <mergeCell ref="AE492:AE493"/>
    <mergeCell ref="AF492:AF493"/>
    <mergeCell ref="AG492:AG493"/>
    <mergeCell ref="AJ492:AJ493"/>
    <mergeCell ref="X489:X491"/>
    <mergeCell ref="Y489:Y491"/>
    <mergeCell ref="Z489:Z491"/>
    <mergeCell ref="AA489:AA491"/>
    <mergeCell ref="AB489:AB491"/>
    <mergeCell ref="AC489:AC491"/>
    <mergeCell ref="R489:R491"/>
    <mergeCell ref="S489:S491"/>
    <mergeCell ref="T489:T491"/>
    <mergeCell ref="U489:U491"/>
    <mergeCell ref="V489:V491"/>
    <mergeCell ref="W489:W491"/>
    <mergeCell ref="L489:L491"/>
    <mergeCell ref="M489:M491"/>
    <mergeCell ref="N489:N491"/>
    <mergeCell ref="O489:O491"/>
    <mergeCell ref="P489:P491"/>
    <mergeCell ref="Q489:Q491"/>
    <mergeCell ref="AF486:AF488"/>
    <mergeCell ref="AG486:AG488"/>
    <mergeCell ref="AJ486:AJ488"/>
    <mergeCell ref="AN486:AN488"/>
    <mergeCell ref="A489:A491"/>
    <mergeCell ref="B489:B491"/>
    <mergeCell ref="C489:C491"/>
    <mergeCell ref="E489:E491"/>
    <mergeCell ref="F489:F491"/>
    <mergeCell ref="K489:K491"/>
    <mergeCell ref="Z486:Z488"/>
    <mergeCell ref="AA486:AA488"/>
    <mergeCell ref="AB486:AB488"/>
    <mergeCell ref="AC486:AC488"/>
    <mergeCell ref="AD486:AD488"/>
    <mergeCell ref="AE486:AE488"/>
    <mergeCell ref="T486:T488"/>
    <mergeCell ref="U486:U488"/>
    <mergeCell ref="V486:V488"/>
    <mergeCell ref="W486:W488"/>
    <mergeCell ref="X486:X488"/>
    <mergeCell ref="Y486:Y488"/>
    <mergeCell ref="N486:N488"/>
    <mergeCell ref="O486:O488"/>
    <mergeCell ref="P486:P488"/>
    <mergeCell ref="Q486:Q488"/>
    <mergeCell ref="R486:R488"/>
    <mergeCell ref="S486:S488"/>
    <mergeCell ref="AN489:AN491"/>
    <mergeCell ref="AK489:AK491"/>
    <mergeCell ref="AL489:AL491"/>
    <mergeCell ref="AM489:AM491"/>
    <mergeCell ref="AN471:AN472"/>
    <mergeCell ref="B485:E485"/>
    <mergeCell ref="A486:A488"/>
    <mergeCell ref="B486:B488"/>
    <mergeCell ref="C486:C488"/>
    <mergeCell ref="E486:E488"/>
    <mergeCell ref="F486:F488"/>
    <mergeCell ref="K486:K488"/>
    <mergeCell ref="L486:L488"/>
    <mergeCell ref="M486:M488"/>
    <mergeCell ref="AC471:AC472"/>
    <mergeCell ref="AD471:AD472"/>
    <mergeCell ref="AE471:AE472"/>
    <mergeCell ref="AF471:AF472"/>
    <mergeCell ref="AG471:AG472"/>
    <mergeCell ref="AJ471:AJ472"/>
    <mergeCell ref="W471:W472"/>
    <mergeCell ref="X471:X472"/>
    <mergeCell ref="Y471:Y472"/>
    <mergeCell ref="Z471:Z472"/>
    <mergeCell ref="AA471:AA472"/>
    <mergeCell ref="AB471:AB472"/>
    <mergeCell ref="Q471:Q472"/>
    <mergeCell ref="R471:R472"/>
    <mergeCell ref="S471:S472"/>
    <mergeCell ref="T471:T472"/>
    <mergeCell ref="U471:U472"/>
    <mergeCell ref="V471:V472"/>
    <mergeCell ref="K471:K472"/>
    <mergeCell ref="L471:L472"/>
    <mergeCell ref="M471:M472"/>
    <mergeCell ref="N471:N472"/>
    <mergeCell ref="O471:O472"/>
    <mergeCell ref="P471:P472"/>
    <mergeCell ref="AH465:AH467"/>
    <mergeCell ref="AJ465:AJ467"/>
    <mergeCell ref="AN465:AN467"/>
    <mergeCell ref="B469:L469"/>
    <mergeCell ref="B470:E470"/>
    <mergeCell ref="A471:A472"/>
    <mergeCell ref="B471:B472"/>
    <mergeCell ref="C471:C472"/>
    <mergeCell ref="E471:E472"/>
    <mergeCell ref="F471:F472"/>
    <mergeCell ref="AB465:AB467"/>
    <mergeCell ref="AC465:AC467"/>
    <mergeCell ref="AD465:AD467"/>
    <mergeCell ref="AE465:AE467"/>
    <mergeCell ref="AF465:AF467"/>
    <mergeCell ref="AG465:AG467"/>
    <mergeCell ref="V465:V467"/>
    <mergeCell ref="W465:W467"/>
    <mergeCell ref="X465:X467"/>
    <mergeCell ref="Y465:Y467"/>
    <mergeCell ref="Z465:Z467"/>
    <mergeCell ref="AA465:AA467"/>
    <mergeCell ref="A465:A467"/>
    <mergeCell ref="B465:B467"/>
    <mergeCell ref="C465:C467"/>
    <mergeCell ref="D465:D467"/>
    <mergeCell ref="E465:E467"/>
    <mergeCell ref="F465:F467"/>
    <mergeCell ref="I465:I467"/>
    <mergeCell ref="AB462:AB464"/>
    <mergeCell ref="AC462:AC464"/>
    <mergeCell ref="AD462:AD464"/>
    <mergeCell ref="AE462:AE464"/>
    <mergeCell ref="AF462:AF464"/>
    <mergeCell ref="AG462:AG464"/>
    <mergeCell ref="V462:V464"/>
    <mergeCell ref="W462:W464"/>
    <mergeCell ref="X462:X464"/>
    <mergeCell ref="Y462:Y464"/>
    <mergeCell ref="U462:U464"/>
    <mergeCell ref="J462:J464"/>
    <mergeCell ref="K462:K464"/>
    <mergeCell ref="L462:L464"/>
    <mergeCell ref="M462:M464"/>
    <mergeCell ref="N462:N464"/>
    <mergeCell ref="O462:O464"/>
    <mergeCell ref="AN459:AN461"/>
    <mergeCell ref="P465:P467"/>
    <mergeCell ref="Q465:Q467"/>
    <mergeCell ref="R465:R467"/>
    <mergeCell ref="S465:S467"/>
    <mergeCell ref="T465:T467"/>
    <mergeCell ref="U465:U467"/>
    <mergeCell ref="J465:J467"/>
    <mergeCell ref="K465:K467"/>
    <mergeCell ref="L465:L467"/>
    <mergeCell ref="M465:M467"/>
    <mergeCell ref="N465:N467"/>
    <mergeCell ref="O465:O467"/>
    <mergeCell ref="AH462:AH464"/>
    <mergeCell ref="AJ462:AJ464"/>
    <mergeCell ref="AN462:AN464"/>
    <mergeCell ref="A462:A464"/>
    <mergeCell ref="B462:B464"/>
    <mergeCell ref="C462:C464"/>
    <mergeCell ref="D462:D464"/>
    <mergeCell ref="E462:E464"/>
    <mergeCell ref="F462:F464"/>
    <mergeCell ref="I462:I464"/>
    <mergeCell ref="AA459:AA461"/>
    <mergeCell ref="AB459:AB461"/>
    <mergeCell ref="AC459:AC461"/>
    <mergeCell ref="AD459:AD461"/>
    <mergeCell ref="AE459:AE461"/>
    <mergeCell ref="AF459:AF461"/>
    <mergeCell ref="U459:U461"/>
    <mergeCell ref="V459:V461"/>
    <mergeCell ref="W459:W461"/>
    <mergeCell ref="X459:X461"/>
    <mergeCell ref="Y459:Y461"/>
    <mergeCell ref="Z459:Z461"/>
    <mergeCell ref="O459:O461"/>
    <mergeCell ref="P459:P461"/>
    <mergeCell ref="Q459:Q461"/>
    <mergeCell ref="R459:R461"/>
    <mergeCell ref="S459:S461"/>
    <mergeCell ref="T459:T461"/>
    <mergeCell ref="Z462:Z464"/>
    <mergeCell ref="AA462:AA464"/>
    <mergeCell ref="P462:P464"/>
    <mergeCell ref="Q462:Q464"/>
    <mergeCell ref="R462:R464"/>
    <mergeCell ref="S462:S464"/>
    <mergeCell ref="T462:T464"/>
    <mergeCell ref="A459:A461"/>
    <mergeCell ref="B459:B461"/>
    <mergeCell ref="C459:C461"/>
    <mergeCell ref="E459:E461"/>
    <mergeCell ref="F459:F461"/>
    <mergeCell ref="K459:K461"/>
    <mergeCell ref="L459:L461"/>
    <mergeCell ref="M459:M461"/>
    <mergeCell ref="N459:N461"/>
    <mergeCell ref="AC456:AC458"/>
    <mergeCell ref="AD456:AD458"/>
    <mergeCell ref="AE456:AE458"/>
    <mergeCell ref="AF456:AF458"/>
    <mergeCell ref="AG456:AG458"/>
    <mergeCell ref="AJ456:AJ458"/>
    <mergeCell ref="W456:W458"/>
    <mergeCell ref="X456:X458"/>
    <mergeCell ref="Y456:Y458"/>
    <mergeCell ref="Z456:Z458"/>
    <mergeCell ref="AA456:AA458"/>
    <mergeCell ref="AB456:AB458"/>
    <mergeCell ref="Q456:Q458"/>
    <mergeCell ref="R456:R458"/>
    <mergeCell ref="S456:S458"/>
    <mergeCell ref="T456:T458"/>
    <mergeCell ref="U456:U458"/>
    <mergeCell ref="V456:V458"/>
    <mergeCell ref="K456:K458"/>
    <mergeCell ref="L456:L458"/>
    <mergeCell ref="M456:M458"/>
    <mergeCell ref="N456:N458"/>
    <mergeCell ref="O456:O458"/>
    <mergeCell ref="P456:P458"/>
    <mergeCell ref="AE453:AE455"/>
    <mergeCell ref="AF453:AF455"/>
    <mergeCell ref="AG453:AG455"/>
    <mergeCell ref="AJ453:AJ455"/>
    <mergeCell ref="AN453:AN455"/>
    <mergeCell ref="A456:A458"/>
    <mergeCell ref="B456:B458"/>
    <mergeCell ref="C456:C458"/>
    <mergeCell ref="E456:E458"/>
    <mergeCell ref="F456:F458"/>
    <mergeCell ref="Y453:Y455"/>
    <mergeCell ref="Z453:Z455"/>
    <mergeCell ref="AA453:AA455"/>
    <mergeCell ref="AB453:AB455"/>
    <mergeCell ref="AC453:AC455"/>
    <mergeCell ref="AD453:AD455"/>
    <mergeCell ref="S453:S455"/>
    <mergeCell ref="T453:T455"/>
    <mergeCell ref="U453:U455"/>
    <mergeCell ref="V453:V455"/>
    <mergeCell ref="W453:W455"/>
    <mergeCell ref="X453:X455"/>
    <mergeCell ref="M453:M455"/>
    <mergeCell ref="N453:N455"/>
    <mergeCell ref="O453:O455"/>
    <mergeCell ref="P453:P455"/>
    <mergeCell ref="Q453:Q455"/>
    <mergeCell ref="R453:R455"/>
    <mergeCell ref="AN456:AN458"/>
    <mergeCell ref="AK456:AK458"/>
    <mergeCell ref="AN450:AN452"/>
    <mergeCell ref="A453:A455"/>
    <mergeCell ref="B453:B455"/>
    <mergeCell ref="C453:C455"/>
    <mergeCell ref="E453:E455"/>
    <mergeCell ref="F453:F455"/>
    <mergeCell ref="K453:K455"/>
    <mergeCell ref="L453:L455"/>
    <mergeCell ref="AA450:AA452"/>
    <mergeCell ref="AB450:AB452"/>
    <mergeCell ref="AC450:AC452"/>
    <mergeCell ref="AD450:AD452"/>
    <mergeCell ref="AE450:AE452"/>
    <mergeCell ref="AF450:AF452"/>
    <mergeCell ref="U450:U452"/>
    <mergeCell ref="V450:V452"/>
    <mergeCell ref="W450:W452"/>
    <mergeCell ref="X450:X452"/>
    <mergeCell ref="Y450:Y452"/>
    <mergeCell ref="Z450:Z452"/>
    <mergeCell ref="O450:O452"/>
    <mergeCell ref="P450:P452"/>
    <mergeCell ref="Q450:Q452"/>
    <mergeCell ref="R450:R452"/>
    <mergeCell ref="S450:S452"/>
    <mergeCell ref="T450:T452"/>
    <mergeCell ref="AL450:AL452"/>
    <mergeCell ref="AM450:AM452"/>
    <mergeCell ref="A450:A452"/>
    <mergeCell ref="B450:B452"/>
    <mergeCell ref="C450:C452"/>
    <mergeCell ref="E450:E452"/>
    <mergeCell ref="F450:F452"/>
    <mergeCell ref="K450:K452"/>
    <mergeCell ref="L450:L452"/>
    <mergeCell ref="M450:M452"/>
    <mergeCell ref="N450:N452"/>
    <mergeCell ref="AC447:AC449"/>
    <mergeCell ref="AD447:AD449"/>
    <mergeCell ref="AE447:AE449"/>
    <mergeCell ref="AF447:AF449"/>
    <mergeCell ref="AG447:AG449"/>
    <mergeCell ref="AJ447:AJ449"/>
    <mergeCell ref="W447:W449"/>
    <mergeCell ref="X447:X449"/>
    <mergeCell ref="Y447:Y449"/>
    <mergeCell ref="Z447:Z449"/>
    <mergeCell ref="AA447:AA449"/>
    <mergeCell ref="AB447:AB449"/>
    <mergeCell ref="Q447:Q449"/>
    <mergeCell ref="R447:R449"/>
    <mergeCell ref="S447:S449"/>
    <mergeCell ref="T447:T449"/>
    <mergeCell ref="U447:U449"/>
    <mergeCell ref="V447:V449"/>
    <mergeCell ref="K447:K449"/>
    <mergeCell ref="L447:L449"/>
    <mergeCell ref="M447:M449"/>
    <mergeCell ref="N447:N449"/>
    <mergeCell ref="AG450:AG452"/>
    <mergeCell ref="O447:O449"/>
    <mergeCell ref="P447:P449"/>
    <mergeCell ref="AF444:AF446"/>
    <mergeCell ref="AG444:AG446"/>
    <mergeCell ref="AH444:AH446"/>
    <mergeCell ref="AJ444:AJ446"/>
    <mergeCell ref="AN444:AN446"/>
    <mergeCell ref="A447:A449"/>
    <mergeCell ref="B447:B449"/>
    <mergeCell ref="C447:C449"/>
    <mergeCell ref="E447:E449"/>
    <mergeCell ref="F447:F449"/>
    <mergeCell ref="Z444:Z446"/>
    <mergeCell ref="AA444:AA446"/>
    <mergeCell ref="AB444:AB446"/>
    <mergeCell ref="AC444:AC446"/>
    <mergeCell ref="AD444:AD446"/>
    <mergeCell ref="AE444:AE446"/>
    <mergeCell ref="T444:T446"/>
    <mergeCell ref="U444:U446"/>
    <mergeCell ref="V444:V446"/>
    <mergeCell ref="W444:W446"/>
    <mergeCell ref="X444:X446"/>
    <mergeCell ref="Y444:Y446"/>
    <mergeCell ref="N444:N446"/>
    <mergeCell ref="O444:O446"/>
    <mergeCell ref="P444:P446"/>
    <mergeCell ref="Q444:Q446"/>
    <mergeCell ref="R444:R446"/>
    <mergeCell ref="S444:S446"/>
    <mergeCell ref="AN447:AN449"/>
    <mergeCell ref="AK444:AK446"/>
    <mergeCell ref="AN441:AN443"/>
    <mergeCell ref="A444:A446"/>
    <mergeCell ref="B444:B446"/>
    <mergeCell ref="C444:C446"/>
    <mergeCell ref="D444:D446"/>
    <mergeCell ref="E444:E446"/>
    <mergeCell ref="F444:F446"/>
    <mergeCell ref="K444:K446"/>
    <mergeCell ref="L444:L446"/>
    <mergeCell ref="M444:M446"/>
    <mergeCell ref="Z441:Z443"/>
    <mergeCell ref="AA441:AA443"/>
    <mergeCell ref="AB441:AB443"/>
    <mergeCell ref="AC441:AC443"/>
    <mergeCell ref="AD441:AD443"/>
    <mergeCell ref="AE441:AE443"/>
    <mergeCell ref="T441:T443"/>
    <mergeCell ref="U441:U443"/>
    <mergeCell ref="V441:V443"/>
    <mergeCell ref="W441:W443"/>
    <mergeCell ref="X441:X443"/>
    <mergeCell ref="Y441:Y443"/>
    <mergeCell ref="N441:N443"/>
    <mergeCell ref="O441:O443"/>
    <mergeCell ref="P441:P443"/>
    <mergeCell ref="Q441:Q443"/>
    <mergeCell ref="R441:R443"/>
    <mergeCell ref="S441:S443"/>
    <mergeCell ref="AL444:AL446"/>
    <mergeCell ref="AM444:AM446"/>
    <mergeCell ref="AN438:AN440"/>
    <mergeCell ref="A441:A443"/>
    <mergeCell ref="B441:B443"/>
    <mergeCell ref="C441:C443"/>
    <mergeCell ref="D441:D443"/>
    <mergeCell ref="E441:E443"/>
    <mergeCell ref="F441:F443"/>
    <mergeCell ref="K441:K443"/>
    <mergeCell ref="L441:L443"/>
    <mergeCell ref="M441:M443"/>
    <mergeCell ref="AC438:AC440"/>
    <mergeCell ref="AD438:AD440"/>
    <mergeCell ref="AE438:AE440"/>
    <mergeCell ref="AF438:AF440"/>
    <mergeCell ref="AG438:AG440"/>
    <mergeCell ref="AJ438:AJ440"/>
    <mergeCell ref="W438:W440"/>
    <mergeCell ref="X438:X440"/>
    <mergeCell ref="Y438:Y440"/>
    <mergeCell ref="Z438:Z440"/>
    <mergeCell ref="AA438:AA440"/>
    <mergeCell ref="AB438:AB440"/>
    <mergeCell ref="Q438:Q440"/>
    <mergeCell ref="R438:R440"/>
    <mergeCell ref="S438:S440"/>
    <mergeCell ref="T438:T440"/>
    <mergeCell ref="U438:U440"/>
    <mergeCell ref="V438:V440"/>
    <mergeCell ref="K438:K440"/>
    <mergeCell ref="L438:L440"/>
    <mergeCell ref="M438:M440"/>
    <mergeCell ref="N438:N440"/>
    <mergeCell ref="O438:O440"/>
    <mergeCell ref="P438:P440"/>
    <mergeCell ref="A438:A440"/>
    <mergeCell ref="B438:B440"/>
    <mergeCell ref="C438:C440"/>
    <mergeCell ref="D438:D440"/>
    <mergeCell ref="E438:E440"/>
    <mergeCell ref="F438:F440"/>
    <mergeCell ref="AD435:AD437"/>
    <mergeCell ref="AE435:AE437"/>
    <mergeCell ref="AF435:AF437"/>
    <mergeCell ref="AG435:AG437"/>
    <mergeCell ref="AJ435:AJ437"/>
    <mergeCell ref="AN435:AN437"/>
    <mergeCell ref="X435:X437"/>
    <mergeCell ref="Y435:Y437"/>
    <mergeCell ref="Z435:Z437"/>
    <mergeCell ref="AA435:AA437"/>
    <mergeCell ref="AB435:AB437"/>
    <mergeCell ref="AC435:AC437"/>
    <mergeCell ref="R435:R437"/>
    <mergeCell ref="S435:S437"/>
    <mergeCell ref="T435:T437"/>
    <mergeCell ref="U435:U437"/>
    <mergeCell ref="V435:V437"/>
    <mergeCell ref="W435:W437"/>
    <mergeCell ref="L435:L437"/>
    <mergeCell ref="M435:M437"/>
    <mergeCell ref="N435:N437"/>
    <mergeCell ref="O435:O437"/>
    <mergeCell ref="P435:P437"/>
    <mergeCell ref="Q435:Q437"/>
    <mergeCell ref="AH432:AH434"/>
    <mergeCell ref="AJ432:AJ434"/>
    <mergeCell ref="AN432:AN434"/>
    <mergeCell ref="A435:A437"/>
    <mergeCell ref="B435:B437"/>
    <mergeCell ref="C435:C437"/>
    <mergeCell ref="D435:D437"/>
    <mergeCell ref="E435:E437"/>
    <mergeCell ref="F435:F437"/>
    <mergeCell ref="K435:K437"/>
    <mergeCell ref="AB432:AB434"/>
    <mergeCell ref="AC432:AC434"/>
    <mergeCell ref="AD432:AD434"/>
    <mergeCell ref="AE432:AE434"/>
    <mergeCell ref="AF432:AF434"/>
    <mergeCell ref="AG432:AG434"/>
    <mergeCell ref="V432:V434"/>
    <mergeCell ref="W432:W434"/>
    <mergeCell ref="X432:X434"/>
    <mergeCell ref="Y432:Y434"/>
    <mergeCell ref="Z432:Z434"/>
    <mergeCell ref="AA432:AA434"/>
    <mergeCell ref="P432:P434"/>
    <mergeCell ref="Q432:Q434"/>
    <mergeCell ref="R432:R434"/>
    <mergeCell ref="S432:S434"/>
    <mergeCell ref="T432:T434"/>
    <mergeCell ref="U432:U434"/>
    <mergeCell ref="F432:F434"/>
    <mergeCell ref="K432:K434"/>
    <mergeCell ref="L432:L434"/>
    <mergeCell ref="M432:M434"/>
    <mergeCell ref="N432:N434"/>
    <mergeCell ref="O432:O434"/>
    <mergeCell ref="B431:E431"/>
    <mergeCell ref="A432:A434"/>
    <mergeCell ref="B432:B434"/>
    <mergeCell ref="C432:C434"/>
    <mergeCell ref="D432:D434"/>
    <mergeCell ref="E432:E434"/>
    <mergeCell ref="AE428:AE430"/>
    <mergeCell ref="AF428:AF430"/>
    <mergeCell ref="AG428:AG430"/>
    <mergeCell ref="AH428:AH430"/>
    <mergeCell ref="AJ428:AJ430"/>
    <mergeCell ref="AN428:AN430"/>
    <mergeCell ref="AK428:AK430"/>
    <mergeCell ref="AL428:AL430"/>
    <mergeCell ref="AM428:AM430"/>
    <mergeCell ref="Y428:Y430"/>
    <mergeCell ref="Z428:Z430"/>
    <mergeCell ref="AA428:AA430"/>
    <mergeCell ref="AB428:AB430"/>
    <mergeCell ref="AC428:AC430"/>
    <mergeCell ref="AD428:AD430"/>
    <mergeCell ref="S428:S430"/>
    <mergeCell ref="T428:T430"/>
    <mergeCell ref="U428:U430"/>
    <mergeCell ref="V428:V430"/>
    <mergeCell ref="W428:W430"/>
    <mergeCell ref="X428:X430"/>
    <mergeCell ref="M428:M430"/>
    <mergeCell ref="N428:N430"/>
    <mergeCell ref="O428:O430"/>
    <mergeCell ref="P428:P430"/>
    <mergeCell ref="Q428:Q430"/>
    <mergeCell ref="R428:R430"/>
    <mergeCell ref="AJ425:AJ427"/>
    <mergeCell ref="AN425:AN427"/>
    <mergeCell ref="A428:A430"/>
    <mergeCell ref="B428:B430"/>
    <mergeCell ref="C428:C430"/>
    <mergeCell ref="D428:D430"/>
    <mergeCell ref="E428:E430"/>
    <mergeCell ref="F428:F430"/>
    <mergeCell ref="K428:K430"/>
    <mergeCell ref="L428:L430"/>
    <mergeCell ref="AC425:AC427"/>
    <mergeCell ref="AD425:AD427"/>
    <mergeCell ref="AE425:AE427"/>
    <mergeCell ref="AF425:AF427"/>
    <mergeCell ref="AG425:AG427"/>
    <mergeCell ref="AH425:AH427"/>
    <mergeCell ref="W425:W427"/>
    <mergeCell ref="X425:X427"/>
    <mergeCell ref="Y425:Y427"/>
    <mergeCell ref="Z425:Z427"/>
    <mergeCell ref="AA425:AA427"/>
    <mergeCell ref="AB425:AB427"/>
    <mergeCell ref="Q425:Q427"/>
    <mergeCell ref="R425:R427"/>
    <mergeCell ref="S425:S427"/>
    <mergeCell ref="T425:T427"/>
    <mergeCell ref="U425:U427"/>
    <mergeCell ref="V425:V427"/>
    <mergeCell ref="K425:K427"/>
    <mergeCell ref="L425:L427"/>
    <mergeCell ref="M425:M427"/>
    <mergeCell ref="N425:N427"/>
    <mergeCell ref="O425:O427"/>
    <mergeCell ref="P425:P427"/>
    <mergeCell ref="A425:A427"/>
    <mergeCell ref="B425:B427"/>
    <mergeCell ref="C425:C427"/>
    <mergeCell ref="D425:D427"/>
    <mergeCell ref="E425:E427"/>
    <mergeCell ref="F425:F427"/>
    <mergeCell ref="AF422:AF424"/>
    <mergeCell ref="AG422:AG424"/>
    <mergeCell ref="AH422:AH424"/>
    <mergeCell ref="AJ422:AJ424"/>
    <mergeCell ref="AM422:AM424"/>
    <mergeCell ref="AN422:AN424"/>
    <mergeCell ref="X422:X424"/>
    <mergeCell ref="Y422:Y424"/>
    <mergeCell ref="Z422:Z424"/>
    <mergeCell ref="AA422:AA424"/>
    <mergeCell ref="AB422:AB424"/>
    <mergeCell ref="AC422:AC424"/>
    <mergeCell ref="F422:F424"/>
    <mergeCell ref="K422:K424"/>
    <mergeCell ref="L422:L424"/>
    <mergeCell ref="U422:U424"/>
    <mergeCell ref="V422:V424"/>
    <mergeCell ref="W422:W424"/>
    <mergeCell ref="AN419:AN421"/>
    <mergeCell ref="AO419:AO421"/>
    <mergeCell ref="A422:A424"/>
    <mergeCell ref="B422:B424"/>
    <mergeCell ref="C422:C424"/>
    <mergeCell ref="D422:D424"/>
    <mergeCell ref="E422:E424"/>
    <mergeCell ref="Z419:Z421"/>
    <mergeCell ref="AA419:AA421"/>
    <mergeCell ref="AB419:AB421"/>
    <mergeCell ref="AC419:AC421"/>
    <mergeCell ref="AD419:AD421"/>
    <mergeCell ref="AE419:AE421"/>
    <mergeCell ref="T419:T421"/>
    <mergeCell ref="U419:U421"/>
    <mergeCell ref="V419:V421"/>
    <mergeCell ref="W419:W421"/>
    <mergeCell ref="X419:X421"/>
    <mergeCell ref="Y419:Y421"/>
    <mergeCell ref="N419:N421"/>
    <mergeCell ref="O419:O421"/>
    <mergeCell ref="P419:P421"/>
    <mergeCell ref="Q419:Q421"/>
    <mergeCell ref="R419:R421"/>
    <mergeCell ref="S419:S421"/>
    <mergeCell ref="A419:A421"/>
    <mergeCell ref="B419:B421"/>
    <mergeCell ref="C419:C421"/>
    <mergeCell ref="D419:D421"/>
    <mergeCell ref="E419:E421"/>
    <mergeCell ref="F419:F421"/>
    <mergeCell ref="K419:K421"/>
    <mergeCell ref="L419:L421"/>
    <mergeCell ref="M419:M421"/>
    <mergeCell ref="AC416:AC418"/>
    <mergeCell ref="AD416:AD418"/>
    <mergeCell ref="AE416:AE418"/>
    <mergeCell ref="AF416:AF418"/>
    <mergeCell ref="AG416:AG418"/>
    <mergeCell ref="AJ416:AJ418"/>
    <mergeCell ref="W416:W418"/>
    <mergeCell ref="X416:X418"/>
    <mergeCell ref="Y416:Y418"/>
    <mergeCell ref="Z416:Z418"/>
    <mergeCell ref="AA416:AA418"/>
    <mergeCell ref="AB416:AB418"/>
    <mergeCell ref="Q416:Q418"/>
    <mergeCell ref="R416:R418"/>
    <mergeCell ref="S416:S418"/>
    <mergeCell ref="T416:T418"/>
    <mergeCell ref="U416:U418"/>
    <mergeCell ref="V416:V418"/>
    <mergeCell ref="K416:K418"/>
    <mergeCell ref="L416:L418"/>
    <mergeCell ref="M416:M418"/>
    <mergeCell ref="N416:N418"/>
    <mergeCell ref="AF419:AF421"/>
    <mergeCell ref="O416:O418"/>
    <mergeCell ref="P416:P418"/>
    <mergeCell ref="AG419:AG421"/>
    <mergeCell ref="AJ419:AJ421"/>
    <mergeCell ref="AJ413:AJ415"/>
    <mergeCell ref="AN413:AN415"/>
    <mergeCell ref="A416:A418"/>
    <mergeCell ref="B416:B418"/>
    <mergeCell ref="C416:C418"/>
    <mergeCell ref="D416:D418"/>
    <mergeCell ref="E416:E418"/>
    <mergeCell ref="F416:F418"/>
    <mergeCell ref="Z413:Z415"/>
    <mergeCell ref="AA413:AA415"/>
    <mergeCell ref="AB413:AB415"/>
    <mergeCell ref="AC413:AC415"/>
    <mergeCell ref="AD413:AD415"/>
    <mergeCell ref="AE413:AE415"/>
    <mergeCell ref="T413:T415"/>
    <mergeCell ref="U413:U415"/>
    <mergeCell ref="V413:V415"/>
    <mergeCell ref="W413:W415"/>
    <mergeCell ref="X413:X415"/>
    <mergeCell ref="Y413:Y415"/>
    <mergeCell ref="N413:N415"/>
    <mergeCell ref="O413:O415"/>
    <mergeCell ref="P413:P415"/>
    <mergeCell ref="Q413:Q415"/>
    <mergeCell ref="R413:R415"/>
    <mergeCell ref="S413:S415"/>
    <mergeCell ref="AN416:AN418"/>
    <mergeCell ref="A413:A415"/>
    <mergeCell ref="B413:B415"/>
    <mergeCell ref="C413:C415"/>
    <mergeCell ref="D413:D415"/>
    <mergeCell ref="E413:E415"/>
    <mergeCell ref="F413:F415"/>
    <mergeCell ref="K413:K415"/>
    <mergeCell ref="L413:L415"/>
    <mergeCell ref="M413:M415"/>
    <mergeCell ref="AC410:AC412"/>
    <mergeCell ref="AD410:AD412"/>
    <mergeCell ref="AE410:AE412"/>
    <mergeCell ref="AF410:AF412"/>
    <mergeCell ref="AG410:AG412"/>
    <mergeCell ref="AJ410:AJ412"/>
    <mergeCell ref="W410:W412"/>
    <mergeCell ref="X410:X412"/>
    <mergeCell ref="Y410:Y412"/>
    <mergeCell ref="Z410:Z412"/>
    <mergeCell ref="AA410:AA412"/>
    <mergeCell ref="AB410:AB412"/>
    <mergeCell ref="Q410:Q412"/>
    <mergeCell ref="R410:R412"/>
    <mergeCell ref="S410:S412"/>
    <mergeCell ref="T410:T412"/>
    <mergeCell ref="U410:U412"/>
    <mergeCell ref="V410:V412"/>
    <mergeCell ref="K410:K412"/>
    <mergeCell ref="L410:L412"/>
    <mergeCell ref="M410:M412"/>
    <mergeCell ref="N410:N412"/>
    <mergeCell ref="O410:O412"/>
    <mergeCell ref="P410:P412"/>
    <mergeCell ref="AF413:AF415"/>
    <mergeCell ref="AG413:AG415"/>
    <mergeCell ref="AG407:AG409"/>
    <mergeCell ref="AJ407:AJ409"/>
    <mergeCell ref="AN407:AN409"/>
    <mergeCell ref="A410:A412"/>
    <mergeCell ref="B410:B412"/>
    <mergeCell ref="C410:C412"/>
    <mergeCell ref="D410:D412"/>
    <mergeCell ref="E410:E412"/>
    <mergeCell ref="F410:F412"/>
    <mergeCell ref="Z407:Z409"/>
    <mergeCell ref="AA407:AA409"/>
    <mergeCell ref="AB407:AB409"/>
    <mergeCell ref="AC407:AC409"/>
    <mergeCell ref="AD407:AD409"/>
    <mergeCell ref="AE407:AE409"/>
    <mergeCell ref="T407:T409"/>
    <mergeCell ref="U407:U409"/>
    <mergeCell ref="V407:V409"/>
    <mergeCell ref="W407:W409"/>
    <mergeCell ref="X407:X409"/>
    <mergeCell ref="Y407:Y409"/>
    <mergeCell ref="N407:N409"/>
    <mergeCell ref="O407:O409"/>
    <mergeCell ref="P407:P409"/>
    <mergeCell ref="Q407:Q409"/>
    <mergeCell ref="R407:R409"/>
    <mergeCell ref="S407:S409"/>
    <mergeCell ref="AN410:AN412"/>
    <mergeCell ref="AK410:AK412"/>
    <mergeCell ref="A407:A409"/>
    <mergeCell ref="B407:B409"/>
    <mergeCell ref="AK407:AK409"/>
    <mergeCell ref="C407:C409"/>
    <mergeCell ref="D407:D409"/>
    <mergeCell ref="E407:E409"/>
    <mergeCell ref="F407:F409"/>
    <mergeCell ref="K407:K409"/>
    <mergeCell ref="L407:L409"/>
    <mergeCell ref="M407:M409"/>
    <mergeCell ref="AC404:AC406"/>
    <mergeCell ref="AD404:AD406"/>
    <mergeCell ref="AE404:AE406"/>
    <mergeCell ref="AF404:AF406"/>
    <mergeCell ref="AG404:AG406"/>
    <mergeCell ref="AJ404:AJ406"/>
    <mergeCell ref="W404:W406"/>
    <mergeCell ref="X404:X406"/>
    <mergeCell ref="Y404:Y406"/>
    <mergeCell ref="Z404:Z406"/>
    <mergeCell ref="AA404:AA406"/>
    <mergeCell ref="AB404:AB406"/>
    <mergeCell ref="Q404:Q406"/>
    <mergeCell ref="R404:R406"/>
    <mergeCell ref="S404:S406"/>
    <mergeCell ref="T404:T406"/>
    <mergeCell ref="U404:U406"/>
    <mergeCell ref="V404:V406"/>
    <mergeCell ref="K404:K406"/>
    <mergeCell ref="L404:L406"/>
    <mergeCell ref="M404:M406"/>
    <mergeCell ref="N404:N406"/>
    <mergeCell ref="O404:O406"/>
    <mergeCell ref="P404:P406"/>
    <mergeCell ref="AF407:AF409"/>
    <mergeCell ref="AF401:AF403"/>
    <mergeCell ref="AG401:AG403"/>
    <mergeCell ref="AJ401:AJ403"/>
    <mergeCell ref="AN401:AN403"/>
    <mergeCell ref="A404:A406"/>
    <mergeCell ref="B404:B406"/>
    <mergeCell ref="C404:C406"/>
    <mergeCell ref="D404:D406"/>
    <mergeCell ref="E404:E406"/>
    <mergeCell ref="F404:F406"/>
    <mergeCell ref="Z401:Z403"/>
    <mergeCell ref="AA401:AA403"/>
    <mergeCell ref="AB401:AB403"/>
    <mergeCell ref="AC401:AC403"/>
    <mergeCell ref="AD401:AD403"/>
    <mergeCell ref="AE401:AE403"/>
    <mergeCell ref="T401:T403"/>
    <mergeCell ref="U401:U403"/>
    <mergeCell ref="V401:V403"/>
    <mergeCell ref="W401:W403"/>
    <mergeCell ref="X401:X403"/>
    <mergeCell ref="Y401:Y403"/>
    <mergeCell ref="N401:N403"/>
    <mergeCell ref="O401:O403"/>
    <mergeCell ref="P401:P403"/>
    <mergeCell ref="Q401:Q403"/>
    <mergeCell ref="R401:R403"/>
    <mergeCell ref="S401:S403"/>
    <mergeCell ref="AN404:AN406"/>
    <mergeCell ref="AN398:AN400"/>
    <mergeCell ref="A401:A403"/>
    <mergeCell ref="B401:B403"/>
    <mergeCell ref="C401:C403"/>
    <mergeCell ref="D401:D403"/>
    <mergeCell ref="E401:E403"/>
    <mergeCell ref="F401:F403"/>
    <mergeCell ref="K401:K403"/>
    <mergeCell ref="L401:L403"/>
    <mergeCell ref="M401:M403"/>
    <mergeCell ref="AE398:AE400"/>
    <mergeCell ref="AF398:AF400"/>
    <mergeCell ref="AG398:AG400"/>
    <mergeCell ref="AH398:AH400"/>
    <mergeCell ref="AI398:AI400"/>
    <mergeCell ref="AJ398:AJ400"/>
    <mergeCell ref="Y398:Y400"/>
    <mergeCell ref="Z398:Z400"/>
    <mergeCell ref="AA398:AA400"/>
    <mergeCell ref="AB398:AB400"/>
    <mergeCell ref="AC398:AC400"/>
    <mergeCell ref="AD398:AD400"/>
    <mergeCell ref="S398:S400"/>
    <mergeCell ref="T398:T400"/>
    <mergeCell ref="U398:U400"/>
    <mergeCell ref="V398:V400"/>
    <mergeCell ref="W398:W400"/>
    <mergeCell ref="X398:X400"/>
    <mergeCell ref="M398:M400"/>
    <mergeCell ref="N398:N400"/>
    <mergeCell ref="O398:O400"/>
    <mergeCell ref="P398:P400"/>
    <mergeCell ref="Q398:Q400"/>
    <mergeCell ref="R398:R400"/>
    <mergeCell ref="AJ395:AJ397"/>
    <mergeCell ref="AN395:AN397"/>
    <mergeCell ref="A398:A400"/>
    <mergeCell ref="B398:B400"/>
    <mergeCell ref="C398:C400"/>
    <mergeCell ref="D398:D400"/>
    <mergeCell ref="E398:E400"/>
    <mergeCell ref="F398:F400"/>
    <mergeCell ref="K398:K400"/>
    <mergeCell ref="L398:L400"/>
    <mergeCell ref="AC395:AC397"/>
    <mergeCell ref="AD395:AD397"/>
    <mergeCell ref="AE395:AE397"/>
    <mergeCell ref="AF395:AF397"/>
    <mergeCell ref="AG395:AG397"/>
    <mergeCell ref="AH395:AH397"/>
    <mergeCell ref="W395:W397"/>
    <mergeCell ref="X395:X397"/>
    <mergeCell ref="Y395:Y397"/>
    <mergeCell ref="Z395:Z397"/>
    <mergeCell ref="AA395:AA397"/>
    <mergeCell ref="AB395:AB397"/>
    <mergeCell ref="Q395:Q397"/>
    <mergeCell ref="R395:R397"/>
    <mergeCell ref="S395:S397"/>
    <mergeCell ref="T395:T397"/>
    <mergeCell ref="K395:K397"/>
    <mergeCell ref="L395:L397"/>
    <mergeCell ref="M395:M397"/>
    <mergeCell ref="N395:N397"/>
    <mergeCell ref="O395:O397"/>
    <mergeCell ref="P395:P397"/>
    <mergeCell ref="A395:A397"/>
    <mergeCell ref="B395:B397"/>
    <mergeCell ref="C395:C397"/>
    <mergeCell ref="D395:D397"/>
    <mergeCell ref="E395:E397"/>
    <mergeCell ref="F395:F397"/>
    <mergeCell ref="AD392:AD394"/>
    <mergeCell ref="AE392:AE394"/>
    <mergeCell ref="AF392:AF394"/>
    <mergeCell ref="L392:L394"/>
    <mergeCell ref="M392:M394"/>
    <mergeCell ref="N392:N394"/>
    <mergeCell ref="O392:O394"/>
    <mergeCell ref="P392:P394"/>
    <mergeCell ref="Q392:Q394"/>
    <mergeCell ref="AN392:AN394"/>
    <mergeCell ref="AK392:AK394"/>
    <mergeCell ref="AL392:AL394"/>
    <mergeCell ref="AM392:AM394"/>
    <mergeCell ref="X392:X394"/>
    <mergeCell ref="Y392:Y394"/>
    <mergeCell ref="Z392:Z394"/>
    <mergeCell ref="AA392:AA394"/>
    <mergeCell ref="AB392:AB394"/>
    <mergeCell ref="AC392:AC394"/>
    <mergeCell ref="R392:R394"/>
    <mergeCell ref="S392:S394"/>
    <mergeCell ref="T392:T394"/>
    <mergeCell ref="U392:U394"/>
    <mergeCell ref="V392:V394"/>
    <mergeCell ref="W392:W394"/>
    <mergeCell ref="U395:U397"/>
    <mergeCell ref="V395:V397"/>
    <mergeCell ref="AN389:AN391"/>
    <mergeCell ref="A392:A394"/>
    <mergeCell ref="B392:B394"/>
    <mergeCell ref="C392:C394"/>
    <mergeCell ref="D392:D394"/>
    <mergeCell ref="E392:E394"/>
    <mergeCell ref="F392:F394"/>
    <mergeCell ref="K392:K394"/>
    <mergeCell ref="AB389:AB391"/>
    <mergeCell ref="AC389:AC391"/>
    <mergeCell ref="AD389:AD391"/>
    <mergeCell ref="AE389:AE391"/>
    <mergeCell ref="AF389:AF391"/>
    <mergeCell ref="AG389:AG391"/>
    <mergeCell ref="V389:V391"/>
    <mergeCell ref="W389:W391"/>
    <mergeCell ref="X389:X391"/>
    <mergeCell ref="Y389:Y391"/>
    <mergeCell ref="Z389:Z391"/>
    <mergeCell ref="AA389:AA391"/>
    <mergeCell ref="P389:P391"/>
    <mergeCell ref="Q389:Q391"/>
    <mergeCell ref="R389:R391"/>
    <mergeCell ref="S389:S391"/>
    <mergeCell ref="T389:T391"/>
    <mergeCell ref="U389:U391"/>
    <mergeCell ref="F389:F391"/>
    <mergeCell ref="K389:K391"/>
    <mergeCell ref="L389:L391"/>
    <mergeCell ref="M389:M391"/>
    <mergeCell ref="AG392:AG394"/>
    <mergeCell ref="AJ392:AJ394"/>
    <mergeCell ref="N389:N391"/>
    <mergeCell ref="O389:O391"/>
    <mergeCell ref="AF386:AF388"/>
    <mergeCell ref="AG386:AG388"/>
    <mergeCell ref="AH386:AH388"/>
    <mergeCell ref="AJ386:AJ388"/>
    <mergeCell ref="AN386:AN388"/>
    <mergeCell ref="A389:A391"/>
    <mergeCell ref="B389:B391"/>
    <mergeCell ref="C389:C391"/>
    <mergeCell ref="D389:D391"/>
    <mergeCell ref="E389:E391"/>
    <mergeCell ref="Z386:Z388"/>
    <mergeCell ref="AA386:AA388"/>
    <mergeCell ref="AB386:AB388"/>
    <mergeCell ref="AC386:AC388"/>
    <mergeCell ref="AD386:AD388"/>
    <mergeCell ref="AE386:AE388"/>
    <mergeCell ref="T386:T388"/>
    <mergeCell ref="U386:U388"/>
    <mergeCell ref="V386:V388"/>
    <mergeCell ref="W386:W388"/>
    <mergeCell ref="X386:X388"/>
    <mergeCell ref="Y386:Y388"/>
    <mergeCell ref="N386:N388"/>
    <mergeCell ref="O386:O388"/>
    <mergeCell ref="P386:P388"/>
    <mergeCell ref="Q386:Q388"/>
    <mergeCell ref="R386:R388"/>
    <mergeCell ref="S386:S388"/>
    <mergeCell ref="AH389:AH391"/>
    <mergeCell ref="AJ389:AJ391"/>
    <mergeCell ref="AN383:AN385"/>
    <mergeCell ref="A386:A388"/>
    <mergeCell ref="B386:B388"/>
    <mergeCell ref="C386:C388"/>
    <mergeCell ref="D386:D388"/>
    <mergeCell ref="E386:E388"/>
    <mergeCell ref="F386:F388"/>
    <mergeCell ref="K386:K388"/>
    <mergeCell ref="L386:L388"/>
    <mergeCell ref="M386:M388"/>
    <mergeCell ref="AE383:AE385"/>
    <mergeCell ref="AF383:AF385"/>
    <mergeCell ref="AG383:AG385"/>
    <mergeCell ref="AH383:AH385"/>
    <mergeCell ref="AI383:AI385"/>
    <mergeCell ref="AJ383:AJ385"/>
    <mergeCell ref="Y383:Y385"/>
    <mergeCell ref="Z383:Z385"/>
    <mergeCell ref="AA383:AA385"/>
    <mergeCell ref="AB383:AB385"/>
    <mergeCell ref="AC383:AC385"/>
    <mergeCell ref="AD383:AD385"/>
    <mergeCell ref="S383:S385"/>
    <mergeCell ref="T383:T385"/>
    <mergeCell ref="U383:U385"/>
    <mergeCell ref="V383:V385"/>
    <mergeCell ref="W383:W385"/>
    <mergeCell ref="X383:X385"/>
    <mergeCell ref="M383:M385"/>
    <mergeCell ref="N383:N385"/>
    <mergeCell ref="O383:O385"/>
    <mergeCell ref="P383:P385"/>
    <mergeCell ref="Q383:Q385"/>
    <mergeCell ref="R383:R385"/>
    <mergeCell ref="AJ380:AJ382"/>
    <mergeCell ref="AN380:AN382"/>
    <mergeCell ref="A383:A385"/>
    <mergeCell ref="B383:B385"/>
    <mergeCell ref="C383:C385"/>
    <mergeCell ref="D383:D385"/>
    <mergeCell ref="E383:E385"/>
    <mergeCell ref="F383:F385"/>
    <mergeCell ref="K383:K385"/>
    <mergeCell ref="L383:L385"/>
    <mergeCell ref="AC380:AC382"/>
    <mergeCell ref="AD380:AD382"/>
    <mergeCell ref="AE380:AE382"/>
    <mergeCell ref="AF380:AF382"/>
    <mergeCell ref="AG380:AG382"/>
    <mergeCell ref="AH380:AH382"/>
    <mergeCell ref="W380:W382"/>
    <mergeCell ref="X380:X382"/>
    <mergeCell ref="Y380:Y382"/>
    <mergeCell ref="Z380:Z382"/>
    <mergeCell ref="AA380:AA382"/>
    <mergeCell ref="AB380:AB382"/>
    <mergeCell ref="Q380:Q382"/>
    <mergeCell ref="R380:R382"/>
    <mergeCell ref="S380:S382"/>
    <mergeCell ref="T380:T382"/>
    <mergeCell ref="U380:U382"/>
    <mergeCell ref="V380:V382"/>
    <mergeCell ref="K380:K382"/>
    <mergeCell ref="L380:L382"/>
    <mergeCell ref="M380:M382"/>
    <mergeCell ref="N380:N382"/>
    <mergeCell ref="O380:O382"/>
    <mergeCell ref="P380:P382"/>
    <mergeCell ref="A380:A382"/>
    <mergeCell ref="B380:B382"/>
    <mergeCell ref="C380:C382"/>
    <mergeCell ref="D380:D382"/>
    <mergeCell ref="E380:E382"/>
    <mergeCell ref="F380:F382"/>
    <mergeCell ref="AD377:AD379"/>
    <mergeCell ref="AE377:AE379"/>
    <mergeCell ref="AF377:AF379"/>
    <mergeCell ref="AG377:AG379"/>
    <mergeCell ref="X377:X379"/>
    <mergeCell ref="Y377:Y379"/>
    <mergeCell ref="Z377:Z379"/>
    <mergeCell ref="AA377:AA379"/>
    <mergeCell ref="AB377:AB379"/>
    <mergeCell ref="AC377:AC379"/>
    <mergeCell ref="R377:R379"/>
    <mergeCell ref="S377:S379"/>
    <mergeCell ref="T377:T379"/>
    <mergeCell ref="U377:U379"/>
    <mergeCell ref="V377:V379"/>
    <mergeCell ref="W377:W379"/>
    <mergeCell ref="L377:L379"/>
    <mergeCell ref="M377:M379"/>
    <mergeCell ref="N377:N379"/>
    <mergeCell ref="O377:O379"/>
    <mergeCell ref="P377:P379"/>
    <mergeCell ref="Q377:Q379"/>
    <mergeCell ref="AN374:AN376"/>
    <mergeCell ref="A377:A379"/>
    <mergeCell ref="B377:B379"/>
    <mergeCell ref="C377:C379"/>
    <mergeCell ref="D377:D379"/>
    <mergeCell ref="E377:E379"/>
    <mergeCell ref="F377:F379"/>
    <mergeCell ref="K377:K379"/>
    <mergeCell ref="AC374:AC376"/>
    <mergeCell ref="AD374:AD376"/>
    <mergeCell ref="AE374:AE376"/>
    <mergeCell ref="AF374:AF376"/>
    <mergeCell ref="AG374:AG376"/>
    <mergeCell ref="AH374:AH376"/>
    <mergeCell ref="W374:W376"/>
    <mergeCell ref="X374:X376"/>
    <mergeCell ref="Y374:Y376"/>
    <mergeCell ref="Z374:Z376"/>
    <mergeCell ref="AA374:AA376"/>
    <mergeCell ref="AB374:AB376"/>
    <mergeCell ref="Q374:Q376"/>
    <mergeCell ref="R374:R376"/>
    <mergeCell ref="S374:S376"/>
    <mergeCell ref="T374:T376"/>
    <mergeCell ref="U374:U376"/>
    <mergeCell ref="V374:V376"/>
    <mergeCell ref="K374:K376"/>
    <mergeCell ref="L374:L376"/>
    <mergeCell ref="M374:M376"/>
    <mergeCell ref="N374:N376"/>
    <mergeCell ref="AJ377:AJ379"/>
    <mergeCell ref="AN377:AN379"/>
    <mergeCell ref="O374:O376"/>
    <mergeCell ref="P374:P376"/>
    <mergeCell ref="AF371:AF373"/>
    <mergeCell ref="AG371:AG373"/>
    <mergeCell ref="AJ371:AJ373"/>
    <mergeCell ref="AN371:AN373"/>
    <mergeCell ref="A374:A376"/>
    <mergeCell ref="B374:B376"/>
    <mergeCell ref="C374:C376"/>
    <mergeCell ref="D374:D376"/>
    <mergeCell ref="E374:E376"/>
    <mergeCell ref="F374:F376"/>
    <mergeCell ref="Z371:Z373"/>
    <mergeCell ref="AA371:AA373"/>
    <mergeCell ref="AB371:AB373"/>
    <mergeCell ref="AC371:AC373"/>
    <mergeCell ref="AD371:AD373"/>
    <mergeCell ref="AE371:AE373"/>
    <mergeCell ref="T371:T373"/>
    <mergeCell ref="U371:U373"/>
    <mergeCell ref="V371:V373"/>
    <mergeCell ref="W371:W373"/>
    <mergeCell ref="X371:X373"/>
    <mergeCell ref="Y371:Y373"/>
    <mergeCell ref="N371:N373"/>
    <mergeCell ref="O371:O373"/>
    <mergeCell ref="P371:P373"/>
    <mergeCell ref="Q371:Q373"/>
    <mergeCell ref="R371:R373"/>
    <mergeCell ref="S371:S373"/>
    <mergeCell ref="AI374:AI376"/>
    <mergeCell ref="AJ374:AJ376"/>
    <mergeCell ref="AN368:AN370"/>
    <mergeCell ref="A371:A373"/>
    <mergeCell ref="B371:B373"/>
    <mergeCell ref="C371:C373"/>
    <mergeCell ref="D371:D373"/>
    <mergeCell ref="E371:E373"/>
    <mergeCell ref="F371:F373"/>
    <mergeCell ref="K371:K373"/>
    <mergeCell ref="L371:L373"/>
    <mergeCell ref="M371:M373"/>
    <mergeCell ref="AC368:AC370"/>
    <mergeCell ref="AD368:AD370"/>
    <mergeCell ref="AE368:AE370"/>
    <mergeCell ref="AF368:AF370"/>
    <mergeCell ref="AG368:AG370"/>
    <mergeCell ref="AJ368:AJ370"/>
    <mergeCell ref="W368:W370"/>
    <mergeCell ref="X368:X370"/>
    <mergeCell ref="Y368:Y370"/>
    <mergeCell ref="Z368:Z370"/>
    <mergeCell ref="AA368:AA370"/>
    <mergeCell ref="AB368:AB370"/>
    <mergeCell ref="Q368:Q370"/>
    <mergeCell ref="R368:R370"/>
    <mergeCell ref="S368:S370"/>
    <mergeCell ref="T368:T370"/>
    <mergeCell ref="U368:U370"/>
    <mergeCell ref="V368:V370"/>
    <mergeCell ref="K368:K370"/>
    <mergeCell ref="L368:L370"/>
    <mergeCell ref="M368:M370"/>
    <mergeCell ref="N368:N370"/>
    <mergeCell ref="O368:O370"/>
    <mergeCell ref="P368:P370"/>
    <mergeCell ref="A368:A370"/>
    <mergeCell ref="B368:B370"/>
    <mergeCell ref="C368:C370"/>
    <mergeCell ref="D368:D370"/>
    <mergeCell ref="E368:E370"/>
    <mergeCell ref="F368:F370"/>
    <mergeCell ref="AD365:AD367"/>
    <mergeCell ref="AE365:AE367"/>
    <mergeCell ref="AF365:AF367"/>
    <mergeCell ref="AG365:AG367"/>
    <mergeCell ref="AJ365:AJ367"/>
    <mergeCell ref="AN365:AN367"/>
    <mergeCell ref="AK365:AK367"/>
    <mergeCell ref="AL365:AL367"/>
    <mergeCell ref="AM365:AM367"/>
    <mergeCell ref="X365:X367"/>
    <mergeCell ref="Y365:Y367"/>
    <mergeCell ref="Z365:Z367"/>
    <mergeCell ref="AA365:AA367"/>
    <mergeCell ref="AB365:AB367"/>
    <mergeCell ref="AC365:AC367"/>
    <mergeCell ref="R365:R367"/>
    <mergeCell ref="S365:S367"/>
    <mergeCell ref="T365:T367"/>
    <mergeCell ref="U365:U367"/>
    <mergeCell ref="V365:V367"/>
    <mergeCell ref="W365:W367"/>
    <mergeCell ref="L365:L367"/>
    <mergeCell ref="M365:M367"/>
    <mergeCell ref="N365:N367"/>
    <mergeCell ref="O365:O367"/>
    <mergeCell ref="P365:P367"/>
    <mergeCell ref="Q365:Q367"/>
    <mergeCell ref="AG362:AG364"/>
    <mergeCell ref="AJ362:AJ364"/>
    <mergeCell ref="AN362:AN364"/>
    <mergeCell ref="A365:A367"/>
    <mergeCell ref="B365:B367"/>
    <mergeCell ref="C365:C367"/>
    <mergeCell ref="D365:D367"/>
    <mergeCell ref="E365:E367"/>
    <mergeCell ref="F365:F367"/>
    <mergeCell ref="K365:K367"/>
    <mergeCell ref="AA362:AA364"/>
    <mergeCell ref="AB362:AB364"/>
    <mergeCell ref="AC362:AC364"/>
    <mergeCell ref="AD362:AD364"/>
    <mergeCell ref="AE362:AE364"/>
    <mergeCell ref="AF362:AF364"/>
    <mergeCell ref="U362:U364"/>
    <mergeCell ref="V362:V364"/>
    <mergeCell ref="W362:W364"/>
    <mergeCell ref="X362:X364"/>
    <mergeCell ref="Y362:Y364"/>
    <mergeCell ref="Z362:Z364"/>
    <mergeCell ref="O362:O364"/>
    <mergeCell ref="P362:P364"/>
    <mergeCell ref="Q362:Q364"/>
    <mergeCell ref="R362:R364"/>
    <mergeCell ref="S362:S364"/>
    <mergeCell ref="T362:T364"/>
    <mergeCell ref="A362:A364"/>
    <mergeCell ref="B362:B364"/>
    <mergeCell ref="C362:C364"/>
    <mergeCell ref="E362:E364"/>
    <mergeCell ref="F362:F364"/>
    <mergeCell ref="K362:K364"/>
    <mergeCell ref="L362:L364"/>
    <mergeCell ref="M362:M364"/>
    <mergeCell ref="N362:N364"/>
    <mergeCell ref="AC359:AC361"/>
    <mergeCell ref="AD359:AD361"/>
    <mergeCell ref="AE359:AE361"/>
    <mergeCell ref="AF359:AF361"/>
    <mergeCell ref="AG359:AG361"/>
    <mergeCell ref="AJ359:AJ361"/>
    <mergeCell ref="W359:W361"/>
    <mergeCell ref="X359:X361"/>
    <mergeCell ref="Y359:Y361"/>
    <mergeCell ref="Z359:Z361"/>
    <mergeCell ref="AA359:AA361"/>
    <mergeCell ref="AB359:AB361"/>
    <mergeCell ref="Q359:Q361"/>
    <mergeCell ref="R359:R361"/>
    <mergeCell ref="S359:S361"/>
    <mergeCell ref="T359:T361"/>
    <mergeCell ref="U359:U361"/>
    <mergeCell ref="V359:V361"/>
    <mergeCell ref="K359:K361"/>
    <mergeCell ref="L359:L361"/>
    <mergeCell ref="M359:M361"/>
    <mergeCell ref="N359:N361"/>
    <mergeCell ref="O359:O361"/>
    <mergeCell ref="P359:P361"/>
    <mergeCell ref="AE356:AE358"/>
    <mergeCell ref="AF356:AF358"/>
    <mergeCell ref="AG356:AG358"/>
    <mergeCell ref="AJ356:AJ358"/>
    <mergeCell ref="AN356:AN358"/>
    <mergeCell ref="A359:A361"/>
    <mergeCell ref="B359:B361"/>
    <mergeCell ref="C359:C361"/>
    <mergeCell ref="E359:E361"/>
    <mergeCell ref="F359:F361"/>
    <mergeCell ref="Y356:Y358"/>
    <mergeCell ref="Z356:Z358"/>
    <mergeCell ref="AA356:AA358"/>
    <mergeCell ref="AB356:AB358"/>
    <mergeCell ref="AC356:AC358"/>
    <mergeCell ref="AD356:AD358"/>
    <mergeCell ref="S356:S358"/>
    <mergeCell ref="T356:T358"/>
    <mergeCell ref="U356:U358"/>
    <mergeCell ref="V356:V358"/>
    <mergeCell ref="W356:W358"/>
    <mergeCell ref="X356:X358"/>
    <mergeCell ref="M356:M358"/>
    <mergeCell ref="N356:N358"/>
    <mergeCell ref="O356:O358"/>
    <mergeCell ref="P356:P358"/>
    <mergeCell ref="Q356:Q358"/>
    <mergeCell ref="R356:R358"/>
    <mergeCell ref="AN359:AN361"/>
    <mergeCell ref="AN353:AN355"/>
    <mergeCell ref="A356:A358"/>
    <mergeCell ref="B356:B358"/>
    <mergeCell ref="C356:C358"/>
    <mergeCell ref="E356:E358"/>
    <mergeCell ref="F356:F358"/>
    <mergeCell ref="K356:K358"/>
    <mergeCell ref="L356:L358"/>
    <mergeCell ref="AA353:AA355"/>
    <mergeCell ref="AB353:AB355"/>
    <mergeCell ref="AC353:AC355"/>
    <mergeCell ref="AD353:AD355"/>
    <mergeCell ref="AE353:AE355"/>
    <mergeCell ref="AF353:AF355"/>
    <mergeCell ref="U353:U355"/>
    <mergeCell ref="V353:V355"/>
    <mergeCell ref="W353:W355"/>
    <mergeCell ref="X353:X355"/>
    <mergeCell ref="Y353:Y355"/>
    <mergeCell ref="Z353:Z355"/>
    <mergeCell ref="O353:O355"/>
    <mergeCell ref="P353:P355"/>
    <mergeCell ref="Q353:Q355"/>
    <mergeCell ref="R353:R355"/>
    <mergeCell ref="S353:S355"/>
    <mergeCell ref="T353:T355"/>
    <mergeCell ref="A353:A355"/>
    <mergeCell ref="B353:B355"/>
    <mergeCell ref="C353:C355"/>
    <mergeCell ref="E353:E355"/>
    <mergeCell ref="F353:F355"/>
    <mergeCell ref="K353:K355"/>
    <mergeCell ref="L353:L355"/>
    <mergeCell ref="M353:M355"/>
    <mergeCell ref="N353:N355"/>
    <mergeCell ref="AC350:AC352"/>
    <mergeCell ref="AD350:AD352"/>
    <mergeCell ref="AE350:AE352"/>
    <mergeCell ref="AF350:AF352"/>
    <mergeCell ref="AG350:AG352"/>
    <mergeCell ref="AJ350:AJ352"/>
    <mergeCell ref="W350:W352"/>
    <mergeCell ref="X350:X352"/>
    <mergeCell ref="Y350:Y352"/>
    <mergeCell ref="Z350:Z352"/>
    <mergeCell ref="AA350:AA352"/>
    <mergeCell ref="AB350:AB352"/>
    <mergeCell ref="Q350:Q352"/>
    <mergeCell ref="R350:R352"/>
    <mergeCell ref="S350:S352"/>
    <mergeCell ref="T350:T352"/>
    <mergeCell ref="U350:U352"/>
    <mergeCell ref="V350:V352"/>
    <mergeCell ref="K350:K352"/>
    <mergeCell ref="L350:L352"/>
    <mergeCell ref="M350:M352"/>
    <mergeCell ref="N350:N352"/>
    <mergeCell ref="AG353:AG355"/>
    <mergeCell ref="O350:O352"/>
    <mergeCell ref="P350:P352"/>
    <mergeCell ref="AJ353:AJ355"/>
    <mergeCell ref="AF347:AF349"/>
    <mergeCell ref="AG347:AG349"/>
    <mergeCell ref="AJ347:AJ349"/>
    <mergeCell ref="AN347:AN349"/>
    <mergeCell ref="A350:A352"/>
    <mergeCell ref="B350:B352"/>
    <mergeCell ref="C350:C352"/>
    <mergeCell ref="E350:E352"/>
    <mergeCell ref="F350:F352"/>
    <mergeCell ref="Y347:Y349"/>
    <mergeCell ref="Z347:Z349"/>
    <mergeCell ref="AA347:AA349"/>
    <mergeCell ref="AB347:AB349"/>
    <mergeCell ref="AC347:AC349"/>
    <mergeCell ref="AD347:AD349"/>
    <mergeCell ref="S347:S349"/>
    <mergeCell ref="T347:T349"/>
    <mergeCell ref="U347:U349"/>
    <mergeCell ref="V347:V349"/>
    <mergeCell ref="W347:W349"/>
    <mergeCell ref="X347:X349"/>
    <mergeCell ref="M347:M349"/>
    <mergeCell ref="N347:N349"/>
    <mergeCell ref="O347:O349"/>
    <mergeCell ref="P347:P349"/>
    <mergeCell ref="Q347:Q349"/>
    <mergeCell ref="R347:R349"/>
    <mergeCell ref="AN350:AN352"/>
    <mergeCell ref="AK347:AK349"/>
    <mergeCell ref="AN344:AN346"/>
    <mergeCell ref="A347:A349"/>
    <mergeCell ref="B347:B349"/>
    <mergeCell ref="C347:C349"/>
    <mergeCell ref="E347:E349"/>
    <mergeCell ref="F347:F349"/>
    <mergeCell ref="K347:K349"/>
    <mergeCell ref="L347:L349"/>
    <mergeCell ref="AA344:AA346"/>
    <mergeCell ref="AB344:AB346"/>
    <mergeCell ref="AC344:AC346"/>
    <mergeCell ref="AD344:AD346"/>
    <mergeCell ref="AE344:AE346"/>
    <mergeCell ref="AF344:AF346"/>
    <mergeCell ref="U344:U346"/>
    <mergeCell ref="V344:V346"/>
    <mergeCell ref="W344:W346"/>
    <mergeCell ref="X344:X346"/>
    <mergeCell ref="Y344:Y346"/>
    <mergeCell ref="Z344:Z346"/>
    <mergeCell ref="O344:O346"/>
    <mergeCell ref="P344:P346"/>
    <mergeCell ref="Q344:Q346"/>
    <mergeCell ref="R344:R346"/>
    <mergeCell ref="S344:S346"/>
    <mergeCell ref="T344:T346"/>
    <mergeCell ref="AL347:AL349"/>
    <mergeCell ref="A344:A346"/>
    <mergeCell ref="B344:B346"/>
    <mergeCell ref="C344:C346"/>
    <mergeCell ref="AE347:AE349"/>
    <mergeCell ref="E344:E346"/>
    <mergeCell ref="F344:F346"/>
    <mergeCell ref="K344:K346"/>
    <mergeCell ref="L344:L346"/>
    <mergeCell ref="M344:M346"/>
    <mergeCell ref="N344:N346"/>
    <mergeCell ref="AC341:AC343"/>
    <mergeCell ref="AD341:AD343"/>
    <mergeCell ref="AE341:AE343"/>
    <mergeCell ref="AF341:AF343"/>
    <mergeCell ref="AG341:AG343"/>
    <mergeCell ref="AJ341:AJ343"/>
    <mergeCell ref="W341:W343"/>
    <mergeCell ref="X341:X343"/>
    <mergeCell ref="Y341:Y343"/>
    <mergeCell ref="Z341:Z343"/>
    <mergeCell ref="AA341:AA343"/>
    <mergeCell ref="AB341:AB343"/>
    <mergeCell ref="Q341:Q343"/>
    <mergeCell ref="R341:R343"/>
    <mergeCell ref="S341:S343"/>
    <mergeCell ref="T341:T343"/>
    <mergeCell ref="U341:U343"/>
    <mergeCell ref="V341:V343"/>
    <mergeCell ref="K341:K343"/>
    <mergeCell ref="L341:L343"/>
    <mergeCell ref="M341:M343"/>
    <mergeCell ref="N341:N343"/>
    <mergeCell ref="AG344:AG346"/>
    <mergeCell ref="O341:O343"/>
    <mergeCell ref="P341:P343"/>
    <mergeCell ref="AJ344:AJ346"/>
    <mergeCell ref="AF338:AF340"/>
    <mergeCell ref="AG338:AG340"/>
    <mergeCell ref="AJ338:AJ340"/>
    <mergeCell ref="AN338:AN340"/>
    <mergeCell ref="A341:A343"/>
    <mergeCell ref="B341:B343"/>
    <mergeCell ref="C341:C343"/>
    <mergeCell ref="E341:E343"/>
    <mergeCell ref="F341:F343"/>
    <mergeCell ref="Y338:Y340"/>
    <mergeCell ref="Z338:Z340"/>
    <mergeCell ref="AA338:AA340"/>
    <mergeCell ref="AB338:AB340"/>
    <mergeCell ref="AC338:AC340"/>
    <mergeCell ref="AD338:AD340"/>
    <mergeCell ref="S338:S340"/>
    <mergeCell ref="T338:T340"/>
    <mergeCell ref="U338:U340"/>
    <mergeCell ref="V338:V340"/>
    <mergeCell ref="W338:W340"/>
    <mergeCell ref="X338:X340"/>
    <mergeCell ref="M338:M340"/>
    <mergeCell ref="N338:N340"/>
    <mergeCell ref="O338:O340"/>
    <mergeCell ref="P338:P340"/>
    <mergeCell ref="Q338:Q340"/>
    <mergeCell ref="R338:R340"/>
    <mergeCell ref="AN341:AN343"/>
    <mergeCell ref="A338:A340"/>
    <mergeCell ref="B338:B340"/>
    <mergeCell ref="C338:C340"/>
    <mergeCell ref="E338:E340"/>
    <mergeCell ref="F338:F340"/>
    <mergeCell ref="K338:K340"/>
    <mergeCell ref="L338:L340"/>
    <mergeCell ref="AB335:AB337"/>
    <mergeCell ref="AC335:AC337"/>
    <mergeCell ref="AD335:AD337"/>
    <mergeCell ref="AE335:AE337"/>
    <mergeCell ref="AF335:AF337"/>
    <mergeCell ref="AG335:AG337"/>
    <mergeCell ref="V335:V337"/>
    <mergeCell ref="W335:W337"/>
    <mergeCell ref="X335:X337"/>
    <mergeCell ref="Y335:Y337"/>
    <mergeCell ref="Z335:Z337"/>
    <mergeCell ref="AA335:AA337"/>
    <mergeCell ref="P335:P337"/>
    <mergeCell ref="Q335:Q337"/>
    <mergeCell ref="R335:R337"/>
    <mergeCell ref="S335:S337"/>
    <mergeCell ref="T335:T337"/>
    <mergeCell ref="U335:U337"/>
    <mergeCell ref="F335:F337"/>
    <mergeCell ref="K335:K337"/>
    <mergeCell ref="L335:L337"/>
    <mergeCell ref="M335:M337"/>
    <mergeCell ref="N335:N337"/>
    <mergeCell ref="O335:O337"/>
    <mergeCell ref="AE338:AE340"/>
    <mergeCell ref="AG332:AG334"/>
    <mergeCell ref="AH332:AH334"/>
    <mergeCell ref="AJ332:AJ334"/>
    <mergeCell ref="AN332:AN334"/>
    <mergeCell ref="A335:A337"/>
    <mergeCell ref="B335:B337"/>
    <mergeCell ref="C335:C337"/>
    <mergeCell ref="D335:D337"/>
    <mergeCell ref="E335:E337"/>
    <mergeCell ref="Z332:Z334"/>
    <mergeCell ref="AA332:AA334"/>
    <mergeCell ref="AB332:AB334"/>
    <mergeCell ref="AC332:AC334"/>
    <mergeCell ref="AD332:AD334"/>
    <mergeCell ref="AE332:AE334"/>
    <mergeCell ref="T332:T334"/>
    <mergeCell ref="U332:U334"/>
    <mergeCell ref="V332:V334"/>
    <mergeCell ref="W332:W334"/>
    <mergeCell ref="X332:X334"/>
    <mergeCell ref="Y332:Y334"/>
    <mergeCell ref="N332:N334"/>
    <mergeCell ref="O332:O334"/>
    <mergeCell ref="P332:P334"/>
    <mergeCell ref="Q332:Q334"/>
    <mergeCell ref="R332:R334"/>
    <mergeCell ref="S332:S334"/>
    <mergeCell ref="AH335:AH337"/>
    <mergeCell ref="AJ335:AJ337"/>
    <mergeCell ref="A332:A334"/>
    <mergeCell ref="B332:B334"/>
    <mergeCell ref="AN335:AN337"/>
    <mergeCell ref="C332:C334"/>
    <mergeCell ref="D332:D334"/>
    <mergeCell ref="E332:E334"/>
    <mergeCell ref="F332:F334"/>
    <mergeCell ref="K332:K334"/>
    <mergeCell ref="L332:L334"/>
    <mergeCell ref="M332:M334"/>
    <mergeCell ref="AC329:AC331"/>
    <mergeCell ref="AD329:AD331"/>
    <mergeCell ref="AE329:AE331"/>
    <mergeCell ref="AF329:AF331"/>
    <mergeCell ref="AG329:AG331"/>
    <mergeCell ref="AJ329:AJ331"/>
    <mergeCell ref="W329:W331"/>
    <mergeCell ref="X329:X331"/>
    <mergeCell ref="Y329:Y331"/>
    <mergeCell ref="Z329:Z331"/>
    <mergeCell ref="AA329:AA331"/>
    <mergeCell ref="AB329:AB331"/>
    <mergeCell ref="Q329:Q331"/>
    <mergeCell ref="R329:R331"/>
    <mergeCell ref="S329:S331"/>
    <mergeCell ref="T329:T331"/>
    <mergeCell ref="U329:U331"/>
    <mergeCell ref="V329:V331"/>
    <mergeCell ref="K329:K331"/>
    <mergeCell ref="L329:L331"/>
    <mergeCell ref="M329:M331"/>
    <mergeCell ref="N329:N331"/>
    <mergeCell ref="O329:O331"/>
    <mergeCell ref="P329:P331"/>
    <mergeCell ref="AF332:AF334"/>
    <mergeCell ref="AN326:AN328"/>
    <mergeCell ref="A329:A331"/>
    <mergeCell ref="B329:B331"/>
    <mergeCell ref="C329:C331"/>
    <mergeCell ref="D329:D331"/>
    <mergeCell ref="E329:E331"/>
    <mergeCell ref="F329:F331"/>
    <mergeCell ref="Z326:Z328"/>
    <mergeCell ref="AA326:AA328"/>
    <mergeCell ref="AB326:AB328"/>
    <mergeCell ref="AC326:AC328"/>
    <mergeCell ref="AD326:AD328"/>
    <mergeCell ref="AE326:AE328"/>
    <mergeCell ref="T326:T328"/>
    <mergeCell ref="U326:U328"/>
    <mergeCell ref="V326:V328"/>
    <mergeCell ref="W326:W328"/>
    <mergeCell ref="X326:X328"/>
    <mergeCell ref="Y326:Y328"/>
    <mergeCell ref="N326:N328"/>
    <mergeCell ref="O326:O328"/>
    <mergeCell ref="P326:P328"/>
    <mergeCell ref="Q326:Q328"/>
    <mergeCell ref="R326:R328"/>
    <mergeCell ref="S326:S328"/>
    <mergeCell ref="AN329:AN331"/>
    <mergeCell ref="AK329:AK331"/>
    <mergeCell ref="A326:A328"/>
    <mergeCell ref="B326:B328"/>
    <mergeCell ref="C326:C328"/>
    <mergeCell ref="D326:D328"/>
    <mergeCell ref="E326:E328"/>
    <mergeCell ref="F326:F328"/>
    <mergeCell ref="K326:K328"/>
    <mergeCell ref="L326:L328"/>
    <mergeCell ref="M326:M328"/>
    <mergeCell ref="AC323:AC325"/>
    <mergeCell ref="AD323:AD325"/>
    <mergeCell ref="AE323:AE325"/>
    <mergeCell ref="AF323:AF325"/>
    <mergeCell ref="AG323:AG325"/>
    <mergeCell ref="AJ323:AJ325"/>
    <mergeCell ref="W323:W325"/>
    <mergeCell ref="X323:X325"/>
    <mergeCell ref="Y323:Y325"/>
    <mergeCell ref="Z323:Z325"/>
    <mergeCell ref="AA323:AA325"/>
    <mergeCell ref="AB323:AB325"/>
    <mergeCell ref="Q323:Q325"/>
    <mergeCell ref="R323:R325"/>
    <mergeCell ref="S323:S325"/>
    <mergeCell ref="T323:T325"/>
    <mergeCell ref="U323:U325"/>
    <mergeCell ref="V323:V325"/>
    <mergeCell ref="K323:K325"/>
    <mergeCell ref="L323:L325"/>
    <mergeCell ref="M323:M325"/>
    <mergeCell ref="N323:N325"/>
    <mergeCell ref="O323:O325"/>
    <mergeCell ref="P323:P325"/>
    <mergeCell ref="AF326:AF328"/>
    <mergeCell ref="AG326:AG328"/>
    <mergeCell ref="AJ326:AJ328"/>
    <mergeCell ref="AN320:AN322"/>
    <mergeCell ref="A323:A325"/>
    <mergeCell ref="B323:B325"/>
    <mergeCell ref="C323:C325"/>
    <mergeCell ref="D323:D325"/>
    <mergeCell ref="E323:E325"/>
    <mergeCell ref="F323:F325"/>
    <mergeCell ref="Z320:Z322"/>
    <mergeCell ref="AA320:AA322"/>
    <mergeCell ref="AB320:AB322"/>
    <mergeCell ref="AC320:AC322"/>
    <mergeCell ref="AD320:AD322"/>
    <mergeCell ref="AE320:AE322"/>
    <mergeCell ref="T320:T322"/>
    <mergeCell ref="U320:U322"/>
    <mergeCell ref="V320:V322"/>
    <mergeCell ref="W320:W322"/>
    <mergeCell ref="X320:X322"/>
    <mergeCell ref="Y320:Y322"/>
    <mergeCell ref="N320:N322"/>
    <mergeCell ref="O320:O322"/>
    <mergeCell ref="P320:P322"/>
    <mergeCell ref="Q320:Q322"/>
    <mergeCell ref="R320:R322"/>
    <mergeCell ref="S320:S322"/>
    <mergeCell ref="AN323:AN325"/>
    <mergeCell ref="A320:A322"/>
    <mergeCell ref="B320:B322"/>
    <mergeCell ref="C320:C322"/>
    <mergeCell ref="D320:D322"/>
    <mergeCell ref="E320:E322"/>
    <mergeCell ref="F320:F322"/>
    <mergeCell ref="K320:K322"/>
    <mergeCell ref="L320:L322"/>
    <mergeCell ref="M320:M322"/>
    <mergeCell ref="AC317:AC319"/>
    <mergeCell ref="AD317:AD319"/>
    <mergeCell ref="AE317:AE319"/>
    <mergeCell ref="AF317:AF319"/>
    <mergeCell ref="AG317:AG319"/>
    <mergeCell ref="AJ317:AJ319"/>
    <mergeCell ref="W317:W319"/>
    <mergeCell ref="X317:X319"/>
    <mergeCell ref="Y317:Y319"/>
    <mergeCell ref="Z317:Z319"/>
    <mergeCell ref="AA317:AA319"/>
    <mergeCell ref="AB317:AB319"/>
    <mergeCell ref="Q317:Q319"/>
    <mergeCell ref="R317:R319"/>
    <mergeCell ref="S317:S319"/>
    <mergeCell ref="T317:T319"/>
    <mergeCell ref="U317:U319"/>
    <mergeCell ref="V317:V319"/>
    <mergeCell ref="K317:K319"/>
    <mergeCell ref="L317:L319"/>
    <mergeCell ref="M317:M319"/>
    <mergeCell ref="N317:N319"/>
    <mergeCell ref="O317:O319"/>
    <mergeCell ref="P317:P319"/>
    <mergeCell ref="AF320:AF322"/>
    <mergeCell ref="AG320:AG322"/>
    <mergeCell ref="AJ320:AJ322"/>
    <mergeCell ref="AN314:AN316"/>
    <mergeCell ref="A317:A319"/>
    <mergeCell ref="B317:B319"/>
    <mergeCell ref="C317:C319"/>
    <mergeCell ref="D317:D319"/>
    <mergeCell ref="E317:E319"/>
    <mergeCell ref="F317:F319"/>
    <mergeCell ref="Z314:Z316"/>
    <mergeCell ref="AA314:AA316"/>
    <mergeCell ref="AB314:AB316"/>
    <mergeCell ref="AC314:AC316"/>
    <mergeCell ref="AD314:AD316"/>
    <mergeCell ref="AE314:AE316"/>
    <mergeCell ref="T314:T316"/>
    <mergeCell ref="U314:U316"/>
    <mergeCell ref="V314:V316"/>
    <mergeCell ref="W314:W316"/>
    <mergeCell ref="X314:X316"/>
    <mergeCell ref="Y314:Y316"/>
    <mergeCell ref="N314:N316"/>
    <mergeCell ref="O314:O316"/>
    <mergeCell ref="P314:P316"/>
    <mergeCell ref="Q314:Q316"/>
    <mergeCell ref="R314:R316"/>
    <mergeCell ref="S314:S316"/>
    <mergeCell ref="AN317:AN319"/>
    <mergeCell ref="A314:A316"/>
    <mergeCell ref="B314:B316"/>
    <mergeCell ref="C314:C316"/>
    <mergeCell ref="D314:D316"/>
    <mergeCell ref="E314:E316"/>
    <mergeCell ref="F314:F316"/>
    <mergeCell ref="K314:K316"/>
    <mergeCell ref="L314:L316"/>
    <mergeCell ref="M314:M316"/>
    <mergeCell ref="AC311:AC313"/>
    <mergeCell ref="AD311:AD313"/>
    <mergeCell ref="AE311:AE313"/>
    <mergeCell ref="AF311:AF313"/>
    <mergeCell ref="AG311:AG313"/>
    <mergeCell ref="AJ311:AJ313"/>
    <mergeCell ref="W311:W313"/>
    <mergeCell ref="X311:X313"/>
    <mergeCell ref="Y311:Y313"/>
    <mergeCell ref="Z311:Z313"/>
    <mergeCell ref="AA311:AA313"/>
    <mergeCell ref="AB311:AB313"/>
    <mergeCell ref="Q311:Q313"/>
    <mergeCell ref="R311:R313"/>
    <mergeCell ref="S311:S313"/>
    <mergeCell ref="T311:T313"/>
    <mergeCell ref="U311:U313"/>
    <mergeCell ref="V311:V313"/>
    <mergeCell ref="K311:K313"/>
    <mergeCell ref="L311:L313"/>
    <mergeCell ref="M311:M313"/>
    <mergeCell ref="N311:N313"/>
    <mergeCell ref="O311:O313"/>
    <mergeCell ref="P311:P313"/>
    <mergeCell ref="AF314:AF316"/>
    <mergeCell ref="AG314:AG316"/>
    <mergeCell ref="AJ314:AJ316"/>
    <mergeCell ref="AG308:AG310"/>
    <mergeCell ref="AJ308:AJ310"/>
    <mergeCell ref="AN308:AN310"/>
    <mergeCell ref="A311:A313"/>
    <mergeCell ref="B311:B313"/>
    <mergeCell ref="C311:C313"/>
    <mergeCell ref="D311:D313"/>
    <mergeCell ref="E311:E313"/>
    <mergeCell ref="F311:F313"/>
    <mergeCell ref="Z308:Z310"/>
    <mergeCell ref="AA308:AA310"/>
    <mergeCell ref="AB308:AB310"/>
    <mergeCell ref="AC308:AC310"/>
    <mergeCell ref="AD308:AD310"/>
    <mergeCell ref="AE308:AE310"/>
    <mergeCell ref="T308:T310"/>
    <mergeCell ref="U308:U310"/>
    <mergeCell ref="V308:V310"/>
    <mergeCell ref="W308:W310"/>
    <mergeCell ref="X308:X310"/>
    <mergeCell ref="Y308:Y310"/>
    <mergeCell ref="N308:N310"/>
    <mergeCell ref="O308:O310"/>
    <mergeCell ref="P308:P310"/>
    <mergeCell ref="Q308:Q310"/>
    <mergeCell ref="R308:R310"/>
    <mergeCell ref="S308:S310"/>
    <mergeCell ref="AN311:AN313"/>
    <mergeCell ref="AK311:AK313"/>
    <mergeCell ref="A308:A310"/>
    <mergeCell ref="B308:B310"/>
    <mergeCell ref="AL311:AL313"/>
    <mergeCell ref="C308:C310"/>
    <mergeCell ref="D308:D310"/>
    <mergeCell ref="E308:E310"/>
    <mergeCell ref="F308:F310"/>
    <mergeCell ref="K308:K310"/>
    <mergeCell ref="L308:L310"/>
    <mergeCell ref="M308:M310"/>
    <mergeCell ref="AC305:AC307"/>
    <mergeCell ref="AD305:AD307"/>
    <mergeCell ref="AE305:AE307"/>
    <mergeCell ref="AF305:AF307"/>
    <mergeCell ref="AG305:AG307"/>
    <mergeCell ref="AJ305:AJ307"/>
    <mergeCell ref="W305:W307"/>
    <mergeCell ref="X305:X307"/>
    <mergeCell ref="Y305:Y307"/>
    <mergeCell ref="Z305:Z307"/>
    <mergeCell ref="AA305:AA307"/>
    <mergeCell ref="AB305:AB307"/>
    <mergeCell ref="Q305:Q307"/>
    <mergeCell ref="R305:R307"/>
    <mergeCell ref="S305:S307"/>
    <mergeCell ref="T305:T307"/>
    <mergeCell ref="U305:U307"/>
    <mergeCell ref="V305:V307"/>
    <mergeCell ref="K305:K307"/>
    <mergeCell ref="L305:L307"/>
    <mergeCell ref="M305:M307"/>
    <mergeCell ref="N305:N307"/>
    <mergeCell ref="O305:O307"/>
    <mergeCell ref="P305:P307"/>
    <mergeCell ref="AF308:AF310"/>
    <mergeCell ref="AN302:AN304"/>
    <mergeCell ref="A305:A307"/>
    <mergeCell ref="B305:B307"/>
    <mergeCell ref="C305:C307"/>
    <mergeCell ref="D305:D307"/>
    <mergeCell ref="E305:E307"/>
    <mergeCell ref="F305:F307"/>
    <mergeCell ref="Z302:Z304"/>
    <mergeCell ref="AA302:AA304"/>
    <mergeCell ref="AB302:AB304"/>
    <mergeCell ref="AC302:AC304"/>
    <mergeCell ref="AD302:AD304"/>
    <mergeCell ref="AE302:AE304"/>
    <mergeCell ref="T302:T304"/>
    <mergeCell ref="U302:U304"/>
    <mergeCell ref="V302:V304"/>
    <mergeCell ref="W302:W304"/>
    <mergeCell ref="X302:X304"/>
    <mergeCell ref="Y302:Y304"/>
    <mergeCell ref="N302:N304"/>
    <mergeCell ref="O302:O304"/>
    <mergeCell ref="P302:P304"/>
    <mergeCell ref="Q302:Q304"/>
    <mergeCell ref="R302:R304"/>
    <mergeCell ref="S302:S304"/>
    <mergeCell ref="AN305:AN307"/>
    <mergeCell ref="A302:A304"/>
    <mergeCell ref="B302:B304"/>
    <mergeCell ref="C302:C304"/>
    <mergeCell ref="D302:D304"/>
    <mergeCell ref="E302:E304"/>
    <mergeCell ref="F302:F304"/>
    <mergeCell ref="K302:K304"/>
    <mergeCell ref="L302:L304"/>
    <mergeCell ref="M302:M304"/>
    <mergeCell ref="AC299:AC301"/>
    <mergeCell ref="AD299:AD301"/>
    <mergeCell ref="AE299:AE301"/>
    <mergeCell ref="AF299:AF301"/>
    <mergeCell ref="AG299:AG301"/>
    <mergeCell ref="AJ299:AJ301"/>
    <mergeCell ref="W299:W301"/>
    <mergeCell ref="X299:X301"/>
    <mergeCell ref="Y299:Y301"/>
    <mergeCell ref="Z299:Z301"/>
    <mergeCell ref="AA299:AA301"/>
    <mergeCell ref="AB299:AB301"/>
    <mergeCell ref="Q299:Q301"/>
    <mergeCell ref="R299:R301"/>
    <mergeCell ref="S299:S301"/>
    <mergeCell ref="T299:T301"/>
    <mergeCell ref="U299:U301"/>
    <mergeCell ref="V299:V301"/>
    <mergeCell ref="K299:K301"/>
    <mergeCell ref="L299:L301"/>
    <mergeCell ref="M299:M301"/>
    <mergeCell ref="N299:N301"/>
    <mergeCell ref="O299:O301"/>
    <mergeCell ref="P299:P301"/>
    <mergeCell ref="AF302:AF304"/>
    <mergeCell ref="AG302:AG304"/>
    <mergeCell ref="AJ302:AJ304"/>
    <mergeCell ref="AN296:AN298"/>
    <mergeCell ref="A299:A301"/>
    <mergeCell ref="B299:B301"/>
    <mergeCell ref="C299:C301"/>
    <mergeCell ref="D299:D301"/>
    <mergeCell ref="E299:E301"/>
    <mergeCell ref="F299:F301"/>
    <mergeCell ref="Z296:Z298"/>
    <mergeCell ref="AA296:AA298"/>
    <mergeCell ref="AB296:AB298"/>
    <mergeCell ref="AC296:AC298"/>
    <mergeCell ref="AD296:AD298"/>
    <mergeCell ref="AE296:AE298"/>
    <mergeCell ref="T296:T298"/>
    <mergeCell ref="U296:U298"/>
    <mergeCell ref="V296:V298"/>
    <mergeCell ref="W296:W298"/>
    <mergeCell ref="X296:X298"/>
    <mergeCell ref="Y296:Y298"/>
    <mergeCell ref="N296:N298"/>
    <mergeCell ref="O296:O298"/>
    <mergeCell ref="P296:P298"/>
    <mergeCell ref="Q296:Q298"/>
    <mergeCell ref="R296:R298"/>
    <mergeCell ref="S296:S298"/>
    <mergeCell ref="AN299:AN301"/>
    <mergeCell ref="A296:A298"/>
    <mergeCell ref="B296:B298"/>
    <mergeCell ref="C296:C298"/>
    <mergeCell ref="D296:D298"/>
    <mergeCell ref="E296:E298"/>
    <mergeCell ref="F296:F298"/>
    <mergeCell ref="K296:K298"/>
    <mergeCell ref="L296:L298"/>
    <mergeCell ref="M296:M298"/>
    <mergeCell ref="AC293:AC295"/>
    <mergeCell ref="AD293:AD295"/>
    <mergeCell ref="AE293:AE295"/>
    <mergeCell ref="AF293:AF295"/>
    <mergeCell ref="AG293:AG295"/>
    <mergeCell ref="AJ293:AJ295"/>
    <mergeCell ref="W293:W295"/>
    <mergeCell ref="X293:X295"/>
    <mergeCell ref="Y293:Y295"/>
    <mergeCell ref="Z293:Z295"/>
    <mergeCell ref="AA293:AA295"/>
    <mergeCell ref="AB293:AB295"/>
    <mergeCell ref="Q293:Q295"/>
    <mergeCell ref="R293:R295"/>
    <mergeCell ref="S293:S295"/>
    <mergeCell ref="T293:T295"/>
    <mergeCell ref="U293:U295"/>
    <mergeCell ref="V293:V295"/>
    <mergeCell ref="K293:K295"/>
    <mergeCell ref="L293:L295"/>
    <mergeCell ref="M293:M295"/>
    <mergeCell ref="N293:N295"/>
    <mergeCell ref="O293:O295"/>
    <mergeCell ref="P293:P295"/>
    <mergeCell ref="AF296:AF298"/>
    <mergeCell ref="AG296:AG298"/>
    <mergeCell ref="AJ296:AJ298"/>
    <mergeCell ref="AN290:AN292"/>
    <mergeCell ref="A293:A295"/>
    <mergeCell ref="B293:B295"/>
    <mergeCell ref="C293:C295"/>
    <mergeCell ref="D293:D295"/>
    <mergeCell ref="E293:E295"/>
    <mergeCell ref="F293:F295"/>
    <mergeCell ref="Z290:Z292"/>
    <mergeCell ref="AA290:AA292"/>
    <mergeCell ref="AB290:AB292"/>
    <mergeCell ref="AC290:AC292"/>
    <mergeCell ref="AD290:AD292"/>
    <mergeCell ref="AE290:AE292"/>
    <mergeCell ref="T290:T292"/>
    <mergeCell ref="U290:U292"/>
    <mergeCell ref="V290:V292"/>
    <mergeCell ref="W290:W292"/>
    <mergeCell ref="X290:X292"/>
    <mergeCell ref="Y290:Y292"/>
    <mergeCell ref="N290:N292"/>
    <mergeCell ref="O290:O292"/>
    <mergeCell ref="P290:P292"/>
    <mergeCell ref="Q290:Q292"/>
    <mergeCell ref="R290:R292"/>
    <mergeCell ref="S290:S292"/>
    <mergeCell ref="AN293:AN295"/>
    <mergeCell ref="AK293:AK295"/>
    <mergeCell ref="A290:A292"/>
    <mergeCell ref="B290:B292"/>
    <mergeCell ref="C290:C292"/>
    <mergeCell ref="D290:D292"/>
    <mergeCell ref="E290:E292"/>
    <mergeCell ref="F290:F292"/>
    <mergeCell ref="K290:K292"/>
    <mergeCell ref="L290:L292"/>
    <mergeCell ref="M290:M292"/>
    <mergeCell ref="AC287:AC289"/>
    <mergeCell ref="AD287:AD289"/>
    <mergeCell ref="AE287:AE289"/>
    <mergeCell ref="AF287:AF289"/>
    <mergeCell ref="AG287:AG289"/>
    <mergeCell ref="AJ287:AJ289"/>
    <mergeCell ref="W287:W289"/>
    <mergeCell ref="X287:X289"/>
    <mergeCell ref="Y287:Y289"/>
    <mergeCell ref="Z287:Z289"/>
    <mergeCell ref="AA287:AA289"/>
    <mergeCell ref="AB287:AB289"/>
    <mergeCell ref="Q287:Q289"/>
    <mergeCell ref="R287:R289"/>
    <mergeCell ref="S287:S289"/>
    <mergeCell ref="T287:T289"/>
    <mergeCell ref="U287:U289"/>
    <mergeCell ref="V287:V289"/>
    <mergeCell ref="K287:K289"/>
    <mergeCell ref="L287:L289"/>
    <mergeCell ref="M287:M289"/>
    <mergeCell ref="N287:N289"/>
    <mergeCell ref="O287:O289"/>
    <mergeCell ref="P287:P289"/>
    <mergeCell ref="AF290:AF292"/>
    <mergeCell ref="AG290:AG292"/>
    <mergeCell ref="AJ290:AJ292"/>
    <mergeCell ref="AN284:AN286"/>
    <mergeCell ref="A287:A289"/>
    <mergeCell ref="B287:B289"/>
    <mergeCell ref="C287:C289"/>
    <mergeCell ref="D287:D289"/>
    <mergeCell ref="E287:E289"/>
    <mergeCell ref="F287:F289"/>
    <mergeCell ref="Z284:Z286"/>
    <mergeCell ref="AA284:AA286"/>
    <mergeCell ref="AB284:AB286"/>
    <mergeCell ref="AC284:AC286"/>
    <mergeCell ref="AD284:AD286"/>
    <mergeCell ref="AE284:AE286"/>
    <mergeCell ref="T284:T286"/>
    <mergeCell ref="U284:U286"/>
    <mergeCell ref="V284:V286"/>
    <mergeCell ref="W284:W286"/>
    <mergeCell ref="X284:X286"/>
    <mergeCell ref="Y284:Y286"/>
    <mergeCell ref="N284:N286"/>
    <mergeCell ref="O284:O286"/>
    <mergeCell ref="P284:P286"/>
    <mergeCell ref="Q284:Q286"/>
    <mergeCell ref="R284:R286"/>
    <mergeCell ref="S284:S286"/>
    <mergeCell ref="AN287:AN289"/>
    <mergeCell ref="A284:A286"/>
    <mergeCell ref="B284:B286"/>
    <mergeCell ref="C284:C286"/>
    <mergeCell ref="D284:D286"/>
    <mergeCell ref="E284:E286"/>
    <mergeCell ref="F284:F286"/>
    <mergeCell ref="K284:K286"/>
    <mergeCell ref="L284:L286"/>
    <mergeCell ref="M284:M286"/>
    <mergeCell ref="AC281:AC283"/>
    <mergeCell ref="AD281:AD283"/>
    <mergeCell ref="AE281:AE283"/>
    <mergeCell ref="AF281:AF283"/>
    <mergeCell ref="AG281:AG283"/>
    <mergeCell ref="AJ281:AJ283"/>
    <mergeCell ref="W281:W283"/>
    <mergeCell ref="X281:X283"/>
    <mergeCell ref="Y281:Y283"/>
    <mergeCell ref="Z281:Z283"/>
    <mergeCell ref="AA281:AA283"/>
    <mergeCell ref="AB281:AB283"/>
    <mergeCell ref="Q281:Q283"/>
    <mergeCell ref="R281:R283"/>
    <mergeCell ref="S281:S283"/>
    <mergeCell ref="T281:T283"/>
    <mergeCell ref="U281:U283"/>
    <mergeCell ref="V281:V283"/>
    <mergeCell ref="K281:K283"/>
    <mergeCell ref="L281:L283"/>
    <mergeCell ref="M281:M283"/>
    <mergeCell ref="N281:N283"/>
    <mergeCell ref="O281:O283"/>
    <mergeCell ref="P281:P283"/>
    <mergeCell ref="AF284:AF286"/>
    <mergeCell ref="AG284:AG286"/>
    <mergeCell ref="AJ284:AJ286"/>
    <mergeCell ref="AJ278:AJ280"/>
    <mergeCell ref="AN278:AN280"/>
    <mergeCell ref="A281:A283"/>
    <mergeCell ref="B281:B283"/>
    <mergeCell ref="C281:C283"/>
    <mergeCell ref="D281:D283"/>
    <mergeCell ref="E281:E283"/>
    <mergeCell ref="F281:F283"/>
    <mergeCell ref="Z278:Z280"/>
    <mergeCell ref="AA278:AA280"/>
    <mergeCell ref="AB278:AB280"/>
    <mergeCell ref="AC278:AC280"/>
    <mergeCell ref="AD278:AD280"/>
    <mergeCell ref="AE278:AE280"/>
    <mergeCell ref="T278:T280"/>
    <mergeCell ref="U278:U280"/>
    <mergeCell ref="V278:V280"/>
    <mergeCell ref="W278:W280"/>
    <mergeCell ref="X278:X280"/>
    <mergeCell ref="Y278:Y280"/>
    <mergeCell ref="N278:N280"/>
    <mergeCell ref="O278:O280"/>
    <mergeCell ref="P278:P280"/>
    <mergeCell ref="Q278:Q280"/>
    <mergeCell ref="R278:R280"/>
    <mergeCell ref="S278:S280"/>
    <mergeCell ref="AN281:AN283"/>
    <mergeCell ref="A278:A280"/>
    <mergeCell ref="B278:B280"/>
    <mergeCell ref="C278:C280"/>
    <mergeCell ref="AK278:AK280"/>
    <mergeCell ref="AL278:AL280"/>
    <mergeCell ref="D278:D280"/>
    <mergeCell ref="E278:E280"/>
    <mergeCell ref="F278:F280"/>
    <mergeCell ref="K278:K280"/>
    <mergeCell ref="L278:L280"/>
    <mergeCell ref="M278:M280"/>
    <mergeCell ref="AC275:AC277"/>
    <mergeCell ref="AD275:AD277"/>
    <mergeCell ref="AE275:AE277"/>
    <mergeCell ref="AF275:AF277"/>
    <mergeCell ref="AG275:AG277"/>
    <mergeCell ref="AJ275:AJ277"/>
    <mergeCell ref="W275:W277"/>
    <mergeCell ref="X275:X277"/>
    <mergeCell ref="Y275:Y277"/>
    <mergeCell ref="Z275:Z277"/>
    <mergeCell ref="AA275:AA277"/>
    <mergeCell ref="AB275:AB277"/>
    <mergeCell ref="Q275:Q277"/>
    <mergeCell ref="R275:R277"/>
    <mergeCell ref="S275:S277"/>
    <mergeCell ref="T275:T277"/>
    <mergeCell ref="U275:U277"/>
    <mergeCell ref="V275:V277"/>
    <mergeCell ref="K275:K277"/>
    <mergeCell ref="L275:L277"/>
    <mergeCell ref="M275:M277"/>
    <mergeCell ref="N275:N277"/>
    <mergeCell ref="O275:O277"/>
    <mergeCell ref="P275:P277"/>
    <mergeCell ref="AF278:AF280"/>
    <mergeCell ref="AG278:AG280"/>
    <mergeCell ref="AF272:AF274"/>
    <mergeCell ref="AG272:AG274"/>
    <mergeCell ref="AJ272:AJ274"/>
    <mergeCell ref="AN272:AN274"/>
    <mergeCell ref="A275:A277"/>
    <mergeCell ref="B275:B277"/>
    <mergeCell ref="C275:C277"/>
    <mergeCell ref="D275:D277"/>
    <mergeCell ref="E275:E277"/>
    <mergeCell ref="F275:F277"/>
    <mergeCell ref="Z272:Z274"/>
    <mergeCell ref="AA272:AA274"/>
    <mergeCell ref="AB272:AB274"/>
    <mergeCell ref="AC272:AC274"/>
    <mergeCell ref="AD272:AD274"/>
    <mergeCell ref="AE272:AE274"/>
    <mergeCell ref="T272:T274"/>
    <mergeCell ref="U272:U274"/>
    <mergeCell ref="V272:V274"/>
    <mergeCell ref="W272:W274"/>
    <mergeCell ref="X272:X274"/>
    <mergeCell ref="Y272:Y274"/>
    <mergeCell ref="N272:N274"/>
    <mergeCell ref="O272:O274"/>
    <mergeCell ref="P272:P274"/>
    <mergeCell ref="Q272:Q274"/>
    <mergeCell ref="R272:R274"/>
    <mergeCell ref="S272:S274"/>
    <mergeCell ref="AN275:AN277"/>
    <mergeCell ref="AK275:AK277"/>
    <mergeCell ref="AL275:AL277"/>
    <mergeCell ref="AM275:AM277"/>
    <mergeCell ref="AN269:AN271"/>
    <mergeCell ref="A272:A274"/>
    <mergeCell ref="B272:B274"/>
    <mergeCell ref="C272:C274"/>
    <mergeCell ref="D272:D274"/>
    <mergeCell ref="E272:E274"/>
    <mergeCell ref="F272:F274"/>
    <mergeCell ref="K272:K274"/>
    <mergeCell ref="L272:L274"/>
    <mergeCell ref="M272:M274"/>
    <mergeCell ref="AC269:AC271"/>
    <mergeCell ref="AD269:AD271"/>
    <mergeCell ref="AE269:AE271"/>
    <mergeCell ref="AF269:AF271"/>
    <mergeCell ref="AG269:AG271"/>
    <mergeCell ref="AJ269:AJ271"/>
    <mergeCell ref="W269:W271"/>
    <mergeCell ref="X269:X271"/>
    <mergeCell ref="Y269:Y271"/>
    <mergeCell ref="Z269:Z271"/>
    <mergeCell ref="AA269:AA271"/>
    <mergeCell ref="AB269:AB271"/>
    <mergeCell ref="Q269:Q271"/>
    <mergeCell ref="R269:R271"/>
    <mergeCell ref="S269:S271"/>
    <mergeCell ref="T269:T271"/>
    <mergeCell ref="U269:U271"/>
    <mergeCell ref="V269:V271"/>
    <mergeCell ref="K269:K271"/>
    <mergeCell ref="L269:L271"/>
    <mergeCell ref="M269:M271"/>
    <mergeCell ref="N269:N271"/>
    <mergeCell ref="O269:O271"/>
    <mergeCell ref="P269:P271"/>
    <mergeCell ref="A269:A271"/>
    <mergeCell ref="B269:B271"/>
    <mergeCell ref="C269:C271"/>
    <mergeCell ref="D269:D271"/>
    <mergeCell ref="E269:E271"/>
    <mergeCell ref="F269:F271"/>
    <mergeCell ref="AH262:AH263"/>
    <mergeCell ref="AJ262:AJ263"/>
    <mergeCell ref="AN262:AN263"/>
    <mergeCell ref="B265:L265"/>
    <mergeCell ref="B267:L267"/>
    <mergeCell ref="B268:E268"/>
    <mergeCell ref="AB262:AB263"/>
    <mergeCell ref="AC262:AC263"/>
    <mergeCell ref="AD262:AD263"/>
    <mergeCell ref="AE262:AE263"/>
    <mergeCell ref="AF262:AF263"/>
    <mergeCell ref="AG262:AG263"/>
    <mergeCell ref="V262:V263"/>
    <mergeCell ref="W262:W263"/>
    <mergeCell ref="X262:X263"/>
    <mergeCell ref="Y262:Y263"/>
    <mergeCell ref="Z262:Z263"/>
    <mergeCell ref="AA262:AA263"/>
    <mergeCell ref="P262:P263"/>
    <mergeCell ref="Q262:Q263"/>
    <mergeCell ref="R262:R263"/>
    <mergeCell ref="S262:S263"/>
    <mergeCell ref="T262:T263"/>
    <mergeCell ref="U262:U263"/>
    <mergeCell ref="F262:F263"/>
    <mergeCell ref="K262:K263"/>
    <mergeCell ref="L262:L263"/>
    <mergeCell ref="M262:M263"/>
    <mergeCell ref="N262:N263"/>
    <mergeCell ref="O262:O263"/>
    <mergeCell ref="B261:E261"/>
    <mergeCell ref="A262:A263"/>
    <mergeCell ref="B262:B263"/>
    <mergeCell ref="C262:C263"/>
    <mergeCell ref="D262:D263"/>
    <mergeCell ref="E262:E263"/>
    <mergeCell ref="AE259:AE260"/>
    <mergeCell ref="AF259:AF260"/>
    <mergeCell ref="AG259:AG260"/>
    <mergeCell ref="AH259:AH260"/>
    <mergeCell ref="AJ259:AJ260"/>
    <mergeCell ref="AN259:AN260"/>
    <mergeCell ref="Y259:Y260"/>
    <mergeCell ref="Z259:Z260"/>
    <mergeCell ref="AA259:AA260"/>
    <mergeCell ref="AB259:AB260"/>
    <mergeCell ref="AC259:AC260"/>
    <mergeCell ref="AD259:AD260"/>
    <mergeCell ref="S259:S260"/>
    <mergeCell ref="T259:T260"/>
    <mergeCell ref="U259:U260"/>
    <mergeCell ref="V259:V260"/>
    <mergeCell ref="W259:W260"/>
    <mergeCell ref="X259:X260"/>
    <mergeCell ref="M259:M260"/>
    <mergeCell ref="N259:N260"/>
    <mergeCell ref="O259:O260"/>
    <mergeCell ref="P259:P260"/>
    <mergeCell ref="Q259:Q260"/>
    <mergeCell ref="R259:R260"/>
    <mergeCell ref="B253:L253"/>
    <mergeCell ref="B254:E254"/>
    <mergeCell ref="AN256:AN257"/>
    <mergeCell ref="A259:A260"/>
    <mergeCell ref="B259:B260"/>
    <mergeCell ref="C259:C260"/>
    <mergeCell ref="E259:E260"/>
    <mergeCell ref="F259:F260"/>
    <mergeCell ref="K259:K260"/>
    <mergeCell ref="L259:L260"/>
    <mergeCell ref="B223:L223"/>
    <mergeCell ref="B224:E224"/>
    <mergeCell ref="B228:E228"/>
    <mergeCell ref="B230:L230"/>
    <mergeCell ref="B231:E231"/>
    <mergeCell ref="B250:E250"/>
    <mergeCell ref="AC219:AC221"/>
    <mergeCell ref="AD219:AD221"/>
    <mergeCell ref="AE219:AE221"/>
    <mergeCell ref="AG219:AG221"/>
    <mergeCell ref="AJ219:AJ221"/>
    <mergeCell ref="AN219:AN221"/>
    <mergeCell ref="W219:W221"/>
    <mergeCell ref="X219:X221"/>
    <mergeCell ref="Y219:Y221"/>
    <mergeCell ref="Z219:Z221"/>
    <mergeCell ref="AA219:AA221"/>
    <mergeCell ref="AB219:AB221"/>
    <mergeCell ref="Q219:Q221"/>
    <mergeCell ref="R219:R221"/>
    <mergeCell ref="S219:S221"/>
    <mergeCell ref="T219:T221"/>
    <mergeCell ref="U219:U221"/>
    <mergeCell ref="V219:V221"/>
    <mergeCell ref="K219:K221"/>
    <mergeCell ref="L219:L221"/>
    <mergeCell ref="M219:M221"/>
    <mergeCell ref="N219:N221"/>
    <mergeCell ref="O219:O221"/>
    <mergeCell ref="P219:P221"/>
    <mergeCell ref="AD216:AD218"/>
    <mergeCell ref="AE216:AE218"/>
    <mergeCell ref="AG216:AG218"/>
    <mergeCell ref="AJ216:AJ218"/>
    <mergeCell ref="AN216:AN218"/>
    <mergeCell ref="A219:A221"/>
    <mergeCell ref="B219:B221"/>
    <mergeCell ref="C219:C221"/>
    <mergeCell ref="E219:E221"/>
    <mergeCell ref="F219:F221"/>
    <mergeCell ref="X216:X218"/>
    <mergeCell ref="Y216:Y218"/>
    <mergeCell ref="Z216:Z218"/>
    <mergeCell ref="AA216:AA218"/>
    <mergeCell ref="AB216:AB218"/>
    <mergeCell ref="AC216:AC218"/>
    <mergeCell ref="R216:R218"/>
    <mergeCell ref="S216:S218"/>
    <mergeCell ref="T216:T218"/>
    <mergeCell ref="U216:U218"/>
    <mergeCell ref="V216:V218"/>
    <mergeCell ref="W216:W218"/>
    <mergeCell ref="L216:L218"/>
    <mergeCell ref="M216:M218"/>
    <mergeCell ref="N216:N218"/>
    <mergeCell ref="O216:O218"/>
    <mergeCell ref="P216:P218"/>
    <mergeCell ref="Q216:Q218"/>
    <mergeCell ref="AH212:AH214"/>
    <mergeCell ref="AJ212:AJ214"/>
    <mergeCell ref="AN212:AN214"/>
    <mergeCell ref="B215:E215"/>
    <mergeCell ref="A216:A218"/>
    <mergeCell ref="B216:B218"/>
    <mergeCell ref="C216:C218"/>
    <mergeCell ref="E216:E218"/>
    <mergeCell ref="F216:F218"/>
    <mergeCell ref="K216:K218"/>
    <mergeCell ref="AB212:AB214"/>
    <mergeCell ref="AC212:AC214"/>
    <mergeCell ref="AD212:AD214"/>
    <mergeCell ref="AE212:AE214"/>
    <mergeCell ref="AF212:AF214"/>
    <mergeCell ref="AG212:AG214"/>
    <mergeCell ref="V212:V214"/>
    <mergeCell ref="W212:W214"/>
    <mergeCell ref="X212:X214"/>
    <mergeCell ref="Y212:Y214"/>
    <mergeCell ref="Z212:Z214"/>
    <mergeCell ref="AA212:AA214"/>
    <mergeCell ref="P212:P214"/>
    <mergeCell ref="Q212:Q214"/>
    <mergeCell ref="R212:R214"/>
    <mergeCell ref="S212:S214"/>
    <mergeCell ref="T212:T214"/>
    <mergeCell ref="U212:U214"/>
    <mergeCell ref="F212:F214"/>
    <mergeCell ref="K212:K214"/>
    <mergeCell ref="L212:L214"/>
    <mergeCell ref="M212:M214"/>
    <mergeCell ref="N212:N214"/>
    <mergeCell ref="O212:O214"/>
    <mergeCell ref="AF209:AF211"/>
    <mergeCell ref="AG209:AG211"/>
    <mergeCell ref="AH209:AH211"/>
    <mergeCell ref="AJ209:AJ211"/>
    <mergeCell ref="AN209:AN211"/>
    <mergeCell ref="A212:A214"/>
    <mergeCell ref="B212:B214"/>
    <mergeCell ref="C212:C214"/>
    <mergeCell ref="D212:D214"/>
    <mergeCell ref="E212:E214"/>
    <mergeCell ref="Z209:Z211"/>
    <mergeCell ref="AA209:AA211"/>
    <mergeCell ref="AB209:AB211"/>
    <mergeCell ref="AC209:AC211"/>
    <mergeCell ref="AD209:AD211"/>
    <mergeCell ref="AE209:AE211"/>
    <mergeCell ref="T209:T211"/>
    <mergeCell ref="U209:U211"/>
    <mergeCell ref="V209:V211"/>
    <mergeCell ref="W209:W211"/>
    <mergeCell ref="X209:X211"/>
    <mergeCell ref="Y209:Y211"/>
    <mergeCell ref="N209:N211"/>
    <mergeCell ref="O209:O211"/>
    <mergeCell ref="P209:P211"/>
    <mergeCell ref="Q209:Q211"/>
    <mergeCell ref="R209:R211"/>
    <mergeCell ref="S209:S211"/>
    <mergeCell ref="AN206:AN208"/>
    <mergeCell ref="A209:A211"/>
    <mergeCell ref="B209:B211"/>
    <mergeCell ref="C209:C211"/>
    <mergeCell ref="D209:D211"/>
    <mergeCell ref="E209:E211"/>
    <mergeCell ref="F209:F211"/>
    <mergeCell ref="K209:K211"/>
    <mergeCell ref="L209:L211"/>
    <mergeCell ref="M209:M211"/>
    <mergeCell ref="AC206:AC208"/>
    <mergeCell ref="AD206:AD208"/>
    <mergeCell ref="AE206:AE208"/>
    <mergeCell ref="AF206:AF208"/>
    <mergeCell ref="AG206:AG208"/>
    <mergeCell ref="AJ206:AJ208"/>
    <mergeCell ref="W206:W208"/>
    <mergeCell ref="X206:X208"/>
    <mergeCell ref="Y206:Y208"/>
    <mergeCell ref="Z206:Z208"/>
    <mergeCell ref="AA206:AA208"/>
    <mergeCell ref="AB206:AB208"/>
    <mergeCell ref="Q206:Q208"/>
    <mergeCell ref="R206:R208"/>
    <mergeCell ref="S206:S208"/>
    <mergeCell ref="T206:T208"/>
    <mergeCell ref="U206:U208"/>
    <mergeCell ref="V206:V208"/>
    <mergeCell ref="K206:K208"/>
    <mergeCell ref="L206:L208"/>
    <mergeCell ref="M206:M208"/>
    <mergeCell ref="N206:N208"/>
    <mergeCell ref="O206:O208"/>
    <mergeCell ref="P206:P208"/>
    <mergeCell ref="A206:A208"/>
    <mergeCell ref="B206:B208"/>
    <mergeCell ref="C206:C208"/>
    <mergeCell ref="D206:D208"/>
    <mergeCell ref="E206:E208"/>
    <mergeCell ref="F206:F208"/>
    <mergeCell ref="B198:L198"/>
    <mergeCell ref="B199:E199"/>
    <mergeCell ref="B200:E200"/>
    <mergeCell ref="B202:L202"/>
    <mergeCell ref="B204:L204"/>
    <mergeCell ref="B205:E205"/>
    <mergeCell ref="AC194:AC196"/>
    <mergeCell ref="A194:A196"/>
    <mergeCell ref="B194:B196"/>
    <mergeCell ref="E194:E196"/>
    <mergeCell ref="F194:F196"/>
    <mergeCell ref="K194:K196"/>
    <mergeCell ref="L194:L196"/>
    <mergeCell ref="AN191:AN193"/>
    <mergeCell ref="S191:S193"/>
    <mergeCell ref="T191:T193"/>
    <mergeCell ref="U191:U193"/>
    <mergeCell ref="V191:V193"/>
    <mergeCell ref="W191:W193"/>
    <mergeCell ref="X191:X193"/>
    <mergeCell ref="M191:M193"/>
    <mergeCell ref="N191:N193"/>
    <mergeCell ref="O191:O193"/>
    <mergeCell ref="P191:P193"/>
    <mergeCell ref="Q191:Q193"/>
    <mergeCell ref="R191:R193"/>
    <mergeCell ref="AD194:AD196"/>
    <mergeCell ref="AE194:AE196"/>
    <mergeCell ref="AG194:AG196"/>
    <mergeCell ref="AJ194:AJ196"/>
    <mergeCell ref="AN194:AN196"/>
    <mergeCell ref="S194:S196"/>
    <mergeCell ref="T194:T196"/>
    <mergeCell ref="U194:U196"/>
    <mergeCell ref="V194:V196"/>
    <mergeCell ref="W194:W196"/>
    <mergeCell ref="X194:X196"/>
    <mergeCell ref="M194:M196"/>
    <mergeCell ref="N194:N196"/>
    <mergeCell ref="O194:O196"/>
    <mergeCell ref="P194:P196"/>
    <mergeCell ref="Q194:Q196"/>
    <mergeCell ref="R194:R196"/>
    <mergeCell ref="A191:A193"/>
    <mergeCell ref="B191:B193"/>
    <mergeCell ref="E191:E193"/>
    <mergeCell ref="F191:F193"/>
    <mergeCell ref="K191:K193"/>
    <mergeCell ref="L191:L193"/>
    <mergeCell ref="B184:L184"/>
    <mergeCell ref="B185:E185"/>
    <mergeCell ref="B186:E186"/>
    <mergeCell ref="B188:L188"/>
    <mergeCell ref="B189:E189"/>
    <mergeCell ref="B190:E190"/>
    <mergeCell ref="AD180:AD182"/>
    <mergeCell ref="AE180:AE182"/>
    <mergeCell ref="AF180:AF182"/>
    <mergeCell ref="AG180:AG182"/>
    <mergeCell ref="AJ180:AJ182"/>
    <mergeCell ref="AC191:AC193"/>
    <mergeCell ref="AD191:AD193"/>
    <mergeCell ref="AE191:AE193"/>
    <mergeCell ref="AG191:AG193"/>
    <mergeCell ref="AJ191:AJ193"/>
    <mergeCell ref="A180:A182"/>
    <mergeCell ref="B180:B182"/>
    <mergeCell ref="E180:E182"/>
    <mergeCell ref="F180:F182"/>
    <mergeCell ref="K180:K182"/>
    <mergeCell ref="AN180:AN182"/>
    <mergeCell ref="X180:X182"/>
    <mergeCell ref="Y180:Y182"/>
    <mergeCell ref="Z180:Z182"/>
    <mergeCell ref="AA180:AA182"/>
    <mergeCell ref="AB180:AB182"/>
    <mergeCell ref="AC180:AC182"/>
    <mergeCell ref="R180:R182"/>
    <mergeCell ref="S180:S182"/>
    <mergeCell ref="T180:T182"/>
    <mergeCell ref="U180:U182"/>
    <mergeCell ref="V180:V182"/>
    <mergeCell ref="W180:W182"/>
    <mergeCell ref="L180:L182"/>
    <mergeCell ref="M180:M182"/>
    <mergeCell ref="N180:N182"/>
    <mergeCell ref="O180:O182"/>
    <mergeCell ref="P180:P182"/>
    <mergeCell ref="Q180:Q182"/>
    <mergeCell ref="Y177:Y179"/>
    <mergeCell ref="Z177:Z179"/>
    <mergeCell ref="AA177:AA179"/>
    <mergeCell ref="AB177:AB179"/>
    <mergeCell ref="AC177:AC179"/>
    <mergeCell ref="AD177:AD179"/>
    <mergeCell ref="S177:S179"/>
    <mergeCell ref="T177:T179"/>
    <mergeCell ref="U177:U179"/>
    <mergeCell ref="V177:V179"/>
    <mergeCell ref="W177:W179"/>
    <mergeCell ref="X177:X179"/>
    <mergeCell ref="M177:M179"/>
    <mergeCell ref="N177:N179"/>
    <mergeCell ref="O177:O179"/>
    <mergeCell ref="P177:P179"/>
    <mergeCell ref="Q177:Q179"/>
    <mergeCell ref="R177:R179"/>
    <mergeCell ref="A177:A179"/>
    <mergeCell ref="B177:B179"/>
    <mergeCell ref="E177:E179"/>
    <mergeCell ref="F177:F179"/>
    <mergeCell ref="K177:K179"/>
    <mergeCell ref="L177:L179"/>
    <mergeCell ref="AD174:AD176"/>
    <mergeCell ref="AE174:AE176"/>
    <mergeCell ref="AF174:AF176"/>
    <mergeCell ref="AG174:AG176"/>
    <mergeCell ref="AJ174:AJ176"/>
    <mergeCell ref="AN174:AN176"/>
    <mergeCell ref="X174:X176"/>
    <mergeCell ref="Y174:Y176"/>
    <mergeCell ref="Z174:Z176"/>
    <mergeCell ref="AA174:AA176"/>
    <mergeCell ref="AB174:AB176"/>
    <mergeCell ref="AC174:AC176"/>
    <mergeCell ref="R174:R176"/>
    <mergeCell ref="S174:S176"/>
    <mergeCell ref="T174:T176"/>
    <mergeCell ref="U174:U176"/>
    <mergeCell ref="V174:V176"/>
    <mergeCell ref="W174:W176"/>
    <mergeCell ref="L174:L176"/>
    <mergeCell ref="M174:M176"/>
    <mergeCell ref="N174:N176"/>
    <mergeCell ref="O174:O176"/>
    <mergeCell ref="P174:P176"/>
    <mergeCell ref="Q174:Q176"/>
    <mergeCell ref="AE177:AE179"/>
    <mergeCell ref="AF177:AF179"/>
    <mergeCell ref="AG177:AG179"/>
    <mergeCell ref="AJ177:AJ179"/>
    <mergeCell ref="AN177:AN179"/>
    <mergeCell ref="A174:A176"/>
    <mergeCell ref="B174:B176"/>
    <mergeCell ref="E174:E176"/>
    <mergeCell ref="F174:F176"/>
    <mergeCell ref="K174:K176"/>
    <mergeCell ref="Y171:Y173"/>
    <mergeCell ref="Z171:Z173"/>
    <mergeCell ref="AA171:AA173"/>
    <mergeCell ref="AB171:AB173"/>
    <mergeCell ref="AC171:AC173"/>
    <mergeCell ref="AD171:AD173"/>
    <mergeCell ref="S171:S173"/>
    <mergeCell ref="T171:T173"/>
    <mergeCell ref="U171:U173"/>
    <mergeCell ref="V171:V173"/>
    <mergeCell ref="W171:W173"/>
    <mergeCell ref="X171:X173"/>
    <mergeCell ref="M171:M173"/>
    <mergeCell ref="N171:N173"/>
    <mergeCell ref="O171:O173"/>
    <mergeCell ref="P171:P173"/>
    <mergeCell ref="Q171:Q173"/>
    <mergeCell ref="R171:R173"/>
    <mergeCell ref="A171:A173"/>
    <mergeCell ref="B171:B173"/>
    <mergeCell ref="E171:E173"/>
    <mergeCell ref="F171:F173"/>
    <mergeCell ref="K171:K173"/>
    <mergeCell ref="L171:L173"/>
    <mergeCell ref="AD168:AD170"/>
    <mergeCell ref="AE168:AE170"/>
    <mergeCell ref="AF168:AF170"/>
    <mergeCell ref="AG168:AG170"/>
    <mergeCell ref="AJ168:AJ170"/>
    <mergeCell ref="AN168:AN170"/>
    <mergeCell ref="X168:X170"/>
    <mergeCell ref="Y168:Y170"/>
    <mergeCell ref="Z168:Z170"/>
    <mergeCell ref="AA168:AA170"/>
    <mergeCell ref="AB168:AB170"/>
    <mergeCell ref="AC168:AC170"/>
    <mergeCell ref="R168:R170"/>
    <mergeCell ref="S168:S170"/>
    <mergeCell ref="T168:T170"/>
    <mergeCell ref="U168:U170"/>
    <mergeCell ref="V168:V170"/>
    <mergeCell ref="W168:W170"/>
    <mergeCell ref="L168:L170"/>
    <mergeCell ref="M168:M170"/>
    <mergeCell ref="N168:N170"/>
    <mergeCell ref="O168:O170"/>
    <mergeCell ref="P168:P170"/>
    <mergeCell ref="Q168:Q170"/>
    <mergeCell ref="AE171:AE173"/>
    <mergeCell ref="AF171:AF173"/>
    <mergeCell ref="AG171:AG173"/>
    <mergeCell ref="AJ171:AJ173"/>
    <mergeCell ref="AN171:AN173"/>
    <mergeCell ref="A168:A170"/>
    <mergeCell ref="B168:B170"/>
    <mergeCell ref="E168:E170"/>
    <mergeCell ref="F168:F170"/>
    <mergeCell ref="K168:K170"/>
    <mergeCell ref="Y165:Y167"/>
    <mergeCell ref="Z165:Z167"/>
    <mergeCell ref="AA165:AA167"/>
    <mergeCell ref="AB165:AB167"/>
    <mergeCell ref="AC165:AC167"/>
    <mergeCell ref="AD165:AD167"/>
    <mergeCell ref="S165:S167"/>
    <mergeCell ref="T165:T167"/>
    <mergeCell ref="U165:U167"/>
    <mergeCell ref="V165:V167"/>
    <mergeCell ref="W165:W167"/>
    <mergeCell ref="X165:X167"/>
    <mergeCell ref="M165:M167"/>
    <mergeCell ref="N165:N167"/>
    <mergeCell ref="O165:O167"/>
    <mergeCell ref="P165:P167"/>
    <mergeCell ref="Q165:Q167"/>
    <mergeCell ref="R165:R167"/>
    <mergeCell ref="A165:A167"/>
    <mergeCell ref="B165:B167"/>
    <mergeCell ref="E165:E167"/>
    <mergeCell ref="F165:F167"/>
    <mergeCell ref="K165:K167"/>
    <mergeCell ref="L165:L167"/>
    <mergeCell ref="AD162:AD164"/>
    <mergeCell ref="AE162:AE164"/>
    <mergeCell ref="AF162:AF164"/>
    <mergeCell ref="AG162:AG164"/>
    <mergeCell ref="AJ162:AJ164"/>
    <mergeCell ref="AN162:AN164"/>
    <mergeCell ref="X162:X164"/>
    <mergeCell ref="Y162:Y164"/>
    <mergeCell ref="Z162:Z164"/>
    <mergeCell ref="AA162:AA164"/>
    <mergeCell ref="AB162:AB164"/>
    <mergeCell ref="AC162:AC164"/>
    <mergeCell ref="R162:R164"/>
    <mergeCell ref="S162:S164"/>
    <mergeCell ref="T162:T164"/>
    <mergeCell ref="U162:U164"/>
    <mergeCell ref="V162:V164"/>
    <mergeCell ref="W162:W164"/>
    <mergeCell ref="L162:L164"/>
    <mergeCell ref="M162:M164"/>
    <mergeCell ref="N162:N164"/>
    <mergeCell ref="O162:O164"/>
    <mergeCell ref="P162:P164"/>
    <mergeCell ref="Q162:Q164"/>
    <mergeCell ref="AE165:AE167"/>
    <mergeCell ref="AF165:AF167"/>
    <mergeCell ref="AG165:AG167"/>
    <mergeCell ref="AJ165:AJ167"/>
    <mergeCell ref="AN165:AN167"/>
    <mergeCell ref="A162:A164"/>
    <mergeCell ref="B162:B164"/>
    <mergeCell ref="E162:E164"/>
    <mergeCell ref="F162:F164"/>
    <mergeCell ref="K162:K164"/>
    <mergeCell ref="Y159:Y161"/>
    <mergeCell ref="Z159:Z161"/>
    <mergeCell ref="AA159:AA161"/>
    <mergeCell ref="AB159:AB161"/>
    <mergeCell ref="AC159:AC161"/>
    <mergeCell ref="AD159:AD161"/>
    <mergeCell ref="S159:S161"/>
    <mergeCell ref="T159:T161"/>
    <mergeCell ref="U159:U161"/>
    <mergeCell ref="V159:V161"/>
    <mergeCell ref="W159:W161"/>
    <mergeCell ref="X159:X161"/>
    <mergeCell ref="M159:M161"/>
    <mergeCell ref="N159:N161"/>
    <mergeCell ref="O159:O161"/>
    <mergeCell ref="P159:P161"/>
    <mergeCell ref="Q159:Q161"/>
    <mergeCell ref="R159:R161"/>
    <mergeCell ref="A159:A161"/>
    <mergeCell ref="B159:B161"/>
    <mergeCell ref="E159:E161"/>
    <mergeCell ref="F159:F161"/>
    <mergeCell ref="K159:K161"/>
    <mergeCell ref="L159:L161"/>
    <mergeCell ref="AD156:AD158"/>
    <mergeCell ref="AE156:AE158"/>
    <mergeCell ref="AF156:AF158"/>
    <mergeCell ref="AG156:AG158"/>
    <mergeCell ref="AJ156:AJ158"/>
    <mergeCell ref="AN156:AN158"/>
    <mergeCell ref="X156:X158"/>
    <mergeCell ref="Y156:Y158"/>
    <mergeCell ref="Z156:Z158"/>
    <mergeCell ref="AA156:AA158"/>
    <mergeCell ref="AB156:AB158"/>
    <mergeCell ref="AC156:AC158"/>
    <mergeCell ref="R156:R158"/>
    <mergeCell ref="S156:S158"/>
    <mergeCell ref="T156:T158"/>
    <mergeCell ref="U156:U158"/>
    <mergeCell ref="V156:V158"/>
    <mergeCell ref="W156:W158"/>
    <mergeCell ref="L156:L158"/>
    <mergeCell ref="M156:M158"/>
    <mergeCell ref="N156:N158"/>
    <mergeCell ref="O156:O158"/>
    <mergeCell ref="P156:P158"/>
    <mergeCell ref="Q156:Q158"/>
    <mergeCell ref="AE159:AE161"/>
    <mergeCell ref="AF159:AF161"/>
    <mergeCell ref="AG159:AG161"/>
    <mergeCell ref="AJ159:AJ161"/>
    <mergeCell ref="AN159:AN161"/>
    <mergeCell ref="A156:A158"/>
    <mergeCell ref="B156:B158"/>
    <mergeCell ref="E156:E158"/>
    <mergeCell ref="F156:F158"/>
    <mergeCell ref="K156:K158"/>
    <mergeCell ref="Y153:Y155"/>
    <mergeCell ref="Z153:Z155"/>
    <mergeCell ref="AA153:AA155"/>
    <mergeCell ref="AB153:AB155"/>
    <mergeCell ref="AC153:AC155"/>
    <mergeCell ref="AD153:AD155"/>
    <mergeCell ref="S153:S155"/>
    <mergeCell ref="T153:T155"/>
    <mergeCell ref="U153:U155"/>
    <mergeCell ref="V153:V155"/>
    <mergeCell ref="W153:W155"/>
    <mergeCell ref="X153:X155"/>
    <mergeCell ref="M153:M155"/>
    <mergeCell ref="N153:N155"/>
    <mergeCell ref="O153:O155"/>
    <mergeCell ref="P153:P155"/>
    <mergeCell ref="Q153:Q155"/>
    <mergeCell ref="R153:R155"/>
    <mergeCell ref="A153:A155"/>
    <mergeCell ref="B153:B155"/>
    <mergeCell ref="E153:E155"/>
    <mergeCell ref="F153:F155"/>
    <mergeCell ref="K153:K155"/>
    <mergeCell ref="L153:L155"/>
    <mergeCell ref="AD150:AD152"/>
    <mergeCell ref="AE150:AE152"/>
    <mergeCell ref="AF150:AF152"/>
    <mergeCell ref="AG150:AG152"/>
    <mergeCell ref="AJ150:AJ152"/>
    <mergeCell ref="AN150:AN152"/>
    <mergeCell ref="X150:X152"/>
    <mergeCell ref="Y150:Y152"/>
    <mergeCell ref="Z150:Z152"/>
    <mergeCell ref="AA150:AA152"/>
    <mergeCell ref="AB150:AB152"/>
    <mergeCell ref="AC150:AC152"/>
    <mergeCell ref="R150:R152"/>
    <mergeCell ref="S150:S152"/>
    <mergeCell ref="T150:T152"/>
    <mergeCell ref="U150:U152"/>
    <mergeCell ref="V150:V152"/>
    <mergeCell ref="W150:W152"/>
    <mergeCell ref="L150:L152"/>
    <mergeCell ref="M150:M152"/>
    <mergeCell ref="N150:N152"/>
    <mergeCell ref="O150:O152"/>
    <mergeCell ref="P150:P152"/>
    <mergeCell ref="Q150:Q152"/>
    <mergeCell ref="AE153:AE155"/>
    <mergeCell ref="AF153:AF155"/>
    <mergeCell ref="AG153:AG155"/>
    <mergeCell ref="AJ153:AJ155"/>
    <mergeCell ref="AN153:AN155"/>
    <mergeCell ref="A150:A152"/>
    <mergeCell ref="B150:B152"/>
    <mergeCell ref="E150:E152"/>
    <mergeCell ref="F150:F152"/>
    <mergeCell ref="K150:K152"/>
    <mergeCell ref="Y147:Y149"/>
    <mergeCell ref="Z147:Z149"/>
    <mergeCell ref="AA147:AA149"/>
    <mergeCell ref="AB147:AB149"/>
    <mergeCell ref="AC147:AC149"/>
    <mergeCell ref="AD147:AD149"/>
    <mergeCell ref="S147:S149"/>
    <mergeCell ref="T147:T149"/>
    <mergeCell ref="U147:U149"/>
    <mergeCell ref="V147:V149"/>
    <mergeCell ref="W147:W149"/>
    <mergeCell ref="X147:X149"/>
    <mergeCell ref="M147:M149"/>
    <mergeCell ref="N147:N149"/>
    <mergeCell ref="O147:O149"/>
    <mergeCell ref="P147:P149"/>
    <mergeCell ref="Q147:Q149"/>
    <mergeCell ref="R147:R149"/>
    <mergeCell ref="A147:A149"/>
    <mergeCell ref="B147:B149"/>
    <mergeCell ref="E147:E149"/>
    <mergeCell ref="F147:F149"/>
    <mergeCell ref="K147:K149"/>
    <mergeCell ref="L147:L149"/>
    <mergeCell ref="AD143:AD145"/>
    <mergeCell ref="AE143:AE145"/>
    <mergeCell ref="AF143:AF145"/>
    <mergeCell ref="AG143:AG145"/>
    <mergeCell ref="AJ143:AJ145"/>
    <mergeCell ref="AN143:AN145"/>
    <mergeCell ref="X143:X145"/>
    <mergeCell ref="Y143:Y145"/>
    <mergeCell ref="Z143:Z145"/>
    <mergeCell ref="AA143:AA145"/>
    <mergeCell ref="AB143:AB145"/>
    <mergeCell ref="AC143:AC145"/>
    <mergeCell ref="R143:R145"/>
    <mergeCell ref="S143:S145"/>
    <mergeCell ref="T143:T145"/>
    <mergeCell ref="U143:U145"/>
    <mergeCell ref="V143:V145"/>
    <mergeCell ref="W143:W145"/>
    <mergeCell ref="L143:L145"/>
    <mergeCell ref="M143:M145"/>
    <mergeCell ref="N143:N145"/>
    <mergeCell ref="O143:O145"/>
    <mergeCell ref="P143:P145"/>
    <mergeCell ref="Q143:Q145"/>
    <mergeCell ref="AE147:AE149"/>
    <mergeCell ref="AF147:AF149"/>
    <mergeCell ref="AG147:AG149"/>
    <mergeCell ref="AJ147:AJ149"/>
    <mergeCell ref="AN147:AN149"/>
    <mergeCell ref="A143:A145"/>
    <mergeCell ref="B143:B145"/>
    <mergeCell ref="E143:E145"/>
    <mergeCell ref="F143:F145"/>
    <mergeCell ref="K143:K145"/>
    <mergeCell ref="Y140:Y142"/>
    <mergeCell ref="Z140:Z142"/>
    <mergeCell ref="AA140:AA142"/>
    <mergeCell ref="AB140:AB142"/>
    <mergeCell ref="AC140:AC142"/>
    <mergeCell ref="AD140:AD142"/>
    <mergeCell ref="S140:S142"/>
    <mergeCell ref="T140:T142"/>
    <mergeCell ref="U140:U142"/>
    <mergeCell ref="V140:V142"/>
    <mergeCell ref="W140:W142"/>
    <mergeCell ref="X140:X142"/>
    <mergeCell ref="M140:M142"/>
    <mergeCell ref="N140:N142"/>
    <mergeCell ref="O140:O142"/>
    <mergeCell ref="P140:P142"/>
    <mergeCell ref="Q140:Q142"/>
    <mergeCell ref="R140:R142"/>
    <mergeCell ref="A140:A142"/>
    <mergeCell ref="B140:B142"/>
    <mergeCell ref="E140:E142"/>
    <mergeCell ref="F140:F142"/>
    <mergeCell ref="K140:K142"/>
    <mergeCell ref="L140:L142"/>
    <mergeCell ref="AD137:AD139"/>
    <mergeCell ref="AE137:AE139"/>
    <mergeCell ref="AF137:AF139"/>
    <mergeCell ref="AG137:AG139"/>
    <mergeCell ref="AJ137:AJ139"/>
    <mergeCell ref="AN137:AN139"/>
    <mergeCell ref="X137:X139"/>
    <mergeCell ref="Y137:Y139"/>
    <mergeCell ref="Z137:Z139"/>
    <mergeCell ref="AA137:AA139"/>
    <mergeCell ref="AB137:AB139"/>
    <mergeCell ref="AC137:AC139"/>
    <mergeCell ref="R137:R139"/>
    <mergeCell ref="S137:S139"/>
    <mergeCell ref="T137:T139"/>
    <mergeCell ref="U137:U139"/>
    <mergeCell ref="V137:V139"/>
    <mergeCell ref="W137:W139"/>
    <mergeCell ref="L137:L139"/>
    <mergeCell ref="M137:M139"/>
    <mergeCell ref="N137:N139"/>
    <mergeCell ref="O137:O139"/>
    <mergeCell ref="P137:P139"/>
    <mergeCell ref="Q137:Q139"/>
    <mergeCell ref="AE140:AE142"/>
    <mergeCell ref="AF140:AF142"/>
    <mergeCell ref="AG140:AG142"/>
    <mergeCell ref="AJ140:AJ142"/>
    <mergeCell ref="AN140:AN142"/>
    <mergeCell ref="A137:A139"/>
    <mergeCell ref="B137:B139"/>
    <mergeCell ref="E137:E139"/>
    <mergeCell ref="F137:F139"/>
    <mergeCell ref="K137:K139"/>
    <mergeCell ref="Y134:Y136"/>
    <mergeCell ref="Z134:Z136"/>
    <mergeCell ref="AA134:AA136"/>
    <mergeCell ref="AB134:AB136"/>
    <mergeCell ref="AC134:AC136"/>
    <mergeCell ref="AD134:AD136"/>
    <mergeCell ref="S134:S136"/>
    <mergeCell ref="T134:T136"/>
    <mergeCell ref="U134:U136"/>
    <mergeCell ref="V134:V136"/>
    <mergeCell ref="W134:W136"/>
    <mergeCell ref="X134:X136"/>
    <mergeCell ref="M134:M136"/>
    <mergeCell ref="N134:N136"/>
    <mergeCell ref="O134:O136"/>
    <mergeCell ref="P134:P136"/>
    <mergeCell ref="Q134:Q136"/>
    <mergeCell ref="R134:R136"/>
    <mergeCell ref="A134:A136"/>
    <mergeCell ref="B134:B136"/>
    <mergeCell ref="E134:E136"/>
    <mergeCell ref="F134:F136"/>
    <mergeCell ref="K134:K136"/>
    <mergeCell ref="L134:L136"/>
    <mergeCell ref="AD131:AD133"/>
    <mergeCell ref="AE131:AE133"/>
    <mergeCell ref="AF131:AF133"/>
    <mergeCell ref="AG131:AG133"/>
    <mergeCell ref="AJ131:AJ133"/>
    <mergeCell ref="AN131:AN133"/>
    <mergeCell ref="X131:X133"/>
    <mergeCell ref="Y131:Y133"/>
    <mergeCell ref="Z131:Z133"/>
    <mergeCell ref="AA131:AA133"/>
    <mergeCell ref="AB131:AB133"/>
    <mergeCell ref="AC131:AC133"/>
    <mergeCell ref="R131:R133"/>
    <mergeCell ref="S131:S133"/>
    <mergeCell ref="T131:T133"/>
    <mergeCell ref="U131:U133"/>
    <mergeCell ref="V131:V133"/>
    <mergeCell ref="W131:W133"/>
    <mergeCell ref="L131:L133"/>
    <mergeCell ref="M131:M133"/>
    <mergeCell ref="N131:N133"/>
    <mergeCell ref="O131:O133"/>
    <mergeCell ref="P131:P133"/>
    <mergeCell ref="Q131:Q133"/>
    <mergeCell ref="AE134:AE136"/>
    <mergeCell ref="AF134:AF136"/>
    <mergeCell ref="AG134:AG136"/>
    <mergeCell ref="AJ134:AJ136"/>
    <mergeCell ref="AN134:AN136"/>
    <mergeCell ref="A131:A133"/>
    <mergeCell ref="B131:B133"/>
    <mergeCell ref="E131:E133"/>
    <mergeCell ref="F131:F133"/>
    <mergeCell ref="K131:K133"/>
    <mergeCell ref="Y128:Y130"/>
    <mergeCell ref="Z128:Z130"/>
    <mergeCell ref="AA128:AA130"/>
    <mergeCell ref="AB128:AB130"/>
    <mergeCell ref="AC128:AC130"/>
    <mergeCell ref="AD128:AD130"/>
    <mergeCell ref="S128:S130"/>
    <mergeCell ref="T128:T130"/>
    <mergeCell ref="U128:U130"/>
    <mergeCell ref="V128:V130"/>
    <mergeCell ref="W128:W130"/>
    <mergeCell ref="X128:X130"/>
    <mergeCell ref="M128:M130"/>
    <mergeCell ref="N128:N130"/>
    <mergeCell ref="O128:O130"/>
    <mergeCell ref="P128:P130"/>
    <mergeCell ref="Q128:Q130"/>
    <mergeCell ref="R128:R130"/>
    <mergeCell ref="A128:A130"/>
    <mergeCell ref="B128:B130"/>
    <mergeCell ref="E128:E130"/>
    <mergeCell ref="F128:F130"/>
    <mergeCell ref="K128:K130"/>
    <mergeCell ref="L128:L130"/>
    <mergeCell ref="AD125:AD127"/>
    <mergeCell ref="AE125:AE127"/>
    <mergeCell ref="AF125:AF127"/>
    <mergeCell ref="AG125:AG127"/>
    <mergeCell ref="AJ125:AJ127"/>
    <mergeCell ref="AN125:AN127"/>
    <mergeCell ref="X125:X127"/>
    <mergeCell ref="Y125:Y127"/>
    <mergeCell ref="Z125:Z127"/>
    <mergeCell ref="AA125:AA127"/>
    <mergeCell ref="AB125:AB127"/>
    <mergeCell ref="AC125:AC127"/>
    <mergeCell ref="R125:R127"/>
    <mergeCell ref="S125:S127"/>
    <mergeCell ref="T125:T127"/>
    <mergeCell ref="U125:U127"/>
    <mergeCell ref="V125:V127"/>
    <mergeCell ref="W125:W127"/>
    <mergeCell ref="L125:L127"/>
    <mergeCell ref="M125:M127"/>
    <mergeCell ref="N125:N127"/>
    <mergeCell ref="O125:O127"/>
    <mergeCell ref="P125:P127"/>
    <mergeCell ref="Q125:Q127"/>
    <mergeCell ref="AE128:AE130"/>
    <mergeCell ref="AF128:AF130"/>
    <mergeCell ref="AG128:AG130"/>
    <mergeCell ref="AJ128:AJ130"/>
    <mergeCell ref="AN128:AN130"/>
    <mergeCell ref="A125:A127"/>
    <mergeCell ref="B125:B127"/>
    <mergeCell ref="E125:E127"/>
    <mergeCell ref="F125:F127"/>
    <mergeCell ref="K125:K127"/>
    <mergeCell ref="Y122:Y124"/>
    <mergeCell ref="Z122:Z124"/>
    <mergeCell ref="AA122:AA124"/>
    <mergeCell ref="AB122:AB124"/>
    <mergeCell ref="AC122:AC124"/>
    <mergeCell ref="AD122:AD124"/>
    <mergeCell ref="S122:S124"/>
    <mergeCell ref="T122:T124"/>
    <mergeCell ref="U122:U124"/>
    <mergeCell ref="V122:V124"/>
    <mergeCell ref="W122:W124"/>
    <mergeCell ref="X122:X124"/>
    <mergeCell ref="M122:M124"/>
    <mergeCell ref="N122:N124"/>
    <mergeCell ref="O122:O124"/>
    <mergeCell ref="P122:P124"/>
    <mergeCell ref="Q122:Q124"/>
    <mergeCell ref="R122:R124"/>
    <mergeCell ref="A122:A124"/>
    <mergeCell ref="B122:B124"/>
    <mergeCell ref="E122:E124"/>
    <mergeCell ref="F122:F124"/>
    <mergeCell ref="K122:K124"/>
    <mergeCell ref="L122:L124"/>
    <mergeCell ref="AD119:AD121"/>
    <mergeCell ref="AE119:AE121"/>
    <mergeCell ref="AF119:AF121"/>
    <mergeCell ref="AG119:AG121"/>
    <mergeCell ref="AJ119:AJ121"/>
    <mergeCell ref="AN119:AN121"/>
    <mergeCell ref="X119:X121"/>
    <mergeCell ref="Y119:Y121"/>
    <mergeCell ref="Z119:Z121"/>
    <mergeCell ref="AA119:AA121"/>
    <mergeCell ref="AB119:AB121"/>
    <mergeCell ref="AC119:AC121"/>
    <mergeCell ref="R119:R121"/>
    <mergeCell ref="S119:S121"/>
    <mergeCell ref="T119:T121"/>
    <mergeCell ref="U119:U121"/>
    <mergeCell ref="V119:V121"/>
    <mergeCell ref="W119:W121"/>
    <mergeCell ref="L119:L121"/>
    <mergeCell ref="M119:M121"/>
    <mergeCell ref="N119:N121"/>
    <mergeCell ref="O119:O121"/>
    <mergeCell ref="P119:P121"/>
    <mergeCell ref="Q119:Q121"/>
    <mergeCell ref="AE122:AE124"/>
    <mergeCell ref="AF122:AF124"/>
    <mergeCell ref="AG122:AG124"/>
    <mergeCell ref="AJ122:AJ124"/>
    <mergeCell ref="AN122:AN124"/>
    <mergeCell ref="U113:U115"/>
    <mergeCell ref="V113:V115"/>
    <mergeCell ref="W113:W115"/>
    <mergeCell ref="A119:A121"/>
    <mergeCell ref="B119:B121"/>
    <mergeCell ref="E119:E121"/>
    <mergeCell ref="F119:F121"/>
    <mergeCell ref="K119:K121"/>
    <mergeCell ref="Y116:Y118"/>
    <mergeCell ref="Z116:Z118"/>
    <mergeCell ref="AA116:AA118"/>
    <mergeCell ref="AB116:AB118"/>
    <mergeCell ref="AC116:AC118"/>
    <mergeCell ref="AD116:AD118"/>
    <mergeCell ref="S116:S118"/>
    <mergeCell ref="T116:T118"/>
    <mergeCell ref="U116:U118"/>
    <mergeCell ref="V116:V118"/>
    <mergeCell ref="W116:W118"/>
    <mergeCell ref="X116:X118"/>
    <mergeCell ref="M116:M118"/>
    <mergeCell ref="N116:N118"/>
    <mergeCell ref="O116:O118"/>
    <mergeCell ref="P116:P118"/>
    <mergeCell ref="Q116:Q118"/>
    <mergeCell ref="R116:R118"/>
    <mergeCell ref="A116:A118"/>
    <mergeCell ref="B116:B118"/>
    <mergeCell ref="E116:E118"/>
    <mergeCell ref="F116:F118"/>
    <mergeCell ref="K116:K118"/>
    <mergeCell ref="L116:L118"/>
    <mergeCell ref="L113:L115"/>
    <mergeCell ref="M113:M115"/>
    <mergeCell ref="N113:N115"/>
    <mergeCell ref="O113:O115"/>
    <mergeCell ref="P113:P115"/>
    <mergeCell ref="Q113:Q115"/>
    <mergeCell ref="AE116:AE118"/>
    <mergeCell ref="AF116:AF118"/>
    <mergeCell ref="AG116:AG118"/>
    <mergeCell ref="AJ116:AJ118"/>
    <mergeCell ref="AN116:AN118"/>
    <mergeCell ref="B111:E111"/>
    <mergeCell ref="A113:A115"/>
    <mergeCell ref="B113:B115"/>
    <mergeCell ref="E113:E115"/>
    <mergeCell ref="F113:F115"/>
    <mergeCell ref="K113:K115"/>
    <mergeCell ref="AD113:AD115"/>
    <mergeCell ref="AE113:AE115"/>
    <mergeCell ref="AF113:AF115"/>
    <mergeCell ref="AG113:AG115"/>
    <mergeCell ref="AJ113:AJ115"/>
    <mergeCell ref="AN113:AN115"/>
    <mergeCell ref="X113:X115"/>
    <mergeCell ref="Y113:Y115"/>
    <mergeCell ref="Z113:Z115"/>
    <mergeCell ref="AA113:AA115"/>
    <mergeCell ref="AB113:AB115"/>
    <mergeCell ref="AC113:AC115"/>
    <mergeCell ref="R113:R115"/>
    <mergeCell ref="S113:S115"/>
    <mergeCell ref="T113:T115"/>
    <mergeCell ref="AD108:AD110"/>
    <mergeCell ref="AE108:AE110"/>
    <mergeCell ref="AF108:AF110"/>
    <mergeCell ref="AG108:AG110"/>
    <mergeCell ref="AJ108:AJ110"/>
    <mergeCell ref="AN108:AN110"/>
    <mergeCell ref="X108:X110"/>
    <mergeCell ref="Y108:Y110"/>
    <mergeCell ref="Z108:Z110"/>
    <mergeCell ref="AA108:AA110"/>
    <mergeCell ref="AB108:AB110"/>
    <mergeCell ref="AC108:AC110"/>
    <mergeCell ref="R108:R110"/>
    <mergeCell ref="S108:S110"/>
    <mergeCell ref="T108:T110"/>
    <mergeCell ref="U108:U110"/>
    <mergeCell ref="V108:V110"/>
    <mergeCell ref="W108:W110"/>
    <mergeCell ref="L108:L110"/>
    <mergeCell ref="M108:M110"/>
    <mergeCell ref="N108:N110"/>
    <mergeCell ref="O108:O110"/>
    <mergeCell ref="P108:P110"/>
    <mergeCell ref="Q108:Q110"/>
    <mergeCell ref="A108:A110"/>
    <mergeCell ref="B108:B110"/>
    <mergeCell ref="E108:E110"/>
    <mergeCell ref="F108:F110"/>
    <mergeCell ref="K108:K110"/>
    <mergeCell ref="Y105:Y107"/>
    <mergeCell ref="Z105:Z107"/>
    <mergeCell ref="AA105:AA107"/>
    <mergeCell ref="AB105:AB107"/>
    <mergeCell ref="AC105:AC107"/>
    <mergeCell ref="AD105:AD107"/>
    <mergeCell ref="S105:S107"/>
    <mergeCell ref="T105:T107"/>
    <mergeCell ref="U105:U107"/>
    <mergeCell ref="V105:V107"/>
    <mergeCell ref="W105:W107"/>
    <mergeCell ref="X105:X107"/>
    <mergeCell ref="M105:M107"/>
    <mergeCell ref="N105:N107"/>
    <mergeCell ref="O105:O107"/>
    <mergeCell ref="P105:P107"/>
    <mergeCell ref="Q105:Q107"/>
    <mergeCell ref="R105:R107"/>
    <mergeCell ref="A105:A107"/>
    <mergeCell ref="B105:B107"/>
    <mergeCell ref="E105:E107"/>
    <mergeCell ref="F105:F107"/>
    <mergeCell ref="K105:K107"/>
    <mergeCell ref="L105:L107"/>
    <mergeCell ref="AD102:AD104"/>
    <mergeCell ref="AE102:AE104"/>
    <mergeCell ref="AF102:AF104"/>
    <mergeCell ref="AG102:AG104"/>
    <mergeCell ref="AJ102:AJ104"/>
    <mergeCell ref="AN102:AN104"/>
    <mergeCell ref="X102:X104"/>
    <mergeCell ref="Y102:Y104"/>
    <mergeCell ref="Z102:Z104"/>
    <mergeCell ref="AA102:AA104"/>
    <mergeCell ref="AB102:AB104"/>
    <mergeCell ref="AC102:AC104"/>
    <mergeCell ref="R102:R104"/>
    <mergeCell ref="S102:S104"/>
    <mergeCell ref="T102:T104"/>
    <mergeCell ref="U102:U104"/>
    <mergeCell ref="V102:V104"/>
    <mergeCell ref="W102:W104"/>
    <mergeCell ref="L102:L104"/>
    <mergeCell ref="M102:M104"/>
    <mergeCell ref="N102:N104"/>
    <mergeCell ref="O102:O104"/>
    <mergeCell ref="P102:P104"/>
    <mergeCell ref="Q102:Q104"/>
    <mergeCell ref="AE105:AE107"/>
    <mergeCell ref="AF105:AF107"/>
    <mergeCell ref="AG105:AG107"/>
    <mergeCell ref="AJ105:AJ107"/>
    <mergeCell ref="AN105:AN107"/>
    <mergeCell ref="A102:A104"/>
    <mergeCell ref="B102:B104"/>
    <mergeCell ref="E102:E104"/>
    <mergeCell ref="F102:F104"/>
    <mergeCell ref="K102:K104"/>
    <mergeCell ref="Y99:Y101"/>
    <mergeCell ref="Z99:Z101"/>
    <mergeCell ref="AA99:AA101"/>
    <mergeCell ref="AB99:AB101"/>
    <mergeCell ref="AC99:AC101"/>
    <mergeCell ref="AD99:AD101"/>
    <mergeCell ref="S99:S101"/>
    <mergeCell ref="T99:T101"/>
    <mergeCell ref="U99:U101"/>
    <mergeCell ref="V99:V101"/>
    <mergeCell ref="W99:W101"/>
    <mergeCell ref="X99:X101"/>
    <mergeCell ref="M99:M101"/>
    <mergeCell ref="N99:N101"/>
    <mergeCell ref="O99:O101"/>
    <mergeCell ref="P99:P101"/>
    <mergeCell ref="Q99:Q101"/>
    <mergeCell ref="R99:R101"/>
    <mergeCell ref="A99:A101"/>
    <mergeCell ref="B99:B101"/>
    <mergeCell ref="E99:E101"/>
    <mergeCell ref="F99:F101"/>
    <mergeCell ref="K99:K101"/>
    <mergeCell ref="L99:L101"/>
    <mergeCell ref="AD96:AD98"/>
    <mergeCell ref="AE96:AE98"/>
    <mergeCell ref="AF96:AF98"/>
    <mergeCell ref="AG96:AG98"/>
    <mergeCell ref="AJ96:AJ98"/>
    <mergeCell ref="AN96:AN98"/>
    <mergeCell ref="X96:X98"/>
    <mergeCell ref="Y96:Y98"/>
    <mergeCell ref="Z96:Z98"/>
    <mergeCell ref="AA96:AA98"/>
    <mergeCell ref="AB96:AB98"/>
    <mergeCell ref="AC96:AC98"/>
    <mergeCell ref="R96:R98"/>
    <mergeCell ref="S96:S98"/>
    <mergeCell ref="T96:T98"/>
    <mergeCell ref="U96:U98"/>
    <mergeCell ref="V96:V98"/>
    <mergeCell ref="W96:W98"/>
    <mergeCell ref="L96:L98"/>
    <mergeCell ref="M96:M98"/>
    <mergeCell ref="N96:N98"/>
    <mergeCell ref="O96:O98"/>
    <mergeCell ref="P96:P98"/>
    <mergeCell ref="Q96:Q98"/>
    <mergeCell ref="AE99:AE101"/>
    <mergeCell ref="AF99:AF101"/>
    <mergeCell ref="AG99:AG101"/>
    <mergeCell ref="AJ99:AJ101"/>
    <mergeCell ref="AN99:AN101"/>
    <mergeCell ref="A96:A98"/>
    <mergeCell ref="B96:B98"/>
    <mergeCell ref="E96:E98"/>
    <mergeCell ref="F96:F98"/>
    <mergeCell ref="K96:K98"/>
    <mergeCell ref="Y93:Y95"/>
    <mergeCell ref="Z93:Z95"/>
    <mergeCell ref="AA93:AA95"/>
    <mergeCell ref="AB93:AB95"/>
    <mergeCell ref="AC93:AC95"/>
    <mergeCell ref="AD93:AD95"/>
    <mergeCell ref="S93:S95"/>
    <mergeCell ref="T93:T95"/>
    <mergeCell ref="U93:U95"/>
    <mergeCell ref="V93:V95"/>
    <mergeCell ref="W93:W95"/>
    <mergeCell ref="X93:X95"/>
    <mergeCell ref="M93:M95"/>
    <mergeCell ref="N93:N95"/>
    <mergeCell ref="O93:O95"/>
    <mergeCell ref="P93:P95"/>
    <mergeCell ref="Q93:Q95"/>
    <mergeCell ref="R93:R95"/>
    <mergeCell ref="A93:A95"/>
    <mergeCell ref="B93:B95"/>
    <mergeCell ref="E93:E95"/>
    <mergeCell ref="F93:F95"/>
    <mergeCell ref="K93:K95"/>
    <mergeCell ref="L93:L95"/>
    <mergeCell ref="AD90:AD92"/>
    <mergeCell ref="AE90:AE92"/>
    <mergeCell ref="AF90:AF92"/>
    <mergeCell ref="AG90:AG92"/>
    <mergeCell ref="AJ90:AJ92"/>
    <mergeCell ref="AN90:AN92"/>
    <mergeCell ref="X90:X92"/>
    <mergeCell ref="Y90:Y92"/>
    <mergeCell ref="Z90:Z92"/>
    <mergeCell ref="AA90:AA92"/>
    <mergeCell ref="AB90:AB92"/>
    <mergeCell ref="AC90:AC92"/>
    <mergeCell ref="R90:R92"/>
    <mergeCell ref="S90:S92"/>
    <mergeCell ref="T90:T92"/>
    <mergeCell ref="U90:U92"/>
    <mergeCell ref="V90:V92"/>
    <mergeCell ref="W90:W92"/>
    <mergeCell ref="L90:L92"/>
    <mergeCell ref="M90:M92"/>
    <mergeCell ref="N90:N92"/>
    <mergeCell ref="O90:O92"/>
    <mergeCell ref="P90:P92"/>
    <mergeCell ref="Q90:Q92"/>
    <mergeCell ref="AE93:AE95"/>
    <mergeCell ref="AF93:AF95"/>
    <mergeCell ref="AG93:AG95"/>
    <mergeCell ref="AJ93:AJ95"/>
    <mergeCell ref="AN93:AN95"/>
    <mergeCell ref="A90:A92"/>
    <mergeCell ref="B90:B92"/>
    <mergeCell ref="E90:E92"/>
    <mergeCell ref="F90:F92"/>
    <mergeCell ref="K90:K92"/>
    <mergeCell ref="Y87:Y89"/>
    <mergeCell ref="Z87:Z89"/>
    <mergeCell ref="AA87:AA89"/>
    <mergeCell ref="AB87:AB89"/>
    <mergeCell ref="AC87:AC89"/>
    <mergeCell ref="AD87:AD89"/>
    <mergeCell ref="S87:S89"/>
    <mergeCell ref="T87:T89"/>
    <mergeCell ref="U87:U89"/>
    <mergeCell ref="V87:V89"/>
    <mergeCell ref="W87:W89"/>
    <mergeCell ref="X87:X89"/>
    <mergeCell ref="M87:M89"/>
    <mergeCell ref="N87:N89"/>
    <mergeCell ref="O87:O89"/>
    <mergeCell ref="P87:P89"/>
    <mergeCell ref="Q87:Q89"/>
    <mergeCell ref="R87:R89"/>
    <mergeCell ref="A87:A89"/>
    <mergeCell ref="B87:B89"/>
    <mergeCell ref="E87:E89"/>
    <mergeCell ref="F87:F89"/>
    <mergeCell ref="K87:K89"/>
    <mergeCell ref="L87:L89"/>
    <mergeCell ref="AD84:AD86"/>
    <mergeCell ref="AE84:AE86"/>
    <mergeCell ref="AF84:AF86"/>
    <mergeCell ref="AG84:AG86"/>
    <mergeCell ref="AJ84:AJ86"/>
    <mergeCell ref="AN84:AN86"/>
    <mergeCell ref="X84:X86"/>
    <mergeCell ref="Y84:Y86"/>
    <mergeCell ref="Z84:Z86"/>
    <mergeCell ref="AA84:AA86"/>
    <mergeCell ref="AB84:AB86"/>
    <mergeCell ref="AC84:AC86"/>
    <mergeCell ref="R84:R86"/>
    <mergeCell ref="S84:S86"/>
    <mergeCell ref="T84:T86"/>
    <mergeCell ref="U84:U86"/>
    <mergeCell ref="V84:V86"/>
    <mergeCell ref="W84:W86"/>
    <mergeCell ref="L84:L86"/>
    <mergeCell ref="M84:M86"/>
    <mergeCell ref="N84:N86"/>
    <mergeCell ref="O84:O86"/>
    <mergeCell ref="P84:P86"/>
    <mergeCell ref="Q84:Q86"/>
    <mergeCell ref="AE87:AE89"/>
    <mergeCell ref="AF87:AF89"/>
    <mergeCell ref="AG87:AG89"/>
    <mergeCell ref="AJ87:AJ89"/>
    <mergeCell ref="AN87:AN89"/>
    <mergeCell ref="A84:A86"/>
    <mergeCell ref="B84:B86"/>
    <mergeCell ref="E84:E86"/>
    <mergeCell ref="F84:F86"/>
    <mergeCell ref="K84:K86"/>
    <mergeCell ref="Y81:Y83"/>
    <mergeCell ref="Z81:Z83"/>
    <mergeCell ref="AA81:AA83"/>
    <mergeCell ref="AB81:AB83"/>
    <mergeCell ref="AC81:AC83"/>
    <mergeCell ref="AD81:AD83"/>
    <mergeCell ref="S81:S83"/>
    <mergeCell ref="T81:T83"/>
    <mergeCell ref="U81:U83"/>
    <mergeCell ref="V81:V83"/>
    <mergeCell ref="W81:W83"/>
    <mergeCell ref="X81:X83"/>
    <mergeCell ref="M81:M83"/>
    <mergeCell ref="N81:N83"/>
    <mergeCell ref="O81:O83"/>
    <mergeCell ref="P81:P83"/>
    <mergeCell ref="Q81:Q83"/>
    <mergeCell ref="R81:R83"/>
    <mergeCell ref="A81:A83"/>
    <mergeCell ref="B81:B83"/>
    <mergeCell ref="E81:E83"/>
    <mergeCell ref="F81:F83"/>
    <mergeCell ref="K81:K83"/>
    <mergeCell ref="L81:L83"/>
    <mergeCell ref="AD78:AD80"/>
    <mergeCell ref="AE78:AE80"/>
    <mergeCell ref="AF78:AF80"/>
    <mergeCell ref="AG78:AG80"/>
    <mergeCell ref="AJ78:AJ80"/>
    <mergeCell ref="AN78:AN80"/>
    <mergeCell ref="X78:X80"/>
    <mergeCell ref="Y78:Y80"/>
    <mergeCell ref="Z78:Z80"/>
    <mergeCell ref="AA78:AA80"/>
    <mergeCell ref="AB78:AB80"/>
    <mergeCell ref="AC78:AC80"/>
    <mergeCell ref="R78:R80"/>
    <mergeCell ref="S78:S80"/>
    <mergeCell ref="T78:T80"/>
    <mergeCell ref="U78:U80"/>
    <mergeCell ref="V78:V80"/>
    <mergeCell ref="W78:W80"/>
    <mergeCell ref="L78:L80"/>
    <mergeCell ref="M78:M80"/>
    <mergeCell ref="N78:N80"/>
    <mergeCell ref="O78:O80"/>
    <mergeCell ref="P78:P80"/>
    <mergeCell ref="Q78:Q80"/>
    <mergeCell ref="AE81:AE83"/>
    <mergeCell ref="AF81:AF83"/>
    <mergeCell ref="AG81:AG83"/>
    <mergeCell ref="AJ81:AJ83"/>
    <mergeCell ref="AN81:AN83"/>
    <mergeCell ref="A78:A80"/>
    <mergeCell ref="B78:B80"/>
    <mergeCell ref="E78:E80"/>
    <mergeCell ref="F78:F80"/>
    <mergeCell ref="K78:K80"/>
    <mergeCell ref="Y75:Y77"/>
    <mergeCell ref="Z75:Z77"/>
    <mergeCell ref="AA75:AA77"/>
    <mergeCell ref="AB75:AB77"/>
    <mergeCell ref="AC75:AC77"/>
    <mergeCell ref="AD75:AD77"/>
    <mergeCell ref="S75:S77"/>
    <mergeCell ref="T75:T77"/>
    <mergeCell ref="U75:U77"/>
    <mergeCell ref="V75:V77"/>
    <mergeCell ref="W75:W77"/>
    <mergeCell ref="X75:X77"/>
    <mergeCell ref="M75:M77"/>
    <mergeCell ref="N75:N77"/>
    <mergeCell ref="O75:O77"/>
    <mergeCell ref="P75:P77"/>
    <mergeCell ref="Q75:Q77"/>
    <mergeCell ref="R75:R77"/>
    <mergeCell ref="A75:A77"/>
    <mergeCell ref="B75:B77"/>
    <mergeCell ref="E75:E77"/>
    <mergeCell ref="F75:F77"/>
    <mergeCell ref="K75:K77"/>
    <mergeCell ref="L75:L77"/>
    <mergeCell ref="AD71:AD73"/>
    <mergeCell ref="AE71:AE73"/>
    <mergeCell ref="AF71:AF73"/>
    <mergeCell ref="AG71:AG73"/>
    <mergeCell ref="AJ71:AJ73"/>
    <mergeCell ref="AN71:AN73"/>
    <mergeCell ref="X71:X73"/>
    <mergeCell ref="Y71:Y73"/>
    <mergeCell ref="Z71:Z73"/>
    <mergeCell ref="AA71:AA73"/>
    <mergeCell ref="AB71:AB73"/>
    <mergeCell ref="AC71:AC73"/>
    <mergeCell ref="R71:R73"/>
    <mergeCell ref="S71:S73"/>
    <mergeCell ref="T71:T73"/>
    <mergeCell ref="U71:U73"/>
    <mergeCell ref="V71:V73"/>
    <mergeCell ref="W71:W73"/>
    <mergeCell ref="L71:L73"/>
    <mergeCell ref="M71:M73"/>
    <mergeCell ref="N71:N73"/>
    <mergeCell ref="O71:O73"/>
    <mergeCell ref="P71:P73"/>
    <mergeCell ref="Q71:Q73"/>
    <mergeCell ref="AE75:AE77"/>
    <mergeCell ref="AF75:AF77"/>
    <mergeCell ref="AG75:AG77"/>
    <mergeCell ref="AJ75:AJ77"/>
    <mergeCell ref="AN75:AN77"/>
    <mergeCell ref="A71:A73"/>
    <mergeCell ref="B71:B73"/>
    <mergeCell ref="E71:E73"/>
    <mergeCell ref="F71:F73"/>
    <mergeCell ref="K71:K73"/>
    <mergeCell ref="Y68:Y70"/>
    <mergeCell ref="Z68:Z70"/>
    <mergeCell ref="AA68:AA70"/>
    <mergeCell ref="AB68:AB70"/>
    <mergeCell ref="AC68:AC70"/>
    <mergeCell ref="AD68:AD70"/>
    <mergeCell ref="S68:S70"/>
    <mergeCell ref="T68:T70"/>
    <mergeCell ref="U68:U70"/>
    <mergeCell ref="V68:V70"/>
    <mergeCell ref="W68:W70"/>
    <mergeCell ref="X68:X70"/>
    <mergeCell ref="M68:M70"/>
    <mergeCell ref="N68:N70"/>
    <mergeCell ref="O68:O70"/>
    <mergeCell ref="P68:P70"/>
    <mergeCell ref="Q68:Q70"/>
    <mergeCell ref="R68:R70"/>
    <mergeCell ref="A68:A70"/>
    <mergeCell ref="B68:B70"/>
    <mergeCell ref="E68:E70"/>
    <mergeCell ref="F68:F70"/>
    <mergeCell ref="K68:K70"/>
    <mergeCell ref="L68:L70"/>
    <mergeCell ref="AD65:AD67"/>
    <mergeCell ref="AE65:AE67"/>
    <mergeCell ref="AF65:AF67"/>
    <mergeCell ref="AG65:AG67"/>
    <mergeCell ref="AJ65:AJ67"/>
    <mergeCell ref="AN65:AN67"/>
    <mergeCell ref="X65:X67"/>
    <mergeCell ref="Y65:Y67"/>
    <mergeCell ref="Z65:Z67"/>
    <mergeCell ref="AA65:AA67"/>
    <mergeCell ref="AB65:AB67"/>
    <mergeCell ref="AC65:AC67"/>
    <mergeCell ref="R65:R67"/>
    <mergeCell ref="S65:S67"/>
    <mergeCell ref="T65:T67"/>
    <mergeCell ref="U65:U67"/>
    <mergeCell ref="V65:V67"/>
    <mergeCell ref="W65:W67"/>
    <mergeCell ref="L65:L67"/>
    <mergeCell ref="M65:M67"/>
    <mergeCell ref="N65:N67"/>
    <mergeCell ref="O65:O67"/>
    <mergeCell ref="P65:P67"/>
    <mergeCell ref="Q65:Q67"/>
    <mergeCell ref="AE68:AE70"/>
    <mergeCell ref="AF68:AF70"/>
    <mergeCell ref="AG68:AG70"/>
    <mergeCell ref="AJ68:AJ70"/>
    <mergeCell ref="AN68:AN70"/>
    <mergeCell ref="A65:A67"/>
    <mergeCell ref="B65:B67"/>
    <mergeCell ref="E65:E67"/>
    <mergeCell ref="F65:F67"/>
    <mergeCell ref="K65:K67"/>
    <mergeCell ref="Y62:Y64"/>
    <mergeCell ref="Z62:Z64"/>
    <mergeCell ref="AA62:AA64"/>
    <mergeCell ref="AB62:AB64"/>
    <mergeCell ref="AC62:AC64"/>
    <mergeCell ref="AD62:AD64"/>
    <mergeCell ref="S62:S64"/>
    <mergeCell ref="T62:T64"/>
    <mergeCell ref="U62:U64"/>
    <mergeCell ref="V62:V64"/>
    <mergeCell ref="W62:W64"/>
    <mergeCell ref="X62:X64"/>
    <mergeCell ref="M62:M64"/>
    <mergeCell ref="N62:N64"/>
    <mergeCell ref="O62:O64"/>
    <mergeCell ref="P62:P64"/>
    <mergeCell ref="Q62:Q64"/>
    <mergeCell ref="R62:R64"/>
    <mergeCell ref="A62:A64"/>
    <mergeCell ref="B62:B64"/>
    <mergeCell ref="E62:E64"/>
    <mergeCell ref="F62:F64"/>
    <mergeCell ref="K62:K64"/>
    <mergeCell ref="L62:L64"/>
    <mergeCell ref="AD59:AD61"/>
    <mergeCell ref="AE59:AE61"/>
    <mergeCell ref="AF59:AF61"/>
    <mergeCell ref="AG59:AG61"/>
    <mergeCell ref="AJ59:AJ61"/>
    <mergeCell ref="AN59:AN61"/>
    <mergeCell ref="X59:X61"/>
    <mergeCell ref="Y59:Y61"/>
    <mergeCell ref="Z59:Z61"/>
    <mergeCell ref="AA59:AA61"/>
    <mergeCell ref="AB59:AB61"/>
    <mergeCell ref="AC59:AC61"/>
    <mergeCell ref="R59:R61"/>
    <mergeCell ref="S59:S61"/>
    <mergeCell ref="T59:T61"/>
    <mergeCell ref="U59:U61"/>
    <mergeCell ref="V59:V61"/>
    <mergeCell ref="W59:W61"/>
    <mergeCell ref="L59:L61"/>
    <mergeCell ref="M59:M61"/>
    <mergeCell ref="N59:N61"/>
    <mergeCell ref="O59:O61"/>
    <mergeCell ref="P59:P61"/>
    <mergeCell ref="Q59:Q61"/>
    <mergeCell ref="AE62:AE64"/>
    <mergeCell ref="AF62:AF64"/>
    <mergeCell ref="AG62:AG64"/>
    <mergeCell ref="AJ62:AJ64"/>
    <mergeCell ref="AN62:AN64"/>
    <mergeCell ref="A59:A61"/>
    <mergeCell ref="B59:B61"/>
    <mergeCell ref="E59:E61"/>
    <mergeCell ref="F59:F61"/>
    <mergeCell ref="K59:K61"/>
    <mergeCell ref="Y56:Y58"/>
    <mergeCell ref="Z56:Z58"/>
    <mergeCell ref="AA56:AA58"/>
    <mergeCell ref="AB56:AB58"/>
    <mergeCell ref="AC56:AC58"/>
    <mergeCell ref="AD56:AD58"/>
    <mergeCell ref="S56:S58"/>
    <mergeCell ref="T56:T58"/>
    <mergeCell ref="U56:U58"/>
    <mergeCell ref="V56:V58"/>
    <mergeCell ref="W56:W58"/>
    <mergeCell ref="X56:X58"/>
    <mergeCell ref="M56:M58"/>
    <mergeCell ref="N56:N58"/>
    <mergeCell ref="O56:O58"/>
    <mergeCell ref="P56:P58"/>
    <mergeCell ref="Q56:Q58"/>
    <mergeCell ref="R56:R58"/>
    <mergeCell ref="A56:A58"/>
    <mergeCell ref="B56:B58"/>
    <mergeCell ref="E56:E58"/>
    <mergeCell ref="F56:F58"/>
    <mergeCell ref="K56:K58"/>
    <mergeCell ref="L56:L58"/>
    <mergeCell ref="AD53:AD55"/>
    <mergeCell ref="AE53:AE55"/>
    <mergeCell ref="AF53:AF55"/>
    <mergeCell ref="AG53:AG55"/>
    <mergeCell ref="AJ53:AJ55"/>
    <mergeCell ref="AN53:AN55"/>
    <mergeCell ref="X53:X55"/>
    <mergeCell ref="Y53:Y55"/>
    <mergeCell ref="Z53:Z55"/>
    <mergeCell ref="AA53:AA55"/>
    <mergeCell ref="AB53:AB55"/>
    <mergeCell ref="AC53:AC55"/>
    <mergeCell ref="R53:R55"/>
    <mergeCell ref="S53:S55"/>
    <mergeCell ref="T53:T55"/>
    <mergeCell ref="U53:U55"/>
    <mergeCell ref="V53:V55"/>
    <mergeCell ref="W53:W55"/>
    <mergeCell ref="L53:L55"/>
    <mergeCell ref="M53:M55"/>
    <mergeCell ref="N53:N55"/>
    <mergeCell ref="O53:O55"/>
    <mergeCell ref="P53:P55"/>
    <mergeCell ref="Q53:Q55"/>
    <mergeCell ref="AE56:AE58"/>
    <mergeCell ref="AF56:AF58"/>
    <mergeCell ref="AG56:AG58"/>
    <mergeCell ref="AJ56:AJ58"/>
    <mergeCell ref="AN56:AN58"/>
    <mergeCell ref="A53:A55"/>
    <mergeCell ref="B53:B55"/>
    <mergeCell ref="E53:E55"/>
    <mergeCell ref="F53:F55"/>
    <mergeCell ref="K53:K55"/>
    <mergeCell ref="Y50:Y52"/>
    <mergeCell ref="Z50:Z52"/>
    <mergeCell ref="AA50:AA52"/>
    <mergeCell ref="AB50:AB52"/>
    <mergeCell ref="AC50:AC52"/>
    <mergeCell ref="AD50:AD52"/>
    <mergeCell ref="S50:S52"/>
    <mergeCell ref="T50:T52"/>
    <mergeCell ref="U50:U52"/>
    <mergeCell ref="V50:V52"/>
    <mergeCell ref="W50:W52"/>
    <mergeCell ref="X50:X52"/>
    <mergeCell ref="M50:M52"/>
    <mergeCell ref="N50:N52"/>
    <mergeCell ref="O50:O52"/>
    <mergeCell ref="P50:P52"/>
    <mergeCell ref="Q50:Q52"/>
    <mergeCell ref="R50:R52"/>
    <mergeCell ref="A50:A52"/>
    <mergeCell ref="B50:B52"/>
    <mergeCell ref="E50:E52"/>
    <mergeCell ref="F50:F52"/>
    <mergeCell ref="K50:K52"/>
    <mergeCell ref="L50:L52"/>
    <mergeCell ref="AD47:AD49"/>
    <mergeCell ref="AE47:AE49"/>
    <mergeCell ref="AF47:AF49"/>
    <mergeCell ref="AG47:AG49"/>
    <mergeCell ref="AJ47:AJ49"/>
    <mergeCell ref="AN47:AN49"/>
    <mergeCell ref="X47:X49"/>
    <mergeCell ref="Y47:Y49"/>
    <mergeCell ref="Z47:Z49"/>
    <mergeCell ref="AA47:AA49"/>
    <mergeCell ref="AB47:AB49"/>
    <mergeCell ref="AC47:AC49"/>
    <mergeCell ref="R47:R49"/>
    <mergeCell ref="S47:S49"/>
    <mergeCell ref="T47:T49"/>
    <mergeCell ref="U47:U49"/>
    <mergeCell ref="V47:V49"/>
    <mergeCell ref="W47:W49"/>
    <mergeCell ref="L47:L49"/>
    <mergeCell ref="M47:M49"/>
    <mergeCell ref="N47:N49"/>
    <mergeCell ref="O47:O49"/>
    <mergeCell ref="P47:P49"/>
    <mergeCell ref="Q47:Q49"/>
    <mergeCell ref="AE50:AE52"/>
    <mergeCell ref="AF50:AF52"/>
    <mergeCell ref="AG50:AG52"/>
    <mergeCell ref="AJ50:AJ52"/>
    <mergeCell ref="AN50:AN52"/>
    <mergeCell ref="A47:A49"/>
    <mergeCell ref="B47:B49"/>
    <mergeCell ref="E47:E49"/>
    <mergeCell ref="F47:F49"/>
    <mergeCell ref="K47:K49"/>
    <mergeCell ref="Y44:Y46"/>
    <mergeCell ref="Z44:Z46"/>
    <mergeCell ref="AA44:AA46"/>
    <mergeCell ref="AB44:AB46"/>
    <mergeCell ref="AC44:AC46"/>
    <mergeCell ref="AD44:AD46"/>
    <mergeCell ref="S44:S46"/>
    <mergeCell ref="T44:T46"/>
    <mergeCell ref="U44:U46"/>
    <mergeCell ref="V44:V46"/>
    <mergeCell ref="W44:W46"/>
    <mergeCell ref="X44:X46"/>
    <mergeCell ref="M44:M46"/>
    <mergeCell ref="N44:N46"/>
    <mergeCell ref="O44:O46"/>
    <mergeCell ref="P44:P46"/>
    <mergeCell ref="Q44:Q46"/>
    <mergeCell ref="R44:R46"/>
    <mergeCell ref="A44:A46"/>
    <mergeCell ref="B44:B46"/>
    <mergeCell ref="E44:E46"/>
    <mergeCell ref="F44:F46"/>
    <mergeCell ref="K44:K46"/>
    <mergeCell ref="L44:L46"/>
    <mergeCell ref="AD41:AD43"/>
    <mergeCell ref="AE41:AE43"/>
    <mergeCell ref="AF41:AF43"/>
    <mergeCell ref="AG41:AG43"/>
    <mergeCell ref="AJ41:AJ43"/>
    <mergeCell ref="AN41:AN43"/>
    <mergeCell ref="X41:X43"/>
    <mergeCell ref="Y41:Y43"/>
    <mergeCell ref="Z41:Z43"/>
    <mergeCell ref="AA41:AA43"/>
    <mergeCell ref="AB41:AB43"/>
    <mergeCell ref="AC41:AC43"/>
    <mergeCell ref="R41:R43"/>
    <mergeCell ref="S41:S43"/>
    <mergeCell ref="T41:T43"/>
    <mergeCell ref="U41:U43"/>
    <mergeCell ref="V41:V43"/>
    <mergeCell ref="W41:W43"/>
    <mergeCell ref="L41:L43"/>
    <mergeCell ref="M41:M43"/>
    <mergeCell ref="N41:N43"/>
    <mergeCell ref="O41:O43"/>
    <mergeCell ref="P41:P43"/>
    <mergeCell ref="Q41:Q43"/>
    <mergeCell ref="AE44:AE46"/>
    <mergeCell ref="AF44:AF46"/>
    <mergeCell ref="AG44:AG46"/>
    <mergeCell ref="AJ44:AJ46"/>
    <mergeCell ref="AN44:AN46"/>
    <mergeCell ref="A41:A43"/>
    <mergeCell ref="B41:B43"/>
    <mergeCell ref="E41:E43"/>
    <mergeCell ref="F41:F43"/>
    <mergeCell ref="K41:K43"/>
    <mergeCell ref="Y38:Y40"/>
    <mergeCell ref="Z38:Z40"/>
    <mergeCell ref="AA38:AA40"/>
    <mergeCell ref="AB38:AB40"/>
    <mergeCell ref="AC38:AC40"/>
    <mergeCell ref="AD38:AD40"/>
    <mergeCell ref="S38:S40"/>
    <mergeCell ref="T38:T40"/>
    <mergeCell ref="U38:U40"/>
    <mergeCell ref="V38:V40"/>
    <mergeCell ref="W38:W40"/>
    <mergeCell ref="X38:X40"/>
    <mergeCell ref="M38:M40"/>
    <mergeCell ref="N38:N40"/>
    <mergeCell ref="O38:O40"/>
    <mergeCell ref="P38:P40"/>
    <mergeCell ref="Q38:Q40"/>
    <mergeCell ref="R38:R40"/>
    <mergeCell ref="A38:A40"/>
    <mergeCell ref="B38:B40"/>
    <mergeCell ref="E38:E40"/>
    <mergeCell ref="F38:F40"/>
    <mergeCell ref="K38:K40"/>
    <mergeCell ref="L38:L40"/>
    <mergeCell ref="AD35:AD37"/>
    <mergeCell ref="AE35:AE37"/>
    <mergeCell ref="AF35:AF37"/>
    <mergeCell ref="AG35:AG37"/>
    <mergeCell ref="AJ35:AJ37"/>
    <mergeCell ref="AN35:AN37"/>
    <mergeCell ref="X35:X37"/>
    <mergeCell ref="Y35:Y37"/>
    <mergeCell ref="Z35:Z37"/>
    <mergeCell ref="AA35:AA37"/>
    <mergeCell ref="AB35:AB37"/>
    <mergeCell ref="AC35:AC37"/>
    <mergeCell ref="R35:R37"/>
    <mergeCell ref="S35:S37"/>
    <mergeCell ref="T35:T37"/>
    <mergeCell ref="U35:U37"/>
    <mergeCell ref="V35:V37"/>
    <mergeCell ref="W35:W37"/>
    <mergeCell ref="L35:L37"/>
    <mergeCell ref="M35:M37"/>
    <mergeCell ref="N35:N37"/>
    <mergeCell ref="O35:O37"/>
    <mergeCell ref="P35:P37"/>
    <mergeCell ref="Q35:Q37"/>
    <mergeCell ref="AE38:AE40"/>
    <mergeCell ref="AF38:AF40"/>
    <mergeCell ref="AG38:AG40"/>
    <mergeCell ref="AJ38:AJ40"/>
    <mergeCell ref="AN38:AN40"/>
    <mergeCell ref="A35:A37"/>
    <mergeCell ref="B35:B37"/>
    <mergeCell ref="E35:E37"/>
    <mergeCell ref="F35:F37"/>
    <mergeCell ref="K35:K37"/>
    <mergeCell ref="Y32:Y34"/>
    <mergeCell ref="Z32:Z34"/>
    <mergeCell ref="AA32:AA34"/>
    <mergeCell ref="AB32:AB34"/>
    <mergeCell ref="AC32:AC34"/>
    <mergeCell ref="AD32:AD34"/>
    <mergeCell ref="S32:S34"/>
    <mergeCell ref="T32:T34"/>
    <mergeCell ref="U32:U34"/>
    <mergeCell ref="V32:V34"/>
    <mergeCell ref="W32:W34"/>
    <mergeCell ref="X32:X34"/>
    <mergeCell ref="M32:M34"/>
    <mergeCell ref="N32:N34"/>
    <mergeCell ref="O32:O34"/>
    <mergeCell ref="P32:P34"/>
    <mergeCell ref="Q32:Q34"/>
    <mergeCell ref="R32:R34"/>
    <mergeCell ref="A32:A34"/>
    <mergeCell ref="B32:B34"/>
    <mergeCell ref="E32:E34"/>
    <mergeCell ref="F32:F34"/>
    <mergeCell ref="K32:K34"/>
    <mergeCell ref="L32:L34"/>
    <mergeCell ref="AD29:AD31"/>
    <mergeCell ref="AE29:AE31"/>
    <mergeCell ref="AF29:AF31"/>
    <mergeCell ref="AG29:AG31"/>
    <mergeCell ref="AJ29:AJ31"/>
    <mergeCell ref="AN29:AN31"/>
    <mergeCell ref="X29:X31"/>
    <mergeCell ref="Y29:Y31"/>
    <mergeCell ref="Z29:Z31"/>
    <mergeCell ref="AA29:AA31"/>
    <mergeCell ref="AB29:AB31"/>
    <mergeCell ref="AC29:AC31"/>
    <mergeCell ref="R29:R31"/>
    <mergeCell ref="S29:S31"/>
    <mergeCell ref="T29:T31"/>
    <mergeCell ref="U29:U31"/>
    <mergeCell ref="V29:V31"/>
    <mergeCell ref="W29:W31"/>
    <mergeCell ref="L29:L31"/>
    <mergeCell ref="M29:M31"/>
    <mergeCell ref="N29:N31"/>
    <mergeCell ref="O29:O31"/>
    <mergeCell ref="P29:P31"/>
    <mergeCell ref="Q29:Q31"/>
    <mergeCell ref="AE32:AE34"/>
    <mergeCell ref="AF32:AF34"/>
    <mergeCell ref="AG32:AG34"/>
    <mergeCell ref="AJ32:AJ34"/>
    <mergeCell ref="AN32:AN34"/>
    <mergeCell ref="A29:A31"/>
    <mergeCell ref="B29:B31"/>
    <mergeCell ref="E29:E31"/>
    <mergeCell ref="F29:F31"/>
    <mergeCell ref="K29:K31"/>
    <mergeCell ref="Y26:Y28"/>
    <mergeCell ref="Z26:Z28"/>
    <mergeCell ref="AA26:AA28"/>
    <mergeCell ref="AB26:AB28"/>
    <mergeCell ref="AC26:AC28"/>
    <mergeCell ref="AD26:AD28"/>
    <mergeCell ref="S26:S28"/>
    <mergeCell ref="T26:T28"/>
    <mergeCell ref="U26:U28"/>
    <mergeCell ref="V26:V28"/>
    <mergeCell ref="W26:W28"/>
    <mergeCell ref="X26:X28"/>
    <mergeCell ref="M26:M28"/>
    <mergeCell ref="N26:N28"/>
    <mergeCell ref="O26:O28"/>
    <mergeCell ref="P26:P28"/>
    <mergeCell ref="Q26:Q28"/>
    <mergeCell ref="R26:R28"/>
    <mergeCell ref="A26:A28"/>
    <mergeCell ref="B26:B28"/>
    <mergeCell ref="E26:E28"/>
    <mergeCell ref="F26:F28"/>
    <mergeCell ref="K26:K28"/>
    <mergeCell ref="L26:L28"/>
    <mergeCell ref="AD23:AD25"/>
    <mergeCell ref="AE23:AE25"/>
    <mergeCell ref="AF23:AF25"/>
    <mergeCell ref="AG23:AG25"/>
    <mergeCell ref="AJ23:AJ25"/>
    <mergeCell ref="AN23:AN25"/>
    <mergeCell ref="X23:X25"/>
    <mergeCell ref="Y23:Y25"/>
    <mergeCell ref="Z23:Z25"/>
    <mergeCell ref="AA23:AA25"/>
    <mergeCell ref="AB23:AB25"/>
    <mergeCell ref="AC23:AC25"/>
    <mergeCell ref="R23:R25"/>
    <mergeCell ref="S23:S25"/>
    <mergeCell ref="T23:T25"/>
    <mergeCell ref="U23:U25"/>
    <mergeCell ref="V23:V25"/>
    <mergeCell ref="W23:W25"/>
    <mergeCell ref="L23:L25"/>
    <mergeCell ref="M23:M25"/>
    <mergeCell ref="N23:N25"/>
    <mergeCell ref="O23:O25"/>
    <mergeCell ref="P23:P25"/>
    <mergeCell ref="Q23:Q25"/>
    <mergeCell ref="AE26:AE28"/>
    <mergeCell ref="AF26:AF28"/>
    <mergeCell ref="AG26:AG28"/>
    <mergeCell ref="AJ26:AJ28"/>
    <mergeCell ref="AN26:AN28"/>
    <mergeCell ref="AN20:AN22"/>
    <mergeCell ref="A23:A25"/>
    <mergeCell ref="B23:B25"/>
    <mergeCell ref="E23:E25"/>
    <mergeCell ref="F23:F25"/>
    <mergeCell ref="K23:K25"/>
    <mergeCell ref="Y20:Y22"/>
    <mergeCell ref="Z20:Z22"/>
    <mergeCell ref="AA20:AA22"/>
    <mergeCell ref="AB20:AB22"/>
    <mergeCell ref="AC20:AC22"/>
    <mergeCell ref="AD20:AD22"/>
    <mergeCell ref="S20:S22"/>
    <mergeCell ref="T20:T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A20:A22"/>
    <mergeCell ref="B20:B22"/>
    <mergeCell ref="E20:E22"/>
    <mergeCell ref="F20:F22"/>
    <mergeCell ref="K20:K22"/>
    <mergeCell ref="L20:L22"/>
    <mergeCell ref="B11:E11"/>
    <mergeCell ref="B12:E12"/>
    <mergeCell ref="B14:E14"/>
    <mergeCell ref="B16:L16"/>
    <mergeCell ref="B17:L17"/>
    <mergeCell ref="B18:E18"/>
    <mergeCell ref="Y7:Y8"/>
    <mergeCell ref="Z7:AB7"/>
    <mergeCell ref="Q7:Q8"/>
    <mergeCell ref="R7:T7"/>
    <mergeCell ref="U7:U8"/>
    <mergeCell ref="V7:X7"/>
    <mergeCell ref="AC7:AC8"/>
    <mergeCell ref="AD7:AF7"/>
    <mergeCell ref="AG7:AJ7"/>
    <mergeCell ref="B10:L10"/>
    <mergeCell ref="Y6:AB6"/>
    <mergeCell ref="AC6:AF6"/>
    <mergeCell ref="AG6:AJ6"/>
    <mergeCell ref="AE20:AE22"/>
    <mergeCell ref="AF20:AF22"/>
    <mergeCell ref="AG20:AG22"/>
    <mergeCell ref="AJ20:AJ22"/>
    <mergeCell ref="A4:AN4"/>
    <mergeCell ref="K5:AJ5"/>
    <mergeCell ref="A6:A8"/>
    <mergeCell ref="B6:B8"/>
    <mergeCell ref="C6:C8"/>
    <mergeCell ref="D6:D8"/>
    <mergeCell ref="E6:E8"/>
    <mergeCell ref="F6:F8"/>
    <mergeCell ref="AM6:AM8"/>
    <mergeCell ref="AN6:AN8"/>
    <mergeCell ref="G7:G8"/>
    <mergeCell ref="H7:H8"/>
    <mergeCell ref="I7:J7"/>
    <mergeCell ref="M7:M8"/>
    <mergeCell ref="N7:P7"/>
    <mergeCell ref="G6:J6"/>
    <mergeCell ref="K6:K8"/>
    <mergeCell ref="L6:L8"/>
    <mergeCell ref="M6:P6"/>
    <mergeCell ref="Q6:T6"/>
    <mergeCell ref="U6:X6"/>
  </mergeCells>
  <printOptions horizontalCentered="1"/>
  <pageMargins left="0.25" right="0.25" top="0.75" bottom="0.75" header="0.3" footer="0.3"/>
  <pageSetup paperSize="8" scale="98" fitToHeight="0" orientation="landscape" r:id="rId1"/>
  <headerFooter>
    <oddFooter>&amp;A&amp;RСтраница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ИП 25.12.2020</vt:lpstr>
      <vt:lpstr>ИП 28.01.2020 факт</vt:lpstr>
      <vt:lpstr>ИП 28.01.2020 для объяснений</vt:lpstr>
      <vt:lpstr>'ИП 25.12.2020'!Заголовки_для_печати</vt:lpstr>
      <vt:lpstr>'ИП 28.01.2020 для объяснений'!Заголовки_для_печати</vt:lpstr>
      <vt:lpstr>'ИП 28.01.2020 факт'!Заголовки_для_печати</vt:lpstr>
      <vt:lpstr>'ИП 25.12.2020'!Область_печати</vt:lpstr>
      <vt:lpstr>'ИП 28.01.2020 для объяснений'!Область_печати</vt:lpstr>
      <vt:lpstr>'ИП 28.01.2020 факт'!Область_печати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AL</cp:lastModifiedBy>
  <cp:lastPrinted>2021-01-30T07:57:59Z</cp:lastPrinted>
  <dcterms:created xsi:type="dcterms:W3CDTF">1996-10-08T23:32:33Z</dcterms:created>
  <dcterms:modified xsi:type="dcterms:W3CDTF">2021-02-22T06:42:40Z</dcterms:modified>
</cp:coreProperties>
</file>