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alpanetwork.sharepoint.com/teams/avddTeam/Shared Documents/2017 - marketing/4. Online/"/>
    </mc:Choice>
  </mc:AlternateContent>
  <xr:revisionPtr revIDLastSave="123" documentId="8_{25D7AC29-E861-43BA-821F-2068A5BE9796}" xr6:coauthVersionLast="43" xr6:coauthVersionMax="43" xr10:uidLastSave="{86C163FE-1E11-4AA4-8426-F05F24736CD9}"/>
  <bookViews>
    <workbookView xWindow="-120" yWindow="-120" windowWidth="29040" windowHeight="15840" activeTab="6" xr2:uid="{9349F450-C224-4D4A-863D-2065E19324BA}"/>
  </bookViews>
  <sheets>
    <sheet name="Input_Data adsense" sheetId="1" r:id="rId1"/>
    <sheet name="Input_GA" sheetId="5" r:id="rId2"/>
    <sheet name="C_gederfde inkomsten" sheetId="6" r:id="rId3"/>
    <sheet name="C_RPM" sheetId="3" r:id="rId4"/>
    <sheet name="C_clicks" sheetId="4" r:id="rId5"/>
    <sheet name="C_revenue" sheetId="2" r:id="rId6"/>
    <sheet name="C_Impressie en potenti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7" l="1"/>
  <c r="C7" i="7" s="1"/>
  <c r="C5" i="7"/>
  <c r="C9" i="7" s="1"/>
  <c r="C10" i="7" s="1"/>
  <c r="H3" i="7" s="1"/>
  <c r="AA11" i="7"/>
  <c r="AC11" i="7" s="1"/>
  <c r="AD11" i="7" s="1"/>
  <c r="K15" i="7"/>
  <c r="C16" i="7"/>
  <c r="K16" i="7"/>
  <c r="C21" i="7"/>
  <c r="J27" i="7"/>
  <c r="J28" i="7"/>
  <c r="C29" i="7"/>
  <c r="S21" i="6" l="1"/>
  <c r="C12" i="6"/>
  <c r="AE22" i="2" l="1"/>
  <c r="AE20" i="2"/>
  <c r="C5" i="6"/>
</calcChain>
</file>

<file path=xl/sharedStrings.xml><?xml version="1.0" encoding="utf-8"?>
<sst xmlns="http://schemas.openxmlformats.org/spreadsheetml/2006/main" count="67" uniqueCount="59">
  <si>
    <t>Month</t>
  </si>
  <si>
    <t>Page views</t>
  </si>
  <si>
    <t>Impressions</t>
  </si>
  <si>
    <t>Clicks</t>
  </si>
  <si>
    <t>Page RPM (EUR)</t>
  </si>
  <si>
    <t>Impression RPM (EUR)</t>
  </si>
  <si>
    <t>Active View Viewable</t>
  </si>
  <si>
    <t>Estimated earnings (EUR)</t>
  </si>
  <si>
    <t>Estimated monthly earnings (EUR) 01-2017 - 09-2019</t>
  </si>
  <si>
    <t>Month Index</t>
  </si>
  <si>
    <t>Page Views</t>
  </si>
  <si>
    <t>Page Value</t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</si>
  <si>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</si>
  <si>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</si>
  <si>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</si>
  <si>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</si>
  <si>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</si>
  <si>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</si>
  <si>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</si>
  <si>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</si>
  <si>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</si>
  <si>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</si>
  <si>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</si>
  <si>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</si>
  <si>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</si>
  <si>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</si>
  <si>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</si>
  <si>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</si>
  <si>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</si>
  <si>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</si>
  <si>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</si>
  <si>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</si>
  <si>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</si>
  <si>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avg. Click outs</t>
  </si>
  <si>
    <t>avg. Value landing page 2018-2019 YTD pm</t>
  </si>
  <si>
    <t>gederfde inkomsten</t>
  </si>
  <si>
    <t>margin per order 2018-2019 YTD</t>
  </si>
  <si>
    <t>conversion rate landingpage / categorie 2018-2019 YTD pm</t>
  </si>
  <si>
    <t>indien 3 deals op een rij</t>
  </si>
  <si>
    <t>conversie deal</t>
  </si>
  <si>
    <t>inkomsten</t>
  </si>
  <si>
    <t>ratio</t>
  </si>
  <si>
    <t>Sessies VV 2019 YTD</t>
  </si>
  <si>
    <t>Sessies AVDD 2019 YTD</t>
  </si>
  <si>
    <t>impressies per maand</t>
  </si>
  <si>
    <t xml:space="preserve">CPM voor display </t>
  </si>
  <si>
    <t>alternatief b1</t>
  </si>
  <si>
    <t>per maand</t>
  </si>
  <si>
    <t>huidige impressies 2019</t>
  </si>
  <si>
    <t>Zonder mobiel</t>
  </si>
  <si>
    <t>totale mogelijke inkomsten per maand</t>
  </si>
  <si>
    <t>totale impressies pm</t>
  </si>
  <si>
    <t>check</t>
  </si>
  <si>
    <t>total impressies YTD 2019</t>
  </si>
  <si>
    <t>impressies tablet YTD 2019</t>
  </si>
  <si>
    <t>impressies mobile YTD 2019</t>
  </si>
  <si>
    <t>impression RPM</t>
  </si>
  <si>
    <t>impressies desktop YTD 2019</t>
  </si>
  <si>
    <t>verkeer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</si>
</sst>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 [$€-2]\ * #,##0.00_ ;_ [$€-2]\ * \-#,##0.00_ ;_ [$€-2]\ * &quot;-&quot;??_ ;_ @_ "/>
    <numFmt numFmtId="165" formatCode="&quot;€&quot;\ #,##0.00"/>
    <numFmt numFmtId="166" formatCode="[$-413]mmm/yy;@"/>
    <numFmt numFmtId="167" formatCode="0.0%"/>
    <numFmt numFmtId="168" formatCode="0.00000"/>
    <numFmt numFmtId="169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1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20"/>
      <color theme="1"/>
      <name val="Arial"/>
      <family val="2"/>
    </font>
    <font>
      <sz val="10"/>
      <color rgb="FF333333"/>
      <name val="Arial"/>
      <family val="2"/>
    </font>
    <font>
      <sz val="2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5" fillId="2" borderId="0" applyNumberFormat="0" applyBorder="0" applyAlignment="0" applyProtection="0"/>
  </cellStyleXfs>
  <cellXfs count="23">
    <xf numFmtId="0" fontId="0" fillId="0" borderId="0" xfId="0"/>
    <xf numFmtId="10" fontId="0" fillId="0" borderId="0" xfId="0" applyNumberFormat="1"/>
    <xf numFmtId="17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3" fillId="0" borderId="0" xfId="2"/>
    <xf numFmtId="2" fontId="3" fillId="0" borderId="0" xfId="2" applyNumberFormat="1"/>
    <xf numFmtId="0" fontId="2" fillId="0" borderId="0" xfId="0" applyFont="1"/>
    <xf numFmtId="167" fontId="0" fillId="0" borderId="0" xfId="1" applyNumberFormat="1" applyFont="1"/>
    <xf numFmtId="0" fontId="3" fillId="0" borderId="0" xfId="2" applyFill="1"/>
    <xf numFmtId="0" fontId="4" fillId="0" borderId="0" xfId="0" applyFont="1"/>
    <xf numFmtId="9" fontId="0" fillId="0" borderId="0" xfId="0" applyNumberFormat="1"/>
    <xf numFmtId="10" fontId="0" fillId="0" borderId="0" xfId="1" applyNumberFormat="1" applyFont="1"/>
    <xf numFmtId="0" fontId="6" fillId="0" borderId="0" xfId="0" applyFont="1" applyAlignment="1">
      <alignment horizontal="left" vertical="center" indent="3" readingOrder="1"/>
    </xf>
    <xf numFmtId="0" fontId="7" fillId="0" borderId="0" xfId="0" applyFont="1"/>
    <xf numFmtId="1" fontId="0" fillId="0" borderId="0" xfId="0" applyNumberFormat="1"/>
    <xf numFmtId="0" fontId="8" fillId="0" borderId="0" xfId="0" applyFont="1"/>
    <xf numFmtId="168" fontId="0" fillId="0" borderId="0" xfId="0" applyNumberFormat="1"/>
    <xf numFmtId="2" fontId="0" fillId="0" borderId="0" xfId="0" applyNumberFormat="1"/>
    <xf numFmtId="0" fontId="5" fillId="2" borderId="0" xfId="3"/>
    <xf numFmtId="165" fontId="5" fillId="2" borderId="0" xfId="3" applyNumberFormat="1"/>
    <xf numFmtId="169" fontId="0" fillId="0" borderId="0" xfId="0" applyNumberFormat="1"/>
  </cellXfs>
  <cellStyles count="4">
    <cellStyle name="Good" xfId="3" builtinId="26"/>
    <cellStyle name="Normal" xfId="0" builtinId="0"/>
    <cellStyle name="Normal 2" xfId="2" xr:uid="{4AD54631-41DA-424F-9AD4-949177AF3BEB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Estimated RPM (EUR) 01-2017 - 09-2019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C_RPM!$B$1</c:f>
              <c:strCache>
                <c:ptCount val="1"/>
                <c:pt idx="0">
                  <c:v>Page RPM (EUR)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C_RPM!$A$2:$A$33</c:f>
              <c:numCache>
                <c:formatCode>[$-413]mmm/yy;@</c:formatCode>
                <c:ptCount val="3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</c:numCache>
            </c:numRef>
          </c:cat>
          <c:val>
            <c:numRef>
              <c:f>C_RPM!$B$2:$B$33</c:f>
              <c:numCache>
                <c:formatCode>"€"\ #,##0.00</c:formatCode>
                <c:ptCount val="32"/>
                <c:pt idx="0">
                  <c:v>4.1500000000000004</c:v>
                </c:pt>
                <c:pt idx="1">
                  <c:v>2.9</c:v>
                </c:pt>
                <c:pt idx="2">
                  <c:v>2.76</c:v>
                </c:pt>
                <c:pt idx="3">
                  <c:v>2.96</c:v>
                </c:pt>
                <c:pt idx="4">
                  <c:v>2.88</c:v>
                </c:pt>
                <c:pt idx="5">
                  <c:v>2.8</c:v>
                </c:pt>
                <c:pt idx="6">
                  <c:v>2.56</c:v>
                </c:pt>
                <c:pt idx="7">
                  <c:v>2.52</c:v>
                </c:pt>
                <c:pt idx="8">
                  <c:v>2.67</c:v>
                </c:pt>
                <c:pt idx="9">
                  <c:v>2.35</c:v>
                </c:pt>
                <c:pt idx="10">
                  <c:v>3.3</c:v>
                </c:pt>
                <c:pt idx="11">
                  <c:v>2.56</c:v>
                </c:pt>
                <c:pt idx="12">
                  <c:v>2.61</c:v>
                </c:pt>
                <c:pt idx="13">
                  <c:v>2.2000000000000002</c:v>
                </c:pt>
                <c:pt idx="14">
                  <c:v>1.96</c:v>
                </c:pt>
                <c:pt idx="15">
                  <c:v>1.6</c:v>
                </c:pt>
                <c:pt idx="16">
                  <c:v>1.66</c:v>
                </c:pt>
                <c:pt idx="17">
                  <c:v>1.7</c:v>
                </c:pt>
                <c:pt idx="18">
                  <c:v>1.78</c:v>
                </c:pt>
                <c:pt idx="19">
                  <c:v>1.48</c:v>
                </c:pt>
                <c:pt idx="20">
                  <c:v>1.62</c:v>
                </c:pt>
                <c:pt idx="21">
                  <c:v>2.0699999999999998</c:v>
                </c:pt>
                <c:pt idx="22">
                  <c:v>2.79</c:v>
                </c:pt>
                <c:pt idx="23">
                  <c:v>2.84</c:v>
                </c:pt>
                <c:pt idx="24">
                  <c:v>2.5</c:v>
                </c:pt>
                <c:pt idx="25">
                  <c:v>1.71</c:v>
                </c:pt>
                <c:pt idx="26">
                  <c:v>1.67</c:v>
                </c:pt>
                <c:pt idx="27">
                  <c:v>1.89</c:v>
                </c:pt>
                <c:pt idx="28">
                  <c:v>1.67</c:v>
                </c:pt>
                <c:pt idx="29">
                  <c:v>1.75</c:v>
                </c:pt>
                <c:pt idx="30">
                  <c:v>1.61</c:v>
                </c:pt>
                <c:pt idx="31">
                  <c:v>1.46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D3-4E60-A6A2-CA11D700B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067871"/>
        <c:axId val="1196260895"/>
      </c:lineChart>
      <c:dateAx>
        <c:axId val="120806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3]mm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260895"/>
        <c:crosses val="autoZero"/>
        <c:auto val="1"/>
        <c:lblOffset val="100"/>
        <c:baseTimeUnit val="months"/>
      </c:dateAx>
      <c:valAx>
        <c:axId val="1196260895"/>
        <c:scaling>
          <c:orientation val="minMax"/>
        </c:scaling>
        <c:delete val="0"/>
        <c:axPos val="l"/>
        <c:numFmt formatCode="&quot;€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067871"/>
        <c:crossesAt val="42600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Clicks</a:t>
            </a:r>
            <a:r>
              <a:rPr lang="en-US" baseline="0"/>
              <a:t> on Display ads 2017 - 2019 YTD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C_clicks!$B$1</c:f>
              <c:strCache>
                <c:ptCount val="1"/>
                <c:pt idx="0">
                  <c:v>Clicks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C_clicks!$A$2:$A$33</c:f>
              <c:numCache>
                <c:formatCode>mmm\-yy</c:formatCode>
                <c:ptCount val="3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</c:numCache>
            </c:numRef>
          </c:cat>
          <c:val>
            <c:numRef>
              <c:f>C_clicks!$B$2:$B$33</c:f>
              <c:numCache>
                <c:formatCode>General</c:formatCode>
                <c:ptCount val="32"/>
                <c:pt idx="0">
                  <c:v>10860</c:v>
                </c:pt>
                <c:pt idx="1">
                  <c:v>5571</c:v>
                </c:pt>
                <c:pt idx="2">
                  <c:v>4653</c:v>
                </c:pt>
                <c:pt idx="3">
                  <c:v>4648</c:v>
                </c:pt>
                <c:pt idx="4">
                  <c:v>3955</c:v>
                </c:pt>
                <c:pt idx="5">
                  <c:v>3906</c:v>
                </c:pt>
                <c:pt idx="6">
                  <c:v>5641</c:v>
                </c:pt>
                <c:pt idx="7">
                  <c:v>4123</c:v>
                </c:pt>
                <c:pt idx="8">
                  <c:v>3278</c:v>
                </c:pt>
                <c:pt idx="9">
                  <c:v>3556</c:v>
                </c:pt>
                <c:pt idx="10">
                  <c:v>3409</c:v>
                </c:pt>
                <c:pt idx="11">
                  <c:v>2098</c:v>
                </c:pt>
                <c:pt idx="12">
                  <c:v>2910</c:v>
                </c:pt>
                <c:pt idx="13">
                  <c:v>2704</c:v>
                </c:pt>
                <c:pt idx="14">
                  <c:v>2290</c:v>
                </c:pt>
                <c:pt idx="15">
                  <c:v>1877</c:v>
                </c:pt>
                <c:pt idx="16">
                  <c:v>1343</c:v>
                </c:pt>
                <c:pt idx="17">
                  <c:v>1547</c:v>
                </c:pt>
                <c:pt idx="18">
                  <c:v>1846</c:v>
                </c:pt>
                <c:pt idx="19">
                  <c:v>1330</c:v>
                </c:pt>
                <c:pt idx="20">
                  <c:v>1087</c:v>
                </c:pt>
                <c:pt idx="21">
                  <c:v>1339</c:v>
                </c:pt>
                <c:pt idx="22">
                  <c:v>1458</c:v>
                </c:pt>
                <c:pt idx="23">
                  <c:v>1168</c:v>
                </c:pt>
                <c:pt idx="24">
                  <c:v>1451</c:v>
                </c:pt>
                <c:pt idx="25">
                  <c:v>1644</c:v>
                </c:pt>
                <c:pt idx="26">
                  <c:v>1782</c:v>
                </c:pt>
                <c:pt idx="27">
                  <c:v>1865</c:v>
                </c:pt>
                <c:pt idx="28">
                  <c:v>2033</c:v>
                </c:pt>
                <c:pt idx="29">
                  <c:v>2400</c:v>
                </c:pt>
                <c:pt idx="30">
                  <c:v>2333</c:v>
                </c:pt>
                <c:pt idx="31">
                  <c:v>1789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92-4B68-BF4A-C2B723DC0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116271"/>
        <c:axId val="1140190607"/>
      </c:lineChart>
      <c:dateAx>
        <c:axId val="120811627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190607"/>
        <c:crosses val="autoZero"/>
        <c:auto val="1"/>
        <c:lblOffset val="100"/>
        <c:baseTimeUnit val="months"/>
      </c:dateAx>
      <c:valAx>
        <c:axId val="1140190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116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C_revenue!$B$1</c:f>
              <c:strCache>
                <c:ptCount val="1"/>
                <c:pt idx="0">
                  <c:v>Estimated monthly earnings (EUR) 01-2017 - 09-2019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C_revenue!$A$2:$A$33</c:f>
              <c:numCache>
                <c:formatCode>mmm\-yy</c:formatCode>
                <c:ptCount val="3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</c:numCache>
            </c:numRef>
          </c:cat>
          <c:val>
            <c:numRef>
              <c:f>C_revenue!$B$2:$B$33</c:f>
              <c:numCache>
                <c:formatCode>_ [$€-2]\ * #,##0.00_ ;_ [$€-2]\ * \-#,##0.00_ ;_ [$€-2]\ * "-"??_ ;_ @_ </c:formatCode>
                <c:ptCount val="32"/>
                <c:pt idx="0">
                  <c:v>2020.65</c:v>
                </c:pt>
                <c:pt idx="1">
                  <c:v>1469.66</c:v>
                </c:pt>
                <c:pt idx="2">
                  <c:v>1355.87</c:v>
                </c:pt>
                <c:pt idx="3">
                  <c:v>1394.84</c:v>
                </c:pt>
                <c:pt idx="4">
                  <c:v>1280.78</c:v>
                </c:pt>
                <c:pt idx="5">
                  <c:v>1238.32</c:v>
                </c:pt>
                <c:pt idx="6">
                  <c:v>1537.2</c:v>
                </c:pt>
                <c:pt idx="7">
                  <c:v>1203.47</c:v>
                </c:pt>
                <c:pt idx="8">
                  <c:v>1008.14</c:v>
                </c:pt>
                <c:pt idx="9">
                  <c:v>1013.86</c:v>
                </c:pt>
                <c:pt idx="10">
                  <c:v>1140.97</c:v>
                </c:pt>
                <c:pt idx="11">
                  <c:v>778.87</c:v>
                </c:pt>
                <c:pt idx="12">
                  <c:v>963.17</c:v>
                </c:pt>
                <c:pt idx="13">
                  <c:v>760.26</c:v>
                </c:pt>
                <c:pt idx="14">
                  <c:v>658.78</c:v>
                </c:pt>
                <c:pt idx="15">
                  <c:v>539.48</c:v>
                </c:pt>
                <c:pt idx="16">
                  <c:v>375.97</c:v>
                </c:pt>
                <c:pt idx="17">
                  <c:v>428.74</c:v>
                </c:pt>
                <c:pt idx="18">
                  <c:v>459.32</c:v>
                </c:pt>
                <c:pt idx="19">
                  <c:v>345.89</c:v>
                </c:pt>
                <c:pt idx="20">
                  <c:v>330.9</c:v>
                </c:pt>
                <c:pt idx="21">
                  <c:v>480.72</c:v>
                </c:pt>
                <c:pt idx="22">
                  <c:v>531.45000000000005</c:v>
                </c:pt>
                <c:pt idx="23">
                  <c:v>481.36</c:v>
                </c:pt>
                <c:pt idx="24">
                  <c:v>534.71</c:v>
                </c:pt>
                <c:pt idx="25">
                  <c:v>500.12</c:v>
                </c:pt>
                <c:pt idx="26">
                  <c:v>560.74</c:v>
                </c:pt>
                <c:pt idx="27">
                  <c:v>581.74</c:v>
                </c:pt>
                <c:pt idx="28">
                  <c:v>574.15</c:v>
                </c:pt>
                <c:pt idx="29">
                  <c:v>617.89</c:v>
                </c:pt>
                <c:pt idx="30">
                  <c:v>636.84</c:v>
                </c:pt>
                <c:pt idx="31">
                  <c:v>429.24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1D-4C73-BF3B-46DD87A4E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0934800"/>
        <c:axId val="1801197072"/>
      </c:lineChart>
      <c:dateAx>
        <c:axId val="201093480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197072"/>
        <c:crosses val="autoZero"/>
        <c:auto val="1"/>
        <c:lblOffset val="100"/>
        <c:baseTimeUnit val="months"/>
      </c:dateAx>
      <c:valAx>
        <c:axId val="180119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€-2]\ * #,##0.00_ ;_ [$€-2]\ * \-#,##0.00_ ;_ [$€-2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93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11</xdr:row>
      <xdr:rowOff>166687</xdr:rowOff>
    </xdr:from>
    <xdr:to>
      <xdr:col>14</xdr:col>
      <xdr:colOff>123825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F19F19-45A0-40E9-9094-1947B2FCF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11</xdr:row>
      <xdr:rowOff>166687</xdr:rowOff>
    </xdr:from>
    <xdr:to>
      <xdr:col>14</xdr:col>
      <xdr:colOff>14287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2BB75A-7C32-4F92-860C-B12FB912F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447675</xdr:colOff>
      <xdr:row>11</xdr:row>
      <xdr:rowOff>166687</xdr:rowOff>
    </xdr:from>
    <xdr:to>
      <xdr:col>18</xdr:col>
      <xdr:colOff>142875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01494D-29C4-4795-8DB0-EF935AF31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6FC44-B659-4C19-847B-5DD37C2D6F0F}">
  <dimension ref="A1:H33"/>
  <sheetViews>
    <sheetView workbookViewId="0">
      <selection activeCell="F44" sqref="F44"/>
    </sheetView>
  </sheetViews>
  <sheetFormatPr defaultRowHeight="14.5" x14ac:dyDescent="0.35"/>
  <cols>
    <col min="1" max="1" width="21.81640625" bestFit="1" customWidth="1"/>
    <col min="2" max="2" width="10.81640625" bestFit="1" customWidth="1"/>
    <col min="3" max="3" width="11.7265625" bestFit="1" customWidth="1"/>
    <col min="4" max="4" width="11.26953125" customWidth="1"/>
    <col min="5" max="5" width="15.1796875" bestFit="1" customWidth="1"/>
    <col min="6" max="6" width="20.81640625" bestFit="1" customWidth="1"/>
    <col min="7" max="7" width="20.7265625" bestFit="1" customWidth="1"/>
    <col min="8" max="8" width="23.5429687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s="2">
        <v>42736</v>
      </c>
      <c r="B2">
        <v>487379</v>
      </c>
      <c r="C2">
        <v>669775</v>
      </c>
      <c r="D2">
        <v>10860</v>
      </c>
      <c r="E2">
        <v>4.1500000000000004</v>
      </c>
      <c r="F2">
        <v>3.02</v>
      </c>
      <c r="G2" s="1">
        <v>0.56520000000000004</v>
      </c>
      <c r="H2">
        <v>2020.65</v>
      </c>
    </row>
    <row r="3" spans="1:8" x14ac:dyDescent="0.35">
      <c r="A3" s="2">
        <v>42767</v>
      </c>
      <c r="B3">
        <v>506582</v>
      </c>
      <c r="C3">
        <v>711491</v>
      </c>
      <c r="D3">
        <v>5571</v>
      </c>
      <c r="E3">
        <v>2.9</v>
      </c>
      <c r="F3">
        <v>2.0699999999999998</v>
      </c>
      <c r="G3" s="1">
        <v>0.53480000000000005</v>
      </c>
      <c r="H3">
        <v>1469.66</v>
      </c>
    </row>
    <row r="4" spans="1:8" x14ac:dyDescent="0.35">
      <c r="A4" s="2">
        <v>42795</v>
      </c>
      <c r="B4">
        <v>490547</v>
      </c>
      <c r="C4">
        <v>708258</v>
      </c>
      <c r="D4">
        <v>4653</v>
      </c>
      <c r="E4">
        <v>2.76</v>
      </c>
      <c r="F4">
        <v>1.91</v>
      </c>
      <c r="G4" s="1">
        <v>0.53300000000000003</v>
      </c>
      <c r="H4">
        <v>1355.87</v>
      </c>
    </row>
    <row r="5" spans="1:8" x14ac:dyDescent="0.35">
      <c r="A5" s="2">
        <v>42826</v>
      </c>
      <c r="B5">
        <v>470835</v>
      </c>
      <c r="C5">
        <v>695350</v>
      </c>
      <c r="D5">
        <v>4648</v>
      </c>
      <c r="E5">
        <v>2.96</v>
      </c>
      <c r="F5">
        <v>2.0099999999999998</v>
      </c>
      <c r="G5" s="1">
        <v>0.53739999999999999</v>
      </c>
      <c r="H5">
        <v>1394.84</v>
      </c>
    </row>
    <row r="6" spans="1:8" x14ac:dyDescent="0.35">
      <c r="A6" s="2">
        <v>42856</v>
      </c>
      <c r="B6">
        <v>445048</v>
      </c>
      <c r="C6">
        <v>655372</v>
      </c>
      <c r="D6">
        <v>3955</v>
      </c>
      <c r="E6">
        <v>2.88</v>
      </c>
      <c r="F6">
        <v>1.95</v>
      </c>
      <c r="G6" s="1">
        <v>0.53700000000000003</v>
      </c>
      <c r="H6">
        <v>1280.78</v>
      </c>
    </row>
    <row r="7" spans="1:8" x14ac:dyDescent="0.35">
      <c r="A7" s="2">
        <v>42887</v>
      </c>
      <c r="B7">
        <v>441647</v>
      </c>
      <c r="C7">
        <v>662529</v>
      </c>
      <c r="D7">
        <v>3906</v>
      </c>
      <c r="E7">
        <v>2.8</v>
      </c>
      <c r="F7">
        <v>1.87</v>
      </c>
      <c r="G7" s="1">
        <v>0.5202</v>
      </c>
      <c r="H7">
        <v>1238.32</v>
      </c>
    </row>
    <row r="8" spans="1:8" x14ac:dyDescent="0.35">
      <c r="A8" s="2">
        <v>42917</v>
      </c>
      <c r="B8">
        <v>601499</v>
      </c>
      <c r="C8">
        <v>898263</v>
      </c>
      <c r="D8">
        <v>5641</v>
      </c>
      <c r="E8">
        <v>2.56</v>
      </c>
      <c r="F8">
        <v>1.71</v>
      </c>
      <c r="G8" s="1">
        <v>0.53690000000000004</v>
      </c>
      <c r="H8">
        <v>1537.2</v>
      </c>
    </row>
    <row r="9" spans="1:8" x14ac:dyDescent="0.35">
      <c r="A9" s="2">
        <v>42948</v>
      </c>
      <c r="B9">
        <v>477174</v>
      </c>
      <c r="C9">
        <v>758706</v>
      </c>
      <c r="D9">
        <v>4123</v>
      </c>
      <c r="E9">
        <v>2.52</v>
      </c>
      <c r="F9">
        <v>1.59</v>
      </c>
      <c r="G9" s="1">
        <v>0.54200000000000004</v>
      </c>
      <c r="H9">
        <v>1203.47</v>
      </c>
    </row>
    <row r="10" spans="1:8" x14ac:dyDescent="0.35">
      <c r="A10" s="2">
        <v>42979</v>
      </c>
      <c r="B10">
        <v>377716</v>
      </c>
      <c r="C10">
        <v>562718</v>
      </c>
      <c r="D10">
        <v>3278</v>
      </c>
      <c r="E10">
        <v>2.67</v>
      </c>
      <c r="F10">
        <v>1.79</v>
      </c>
      <c r="G10" s="1">
        <v>0.54430000000000001</v>
      </c>
      <c r="H10">
        <v>1008.14</v>
      </c>
    </row>
    <row r="11" spans="1:8" x14ac:dyDescent="0.35">
      <c r="A11" s="2">
        <v>43009</v>
      </c>
      <c r="B11">
        <v>431921</v>
      </c>
      <c r="C11">
        <v>618843</v>
      </c>
      <c r="D11">
        <v>3556</v>
      </c>
      <c r="E11">
        <v>2.35</v>
      </c>
      <c r="F11">
        <v>1.64</v>
      </c>
      <c r="G11" s="1">
        <v>0.54749999999999999</v>
      </c>
      <c r="H11">
        <v>1013.86</v>
      </c>
    </row>
    <row r="12" spans="1:8" x14ac:dyDescent="0.35">
      <c r="A12" s="2">
        <v>43040</v>
      </c>
      <c r="B12">
        <v>346123</v>
      </c>
      <c r="C12">
        <v>484327</v>
      </c>
      <c r="D12">
        <v>3409</v>
      </c>
      <c r="E12">
        <v>3.3</v>
      </c>
      <c r="F12">
        <v>2.36</v>
      </c>
      <c r="G12" s="1">
        <v>0.55720000000000003</v>
      </c>
      <c r="H12">
        <v>1140.97</v>
      </c>
    </row>
    <row r="13" spans="1:8" x14ac:dyDescent="0.35">
      <c r="A13" s="2">
        <v>43070</v>
      </c>
      <c r="B13">
        <v>304477</v>
      </c>
      <c r="C13">
        <v>431445</v>
      </c>
      <c r="D13">
        <v>2098</v>
      </c>
      <c r="E13">
        <v>2.56</v>
      </c>
      <c r="F13">
        <v>1.81</v>
      </c>
      <c r="G13" s="1">
        <v>0.54959999999999998</v>
      </c>
      <c r="H13">
        <v>778.87</v>
      </c>
    </row>
    <row r="14" spans="1:8" x14ac:dyDescent="0.35">
      <c r="A14" s="2">
        <v>43101</v>
      </c>
      <c r="B14">
        <v>369219</v>
      </c>
      <c r="C14">
        <v>517838</v>
      </c>
      <c r="D14">
        <v>2910</v>
      </c>
      <c r="E14">
        <v>2.61</v>
      </c>
      <c r="F14">
        <v>1.86</v>
      </c>
      <c r="G14" s="1">
        <v>0.55610000000000004</v>
      </c>
      <c r="H14">
        <v>963.17</v>
      </c>
    </row>
    <row r="15" spans="1:8" x14ac:dyDescent="0.35">
      <c r="A15" s="2">
        <v>43132</v>
      </c>
      <c r="B15">
        <v>345881</v>
      </c>
      <c r="C15">
        <v>510994</v>
      </c>
      <c r="D15">
        <v>2704</v>
      </c>
      <c r="E15">
        <v>2.2000000000000002</v>
      </c>
      <c r="F15">
        <v>1.49</v>
      </c>
      <c r="G15" s="1">
        <v>0.56379999999999997</v>
      </c>
      <c r="H15">
        <v>760.26</v>
      </c>
    </row>
    <row r="16" spans="1:8" x14ac:dyDescent="0.35">
      <c r="A16" s="2">
        <v>43160</v>
      </c>
      <c r="B16">
        <v>335367</v>
      </c>
      <c r="C16">
        <v>399566</v>
      </c>
      <c r="D16">
        <v>2290</v>
      </c>
      <c r="E16">
        <v>1.96</v>
      </c>
      <c r="F16">
        <v>1.65</v>
      </c>
      <c r="G16" s="1">
        <v>0.54469999999999996</v>
      </c>
      <c r="H16">
        <v>658.78</v>
      </c>
    </row>
    <row r="17" spans="1:8" x14ac:dyDescent="0.35">
      <c r="A17" s="2">
        <v>43191</v>
      </c>
      <c r="B17">
        <v>337263</v>
      </c>
      <c r="C17">
        <v>331873</v>
      </c>
      <c r="D17">
        <v>1877</v>
      </c>
      <c r="E17">
        <v>1.6</v>
      </c>
      <c r="F17">
        <v>1.63</v>
      </c>
      <c r="G17" s="1">
        <v>0.53</v>
      </c>
      <c r="H17">
        <v>539.48</v>
      </c>
    </row>
    <row r="18" spans="1:8" x14ac:dyDescent="0.35">
      <c r="A18" s="2">
        <v>43221</v>
      </c>
      <c r="B18">
        <v>225931</v>
      </c>
      <c r="C18">
        <v>216622</v>
      </c>
      <c r="D18">
        <v>1343</v>
      </c>
      <c r="E18">
        <v>1.66</v>
      </c>
      <c r="F18">
        <v>1.74</v>
      </c>
      <c r="G18" s="1">
        <v>0.52380000000000004</v>
      </c>
      <c r="H18">
        <v>375.97</v>
      </c>
    </row>
    <row r="19" spans="1:8" x14ac:dyDescent="0.35">
      <c r="A19" s="2">
        <v>43252</v>
      </c>
      <c r="B19">
        <v>251623</v>
      </c>
      <c r="C19">
        <v>238360</v>
      </c>
      <c r="D19">
        <v>1547</v>
      </c>
      <c r="E19">
        <v>1.7</v>
      </c>
      <c r="F19">
        <v>1.8</v>
      </c>
      <c r="G19" s="1">
        <v>0.52959999999999996</v>
      </c>
      <c r="H19">
        <v>428.74</v>
      </c>
    </row>
    <row r="20" spans="1:8" x14ac:dyDescent="0.35">
      <c r="A20" s="2">
        <v>43282</v>
      </c>
      <c r="B20">
        <v>257916</v>
      </c>
      <c r="C20">
        <v>243624</v>
      </c>
      <c r="D20">
        <v>1846</v>
      </c>
      <c r="E20">
        <v>1.78</v>
      </c>
      <c r="F20">
        <v>1.89</v>
      </c>
      <c r="G20" s="1">
        <v>0.54010000000000002</v>
      </c>
      <c r="H20">
        <v>459.32</v>
      </c>
    </row>
    <row r="21" spans="1:8" x14ac:dyDescent="0.35">
      <c r="A21" s="2">
        <v>43313</v>
      </c>
      <c r="B21">
        <v>234027</v>
      </c>
      <c r="C21">
        <v>220893</v>
      </c>
      <c r="D21">
        <v>1330</v>
      </c>
      <c r="E21">
        <v>1.48</v>
      </c>
      <c r="F21">
        <v>1.57</v>
      </c>
      <c r="G21" s="1">
        <v>0.51870000000000005</v>
      </c>
      <c r="H21">
        <v>345.89</v>
      </c>
    </row>
    <row r="22" spans="1:8" x14ac:dyDescent="0.35">
      <c r="A22" s="2">
        <v>43344</v>
      </c>
      <c r="B22">
        <v>204314</v>
      </c>
      <c r="C22">
        <v>195442</v>
      </c>
      <c r="D22">
        <v>1087</v>
      </c>
      <c r="E22">
        <v>1.62</v>
      </c>
      <c r="F22">
        <v>1.69</v>
      </c>
      <c r="G22" s="1">
        <v>0.5071</v>
      </c>
      <c r="H22">
        <v>330.9</v>
      </c>
    </row>
    <row r="23" spans="1:8" x14ac:dyDescent="0.35">
      <c r="A23" s="2">
        <v>43374</v>
      </c>
      <c r="B23">
        <v>232755</v>
      </c>
      <c r="C23">
        <v>227748</v>
      </c>
      <c r="D23">
        <v>1339</v>
      </c>
      <c r="E23">
        <v>2.0699999999999998</v>
      </c>
      <c r="F23">
        <v>2.11</v>
      </c>
      <c r="G23" s="1">
        <v>0.51370000000000005</v>
      </c>
      <c r="H23">
        <v>480.72</v>
      </c>
    </row>
    <row r="24" spans="1:8" x14ac:dyDescent="0.35">
      <c r="A24" s="2">
        <v>43405</v>
      </c>
      <c r="B24">
        <v>190718</v>
      </c>
      <c r="C24">
        <v>185597</v>
      </c>
      <c r="D24">
        <v>1458</v>
      </c>
      <c r="E24">
        <v>2.79</v>
      </c>
      <c r="F24">
        <v>2.86</v>
      </c>
      <c r="G24" s="1">
        <v>0.5282</v>
      </c>
      <c r="H24">
        <v>531.45000000000005</v>
      </c>
    </row>
    <row r="25" spans="1:8" x14ac:dyDescent="0.35">
      <c r="A25" s="2">
        <v>43435</v>
      </c>
      <c r="B25">
        <v>169441</v>
      </c>
      <c r="C25">
        <v>165362</v>
      </c>
      <c r="D25">
        <v>1168</v>
      </c>
      <c r="E25">
        <v>2.84</v>
      </c>
      <c r="F25">
        <v>2.91</v>
      </c>
      <c r="G25" s="1">
        <v>0.54830000000000001</v>
      </c>
      <c r="H25">
        <v>481.36</v>
      </c>
    </row>
    <row r="26" spans="1:8" x14ac:dyDescent="0.35">
      <c r="A26" s="2">
        <v>43466</v>
      </c>
      <c r="B26">
        <v>213838</v>
      </c>
      <c r="C26">
        <v>208159</v>
      </c>
      <c r="D26">
        <v>1451</v>
      </c>
      <c r="E26">
        <v>2.5</v>
      </c>
      <c r="F26">
        <v>2.57</v>
      </c>
      <c r="G26" s="1">
        <v>0.53239999999999998</v>
      </c>
      <c r="H26">
        <v>534.71</v>
      </c>
    </row>
    <row r="27" spans="1:8" x14ac:dyDescent="0.35">
      <c r="A27" s="2">
        <v>43497</v>
      </c>
      <c r="B27">
        <v>291858</v>
      </c>
      <c r="C27">
        <v>283849</v>
      </c>
      <c r="D27">
        <v>1644</v>
      </c>
      <c r="E27">
        <v>1.71</v>
      </c>
      <c r="F27">
        <v>1.76</v>
      </c>
      <c r="G27" s="1">
        <v>0.5302</v>
      </c>
      <c r="H27">
        <v>500.12</v>
      </c>
    </row>
    <row r="28" spans="1:8" x14ac:dyDescent="0.35">
      <c r="A28" s="2">
        <v>43525</v>
      </c>
      <c r="B28">
        <v>336323</v>
      </c>
      <c r="C28">
        <v>326911</v>
      </c>
      <c r="D28">
        <v>1782</v>
      </c>
      <c r="E28">
        <v>1.67</v>
      </c>
      <c r="F28">
        <v>1.72</v>
      </c>
      <c r="G28" s="1">
        <v>0.51690000000000003</v>
      </c>
      <c r="H28">
        <v>560.74</v>
      </c>
    </row>
    <row r="29" spans="1:8" x14ac:dyDescent="0.35">
      <c r="A29" s="2">
        <v>43556</v>
      </c>
      <c r="B29">
        <v>308419</v>
      </c>
      <c r="C29">
        <v>298965</v>
      </c>
      <c r="D29">
        <v>1865</v>
      </c>
      <c r="E29">
        <v>1.89</v>
      </c>
      <c r="F29">
        <v>1.95</v>
      </c>
      <c r="G29" s="1">
        <v>0.52639999999999998</v>
      </c>
      <c r="H29">
        <v>581.74</v>
      </c>
    </row>
    <row r="30" spans="1:8" x14ac:dyDescent="0.35">
      <c r="A30" s="2">
        <v>43586</v>
      </c>
      <c r="B30">
        <v>343694</v>
      </c>
      <c r="C30">
        <v>330048</v>
      </c>
      <c r="D30">
        <v>2033</v>
      </c>
      <c r="E30">
        <v>1.67</v>
      </c>
      <c r="F30">
        <v>1.74</v>
      </c>
      <c r="G30" s="1">
        <v>0.50929999999999997</v>
      </c>
      <c r="H30">
        <v>574.15</v>
      </c>
    </row>
    <row r="31" spans="1:8" x14ac:dyDescent="0.35">
      <c r="A31" s="2">
        <v>43617</v>
      </c>
      <c r="B31">
        <v>352647</v>
      </c>
      <c r="C31">
        <v>333558</v>
      </c>
      <c r="D31">
        <v>2400</v>
      </c>
      <c r="E31">
        <v>1.75</v>
      </c>
      <c r="F31">
        <v>1.85</v>
      </c>
      <c r="G31" s="1">
        <v>0.51580000000000004</v>
      </c>
      <c r="H31">
        <v>617.89</v>
      </c>
    </row>
    <row r="32" spans="1:8" x14ac:dyDescent="0.35">
      <c r="A32" s="2">
        <v>43647</v>
      </c>
      <c r="B32">
        <v>395915</v>
      </c>
      <c r="C32">
        <v>372736</v>
      </c>
      <c r="D32">
        <v>2333</v>
      </c>
      <c r="E32">
        <v>1.61</v>
      </c>
      <c r="F32">
        <v>1.71</v>
      </c>
      <c r="G32" s="1">
        <v>0.497</v>
      </c>
      <c r="H32">
        <v>636.84</v>
      </c>
    </row>
    <row r="33" spans="1:8" x14ac:dyDescent="0.35">
      <c r="A33" s="2">
        <v>43678</v>
      </c>
      <c r="B33">
        <v>293418</v>
      </c>
      <c r="C33">
        <v>272787</v>
      </c>
      <c r="D33">
        <v>1789</v>
      </c>
      <c r="E33">
        <v>1.46</v>
      </c>
      <c r="F33">
        <v>1.57</v>
      </c>
      <c r="G33" s="1">
        <v>0.48799999999999999</v>
      </c>
      <c r="H33">
        <v>429.24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A3463-4EC1-4929-950F-7CA749796725}">
  <dimension ref="A1:E23"/>
  <sheetViews>
    <sheetView workbookViewId="0">
      <selection activeCell="E2" sqref="E2"/>
    </sheetView>
  </sheetViews>
  <sheetFormatPr defaultRowHeight="14.5" x14ac:dyDescent="0.35"/>
  <cols>
    <col min="1" max="1" width="12.36328125" bestFit="1" customWidth="1"/>
    <col min="2" max="2" width="10.81640625" bestFit="1" customWidth="1"/>
    <col min="3" max="3" width="10.7265625" bestFit="1" customWidth="1"/>
    <col min="5" max="5" width="30.1796875" bestFit="1" customWidth="1"/>
  </cols>
  <sheetData>
    <row r="1" spans="1:5" ht="15.5" x14ac:dyDescent="0.35">
      <c r="A1" s="6" t="s">
        <v>9</v>
      </c>
      <c r="B1" s="6" t="s">
        <v>10</v>
      </c>
      <c r="C1" s="6" t="s">
        <v>11</v>
      </c>
      <c r="E1" s="10" t="s">
        <v>36</v>
      </c>
    </row>
    <row r="2" spans="1:5" ht="15.5" x14ac:dyDescent="0.35">
      <c r="A2" s="6" t="s">
        <v>12</v>
      </c>
      <c r="B2" s="6">
        <v>0</v>
      </c>
      <c r="C2" s="7">
        <v>0</v>
      </c>
      <c r="E2" s="4">
        <v>5.43</v>
      </c>
    </row>
    <row r="3" spans="1:5" ht="15.5" x14ac:dyDescent="0.35">
      <c r="A3" s="6" t="s">
        <v>13</v>
      </c>
      <c r="B3" s="6">
        <v>0</v>
      </c>
      <c r="C3" s="7">
        <v>0</v>
      </c>
    </row>
    <row r="4" spans="1:5" ht="15.5" x14ac:dyDescent="0.35">
      <c r="A4" s="6" t="s">
        <v>14</v>
      </c>
      <c r="B4" s="6">
        <v>0</v>
      </c>
      <c r="C4" s="7">
        <v>0</v>
      </c>
    </row>
    <row r="5" spans="1:5" ht="15.5" x14ac:dyDescent="0.35">
      <c r="A5" s="6" t="s">
        <v>15</v>
      </c>
      <c r="B5" s="6">
        <v>0</v>
      </c>
      <c r="C5" s="7">
        <v>0</v>
      </c>
    </row>
    <row r="6" spans="1:5" ht="15.5" x14ac:dyDescent="0.35">
      <c r="A6" s="6" t="s">
        <v>16</v>
      </c>
      <c r="B6" s="6">
        <v>209232</v>
      </c>
      <c r="C6" s="7">
        <v>1.9020018218636747</v>
      </c>
    </row>
    <row r="7" spans="1:5" ht="15.5" x14ac:dyDescent="0.35">
      <c r="A7" s="6" t="s">
        <v>17</v>
      </c>
      <c r="B7" s="6">
        <v>321137</v>
      </c>
      <c r="C7" s="7">
        <v>1.9269895932375583</v>
      </c>
    </row>
    <row r="8" spans="1:5" ht="15.5" x14ac:dyDescent="0.35">
      <c r="A8" s="6" t="s">
        <v>18</v>
      </c>
      <c r="B8" s="6">
        <v>365749</v>
      </c>
      <c r="C8" s="7">
        <v>1.579357874026974</v>
      </c>
    </row>
    <row r="9" spans="1:5" ht="15.5" x14ac:dyDescent="0.35">
      <c r="A9" s="6" t="s">
        <v>19</v>
      </c>
      <c r="B9" s="6">
        <v>345938</v>
      </c>
      <c r="C9" s="7">
        <v>1.5213944216063298</v>
      </c>
    </row>
    <row r="10" spans="1:5" ht="15.5" x14ac:dyDescent="0.35">
      <c r="A10" s="6" t="s">
        <v>20</v>
      </c>
      <c r="B10" s="6">
        <v>294715</v>
      </c>
      <c r="C10" s="7">
        <v>1.5188560233439237</v>
      </c>
    </row>
    <row r="11" spans="1:5" ht="15.5" x14ac:dyDescent="0.35">
      <c r="A11" s="6" t="s">
        <v>21</v>
      </c>
      <c r="B11" s="6">
        <v>344099</v>
      </c>
      <c r="C11" s="7">
        <v>1.8829477815519458</v>
      </c>
    </row>
    <row r="12" spans="1:5" ht="15.5" x14ac:dyDescent="0.35">
      <c r="A12" s="6" t="s">
        <v>22</v>
      </c>
      <c r="B12" s="6">
        <v>279714</v>
      </c>
      <c r="C12" s="7">
        <v>1.4402344412822854</v>
      </c>
    </row>
    <row r="13" spans="1:5" ht="15.5" x14ac:dyDescent="0.35">
      <c r="A13" s="6" t="s">
        <v>23</v>
      </c>
      <c r="B13" s="6">
        <v>269541</v>
      </c>
      <c r="C13" s="7">
        <v>1.4757590761845618</v>
      </c>
    </row>
    <row r="14" spans="1:5" ht="15.5" x14ac:dyDescent="0.35">
      <c r="A14" s="6" t="s">
        <v>24</v>
      </c>
      <c r="B14" s="6">
        <v>326258</v>
      </c>
      <c r="C14" s="7">
        <v>1.409539683369037</v>
      </c>
    </row>
    <row r="15" spans="1:5" ht="15.5" x14ac:dyDescent="0.35">
      <c r="A15" s="6" t="s">
        <v>25</v>
      </c>
      <c r="B15" s="6">
        <v>372171</v>
      </c>
      <c r="C15" s="7">
        <v>1.4633227793941468</v>
      </c>
    </row>
    <row r="16" spans="1:5" ht="15.5" x14ac:dyDescent="0.35">
      <c r="A16" s="6" t="s">
        <v>26</v>
      </c>
      <c r="B16" s="6">
        <v>436230</v>
      </c>
      <c r="C16" s="7">
        <v>1.780576750083531</v>
      </c>
    </row>
    <row r="17" spans="1:3" ht="15.5" x14ac:dyDescent="0.35">
      <c r="A17" s="6" t="s">
        <v>27</v>
      </c>
      <c r="B17" s="6">
        <v>395668</v>
      </c>
      <c r="C17" s="7">
        <v>1.7557070593735389</v>
      </c>
    </row>
    <row r="18" spans="1:3" ht="15.5" x14ac:dyDescent="0.35">
      <c r="A18" s="6" t="s">
        <v>28</v>
      </c>
      <c r="B18" s="6">
        <v>402043</v>
      </c>
      <c r="C18" s="7">
        <v>1.9196365089964249</v>
      </c>
    </row>
    <row r="19" spans="1:3" ht="15.5" x14ac:dyDescent="0.35">
      <c r="A19" s="6" t="s">
        <v>29</v>
      </c>
      <c r="B19" s="6">
        <v>435658</v>
      </c>
      <c r="C19" s="7">
        <v>2.0796933817861469</v>
      </c>
    </row>
    <row r="20" spans="1:3" ht="15.5" x14ac:dyDescent="0.35">
      <c r="A20" s="6" t="s">
        <v>30</v>
      </c>
      <c r="B20" s="6">
        <v>885747</v>
      </c>
      <c r="C20" s="7">
        <v>1.5010043383571725</v>
      </c>
    </row>
    <row r="21" spans="1:3" ht="15.5" x14ac:dyDescent="0.35">
      <c r="A21" s="6" t="s">
        <v>31</v>
      </c>
      <c r="B21" s="6">
        <v>744201</v>
      </c>
      <c r="C21" s="7">
        <v>1.6511266860344471</v>
      </c>
    </row>
    <row r="22" spans="1:3" ht="15.5" x14ac:dyDescent="0.35">
      <c r="A22" s="6" t="s">
        <v>32</v>
      </c>
      <c r="B22" s="6">
        <v>50846</v>
      </c>
      <c r="C22" s="7">
        <v>1.670705106962701</v>
      </c>
    </row>
    <row r="23" spans="1:3" ht="15.5" x14ac:dyDescent="0.35">
      <c r="A23" s="6"/>
      <c r="B23" s="6">
        <v>6478947</v>
      </c>
      <c r="C23" s="7">
        <v>1.6703207089902565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D5726-D90B-411D-8F4A-AFBFFF9A9A98}">
  <dimension ref="B2:S21"/>
  <sheetViews>
    <sheetView showGridLines="0" workbookViewId="0">
      <selection activeCell="S22" sqref="S22"/>
    </sheetView>
  </sheetViews>
  <sheetFormatPr defaultRowHeight="14.5" x14ac:dyDescent="0.35"/>
  <cols>
    <col min="2" max="2" width="40.90625" bestFit="1" customWidth="1"/>
  </cols>
  <sheetData>
    <row r="2" spans="2:3" x14ac:dyDescent="0.35">
      <c r="B2" t="s">
        <v>37</v>
      </c>
      <c r="C2" s="1">
        <v>2.53E-2</v>
      </c>
    </row>
    <row r="3" spans="2:3" x14ac:dyDescent="0.35">
      <c r="B3" t="s">
        <v>34</v>
      </c>
      <c r="C3">
        <v>5.43</v>
      </c>
    </row>
    <row r="4" spans="2:3" x14ac:dyDescent="0.35">
      <c r="B4" t="s">
        <v>33</v>
      </c>
      <c r="C4">
        <v>1650</v>
      </c>
    </row>
    <row r="5" spans="2:3" x14ac:dyDescent="0.35">
      <c r="B5" s="8" t="s">
        <v>35</v>
      </c>
      <c r="C5" s="8">
        <f>C2*C3*C4</f>
        <v>226.67535000000001</v>
      </c>
    </row>
    <row r="8" spans="2:3" x14ac:dyDescent="0.35">
      <c r="B8" s="11" t="s">
        <v>38</v>
      </c>
    </row>
    <row r="9" spans="2:3" x14ac:dyDescent="0.35">
      <c r="B9" t="s">
        <v>39</v>
      </c>
      <c r="C9" s="12">
        <v>0.05</v>
      </c>
    </row>
    <row r="10" spans="2:3" x14ac:dyDescent="0.35">
      <c r="B10" t="s">
        <v>34</v>
      </c>
      <c r="C10">
        <v>5.43</v>
      </c>
    </row>
    <row r="11" spans="2:3" x14ac:dyDescent="0.35">
      <c r="B11" t="s">
        <v>33</v>
      </c>
      <c r="C11">
        <v>1650</v>
      </c>
    </row>
    <row r="12" spans="2:3" x14ac:dyDescent="0.35">
      <c r="B12" s="8" t="s">
        <v>40</v>
      </c>
      <c r="C12" s="8">
        <f>C9*C10*C11</f>
        <v>447.97500000000002</v>
      </c>
    </row>
    <row r="21" spans="19:19" x14ac:dyDescent="0.35">
      <c r="S21" s="13">
        <f>300/381500</f>
        <v>7.8636959370904328E-4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E9371-7F31-4309-91AF-8FBC19427D9F}">
  <dimension ref="A1:B33"/>
  <sheetViews>
    <sheetView workbookViewId="0">
      <selection activeCell="B39" sqref="B39"/>
    </sheetView>
  </sheetViews>
  <sheetFormatPr defaultRowHeight="14.5" x14ac:dyDescent="0.35"/>
  <cols>
    <col min="1" max="1" width="21.81640625" bestFit="1" customWidth="1"/>
    <col min="2" max="2" width="15.1796875" style="4" bestFit="1" customWidth="1"/>
  </cols>
  <sheetData>
    <row r="1" spans="1:2" x14ac:dyDescent="0.35">
      <c r="A1" t="s">
        <v>0</v>
      </c>
      <c r="B1" s="4" t="s">
        <v>4</v>
      </c>
    </row>
    <row r="2" spans="1:2" x14ac:dyDescent="0.35">
      <c r="A2" s="5">
        <v>42736</v>
      </c>
      <c r="B2" s="4">
        <v>4.1500000000000004</v>
      </c>
    </row>
    <row r="3" spans="1:2" x14ac:dyDescent="0.35">
      <c r="A3" s="5">
        <v>42767</v>
      </c>
      <c r="B3" s="4">
        <v>2.9</v>
      </c>
    </row>
    <row r="4" spans="1:2" x14ac:dyDescent="0.35">
      <c r="A4" s="5">
        <v>42795</v>
      </c>
      <c r="B4" s="4">
        <v>2.76</v>
      </c>
    </row>
    <row r="5" spans="1:2" x14ac:dyDescent="0.35">
      <c r="A5" s="5">
        <v>42826</v>
      </c>
      <c r="B5" s="4">
        <v>2.96</v>
      </c>
    </row>
    <row r="6" spans="1:2" x14ac:dyDescent="0.35">
      <c r="A6" s="5">
        <v>42856</v>
      </c>
      <c r="B6" s="4">
        <v>2.88</v>
      </c>
    </row>
    <row r="7" spans="1:2" x14ac:dyDescent="0.35">
      <c r="A7" s="5">
        <v>42887</v>
      </c>
      <c r="B7" s="4">
        <v>2.8</v>
      </c>
    </row>
    <row r="8" spans="1:2" x14ac:dyDescent="0.35">
      <c r="A8" s="5">
        <v>42917</v>
      </c>
      <c r="B8" s="4">
        <v>2.56</v>
      </c>
    </row>
    <row r="9" spans="1:2" x14ac:dyDescent="0.35">
      <c r="A9" s="5">
        <v>42948</v>
      </c>
      <c r="B9" s="4">
        <v>2.52</v>
      </c>
    </row>
    <row r="10" spans="1:2" x14ac:dyDescent="0.35">
      <c r="A10" s="5">
        <v>42979</v>
      </c>
      <c r="B10" s="4">
        <v>2.67</v>
      </c>
    </row>
    <row r="11" spans="1:2" x14ac:dyDescent="0.35">
      <c r="A11" s="5">
        <v>43009</v>
      </c>
      <c r="B11" s="4">
        <v>2.35</v>
      </c>
    </row>
    <row r="12" spans="1:2" x14ac:dyDescent="0.35">
      <c r="A12" s="5">
        <v>43040</v>
      </c>
      <c r="B12" s="4">
        <v>3.3</v>
      </c>
    </row>
    <row r="13" spans="1:2" x14ac:dyDescent="0.35">
      <c r="A13" s="5">
        <v>43070</v>
      </c>
      <c r="B13" s="4">
        <v>2.56</v>
      </c>
    </row>
    <row r="14" spans="1:2" x14ac:dyDescent="0.35">
      <c r="A14" s="5">
        <v>43101</v>
      </c>
      <c r="B14" s="4">
        <v>2.61</v>
      </c>
    </row>
    <row r="15" spans="1:2" x14ac:dyDescent="0.35">
      <c r="A15" s="5">
        <v>43132</v>
      </c>
      <c r="B15" s="4">
        <v>2.2000000000000002</v>
      </c>
    </row>
    <row r="16" spans="1:2" x14ac:dyDescent="0.35">
      <c r="A16" s="5">
        <v>43160</v>
      </c>
      <c r="B16" s="4">
        <v>1.96</v>
      </c>
    </row>
    <row r="17" spans="1:2" x14ac:dyDescent="0.35">
      <c r="A17" s="5">
        <v>43191</v>
      </c>
      <c r="B17" s="4">
        <v>1.6</v>
      </c>
    </row>
    <row r="18" spans="1:2" x14ac:dyDescent="0.35">
      <c r="A18" s="5">
        <v>43221</v>
      </c>
      <c r="B18" s="4">
        <v>1.66</v>
      </c>
    </row>
    <row r="19" spans="1:2" x14ac:dyDescent="0.35">
      <c r="A19" s="5">
        <v>43252</v>
      </c>
      <c r="B19" s="4">
        <v>1.7</v>
      </c>
    </row>
    <row r="20" spans="1:2" x14ac:dyDescent="0.35">
      <c r="A20" s="5">
        <v>43282</v>
      </c>
      <c r="B20" s="4">
        <v>1.78</v>
      </c>
    </row>
    <row r="21" spans="1:2" x14ac:dyDescent="0.35">
      <c r="A21" s="5">
        <v>43313</v>
      </c>
      <c r="B21" s="4">
        <v>1.48</v>
      </c>
    </row>
    <row r="22" spans="1:2" x14ac:dyDescent="0.35">
      <c r="A22" s="5">
        <v>43344</v>
      </c>
      <c r="B22" s="4">
        <v>1.62</v>
      </c>
    </row>
    <row r="23" spans="1:2" x14ac:dyDescent="0.35">
      <c r="A23" s="5">
        <v>43374</v>
      </c>
      <c r="B23" s="4">
        <v>2.0699999999999998</v>
      </c>
    </row>
    <row r="24" spans="1:2" x14ac:dyDescent="0.35">
      <c r="A24" s="5">
        <v>43405</v>
      </c>
      <c r="B24" s="4">
        <v>2.79</v>
      </c>
    </row>
    <row r="25" spans="1:2" x14ac:dyDescent="0.35">
      <c r="A25" s="5">
        <v>43435</v>
      </c>
      <c r="B25" s="4">
        <v>2.84</v>
      </c>
    </row>
    <row r="26" spans="1:2" x14ac:dyDescent="0.35">
      <c r="A26" s="5">
        <v>43466</v>
      </c>
      <c r="B26" s="4">
        <v>2.5</v>
      </c>
    </row>
    <row r="27" spans="1:2" x14ac:dyDescent="0.35">
      <c r="A27" s="5">
        <v>43497</v>
      </c>
      <c r="B27" s="4">
        <v>1.71</v>
      </c>
    </row>
    <row r="28" spans="1:2" x14ac:dyDescent="0.35">
      <c r="A28" s="5">
        <v>43525</v>
      </c>
      <c r="B28" s="4">
        <v>1.67</v>
      </c>
    </row>
    <row r="29" spans="1:2" x14ac:dyDescent="0.35">
      <c r="A29" s="5">
        <v>43556</v>
      </c>
      <c r="B29" s="4">
        <v>1.89</v>
      </c>
    </row>
    <row r="30" spans="1:2" x14ac:dyDescent="0.35">
      <c r="A30" s="5">
        <v>43586</v>
      </c>
      <c r="B30" s="4">
        <v>1.67</v>
      </c>
    </row>
    <row r="31" spans="1:2" x14ac:dyDescent="0.35">
      <c r="A31" s="5">
        <v>43617</v>
      </c>
      <c r="B31" s="4">
        <v>1.75</v>
      </c>
    </row>
    <row r="32" spans="1:2" x14ac:dyDescent="0.35">
      <c r="A32" s="5">
        <v>43647</v>
      </c>
      <c r="B32" s="4">
        <v>1.61</v>
      </c>
    </row>
    <row r="33" spans="1:2" x14ac:dyDescent="0.35">
      <c r="A33" s="5">
        <v>43678</v>
      </c>
      <c r="B33" s="4">
        <v>1.46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6EE8A-27E1-4D87-AB95-CBE4E9F25327}">
  <dimension ref="A1:B33"/>
  <sheetViews>
    <sheetView workbookViewId="0">
      <selection activeCell="B17" sqref="B17:B33"/>
    </sheetView>
  </sheetViews>
  <sheetFormatPr defaultRowHeight="14.5" x14ac:dyDescent="0.35"/>
  <sheetData>
    <row r="1" spans="1:2" x14ac:dyDescent="0.35">
      <c r="A1" t="s">
        <v>0</v>
      </c>
      <c r="B1" t="s">
        <v>3</v>
      </c>
    </row>
    <row r="2" spans="1:2" x14ac:dyDescent="0.35">
      <c r="A2" s="2">
        <v>42736</v>
      </c>
      <c r="B2">
        <v>10860</v>
      </c>
    </row>
    <row r="3" spans="1:2" x14ac:dyDescent="0.35">
      <c r="A3" s="2">
        <v>42767</v>
      </c>
      <c r="B3">
        <v>5571</v>
      </c>
    </row>
    <row r="4" spans="1:2" x14ac:dyDescent="0.35">
      <c r="A4" s="2">
        <v>42795</v>
      </c>
      <c r="B4">
        <v>4653</v>
      </c>
    </row>
    <row r="5" spans="1:2" x14ac:dyDescent="0.35">
      <c r="A5" s="2">
        <v>42826</v>
      </c>
      <c r="B5">
        <v>4648</v>
      </c>
    </row>
    <row r="6" spans="1:2" x14ac:dyDescent="0.35">
      <c r="A6" s="2">
        <v>42856</v>
      </c>
      <c r="B6">
        <v>3955</v>
      </c>
    </row>
    <row r="7" spans="1:2" x14ac:dyDescent="0.35">
      <c r="A7" s="2">
        <v>42887</v>
      </c>
      <c r="B7">
        <v>3906</v>
      </c>
    </row>
    <row r="8" spans="1:2" x14ac:dyDescent="0.35">
      <c r="A8" s="2">
        <v>42917</v>
      </c>
      <c r="B8">
        <v>5641</v>
      </c>
    </row>
    <row r="9" spans="1:2" x14ac:dyDescent="0.35">
      <c r="A9" s="2">
        <v>42948</v>
      </c>
      <c r="B9">
        <v>4123</v>
      </c>
    </row>
    <row r="10" spans="1:2" x14ac:dyDescent="0.35">
      <c r="A10" s="2">
        <v>42979</v>
      </c>
      <c r="B10">
        <v>3278</v>
      </c>
    </row>
    <row r="11" spans="1:2" x14ac:dyDescent="0.35">
      <c r="A11" s="2">
        <v>43009</v>
      </c>
      <c r="B11">
        <v>3556</v>
      </c>
    </row>
    <row r="12" spans="1:2" x14ac:dyDescent="0.35">
      <c r="A12" s="2">
        <v>43040</v>
      </c>
      <c r="B12">
        <v>3409</v>
      </c>
    </row>
    <row r="13" spans="1:2" x14ac:dyDescent="0.35">
      <c r="A13" s="2">
        <v>43070</v>
      </c>
      <c r="B13">
        <v>2098</v>
      </c>
    </row>
    <row r="14" spans="1:2" x14ac:dyDescent="0.35">
      <c r="A14" s="2">
        <v>43101</v>
      </c>
      <c r="B14">
        <v>2910</v>
      </c>
    </row>
    <row r="15" spans="1:2" x14ac:dyDescent="0.35">
      <c r="A15" s="2">
        <v>43132</v>
      </c>
      <c r="B15">
        <v>2704</v>
      </c>
    </row>
    <row r="16" spans="1:2" x14ac:dyDescent="0.35">
      <c r="A16" s="2">
        <v>43160</v>
      </c>
      <c r="B16">
        <v>2290</v>
      </c>
    </row>
    <row r="17" spans="1:2" x14ac:dyDescent="0.35">
      <c r="A17" s="2">
        <v>43191</v>
      </c>
      <c r="B17">
        <v>1877</v>
      </c>
    </row>
    <row r="18" spans="1:2" x14ac:dyDescent="0.35">
      <c r="A18" s="2">
        <v>43221</v>
      </c>
      <c r="B18">
        <v>1343</v>
      </c>
    </row>
    <row r="19" spans="1:2" x14ac:dyDescent="0.35">
      <c r="A19" s="2">
        <v>43252</v>
      </c>
      <c r="B19">
        <v>1547</v>
      </c>
    </row>
    <row r="20" spans="1:2" x14ac:dyDescent="0.35">
      <c r="A20" s="2">
        <v>43282</v>
      </c>
      <c r="B20">
        <v>1846</v>
      </c>
    </row>
    <row r="21" spans="1:2" x14ac:dyDescent="0.35">
      <c r="A21" s="2">
        <v>43313</v>
      </c>
      <c r="B21">
        <v>1330</v>
      </c>
    </row>
    <row r="22" spans="1:2" x14ac:dyDescent="0.35">
      <c r="A22" s="2">
        <v>43344</v>
      </c>
      <c r="B22">
        <v>1087</v>
      </c>
    </row>
    <row r="23" spans="1:2" x14ac:dyDescent="0.35">
      <c r="A23" s="2">
        <v>43374</v>
      </c>
      <c r="B23">
        <v>1339</v>
      </c>
    </row>
    <row r="24" spans="1:2" x14ac:dyDescent="0.35">
      <c r="A24" s="2">
        <v>43405</v>
      </c>
      <c r="B24">
        <v>1458</v>
      </c>
    </row>
    <row r="25" spans="1:2" x14ac:dyDescent="0.35">
      <c r="A25" s="2">
        <v>43435</v>
      </c>
      <c r="B25">
        <v>1168</v>
      </c>
    </row>
    <row r="26" spans="1:2" x14ac:dyDescent="0.35">
      <c r="A26" s="2">
        <v>43466</v>
      </c>
      <c r="B26">
        <v>1451</v>
      </c>
    </row>
    <row r="27" spans="1:2" x14ac:dyDescent="0.35">
      <c r="A27" s="2">
        <v>43497</v>
      </c>
      <c r="B27">
        <v>1644</v>
      </c>
    </row>
    <row r="28" spans="1:2" x14ac:dyDescent="0.35">
      <c r="A28" s="2">
        <v>43525</v>
      </c>
      <c r="B28">
        <v>1782</v>
      </c>
    </row>
    <row r="29" spans="1:2" x14ac:dyDescent="0.35">
      <c r="A29" s="2">
        <v>43556</v>
      </c>
      <c r="B29">
        <v>1865</v>
      </c>
    </row>
    <row r="30" spans="1:2" x14ac:dyDescent="0.35">
      <c r="A30" s="2">
        <v>43586</v>
      </c>
      <c r="B30">
        <v>2033</v>
      </c>
    </row>
    <row r="31" spans="1:2" x14ac:dyDescent="0.35">
      <c r="A31" s="2">
        <v>43617</v>
      </c>
      <c r="B31">
        <v>2400</v>
      </c>
    </row>
    <row r="32" spans="1:2" x14ac:dyDescent="0.35">
      <c r="A32" s="2">
        <v>43647</v>
      </c>
      <c r="B32">
        <v>2333</v>
      </c>
    </row>
    <row r="33" spans="1:2" x14ac:dyDescent="0.35">
      <c r="A33" s="2">
        <v>43678</v>
      </c>
      <c r="B33">
        <v>1789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24594-D934-45A5-8518-4A66748EA60B}">
  <dimension ref="A1:AE33"/>
  <sheetViews>
    <sheetView workbookViewId="0">
      <selection activeCell="AE22" sqref="AE22"/>
    </sheetView>
  </sheetViews>
  <sheetFormatPr defaultRowHeight="14.5" x14ac:dyDescent="0.35"/>
  <cols>
    <col min="2" max="2" width="10.453125" bestFit="1" customWidth="1"/>
  </cols>
  <sheetData>
    <row r="1" spans="1:2" x14ac:dyDescent="0.35">
      <c r="A1" t="s">
        <v>0</v>
      </c>
      <c r="B1" t="s">
        <v>8</v>
      </c>
    </row>
    <row r="2" spans="1:2" x14ac:dyDescent="0.35">
      <c r="A2" s="2">
        <v>42736</v>
      </c>
      <c r="B2" s="3">
        <v>2020.65</v>
      </c>
    </row>
    <row r="3" spans="1:2" x14ac:dyDescent="0.35">
      <c r="A3" s="2">
        <v>42767</v>
      </c>
      <c r="B3" s="3">
        <v>1469.66</v>
      </c>
    </row>
    <row r="4" spans="1:2" x14ac:dyDescent="0.35">
      <c r="A4" s="2">
        <v>42795</v>
      </c>
      <c r="B4" s="3">
        <v>1355.87</v>
      </c>
    </row>
    <row r="5" spans="1:2" x14ac:dyDescent="0.35">
      <c r="A5" s="2">
        <v>42826</v>
      </c>
      <c r="B5" s="3">
        <v>1394.84</v>
      </c>
    </row>
    <row r="6" spans="1:2" x14ac:dyDescent="0.35">
      <c r="A6" s="2">
        <v>42856</v>
      </c>
      <c r="B6" s="3">
        <v>1280.78</v>
      </c>
    </row>
    <row r="7" spans="1:2" x14ac:dyDescent="0.35">
      <c r="A7" s="2">
        <v>42887</v>
      </c>
      <c r="B7" s="3">
        <v>1238.32</v>
      </c>
    </row>
    <row r="8" spans="1:2" x14ac:dyDescent="0.35">
      <c r="A8" s="2">
        <v>42917</v>
      </c>
      <c r="B8" s="3">
        <v>1537.2</v>
      </c>
    </row>
    <row r="9" spans="1:2" x14ac:dyDescent="0.35">
      <c r="A9" s="2">
        <v>42948</v>
      </c>
      <c r="B9" s="3">
        <v>1203.47</v>
      </c>
    </row>
    <row r="10" spans="1:2" x14ac:dyDescent="0.35">
      <c r="A10" s="2">
        <v>42979</v>
      </c>
      <c r="B10" s="3">
        <v>1008.14</v>
      </c>
    </row>
    <row r="11" spans="1:2" x14ac:dyDescent="0.35">
      <c r="A11" s="2">
        <v>43009</v>
      </c>
      <c r="B11" s="3">
        <v>1013.86</v>
      </c>
    </row>
    <row r="12" spans="1:2" x14ac:dyDescent="0.35">
      <c r="A12" s="2">
        <v>43040</v>
      </c>
      <c r="B12" s="3">
        <v>1140.97</v>
      </c>
    </row>
    <row r="13" spans="1:2" x14ac:dyDescent="0.35">
      <c r="A13" s="2">
        <v>43070</v>
      </c>
      <c r="B13" s="3">
        <v>778.87</v>
      </c>
    </row>
    <row r="14" spans="1:2" x14ac:dyDescent="0.35">
      <c r="A14" s="2">
        <v>43101</v>
      </c>
      <c r="B14" s="3">
        <v>963.17</v>
      </c>
    </row>
    <row r="15" spans="1:2" x14ac:dyDescent="0.35">
      <c r="A15" s="2">
        <v>43132</v>
      </c>
      <c r="B15" s="3">
        <v>760.26</v>
      </c>
    </row>
    <row r="16" spans="1:2" x14ac:dyDescent="0.35">
      <c r="A16" s="2">
        <v>43160</v>
      </c>
      <c r="B16" s="3">
        <v>658.78</v>
      </c>
    </row>
    <row r="17" spans="1:31" x14ac:dyDescent="0.35">
      <c r="A17" s="2">
        <v>43191</v>
      </c>
      <c r="B17" s="3">
        <v>539.48</v>
      </c>
    </row>
    <row r="18" spans="1:31" x14ac:dyDescent="0.35">
      <c r="A18" s="2">
        <v>43221</v>
      </c>
      <c r="B18" s="3">
        <v>375.97</v>
      </c>
    </row>
    <row r="19" spans="1:31" x14ac:dyDescent="0.35">
      <c r="A19" s="2">
        <v>43252</v>
      </c>
      <c r="B19" s="3">
        <v>428.74</v>
      </c>
    </row>
    <row r="20" spans="1:31" x14ac:dyDescent="0.35">
      <c r="A20" s="2">
        <v>43282</v>
      </c>
      <c r="B20" s="3">
        <v>459.32</v>
      </c>
      <c r="AE20">
        <f>387000</f>
        <v>387000</v>
      </c>
    </row>
    <row r="21" spans="1:31" x14ac:dyDescent="0.35">
      <c r="A21" s="2">
        <v>43313</v>
      </c>
      <c r="B21" s="3">
        <v>345.89</v>
      </c>
      <c r="AE21">
        <v>400</v>
      </c>
    </row>
    <row r="22" spans="1:31" x14ac:dyDescent="0.35">
      <c r="A22" s="2">
        <v>43344</v>
      </c>
      <c r="B22" s="3">
        <v>330.9</v>
      </c>
      <c r="AE22" s="9">
        <f>AE21/AE20</f>
        <v>1.0335917312661498E-3</v>
      </c>
    </row>
    <row r="23" spans="1:31" x14ac:dyDescent="0.35">
      <c r="A23" s="2">
        <v>43374</v>
      </c>
      <c r="B23" s="3">
        <v>480.72</v>
      </c>
    </row>
    <row r="24" spans="1:31" x14ac:dyDescent="0.35">
      <c r="A24" s="2">
        <v>43405</v>
      </c>
      <c r="B24" s="3">
        <v>531.45000000000005</v>
      </c>
    </row>
    <row r="25" spans="1:31" x14ac:dyDescent="0.35">
      <c r="A25" s="2">
        <v>43435</v>
      </c>
      <c r="B25" s="3">
        <v>481.36</v>
      </c>
    </row>
    <row r="26" spans="1:31" x14ac:dyDescent="0.35">
      <c r="A26" s="2">
        <v>43466</v>
      </c>
      <c r="B26" s="3">
        <v>534.71</v>
      </c>
    </row>
    <row r="27" spans="1:31" x14ac:dyDescent="0.35">
      <c r="A27" s="2">
        <v>43497</v>
      </c>
      <c r="B27" s="3">
        <v>500.12</v>
      </c>
    </row>
    <row r="28" spans="1:31" x14ac:dyDescent="0.35">
      <c r="A28" s="2">
        <v>43525</v>
      </c>
      <c r="B28" s="3">
        <v>560.74</v>
      </c>
    </row>
    <row r="29" spans="1:31" x14ac:dyDescent="0.35">
      <c r="A29" s="2">
        <v>43556</v>
      </c>
      <c r="B29" s="3">
        <v>581.74</v>
      </c>
    </row>
    <row r="30" spans="1:31" x14ac:dyDescent="0.35">
      <c r="A30" s="2">
        <v>43586</v>
      </c>
      <c r="B30" s="3">
        <v>574.15</v>
      </c>
    </row>
    <row r="31" spans="1:31" x14ac:dyDescent="0.35">
      <c r="A31" s="2">
        <v>43617</v>
      </c>
      <c r="B31" s="3">
        <v>617.89</v>
      </c>
    </row>
    <row r="32" spans="1:31" x14ac:dyDescent="0.35">
      <c r="A32" s="2">
        <v>43647</v>
      </c>
      <c r="B32" s="3">
        <v>636.84</v>
      </c>
    </row>
    <row r="33" spans="1:2" x14ac:dyDescent="0.35">
      <c r="A33" s="2">
        <v>43678</v>
      </c>
      <c r="B33" s="3">
        <v>429.24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342B9-A3CD-43DD-BCCA-D56AEE0E6D06}">
  <dimension ref="B1:AD44"/>
  <sheetViews>
    <sheetView showGridLines="0" tabSelected="1" workbookViewId="0">
      <selection activeCell="F16" sqref="F16"/>
    </sheetView>
  </sheetViews>
  <sheetFormatPr defaultRowHeight="14.5" x14ac:dyDescent="0.35"/>
  <cols>
    <col min="2" max="2" width="34.453125" bestFit="1" customWidth="1"/>
    <col min="3" max="3" width="29.90625" customWidth="1"/>
    <col min="7" max="7" width="14.7265625" bestFit="1" customWidth="1"/>
    <col min="9" max="9" width="42.7265625" customWidth="1"/>
    <col min="10" max="10" width="15.81640625" bestFit="1" customWidth="1"/>
    <col min="11" max="11" width="28.54296875" customWidth="1"/>
    <col min="16" max="16" width="10.26953125" bestFit="1" customWidth="1"/>
    <col min="27" max="27" width="9.26953125" bestFit="1" customWidth="1"/>
  </cols>
  <sheetData>
    <row r="1" spans="2:30" x14ac:dyDescent="0.35">
      <c r="D1" t="s">
        <v>58</v>
      </c>
    </row>
    <row r="2" spans="2:30" x14ac:dyDescent="0.35">
      <c r="B2" t="s">
        <v>57</v>
      </c>
      <c r="C2">
        <v>1857065</v>
      </c>
      <c r="D2" s="1">
        <v>0.224</v>
      </c>
      <c r="G2" t="s">
        <v>56</v>
      </c>
      <c r="H2" s="4">
        <v>2</v>
      </c>
    </row>
    <row r="3" spans="2:30" x14ac:dyDescent="0.35">
      <c r="B3" t="s">
        <v>55</v>
      </c>
      <c r="C3" s="22">
        <f>C5*D3</f>
        <v>5339061.875</v>
      </c>
      <c r="D3" s="1">
        <v>0.64400000000000002</v>
      </c>
      <c r="G3" t="s">
        <v>52</v>
      </c>
      <c r="H3" s="21">
        <f>(C10/C9)*1000</f>
        <v>2</v>
      </c>
    </row>
    <row r="4" spans="2:30" x14ac:dyDescent="0.35">
      <c r="B4" t="s">
        <v>54</v>
      </c>
      <c r="C4">
        <v>920179</v>
      </c>
    </row>
    <row r="5" spans="2:30" x14ac:dyDescent="0.35">
      <c r="B5" t="s">
        <v>53</v>
      </c>
      <c r="C5">
        <f>(C2/22.4)*100</f>
        <v>8290468.75</v>
      </c>
    </row>
    <row r="7" spans="2:30" x14ac:dyDescent="0.35">
      <c r="B7" t="s">
        <v>52</v>
      </c>
      <c r="C7" s="20">
        <f>SUM(C2:C4)</f>
        <v>8116305.875</v>
      </c>
    </row>
    <row r="9" spans="2:30" x14ac:dyDescent="0.35">
      <c r="B9" t="s">
        <v>51</v>
      </c>
      <c r="C9" s="19">
        <f>C5/9</f>
        <v>921163.1944444445</v>
      </c>
    </row>
    <row r="10" spans="2:30" x14ac:dyDescent="0.35">
      <c r="B10" t="s">
        <v>50</v>
      </c>
      <c r="C10" s="4">
        <f>(C9/1000)*H2</f>
        <v>1842.3263888888889</v>
      </c>
    </row>
    <row r="11" spans="2:30" x14ac:dyDescent="0.35">
      <c r="AA11" s="18">
        <f>921162/1000</f>
        <v>921.16200000000003</v>
      </c>
      <c r="AB11">
        <v>2</v>
      </c>
      <c r="AC11">
        <f>AB11*AA11</f>
        <v>1842.3240000000001</v>
      </c>
      <c r="AD11">
        <f>AC13*AC11</f>
        <v>22107.887999999999</v>
      </c>
    </row>
    <row r="13" spans="2:30" ht="26" x14ac:dyDescent="0.6">
      <c r="J13" s="17"/>
      <c r="P13" s="16"/>
      <c r="AC13">
        <v>12</v>
      </c>
    </row>
    <row r="14" spans="2:30" x14ac:dyDescent="0.35">
      <c r="B14" s="8" t="s">
        <v>49</v>
      </c>
    </row>
    <row r="15" spans="2:30" x14ac:dyDescent="0.35">
      <c r="B15" t="s">
        <v>48</v>
      </c>
      <c r="C15">
        <v>2778675</v>
      </c>
      <c r="K15">
        <f>12*300</f>
        <v>3600</v>
      </c>
    </row>
    <row r="16" spans="2:30" x14ac:dyDescent="0.35">
      <c r="B16" t="s">
        <v>47</v>
      </c>
      <c r="C16" s="16">
        <f>C15/9</f>
        <v>308741.66666666669</v>
      </c>
      <c r="K16">
        <f>12*230</f>
        <v>2760</v>
      </c>
    </row>
    <row r="19" spans="2:10" x14ac:dyDescent="0.35">
      <c r="B19" s="8" t="s">
        <v>46</v>
      </c>
    </row>
    <row r="20" spans="2:10" x14ac:dyDescent="0.35">
      <c r="B20" t="s">
        <v>45</v>
      </c>
      <c r="C20">
        <v>1</v>
      </c>
    </row>
    <row r="21" spans="2:10" x14ac:dyDescent="0.35">
      <c r="B21" t="s">
        <v>44</v>
      </c>
      <c r="C21" s="16">
        <f>C16</f>
        <v>308741.66666666669</v>
      </c>
    </row>
    <row r="27" spans="2:10" x14ac:dyDescent="0.35">
      <c r="B27" s="8" t="s">
        <v>43</v>
      </c>
      <c r="C27" s="15">
        <v>12656549</v>
      </c>
      <c r="J27">
        <f>8/4.5</f>
        <v>1.7777777777777777</v>
      </c>
    </row>
    <row r="28" spans="2:10" x14ac:dyDescent="0.35">
      <c r="B28" s="8" t="s">
        <v>42</v>
      </c>
      <c r="C28" s="15">
        <v>56870346</v>
      </c>
      <c r="J28">
        <f>1.75*4</f>
        <v>7</v>
      </c>
    </row>
    <row r="29" spans="2:10" x14ac:dyDescent="0.35">
      <c r="B29" t="s">
        <v>41</v>
      </c>
      <c r="C29">
        <f>C28/C27</f>
        <v>4.4933532829525644</v>
      </c>
    </row>
    <row r="44" spans="11:11" ht="25" x14ac:dyDescent="0.35">
      <c r="K44" s="14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127046B549954F9A29A72D8C83A082" ma:contentTypeVersion="14" ma:contentTypeDescription="Create a new document." ma:contentTypeScope="" ma:versionID="60a5c13ef7d17cbdc54f40aa25245948">
  <xsd:schema xmlns:xsd="http://www.w3.org/2001/XMLSchema" xmlns:xs="http://www.w3.org/2001/XMLSchema" xmlns:p="http://schemas.microsoft.com/office/2006/metadata/properties" xmlns:ns2="33db5c92-16d2-4cc2-b079-fbeb81ed6328" xmlns:ns3="fbfcf844-55a5-40a4-982d-68da7c80fc07" targetNamespace="http://schemas.microsoft.com/office/2006/metadata/properties" ma:root="true" ma:fieldsID="e2b9133c2d2fed57cf6ba0fb4be62b82" ns2:_="" ns3:_="">
    <xsd:import namespace="33db5c92-16d2-4cc2-b079-fbeb81ed6328"/>
    <xsd:import namespace="fbfcf844-55a5-40a4-982d-68da7c80fc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db5c92-16d2-4cc2-b079-fbeb81ed63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6" nillable="true" ma:displayName="Tags" ma:internalName="MediaServiceAutoTags" ma:readOnly="true">
      <xsd:simpleType>
        <xsd:restriction base="dms:Text"/>
      </xsd:simpleType>
    </xsd:element>
    <xsd:element name="MediaServiceDateTaken" ma:index="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9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fcf844-55a5-40a4-982d-68da7c80fc0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1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7CDC9AD-4597-4000-94F2-C4FC271B0A7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15B686F-FB2B-428A-B416-201BD93716C5}">
  <ds:schemaRefs>
    <ds:schemaRef ds:uri="http://purl.org/dc/terms/"/>
    <ds:schemaRef ds:uri="http://purl.org/dc/elements/1.1/"/>
    <ds:schemaRef ds:uri="fbfcf844-55a5-40a4-982d-68da7c80fc07"/>
    <ds:schemaRef ds:uri="http://schemas.microsoft.com/office/infopath/2007/PartnerControls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33db5c92-16d2-4cc2-b079-fbeb81ed6328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8FFC307E-1820-48A3-A03F-519B243767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db5c92-16d2-4cc2-b079-fbeb81ed6328"/>
    <ds:schemaRef ds:uri="fbfcf844-55a5-40a4-982d-68da7c80fc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Input_Data adsense</vt:lpstr>
      <vt:lpstr>Input_GA</vt:lpstr>
      <vt:lpstr>C_gederfde inkomsten</vt:lpstr>
      <vt:lpstr>C_RPM</vt:lpstr>
      <vt:lpstr>C_clicks</vt:lpstr>
      <vt:lpstr>C_revenue</vt:lpstr>
      <vt:lpstr>C_Impressie en potentie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Wouters</dc:creator>
  <cp:lastModifiedBy>Alex Wouters</cp:lastModifiedBy>
  <dcterms:created xsi:type="dcterms:W3CDTF">2019-09-02T09:04:44Z</dcterms:created>
  <dcterms:modified xsi:type="dcterms:W3CDTF">2019-09-10T19:30:36Z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0x01010012127046B549954F9A29A72D8C83A082</vt:lpwstr>
  </property>
</Properties>
</file>