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MESTRE II L&amp;O\CUADROS DE COSTOS\"/>
    </mc:Choice>
  </mc:AlternateContent>
  <xr:revisionPtr revIDLastSave="0" documentId="13_ncr:1_{9408383C-1F4B-4EE5-836E-5F9B82EC5FF8}" xr6:coauthVersionLast="47" xr6:coauthVersionMax="47" xr10:uidLastSave="{00000000-0000-0000-0000-000000000000}"/>
  <bookViews>
    <workbookView xWindow="-120" yWindow="-120" windowWidth="20730" windowHeight="11760" firstSheet="9" activeTab="10" xr2:uid="{EB3771A8-D519-4A41-A294-1802EA5426C1}"/>
  </bookViews>
  <sheets>
    <sheet name="Estimación Trimestre I" sheetId="1" r:id="rId1"/>
    <sheet name="Costos Trimestre I" sheetId="2" r:id="rId2"/>
    <sheet name="Estimación Trimestre II" sheetId="4" r:id="rId3"/>
    <sheet name="Costos Trimestre II" sheetId="5" r:id="rId4"/>
    <sheet name="Estimación Trimestre III" sheetId="6" r:id="rId5"/>
    <sheet name="Costos Trimestre III" sheetId="7" r:id="rId6"/>
    <sheet name="Estimación Trimestre IV" sheetId="8" r:id="rId7"/>
    <sheet name="Costos trimestre IV" sheetId="9" r:id="rId8"/>
    <sheet name="Estimación Trimestre V" sheetId="10" r:id="rId9"/>
    <sheet name="Costos Trimestre V" sheetId="11" r:id="rId10"/>
    <sheet name="Estimación Trimestre VI" sheetId="12" r:id="rId11"/>
    <sheet name="Costos Timestre VI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4" l="1"/>
  <c r="F7" i="13"/>
  <c r="F6" i="13"/>
  <c r="E7" i="13"/>
  <c r="E6" i="13"/>
  <c r="D7" i="13"/>
  <c r="F6" i="9"/>
  <c r="H12" i="4"/>
  <c r="H10" i="4"/>
  <c r="N20" i="12"/>
  <c r="M20" i="12"/>
  <c r="L20" i="12"/>
  <c r="N19" i="12"/>
  <c r="M19" i="12"/>
  <c r="N18" i="12"/>
  <c r="H9" i="12" a="1"/>
  <c r="H9" i="12" s="1"/>
  <c r="H8" i="12" a="1"/>
  <c r="H8" i="12" s="1"/>
  <c r="H7" i="12" a="1"/>
  <c r="H7" i="12" s="1"/>
  <c r="H6" i="12" a="1"/>
  <c r="H6" i="12" s="1"/>
  <c r="H5" i="12" a="1"/>
  <c r="H5" i="12" s="1"/>
  <c r="H4" i="12" a="1"/>
  <c r="H4" i="12" s="1"/>
  <c r="N20" i="10"/>
  <c r="F7" i="11" s="1"/>
  <c r="M20" i="10"/>
  <c r="E7" i="11" s="1"/>
  <c r="L20" i="10"/>
  <c r="D7" i="11" s="1"/>
  <c r="N19" i="10"/>
  <c r="F6" i="11" s="1"/>
  <c r="M19" i="10"/>
  <c r="E6" i="11" s="1"/>
  <c r="N18" i="10"/>
  <c r="H10" i="10" a="1"/>
  <c r="H10" i="10" s="1"/>
  <c r="H9" i="10" a="1"/>
  <c r="H9" i="10" s="1"/>
  <c r="H7" i="10" a="1"/>
  <c r="H7" i="10" s="1"/>
  <c r="H6" i="10" a="1"/>
  <c r="H6" i="10" s="1"/>
  <c r="H5" i="10" a="1"/>
  <c r="H5" i="10" s="1"/>
  <c r="H4" i="10" a="1"/>
  <c r="H4" i="10" s="1"/>
  <c r="N20" i="8"/>
  <c r="F7" i="9" s="1"/>
  <c r="M20" i="8"/>
  <c r="E7" i="9" s="1"/>
  <c r="L20" i="8"/>
  <c r="D7" i="9" s="1"/>
  <c r="N19" i="8"/>
  <c r="M19" i="8"/>
  <c r="E6" i="9" s="1"/>
  <c r="N18" i="8"/>
  <c r="H9" i="8" a="1"/>
  <c r="H9" i="8" s="1"/>
  <c r="H8" i="8" a="1"/>
  <c r="H8" i="8" s="1"/>
  <c r="H6" i="8" a="1"/>
  <c r="H6" i="8" s="1"/>
  <c r="H5" i="8" a="1"/>
  <c r="H5" i="8" s="1"/>
  <c r="H4" i="8" a="1"/>
  <c r="H4" i="8" s="1"/>
  <c r="N20" i="6"/>
  <c r="F7" i="7" s="1"/>
  <c r="M20" i="6"/>
  <c r="E7" i="7" s="1"/>
  <c r="L20" i="6"/>
  <c r="D7" i="7" s="1"/>
  <c r="N19" i="6"/>
  <c r="F6" i="7" s="1"/>
  <c r="M19" i="6"/>
  <c r="E6" i="7" s="1"/>
  <c r="N18" i="6"/>
  <c r="H10" i="6" a="1"/>
  <c r="H10" i="6" s="1"/>
  <c r="H8" i="6" a="1"/>
  <c r="H8" i="6" s="1"/>
  <c r="H7" i="6" a="1"/>
  <c r="H7" i="6" s="1"/>
  <c r="H6" i="6" a="1"/>
  <c r="H6" i="6" s="1"/>
  <c r="H5" i="6" a="1"/>
  <c r="H5" i="6" s="1"/>
  <c r="H4" i="6" a="1"/>
  <c r="H4" i="6" s="1"/>
  <c r="N20" i="4"/>
  <c r="F7" i="5" s="1"/>
  <c r="M20" i="4"/>
  <c r="E7" i="5" s="1"/>
  <c r="L20" i="4"/>
  <c r="D7" i="5" s="1"/>
  <c r="N19" i="4"/>
  <c r="F6" i="5" s="1"/>
  <c r="M19" i="4"/>
  <c r="E6" i="5" s="1"/>
  <c r="N18" i="4"/>
  <c r="H9" i="4" a="1"/>
  <c r="H9" i="4" s="1"/>
  <c r="H8" i="4" a="1"/>
  <c r="H8" i="4" s="1"/>
  <c r="H7" i="4" a="1"/>
  <c r="H7" i="4" s="1"/>
  <c r="H16" i="4" s="1"/>
  <c r="H6" i="4" a="1"/>
  <c r="H6" i="4" s="1"/>
  <c r="H5" i="4" a="1"/>
  <c r="H5" i="4" s="1"/>
  <c r="H4" i="4" a="1"/>
  <c r="H4" i="4" s="1"/>
  <c r="E6" i="2"/>
  <c r="F7" i="2"/>
  <c r="D7" i="2"/>
  <c r="N20" i="1"/>
  <c r="M20" i="1"/>
  <c r="E7" i="2" s="1"/>
  <c r="L20" i="1"/>
  <c r="N19" i="1"/>
  <c r="F6" i="2" s="1"/>
  <c r="M19" i="1"/>
  <c r="N18" i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J11" i="4" l="1"/>
  <c r="H10" i="12"/>
  <c r="H13" i="12" s="1"/>
  <c r="J11" i="12" s="1"/>
  <c r="H8" i="10"/>
  <c r="H11" i="10" s="1"/>
  <c r="J11" i="10" s="1"/>
  <c r="H7" i="8"/>
  <c r="H10" i="8" s="1"/>
  <c r="J11" i="8" s="1"/>
  <c r="H9" i="6"/>
  <c r="H12" i="6" s="1"/>
  <c r="J11" i="6" s="1"/>
  <c r="H13" i="4"/>
  <c r="H10" i="1"/>
  <c r="H13" i="1" s="1"/>
  <c r="J11" i="1" s="1"/>
  <c r="K11" i="4" l="1"/>
  <c r="C5" i="5"/>
  <c r="K11" i="12"/>
  <c r="C5" i="13"/>
  <c r="K11" i="10"/>
  <c r="C5" i="11"/>
  <c r="K11" i="8"/>
  <c r="C5" i="9"/>
  <c r="K11" i="6"/>
  <c r="C5" i="7"/>
  <c r="K18" i="4"/>
  <c r="C5" i="2"/>
  <c r="K11" i="1"/>
  <c r="L11" i="4" l="1"/>
  <c r="L18" i="4" s="1"/>
  <c r="M11" i="4"/>
  <c r="K20" i="4" s="1"/>
  <c r="C7" i="5" s="1"/>
  <c r="M11" i="12"/>
  <c r="L11" i="12"/>
  <c r="K18" i="12"/>
  <c r="M11" i="10"/>
  <c r="L11" i="10"/>
  <c r="K18" i="10"/>
  <c r="K18" i="8"/>
  <c r="M11" i="8"/>
  <c r="L11" i="8"/>
  <c r="K18" i="6"/>
  <c r="M11" i="6"/>
  <c r="L11" i="6"/>
  <c r="K19" i="4"/>
  <c r="C6" i="5" s="1"/>
  <c r="M18" i="4"/>
  <c r="L19" i="4"/>
  <c r="D6" i="5" s="1"/>
  <c r="F5" i="5"/>
  <c r="F8" i="5" s="1"/>
  <c r="C8" i="5"/>
  <c r="E5" i="5"/>
  <c r="E8" i="5" s="1"/>
  <c r="D5" i="5"/>
  <c r="D8" i="5" s="1"/>
  <c r="F5" i="9"/>
  <c r="F8" i="9" s="1"/>
  <c r="E5" i="9"/>
  <c r="E8" i="9" s="1"/>
  <c r="C8" i="9"/>
  <c r="D5" i="9"/>
  <c r="D8" i="9" s="1"/>
  <c r="F5" i="13"/>
  <c r="F8" i="13" s="1"/>
  <c r="C8" i="13"/>
  <c r="D5" i="13"/>
  <c r="D8" i="13" s="1"/>
  <c r="E5" i="13"/>
  <c r="E8" i="13" s="1"/>
  <c r="F5" i="11"/>
  <c r="F8" i="11" s="1"/>
  <c r="D5" i="11"/>
  <c r="D8" i="11" s="1"/>
  <c r="E5" i="11"/>
  <c r="E8" i="11" s="1"/>
  <c r="C8" i="11"/>
  <c r="F5" i="7"/>
  <c r="F8" i="7" s="1"/>
  <c r="D5" i="7"/>
  <c r="D8" i="7" s="1"/>
  <c r="C8" i="7"/>
  <c r="E5" i="7"/>
  <c r="E8" i="7" s="1"/>
  <c r="K18" i="1"/>
  <c r="L11" i="1"/>
  <c r="M11" i="1"/>
  <c r="C8" i="2"/>
  <c r="E5" i="2"/>
  <c r="E8" i="2" s="1"/>
  <c r="F5" i="2"/>
  <c r="F8" i="2" s="1"/>
  <c r="D5" i="2"/>
  <c r="D8" i="2" s="1"/>
  <c r="K19" i="12" l="1"/>
  <c r="C6" i="13" s="1"/>
  <c r="L18" i="12"/>
  <c r="K20" i="12"/>
  <c r="C7" i="13" s="1"/>
  <c r="M18" i="12"/>
  <c r="L19" i="12"/>
  <c r="D6" i="13" s="1"/>
  <c r="L18" i="10"/>
  <c r="K19" i="10"/>
  <c r="C6" i="11" s="1"/>
  <c r="M18" i="10"/>
  <c r="L19" i="10"/>
  <c r="D6" i="11" s="1"/>
  <c r="K20" i="10"/>
  <c r="C7" i="11" s="1"/>
  <c r="K19" i="8"/>
  <c r="C6" i="9" s="1"/>
  <c r="L18" i="8"/>
  <c r="L19" i="8"/>
  <c r="D6" i="9" s="1"/>
  <c r="K20" i="8"/>
  <c r="C7" i="9" s="1"/>
  <c r="M18" i="8"/>
  <c r="L18" i="6"/>
  <c r="K19" i="6"/>
  <c r="C6" i="7" s="1"/>
  <c r="M18" i="6"/>
  <c r="K20" i="6"/>
  <c r="C7" i="7" s="1"/>
  <c r="L19" i="6"/>
  <c r="D6" i="7" s="1"/>
  <c r="F15" i="11"/>
  <c r="F12" i="11"/>
  <c r="F13" i="11"/>
  <c r="F14" i="11"/>
  <c r="C15" i="9"/>
  <c r="C12" i="9"/>
  <c r="C14" i="9"/>
  <c r="C13" i="9"/>
  <c r="E14" i="11"/>
  <c r="E15" i="11"/>
  <c r="E12" i="11"/>
  <c r="E13" i="11"/>
  <c r="E13" i="13"/>
  <c r="E15" i="13"/>
  <c r="E14" i="13"/>
  <c r="E12" i="13"/>
  <c r="F12" i="13"/>
  <c r="F13" i="13"/>
  <c r="F15" i="13"/>
  <c r="F14" i="13"/>
  <c r="E15" i="9"/>
  <c r="E13" i="9"/>
  <c r="E14" i="9"/>
  <c r="E12" i="9"/>
  <c r="D15" i="13"/>
  <c r="D12" i="13"/>
  <c r="D13" i="13"/>
  <c r="D14" i="13"/>
  <c r="C15" i="13"/>
  <c r="C14" i="13"/>
  <c r="C13" i="13"/>
  <c r="C12" i="13"/>
  <c r="C15" i="11"/>
  <c r="C14" i="11"/>
  <c r="C12" i="11"/>
  <c r="C13" i="11"/>
  <c r="F12" i="9"/>
  <c r="F15" i="9"/>
  <c r="F14" i="9"/>
  <c r="F13" i="9"/>
  <c r="E13" i="5"/>
  <c r="E12" i="5"/>
  <c r="E15" i="5"/>
  <c r="E14" i="5"/>
  <c r="D13" i="9"/>
  <c r="D12" i="9"/>
  <c r="D15" i="9"/>
  <c r="D14" i="9"/>
  <c r="D15" i="5"/>
  <c r="D14" i="5"/>
  <c r="D12" i="5"/>
  <c r="D13" i="5"/>
  <c r="D12" i="7"/>
  <c r="D15" i="7"/>
  <c r="D14" i="7"/>
  <c r="D13" i="7"/>
  <c r="C15" i="5"/>
  <c r="C12" i="5"/>
  <c r="C13" i="5"/>
  <c r="C14" i="5"/>
  <c r="D15" i="11"/>
  <c r="D12" i="11"/>
  <c r="D14" i="11"/>
  <c r="D13" i="11"/>
  <c r="E14" i="7"/>
  <c r="E12" i="7"/>
  <c r="E13" i="7"/>
  <c r="E15" i="7"/>
  <c r="C14" i="7"/>
  <c r="C15" i="7"/>
  <c r="C12" i="7"/>
  <c r="C13" i="7"/>
  <c r="F13" i="7"/>
  <c r="F15" i="7"/>
  <c r="F12" i="7"/>
  <c r="F14" i="7"/>
  <c r="F13" i="5"/>
  <c r="F12" i="5"/>
  <c r="F15" i="5"/>
  <c r="F14" i="5"/>
  <c r="D13" i="2"/>
  <c r="D12" i="2"/>
  <c r="D15" i="2"/>
  <c r="D14" i="2"/>
  <c r="C14" i="2"/>
  <c r="C13" i="2"/>
  <c r="C12" i="2"/>
  <c r="C15" i="2"/>
  <c r="F13" i="2"/>
  <c r="F15" i="2"/>
  <c r="F12" i="2"/>
  <c r="F14" i="2"/>
  <c r="E13" i="2"/>
  <c r="E12" i="2"/>
  <c r="E15" i="2"/>
  <c r="E14" i="2"/>
  <c r="K20" i="1"/>
  <c r="L19" i="1"/>
  <c r="M18" i="1"/>
  <c r="L18" i="1"/>
  <c r="K19" i="1"/>
  <c r="E16" i="13" l="1"/>
  <c r="E16" i="9"/>
  <c r="C16" i="13"/>
  <c r="F16" i="9"/>
  <c r="D16" i="11"/>
  <c r="D16" i="7"/>
  <c r="F16" i="5"/>
  <c r="F16" i="7"/>
  <c r="D16" i="13"/>
  <c r="C16" i="7"/>
  <c r="E16" i="5"/>
  <c r="C16" i="9"/>
  <c r="C16" i="5"/>
  <c r="D16" i="9"/>
  <c r="E16" i="11"/>
  <c r="D16" i="5"/>
  <c r="C16" i="11"/>
  <c r="C6" i="2"/>
  <c r="F16" i="11"/>
  <c r="D6" i="2"/>
  <c r="E16" i="7"/>
  <c r="C7" i="2"/>
  <c r="F16" i="13"/>
  <c r="D16" i="2"/>
  <c r="C16" i="2"/>
  <c r="E16" i="2"/>
  <c r="F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<sst xmlns="http://schemas.openxmlformats.org/spreadsheetml/2006/main" count="325" uniqueCount="70">
  <si>
    <t>Estimación de esfuerzos por módulos o componentes</t>
  </si>
  <si>
    <t>Simple</t>
  </si>
  <si>
    <t>Muy fácil</t>
  </si>
  <si>
    <t>Fácil</t>
  </si>
  <si>
    <t>Normal</t>
  </si>
  <si>
    <t>Difícil</t>
  </si>
  <si>
    <t>Horas</t>
  </si>
  <si>
    <t>Total Esfuerzo</t>
  </si>
  <si>
    <t>&lt;Modulo&gt;</t>
  </si>
  <si>
    <t>Muy Dificil</t>
  </si>
  <si>
    <t>Agenda y Recursos</t>
  </si>
  <si>
    <t>Días</t>
  </si>
  <si>
    <t>Semanas</t>
  </si>
  <si>
    <t>Meses</t>
  </si>
  <si>
    <t>1 Recurso</t>
  </si>
  <si>
    <t>2 Recursos</t>
  </si>
  <si>
    <t>3 Recursos</t>
  </si>
  <si>
    <t>4 Recursos</t>
  </si>
  <si>
    <t>Gran Total</t>
  </si>
  <si>
    <t>Total de esfuerzos</t>
  </si>
  <si>
    <t>semanas</t>
  </si>
  <si>
    <t>meses</t>
  </si>
  <si>
    <t>Tiempo/recursos</t>
  </si>
  <si>
    <t>Total</t>
  </si>
  <si>
    <t>Costo del proyecto</t>
  </si>
  <si>
    <t>Costo x Hora</t>
  </si>
  <si>
    <t>Conceptos/Recursos</t>
  </si>
  <si>
    <t>Desgloce de Proyecto</t>
  </si>
  <si>
    <t>Developer(50%)</t>
  </si>
  <si>
    <t>Costos Fijos(30%)</t>
  </si>
  <si>
    <t>Gastos Extra (10%)</t>
  </si>
  <si>
    <t>Ganancia (10%)</t>
  </si>
  <si>
    <t>TRIMSTRE I</t>
  </si>
  <si>
    <t>TRIMESTRE II</t>
  </si>
  <si>
    <t>En el proyecto se evidencia el diccionario de datos</t>
  </si>
  <si>
    <t>Elaborar el prototipo navegable del software (Html - CSS)</t>
  </si>
  <si>
    <t>TRIMESTRE III</t>
  </si>
  <si>
    <t>TRIMESTRE IV</t>
  </si>
  <si>
    <t>TRIMESTRE V</t>
  </si>
  <si>
    <t>TRIMESTRE VI</t>
  </si>
  <si>
    <t>Nombre proyecto  Objetivo general  Objetivos específicos  Planteamiento del problema y pregunta problema  Alcance del
proyecto          Justificación</t>
  </si>
  <si>
    <t>BPMN</t>
  </si>
  <si>
    <t>Recolección de información y análisis de resultados.
dependiendo de la técnica a usar).</t>
  </si>
  <si>
    <t xml:space="preserve">Requerimientos funcionales y no funcionales </t>
  </si>
  <si>
    <t>Realización de un prototipo usando mockups o wireframes</t>
  </si>
  <si>
    <t>Control de versiones</t>
  </si>
  <si>
    <t>Ficha técnica                                 -Estimación de costos de software-hardware                                    -Comparativo de proveedores</t>
  </si>
  <si>
    <t xml:space="preserve">Diagrama de casos de uso (formato de casos de uso extendido) </t>
  </si>
  <si>
    <t>Modelo entidad relación notación crows foot</t>
  </si>
  <si>
    <t>Normalización del modelo relaciónal</t>
  </si>
  <si>
    <t xml:space="preserve">Diagrama de clases </t>
  </si>
  <si>
    <t>Diagrama de despliegue</t>
  </si>
  <si>
    <t xml:space="preserve">Control de versiones </t>
  </si>
  <si>
    <t xml:space="preserve">Construcción de la base de datos </t>
  </si>
  <si>
    <t>Uso de la base de datos</t>
  </si>
  <si>
    <t>Realización del FrontEnd Funcional</t>
  </si>
  <si>
    <t>Uso de sistemas de control de versiones</t>
  </si>
  <si>
    <t>Se observa que el password o contraseñas contemplan encriptación de datos</t>
  </si>
  <si>
    <t>Implementación de la API REST agregando seguridad</t>
  </si>
  <si>
    <t>Se evidencia que el front end web</t>
  </si>
  <si>
    <t>Uso de sistemas de control de versiones.</t>
  </si>
  <si>
    <t>Se evidencia el desarrollo de la codificación al 100%</t>
  </si>
  <si>
    <t>Se evidencia el consumo de la API Rest con aplicaciones móviles.</t>
  </si>
  <si>
    <t xml:space="preserve">Implementación de la API REST documentada </t>
  </si>
  <si>
    <t>Aplicación de una metodología ágil</t>
  </si>
  <si>
    <t>Técnica de pruebas de software.</t>
  </si>
  <si>
    <t>Plan de instalación                     -plan de respaldo                         -plan de migración                       -capacitación.</t>
  </si>
  <si>
    <t>Modelo de calidad.</t>
  </si>
  <si>
    <t>Manuales de instalación                     -Técnico y de usuario.</t>
  </si>
  <si>
    <t>Despliegue del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</si>
</sst>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0" fillId="0" borderId="1" xfId="0" applyBorder="1"/>
    <xf numFmtId="0" fontId="2" fillId="5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164" fontId="3" fillId="6" borderId="0" xfId="0" applyNumberFormat="1" applyFont="1" applyFill="1"/>
    <xf numFmtId="0" fontId="0" fillId="2" borderId="1" xfId="0" applyFill="1" applyBorder="1"/>
    <xf numFmtId="164" fontId="0" fillId="5" borderId="1" xfId="0" applyNumberFormat="1" applyFill="1" applyBorder="1"/>
    <xf numFmtId="164" fontId="0" fillId="0" borderId="1" xfId="0" applyNumberFormat="1" applyBorder="1"/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left" vertical="center" wrapText="1"/>
    </xf>
    <xf numFmtId="164" fontId="5" fillId="5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5FE3-626B-4E06-97A4-468C846F7EA9}">
  <dimension ref="A1:P22"/>
  <sheetViews>
    <sheetView topLeftCell="A7" workbookViewId="0">
      <selection activeCell="L18" sqref="L18"/>
    </sheetView>
  </sheetViews>
  <sheetFormatPr baseColWidth="10" defaultRowHeight="15" x14ac:dyDescent="0.25"/>
  <cols>
    <col min="1" max="1" width="22.7109375" customWidth="1"/>
  </cols>
  <sheetData>
    <row r="1" spans="1:16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16" x14ac:dyDescent="0.25">
      <c r="A2" s="26"/>
      <c r="B2" s="26"/>
      <c r="C2" s="26"/>
      <c r="D2" s="26"/>
      <c r="E2" s="26"/>
      <c r="F2" s="26"/>
      <c r="G2" s="26"/>
      <c r="H2" s="26"/>
    </row>
    <row r="3" spans="1:16" x14ac:dyDescent="0.25">
      <c r="A3" s="24" t="s">
        <v>32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9</v>
      </c>
      <c r="H3" s="25" t="s">
        <v>6</v>
      </c>
      <c r="J3" s="6"/>
      <c r="K3" s="6" t="s">
        <v>1</v>
      </c>
      <c r="L3" s="6" t="s">
        <v>2</v>
      </c>
      <c r="M3" s="6" t="s">
        <v>3</v>
      </c>
      <c r="N3" s="6" t="s">
        <v>4</v>
      </c>
      <c r="O3" s="6" t="s">
        <v>5</v>
      </c>
      <c r="P3" s="6" t="s">
        <v>9</v>
      </c>
    </row>
    <row r="4" spans="1:16" ht="120" x14ac:dyDescent="0.25">
      <c r="A4" s="12" t="s">
        <v>40</v>
      </c>
      <c r="B4" s="3"/>
      <c r="C4" s="3"/>
      <c r="D4" s="3">
        <v>1</v>
      </c>
      <c r="E4" s="3"/>
      <c r="F4" s="3"/>
      <c r="G4" s="3"/>
      <c r="H4" s="3" cm="1">
        <f t="array" ref="H4">_xlfn.IFS(B4=1,K$4,C4=1,L$4,D4=1,M$4,E4=1,N$4,F4=1,O$4,G4=1,P$4,COUNTBLANK(B5:G5)&gt;5," ")</f>
        <v>16</v>
      </c>
      <c r="J4" s="3" t="s">
        <v>6</v>
      </c>
      <c r="K4" s="3">
        <v>4</v>
      </c>
      <c r="L4" s="3">
        <v>8</v>
      </c>
      <c r="M4" s="3">
        <v>16</v>
      </c>
      <c r="N4" s="3">
        <v>24</v>
      </c>
      <c r="O4" s="3">
        <v>32</v>
      </c>
      <c r="P4" s="3">
        <v>40</v>
      </c>
    </row>
    <row r="5" spans="1:16" ht="28.5" customHeight="1" x14ac:dyDescent="0.25">
      <c r="A5" s="12" t="s">
        <v>41</v>
      </c>
      <c r="B5" s="3"/>
      <c r="C5" s="3"/>
      <c r="D5" s="3"/>
      <c r="E5" s="3">
        <v>1</v>
      </c>
      <c r="F5" s="3"/>
      <c r="G5" s="3"/>
      <c r="H5" s="3" cm="1">
        <f t="array" ref="H5">_xlfn.IFS(B5=1,K$4,C5=1,L$4,D5=1,M$4,E5=1,N$4,F5=1,O$4,G5=1,P$4,COUNTBLANK(B6:G6)&gt;5," ")</f>
        <v>24</v>
      </c>
    </row>
    <row r="6" spans="1:16" ht="75" x14ac:dyDescent="0.25">
      <c r="A6" s="12" t="s">
        <v>42</v>
      </c>
      <c r="B6" s="3"/>
      <c r="C6" s="3"/>
      <c r="D6" s="3"/>
      <c r="E6" s="3">
        <v>1</v>
      </c>
      <c r="F6" s="3"/>
      <c r="G6" s="3"/>
      <c r="H6" s="3" cm="1">
        <f t="array" ref="H6">_xlfn.IFS(B6=1,K$4,C6=1,L$4,D6=1,M$4,E6=1,N$4,F6=1,O$4,G6=1,P$4,COUNTBLANK(B7:G7)&gt;5," ")</f>
        <v>24</v>
      </c>
    </row>
    <row r="7" spans="1:16" ht="45" x14ac:dyDescent="0.25">
      <c r="A7" s="12" t="s">
        <v>43</v>
      </c>
      <c r="B7" s="3"/>
      <c r="C7" s="3"/>
      <c r="D7" s="3"/>
      <c r="E7" s="3"/>
      <c r="F7" s="3">
        <v>1</v>
      </c>
      <c r="G7" s="3"/>
      <c r="H7" s="3" cm="1">
        <f t="array" ref="H7">_xlfn.IFS(B7=1,K$4,C7=1,L$4,D7=1,M$4,E7=1,N$4,F7=1,O$4,G7=1,P$4,COUNTBLANK(B8:G8)&gt;5," ")</f>
        <v>32</v>
      </c>
    </row>
    <row r="8" spans="1:16" ht="45" x14ac:dyDescent="0.25">
      <c r="A8" s="13" t="s">
        <v>44</v>
      </c>
      <c r="B8" s="3"/>
      <c r="C8" s="3"/>
      <c r="D8" s="3"/>
      <c r="E8" s="3"/>
      <c r="F8" s="3">
        <v>1</v>
      </c>
      <c r="G8" s="3"/>
      <c r="H8" s="3" cm="1">
        <f t="array" ref="H8">_xlfn.IFS(B8=1,K$4,C8=1,L$4,D8=1,M$4,E8=1,N$4,F8=1,O$4,G8=1,P$4,COUNTBLANK(B9:G9)&gt;5," ")</f>
        <v>32</v>
      </c>
    </row>
    <row r="9" spans="1:16" x14ac:dyDescent="0.25">
      <c r="A9" s="13" t="s">
        <v>45</v>
      </c>
      <c r="B9" s="3"/>
      <c r="C9" s="3"/>
      <c r="D9" s="3"/>
      <c r="E9" s="3">
        <v>1</v>
      </c>
      <c r="F9" s="3"/>
      <c r="G9" s="3"/>
      <c r="H9" s="3" cm="1">
        <f t="array" ref="H9">_xlfn.IFS(B9=1,K$4,C9=1,L$4,D9=1,M$4,E9=1,N$4,F9=1,O$4,G9=1,P$4,COUNTBLANK(B10:G10)&gt;5," ")</f>
        <v>24</v>
      </c>
      <c r="J9" s="26" t="s">
        <v>19</v>
      </c>
      <c r="K9" s="26"/>
      <c r="L9" s="26"/>
      <c r="M9" s="26"/>
    </row>
    <row r="10" spans="1:16" x14ac:dyDescent="0.25">
      <c r="A10" s="13" t="s">
        <v>7</v>
      </c>
      <c r="B10" s="5"/>
      <c r="C10" s="5"/>
      <c r="D10" s="5"/>
      <c r="E10" s="5"/>
      <c r="F10" s="5"/>
      <c r="G10" s="5"/>
      <c r="H10" s="5">
        <f>SUM(H2:H9)</f>
        <v>152</v>
      </c>
      <c r="J10" s="6" t="s">
        <v>6</v>
      </c>
      <c r="K10" s="6" t="s">
        <v>11</v>
      </c>
      <c r="L10" s="6" t="s">
        <v>20</v>
      </c>
      <c r="M10" s="6" t="s">
        <v>21</v>
      </c>
    </row>
    <row r="11" spans="1:16" x14ac:dyDescent="0.25">
      <c r="A11" s="14"/>
      <c r="J11" s="7">
        <f>H13</f>
        <v>152</v>
      </c>
      <c r="K11" s="7">
        <f>J11/8</f>
        <v>19</v>
      </c>
      <c r="L11" s="7">
        <f>K11/4</f>
        <v>4.75</v>
      </c>
      <c r="M11" s="7">
        <f>K11/20</f>
        <v>0.95</v>
      </c>
    </row>
    <row r="12" spans="1:16" x14ac:dyDescent="0.25">
      <c r="A12" s="14"/>
    </row>
    <row r="13" spans="1:16" x14ac:dyDescent="0.25">
      <c r="A13" s="4" t="s">
        <v>18</v>
      </c>
      <c r="B13" s="5"/>
      <c r="C13" s="5"/>
      <c r="D13" s="5"/>
      <c r="E13" s="5"/>
      <c r="F13" s="5"/>
      <c r="G13" s="5"/>
      <c r="H13" s="5">
        <f>SUM(H10)</f>
        <v>152</v>
      </c>
    </row>
    <row r="14" spans="1:16" x14ac:dyDescent="0.25">
      <c r="A14" s="14"/>
    </row>
    <row r="15" spans="1:16" x14ac:dyDescent="0.25">
      <c r="A15" s="14"/>
    </row>
    <row r="16" spans="1:16" x14ac:dyDescent="0.25">
      <c r="A16" s="14"/>
      <c r="J16" s="27" t="s">
        <v>10</v>
      </c>
      <c r="K16" s="27"/>
      <c r="L16" s="27"/>
      <c r="M16" s="27"/>
      <c r="N16" s="27"/>
    </row>
    <row r="17" spans="1:14" x14ac:dyDescent="0.25">
      <c r="A17" s="14"/>
      <c r="J17" s="2" t="s">
        <v>6</v>
      </c>
      <c r="K17" s="2" t="s">
        <v>14</v>
      </c>
      <c r="L17" s="2" t="s">
        <v>15</v>
      </c>
      <c r="M17" s="2" t="s">
        <v>16</v>
      </c>
      <c r="N17" s="2" t="s">
        <v>17</v>
      </c>
    </row>
    <row r="18" spans="1:14" x14ac:dyDescent="0.25">
      <c r="A18" s="14"/>
      <c r="J18" s="3" t="s">
        <v>11</v>
      </c>
      <c r="K18" s="3">
        <f>K$11/1</f>
        <v>19</v>
      </c>
      <c r="L18" s="3">
        <f>L$11/2</f>
        <v>2.375</v>
      </c>
      <c r="M18" s="3">
        <f>M$11/3</f>
        <v>0.31666666666666665</v>
      </c>
      <c r="N18" s="3">
        <f>N$11/4</f>
        <v>0</v>
      </c>
    </row>
    <row r="19" spans="1:14" x14ac:dyDescent="0.25">
      <c r="A19" s="14"/>
      <c r="J19" s="3" t="s">
        <v>12</v>
      </c>
      <c r="K19" s="3">
        <f>L$11/1</f>
        <v>4.75</v>
      </c>
      <c r="L19" s="3">
        <f>M$11/2</f>
        <v>0.47499999999999998</v>
      </c>
      <c r="M19" s="3">
        <f>N$11/3</f>
        <v>0</v>
      </c>
      <c r="N19" s="3">
        <f>O$11/4</f>
        <v>0</v>
      </c>
    </row>
    <row r="20" spans="1:14" x14ac:dyDescent="0.25">
      <c r="J20" s="3" t="s">
        <v>13</v>
      </c>
      <c r="K20" s="3">
        <f>M$11/1</f>
        <v>0.95</v>
      </c>
      <c r="L20" s="3">
        <f>N$11/2</f>
        <v>0</v>
      </c>
      <c r="M20" s="3">
        <f>O$11/3</f>
        <v>0</v>
      </c>
      <c r="N20" s="3">
        <f>P$11/4</f>
        <v>0</v>
      </c>
    </row>
    <row r="22" spans="1:14" x14ac:dyDescent="0.25">
      <c r="A22" s="15"/>
    </row>
  </sheetData>
  <mergeCells count="3">
    <mergeCell ref="A1:H2"/>
    <mergeCell ref="J9:M9"/>
    <mergeCell ref="J16:N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B6B7-221B-486B-85A2-CEE2DFED6D06}">
  <dimension ref="B2:I16"/>
  <sheetViews>
    <sheetView workbookViewId="0">
      <selection activeCell="I3" sqref="I3"/>
    </sheetView>
  </sheetViews>
  <sheetFormatPr baseColWidth="10" defaultRowHeight="15" x14ac:dyDescent="0.25"/>
  <cols>
    <col min="2" max="2" width="21.42578125" customWidth="1"/>
    <col min="9" max="9" width="24.85546875" bestFit="1" customWidth="1"/>
  </cols>
  <sheetData>
    <row r="2" spans="2:9" x14ac:dyDescent="0.25">
      <c r="H2" s="1" t="s">
        <v>25</v>
      </c>
      <c r="I2" s="8">
        <v>5531</v>
      </c>
    </row>
    <row r="3" spans="2:9" x14ac:dyDescent="0.25">
      <c r="B3" s="28" t="s">
        <v>24</v>
      </c>
      <c r="C3" s="28"/>
      <c r="D3" s="28"/>
      <c r="E3" s="28"/>
      <c r="F3" s="28"/>
    </row>
    <row r="4" spans="2:9" x14ac:dyDescent="0.25">
      <c r="B4" s="6" t="s">
        <v>22</v>
      </c>
      <c r="C4" s="6">
        <v>1</v>
      </c>
      <c r="D4" s="6">
        <v>2</v>
      </c>
      <c r="E4" s="6">
        <v>3</v>
      </c>
      <c r="F4" s="6">
        <v>4</v>
      </c>
    </row>
    <row r="5" spans="2:9" x14ac:dyDescent="0.25">
      <c r="B5" s="9" t="s">
        <v>6</v>
      </c>
      <c r="C5" s="3">
        <f>'Estimación Trimestre I'!J11</f>
        <v>152</v>
      </c>
      <c r="D5" s="3">
        <f>C5/2</f>
        <v>76</v>
      </c>
      <c r="E5" s="3">
        <f>C5/3</f>
        <v>50.666666666666664</v>
      </c>
      <c r="F5" s="3">
        <f>C5/4</f>
        <v>38</v>
      </c>
    </row>
    <row r="6" spans="2:9" x14ac:dyDescent="0.25">
      <c r="B6" s="9" t="s">
        <v>12</v>
      </c>
      <c r="C6" s="3">
        <f>'Estimación Trimestre I'!K19</f>
        <v>4.75</v>
      </c>
      <c r="D6" s="3">
        <f>'Estimación Trimestre I'!L19</f>
        <v>0.47499999999999998</v>
      </c>
      <c r="E6" s="3">
        <f>'Estimación Trimestre I'!M19</f>
        <v>0</v>
      </c>
      <c r="F6" s="3">
        <f>'Estimación Trimestre I'!N19</f>
        <v>0</v>
      </c>
    </row>
    <row r="7" spans="2:9" x14ac:dyDescent="0.25">
      <c r="B7" s="9" t="s">
        <v>13</v>
      </c>
      <c r="C7" s="3">
        <f>'Estimación Trimestre I'!K20</f>
        <v>0.95</v>
      </c>
      <c r="D7" s="3">
        <f>'Estimación Trimestre I'!L20</f>
        <v>0</v>
      </c>
      <c r="E7" s="3">
        <f>'Estimación Trimestre I'!M20</f>
        <v>0</v>
      </c>
      <c r="F7" s="3">
        <f>'Estimación Trimestre I'!N20</f>
        <v>0</v>
      </c>
    </row>
    <row r="8" spans="2:9" x14ac:dyDescent="0.25">
      <c r="B8" s="5" t="s">
        <v>23</v>
      </c>
      <c r="C8" s="10">
        <f>C5*I2</f>
        <v>840712</v>
      </c>
      <c r="D8" s="10">
        <f>(D5*I2)*2</f>
        <v>840712</v>
      </c>
      <c r="E8" s="10">
        <f>(E5*I2)*3</f>
        <v>840712</v>
      </c>
      <c r="F8" s="10">
        <f>(F5*I2)*4</f>
        <v>840712</v>
      </c>
    </row>
    <row r="10" spans="2:9" x14ac:dyDescent="0.25">
      <c r="B10" s="28" t="s">
        <v>27</v>
      </c>
      <c r="C10" s="28"/>
      <c r="D10" s="28"/>
      <c r="E10" s="28"/>
      <c r="F10" s="28"/>
    </row>
    <row r="11" spans="2:9" x14ac:dyDescent="0.25">
      <c r="B11" s="6" t="s">
        <v>26</v>
      </c>
      <c r="C11" s="6">
        <v>1</v>
      </c>
      <c r="D11" s="6">
        <v>2</v>
      </c>
      <c r="E11" s="6">
        <v>3</v>
      </c>
      <c r="F11" s="6">
        <v>4</v>
      </c>
    </row>
    <row r="12" spans="2:9" x14ac:dyDescent="0.25">
      <c r="B12" s="9" t="s">
        <v>28</v>
      </c>
      <c r="C12" s="11">
        <f>(C8*50)/100</f>
        <v>420356</v>
      </c>
      <c r="D12" s="11">
        <f t="shared" ref="D12:F12" si="0">(D8*50)/100</f>
        <v>420356</v>
      </c>
      <c r="E12" s="11">
        <f t="shared" si="0"/>
        <v>420356</v>
      </c>
      <c r="F12" s="11">
        <f t="shared" si="0"/>
        <v>420356</v>
      </c>
    </row>
    <row r="13" spans="2:9" x14ac:dyDescent="0.25">
      <c r="B13" s="9" t="s">
        <v>29</v>
      </c>
      <c r="C13" s="11">
        <f>(C8*30)/100</f>
        <v>252213.6</v>
      </c>
      <c r="D13" s="11">
        <f t="shared" ref="D13:F13" si="1">(D8*30)/100</f>
        <v>252213.6</v>
      </c>
      <c r="E13" s="11">
        <f t="shared" si="1"/>
        <v>252213.6</v>
      </c>
      <c r="F13" s="11">
        <f t="shared" si="1"/>
        <v>252213.6</v>
      </c>
    </row>
    <row r="14" spans="2:9" x14ac:dyDescent="0.25">
      <c r="B14" s="9" t="s">
        <v>30</v>
      </c>
      <c r="C14" s="11">
        <f>(C8*10)/100</f>
        <v>84071.2</v>
      </c>
      <c r="D14" s="11">
        <f t="shared" ref="D14:F14" si="2">(D8*10)/100</f>
        <v>84071.2</v>
      </c>
      <c r="E14" s="11">
        <f t="shared" si="2"/>
        <v>84071.2</v>
      </c>
      <c r="F14" s="11">
        <f t="shared" si="2"/>
        <v>84071.2</v>
      </c>
    </row>
    <row r="15" spans="2:9" x14ac:dyDescent="0.25">
      <c r="B15" s="9" t="s">
        <v>31</v>
      </c>
      <c r="C15" s="11">
        <f>(C8*10)/100</f>
        <v>84071.2</v>
      </c>
      <c r="D15" s="11">
        <f t="shared" ref="D15:F15" si="3">(D8*10)/100</f>
        <v>84071.2</v>
      </c>
      <c r="E15" s="11">
        <f t="shared" si="3"/>
        <v>84071.2</v>
      </c>
      <c r="F15" s="11">
        <f t="shared" si="3"/>
        <v>84071.2</v>
      </c>
    </row>
    <row r="16" spans="2:9" x14ac:dyDescent="0.25">
      <c r="B16" s="5" t="s">
        <v>23</v>
      </c>
      <c r="C16" s="10">
        <f>SUM(C12:C15)</f>
        <v>840711.99999999988</v>
      </c>
      <c r="D16" s="10">
        <f t="shared" ref="D16:F16" si="4">SUM(D12:D15)</f>
        <v>840711.99999999988</v>
      </c>
      <c r="E16" s="10">
        <f t="shared" si="4"/>
        <v>840711.99999999988</v>
      </c>
      <c r="F16" s="10">
        <f t="shared" si="4"/>
        <v>840711.99999999988</v>
      </c>
    </row>
  </sheetData>
  <mergeCells count="2">
    <mergeCell ref="B3:F3"/>
    <mergeCell ref="B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3EA8-2B8A-448F-B727-E01CB1469902}">
  <dimension ref="A1:P22"/>
  <sheetViews>
    <sheetView workbookViewId="0">
      <selection activeCell="E13" sqref="E13"/>
    </sheetView>
  </sheetViews>
  <sheetFormatPr baseColWidth="10" defaultRowHeight="15" x14ac:dyDescent="0.25"/>
  <cols>
    <col min="1" max="1" width="24" customWidth="1"/>
  </cols>
  <sheetData>
    <row r="1" spans="1:16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16" x14ac:dyDescent="0.25">
      <c r="A2" s="26"/>
      <c r="B2" s="26"/>
      <c r="C2" s="26"/>
      <c r="D2" s="26"/>
      <c r="E2" s="26"/>
      <c r="F2" s="26"/>
      <c r="G2" s="26"/>
      <c r="H2" s="26"/>
    </row>
    <row r="3" spans="1:16" x14ac:dyDescent="0.25">
      <c r="A3" s="2" t="s">
        <v>33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9</v>
      </c>
      <c r="H3" s="2" t="s">
        <v>6</v>
      </c>
      <c r="J3" s="6"/>
      <c r="K3" s="6" t="s">
        <v>1</v>
      </c>
      <c r="L3" s="6" t="s">
        <v>2</v>
      </c>
      <c r="M3" s="6" t="s">
        <v>3</v>
      </c>
      <c r="N3" s="6" t="s">
        <v>4</v>
      </c>
      <c r="O3" s="6" t="s">
        <v>5</v>
      </c>
      <c r="P3" s="6" t="s">
        <v>9</v>
      </c>
    </row>
    <row r="4" spans="1:16" ht="75" x14ac:dyDescent="0.25">
      <c r="A4" s="16" t="s">
        <v>46</v>
      </c>
      <c r="B4" s="3"/>
      <c r="C4" s="3"/>
      <c r="D4" s="3"/>
      <c r="E4" s="3">
        <v>1</v>
      </c>
      <c r="F4" s="3"/>
      <c r="G4" s="3"/>
      <c r="H4" s="3" cm="1">
        <f t="array" ref="H4">_xlfn.IFS(B4=1,K$4,C4=1,L$4,D4=1,M$4,E4=1,N$4,F4=1,O$4,G4=1,P$4,COUNTBLANK(B5:G5)&gt;5," ")</f>
        <v>24</v>
      </c>
      <c r="J4" s="3" t="s">
        <v>6</v>
      </c>
      <c r="K4" s="3">
        <v>4</v>
      </c>
      <c r="L4" s="3">
        <v>8</v>
      </c>
      <c r="M4" s="3">
        <v>16</v>
      </c>
      <c r="N4" s="3">
        <v>24</v>
      </c>
      <c r="O4" s="3">
        <v>32</v>
      </c>
      <c r="P4" s="3">
        <v>40</v>
      </c>
    </row>
    <row r="5" spans="1:16" ht="45" x14ac:dyDescent="0.25">
      <c r="A5" s="16" t="s">
        <v>47</v>
      </c>
      <c r="B5" s="3"/>
      <c r="C5" s="3"/>
      <c r="D5" s="3"/>
      <c r="E5" s="3"/>
      <c r="F5" s="3">
        <v>1</v>
      </c>
      <c r="G5" s="3"/>
      <c r="H5" s="3" cm="1">
        <f t="array" ref="H5">_xlfn.IFS(B5=1,K$4,C5=1,L$4,D5=1,M$4,E5=1,N$4,F5=1,O$4,G5=1,P$4,COUNTBLANK(B6:G6)&gt;5," ")</f>
        <v>32</v>
      </c>
    </row>
    <row r="6" spans="1:16" ht="30" x14ac:dyDescent="0.25">
      <c r="A6" s="16" t="s">
        <v>48</v>
      </c>
      <c r="B6" s="3"/>
      <c r="C6" s="3"/>
      <c r="D6" s="3"/>
      <c r="E6" s="3"/>
      <c r="F6" s="3">
        <v>1</v>
      </c>
      <c r="G6" s="3"/>
      <c r="H6" s="3" cm="1">
        <f t="array" ref="H6">_xlfn.IFS(B6=1,K$4,C6=1,L$4,D6=1,M$4,E6=1,N$4,F6=1,O$4,G6=1,P$4,COUNTBLANK(B7:G7)&gt;5," ")</f>
        <v>32</v>
      </c>
    </row>
    <row r="7" spans="1:16" ht="30" x14ac:dyDescent="0.25">
      <c r="A7" s="16" t="s">
        <v>49</v>
      </c>
      <c r="B7" s="3"/>
      <c r="C7" s="3"/>
      <c r="D7" s="3"/>
      <c r="E7" s="3"/>
      <c r="F7" s="3">
        <v>1</v>
      </c>
      <c r="G7" s="3"/>
      <c r="H7" s="3" cm="1">
        <f t="array" ref="H7">_xlfn.IFS(B7=1,K$4,C7=1,L$4,D7=1,M$4,E7=1,N$4,F7=1,O$4,G7=1,P$4,COUNTBLANK(B8:G8)&gt;5," ")</f>
        <v>32</v>
      </c>
    </row>
    <row r="8" spans="1:16" ht="45" x14ac:dyDescent="0.25">
      <c r="A8" s="16" t="s">
        <v>34</v>
      </c>
      <c r="B8" s="3"/>
      <c r="C8" s="3"/>
      <c r="D8" s="3"/>
      <c r="E8" s="3"/>
      <c r="F8" s="3">
        <v>1</v>
      </c>
      <c r="G8" s="3"/>
      <c r="H8" s="3" cm="1">
        <f t="array" ref="H8">_xlfn.IFS(B8=1,K$4,C8=1,L$4,D8=1,M$4,E8=1,N$4,F8=1,O$4,G8=1,P$4,COUNTBLANK(B9:G9)&gt;5," ")</f>
        <v>32</v>
      </c>
    </row>
    <row r="9" spans="1:16" x14ac:dyDescent="0.25">
      <c r="A9" s="16" t="s">
        <v>50</v>
      </c>
      <c r="B9" s="3"/>
      <c r="C9" s="3"/>
      <c r="D9" s="3"/>
      <c r="E9" s="3">
        <v>1</v>
      </c>
      <c r="F9" s="3"/>
      <c r="G9" s="3"/>
      <c r="H9" s="3" cm="1">
        <f t="array" ref="H9">_xlfn.IFS(B9=1,K$4,C9=1,L$4,D9=1,M$4,E9=1,N$4,F9=1,O$4,G9=1,P$4,COUNTBLANK(B10:G10)&gt;5," ")</f>
        <v>24</v>
      </c>
      <c r="J9" s="26" t="s">
        <v>19</v>
      </c>
      <c r="K9" s="26"/>
      <c r="L9" s="26"/>
      <c r="M9" s="26"/>
    </row>
    <row r="10" spans="1:16" x14ac:dyDescent="0.25">
      <c r="A10" s="16" t="s">
        <v>51</v>
      </c>
      <c r="B10" s="3"/>
      <c r="C10" s="3"/>
      <c r="D10" s="3"/>
      <c r="E10" s="3">
        <v>1</v>
      </c>
      <c r="F10" s="3"/>
      <c r="G10" s="3"/>
      <c r="H10" s="3">
        <f>_xlfn.IFS(B10=1,K$4,C10=1,L$4,D10=1,M$4,E10=1,N$4,F10=1,O$4,G10=1,P$4,COUNTBLANK(B11:G11)&gt;5," ")</f>
        <v>24</v>
      </c>
      <c r="J10" s="6" t="s">
        <v>6</v>
      </c>
      <c r="K10" s="6" t="s">
        <v>11</v>
      </c>
      <c r="L10" s="6" t="s">
        <v>20</v>
      </c>
      <c r="M10" s="6" t="s">
        <v>21</v>
      </c>
    </row>
    <row r="11" spans="1:16" ht="45" x14ac:dyDescent="0.25">
      <c r="A11" s="16" t="s">
        <v>35</v>
      </c>
      <c r="B11" s="3"/>
      <c r="C11" s="3"/>
      <c r="D11" s="3"/>
      <c r="E11" s="3"/>
      <c r="F11" s="3">
        <v>1</v>
      </c>
      <c r="G11" s="3"/>
      <c r="H11" s="3">
        <f>_xlfn.IFS(B11=1,K$4,C11=1,L$4,D11=1,M$4,E11=1,N$4,F11=1,O$4,G11=1,P$4,COUNTBLANK(B12:G12)&gt;5," ")</f>
        <v>32</v>
      </c>
      <c r="J11" s="7">
        <f>H16</f>
        <v>32</v>
      </c>
      <c r="K11" s="7">
        <f>J11/8</f>
        <v>4</v>
      </c>
      <c r="L11" s="7">
        <f>K11/4</f>
        <v>1</v>
      </c>
      <c r="M11" s="7">
        <f>K11/20</f>
        <v>0.2</v>
      </c>
    </row>
    <row r="12" spans="1:16" x14ac:dyDescent="0.25">
      <c r="A12" s="16" t="s">
        <v>52</v>
      </c>
      <c r="B12" s="3"/>
      <c r="C12" s="3"/>
      <c r="D12" s="3"/>
      <c r="E12" s="3">
        <v>1</v>
      </c>
      <c r="F12" s="3"/>
      <c r="G12" s="3"/>
      <c r="H12" s="3">
        <f>_xlfn.IFS(B12=1,K$4,C12=1,L$4,D12=1,M$4,E12=1,N$4,F12=1,O$4,G12=1,P$4,COUNTBLANK(B13:G13)&gt;5," ")</f>
        <v>24</v>
      </c>
    </row>
    <row r="13" spans="1:16" x14ac:dyDescent="0.25">
      <c r="A13" s="16" t="s">
        <v>7</v>
      </c>
      <c r="B13" s="5"/>
      <c r="C13" s="5"/>
      <c r="D13" s="5"/>
      <c r="E13" s="5"/>
      <c r="F13" s="5"/>
      <c r="G13" s="5"/>
      <c r="H13" s="5">
        <f>SUM(H5:H12)</f>
        <v>232</v>
      </c>
    </row>
    <row r="14" spans="1:16" x14ac:dyDescent="0.25">
      <c r="A14" s="17"/>
    </row>
    <row r="15" spans="1:16" x14ac:dyDescent="0.25">
      <c r="A15" s="17"/>
    </row>
    <row r="16" spans="1:16" x14ac:dyDescent="0.25">
      <c r="A16" s="4" t="s">
        <v>18</v>
      </c>
      <c r="B16" s="5"/>
      <c r="C16" s="5"/>
      <c r="D16" s="5"/>
      <c r="E16" s="5"/>
      <c r="F16" s="5"/>
      <c r="G16" s="5"/>
      <c r="H16" s="5">
        <f>SUM(H7)</f>
        <v>32</v>
      </c>
      <c r="J16" s="27" t="s">
        <v>10</v>
      </c>
      <c r="K16" s="27"/>
      <c r="L16" s="27"/>
      <c r="M16" s="27"/>
      <c r="N16" s="27"/>
    </row>
    <row r="17" spans="1:14" x14ac:dyDescent="0.25">
      <c r="A17" s="17"/>
      <c r="J17" s="2" t="s">
        <v>6</v>
      </c>
      <c r="K17" s="2" t="s">
        <v>14</v>
      </c>
      <c r="L17" s="2" t="s">
        <v>15</v>
      </c>
      <c r="M17" s="2" t="s">
        <v>16</v>
      </c>
      <c r="N17" s="2" t="s">
        <v>17</v>
      </c>
    </row>
    <row r="18" spans="1:14" x14ac:dyDescent="0.25">
      <c r="A18" s="17"/>
      <c r="J18" s="3" t="s">
        <v>11</v>
      </c>
      <c r="K18" s="3">
        <f>K$11/1</f>
        <v>4</v>
      </c>
      <c r="L18" s="3">
        <f>L$11/2</f>
        <v>0.5</v>
      </c>
      <c r="M18" s="3">
        <f>M$11/3</f>
        <v>6.6666666666666666E-2</v>
      </c>
      <c r="N18" s="3">
        <f>N$11/4</f>
        <v>0</v>
      </c>
    </row>
    <row r="19" spans="1:14" x14ac:dyDescent="0.25">
      <c r="A19" s="18"/>
      <c r="J19" s="3" t="s">
        <v>12</v>
      </c>
      <c r="K19" s="3">
        <f>L$11/1</f>
        <v>1</v>
      </c>
      <c r="L19" s="3">
        <f>M$11/2</f>
        <v>0.1</v>
      </c>
      <c r="M19" s="3">
        <f>N$11/3</f>
        <v>0</v>
      </c>
      <c r="N19" s="3">
        <f>O$11/4</f>
        <v>0</v>
      </c>
    </row>
    <row r="20" spans="1:14" x14ac:dyDescent="0.25">
      <c r="J20" s="3" t="s">
        <v>13</v>
      </c>
      <c r="K20" s="3">
        <f>M$11/1</f>
        <v>0.2</v>
      </c>
      <c r="L20" s="3">
        <f>N$11/2</f>
        <v>0</v>
      </c>
      <c r="M20" s="3">
        <f>O$11/3</f>
        <v>0</v>
      </c>
      <c r="N20" s="3">
        <f>P$11/4</f>
        <v>0</v>
      </c>
    </row>
    <row r="22" spans="1:14" x14ac:dyDescent="0.25">
      <c r="A22" s="15"/>
    </row>
  </sheetData>
  <mergeCells count="3">
    <mergeCell ref="A1:H2"/>
    <mergeCell ref="J9:M9"/>
    <mergeCell ref="J16:N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3D6-81DA-4A69-9BD1-6781AEA26663}">
  <dimension ref="B2:I16"/>
  <sheetViews>
    <sheetView workbookViewId="0">
      <selection activeCell="E16" sqref="E16"/>
    </sheetView>
  </sheetViews>
  <sheetFormatPr baseColWidth="10" defaultRowHeight="15" x14ac:dyDescent="0.25"/>
  <sheetData>
    <row r="2" spans="2:9" x14ac:dyDescent="0.25">
      <c r="H2" s="1" t="s">
        <v>25</v>
      </c>
      <c r="I2" s="8">
        <v>5531</v>
      </c>
    </row>
    <row r="3" spans="2:9" x14ac:dyDescent="0.25">
      <c r="B3" s="28" t="s">
        <v>24</v>
      </c>
      <c r="C3" s="28"/>
      <c r="D3" s="28"/>
      <c r="E3" s="28"/>
      <c r="F3" s="28"/>
    </row>
    <row r="4" spans="2:9" x14ac:dyDescent="0.25">
      <c r="B4" s="6" t="s">
        <v>22</v>
      </c>
      <c r="C4" s="6">
        <v>1</v>
      </c>
      <c r="D4" s="6">
        <v>2</v>
      </c>
      <c r="E4" s="6">
        <v>3</v>
      </c>
      <c r="F4" s="6">
        <v>4</v>
      </c>
    </row>
    <row r="5" spans="2:9" x14ac:dyDescent="0.25">
      <c r="B5" s="9" t="s">
        <v>6</v>
      </c>
      <c r="C5" s="3">
        <f>'Estimación Trimestre II'!J11</f>
        <v>32</v>
      </c>
      <c r="D5" s="3">
        <f>C5/2</f>
        <v>16</v>
      </c>
      <c r="E5" s="3">
        <f>C5/3</f>
        <v>10.666666666666666</v>
      </c>
      <c r="F5" s="3">
        <f>C5/4</f>
        <v>8</v>
      </c>
    </row>
    <row r="6" spans="2:9" x14ac:dyDescent="0.25">
      <c r="B6" s="9" t="s">
        <v>12</v>
      </c>
      <c r="C6" s="3">
        <f>'Estimación Trimestre II'!K19</f>
        <v>1</v>
      </c>
      <c r="D6" s="3">
        <f>'Estimación Trimestre II'!L19</f>
        <v>0.1</v>
      </c>
      <c r="E6" s="3">
        <f>'Estimación Trimestre II'!M19</f>
        <v>0</v>
      </c>
      <c r="F6" s="3">
        <f>'Estimación Trimestre II'!N19</f>
        <v>0</v>
      </c>
    </row>
    <row r="7" spans="2:9" x14ac:dyDescent="0.25">
      <c r="B7" s="9" t="s">
        <v>13</v>
      </c>
      <c r="C7" s="3">
        <f>'Estimación Trimestre II'!K20</f>
        <v>0.2</v>
      </c>
      <c r="D7" s="3">
        <f>'Estimación Trimestre II'!L20</f>
        <v>0</v>
      </c>
      <c r="E7" s="3">
        <f>'Estimación Trimestre II'!M20</f>
        <v>0</v>
      </c>
      <c r="F7" s="3">
        <f>'Estimación Trimestre II'!N20</f>
        <v>0</v>
      </c>
    </row>
    <row r="8" spans="2:9" x14ac:dyDescent="0.25">
      <c r="B8" s="5" t="s">
        <v>23</v>
      </c>
      <c r="C8" s="10">
        <f>C5*I2</f>
        <v>176992</v>
      </c>
      <c r="D8" s="10">
        <f>(D5*I2)*2</f>
        <v>176992</v>
      </c>
      <c r="E8" s="10">
        <f>(E5*I2)*3</f>
        <v>176992</v>
      </c>
      <c r="F8" s="10">
        <f>(F5*I2)*4</f>
        <v>176992</v>
      </c>
    </row>
    <row r="10" spans="2:9" x14ac:dyDescent="0.25">
      <c r="B10" s="28" t="s">
        <v>27</v>
      </c>
      <c r="C10" s="28"/>
      <c r="D10" s="28"/>
      <c r="E10" s="28"/>
      <c r="F10" s="28"/>
    </row>
    <row r="11" spans="2:9" x14ac:dyDescent="0.25">
      <c r="B11" s="6" t="s">
        <v>26</v>
      </c>
      <c r="C11" s="6">
        <v>1</v>
      </c>
      <c r="D11" s="6">
        <v>2</v>
      </c>
      <c r="E11" s="6">
        <v>3</v>
      </c>
      <c r="F11" s="6">
        <v>4</v>
      </c>
    </row>
    <row r="12" spans="2:9" x14ac:dyDescent="0.25">
      <c r="B12" s="9" t="s">
        <v>28</v>
      </c>
      <c r="C12" s="11">
        <f>(C8*50)/100</f>
        <v>88496</v>
      </c>
      <c r="D12" s="11">
        <f t="shared" ref="D12:F12" si="0">(D8*50)/100</f>
        <v>88496</v>
      </c>
      <c r="E12" s="11">
        <f t="shared" si="0"/>
        <v>88496</v>
      </c>
      <c r="F12" s="11">
        <f t="shared" si="0"/>
        <v>88496</v>
      </c>
    </row>
    <row r="13" spans="2:9" x14ac:dyDescent="0.25">
      <c r="B13" s="9" t="s">
        <v>29</v>
      </c>
      <c r="C13" s="11">
        <f>(C8*30)/100</f>
        <v>53097.599999999999</v>
      </c>
      <c r="D13" s="11">
        <f t="shared" ref="D13:F13" si="1">(D8*30)/100</f>
        <v>53097.599999999999</v>
      </c>
      <c r="E13" s="11">
        <f t="shared" si="1"/>
        <v>53097.599999999999</v>
      </c>
      <c r="F13" s="11">
        <f t="shared" si="1"/>
        <v>53097.599999999999</v>
      </c>
    </row>
    <row r="14" spans="2:9" x14ac:dyDescent="0.25">
      <c r="B14" s="9" t="s">
        <v>30</v>
      </c>
      <c r="C14" s="11">
        <f>(C8*10)/100</f>
        <v>17699.2</v>
      </c>
      <c r="D14" s="11">
        <f t="shared" ref="D14:F14" si="2">(D8*10)/100</f>
        <v>17699.2</v>
      </c>
      <c r="E14" s="11">
        <f t="shared" si="2"/>
        <v>17699.2</v>
      </c>
      <c r="F14" s="11">
        <f t="shared" si="2"/>
        <v>17699.2</v>
      </c>
    </row>
    <row r="15" spans="2:9" x14ac:dyDescent="0.25">
      <c r="B15" s="9" t="s">
        <v>31</v>
      </c>
      <c r="C15" s="11">
        <f>(C8*10)/100</f>
        <v>17699.2</v>
      </c>
      <c r="D15" s="11">
        <f t="shared" ref="D15:F15" si="3">(D8*10)/100</f>
        <v>17699.2</v>
      </c>
      <c r="E15" s="11">
        <f t="shared" si="3"/>
        <v>17699.2</v>
      </c>
      <c r="F15" s="11">
        <f t="shared" si="3"/>
        <v>17699.2</v>
      </c>
    </row>
    <row r="16" spans="2:9" x14ac:dyDescent="0.25">
      <c r="B16" s="5" t="s">
        <v>23</v>
      </c>
      <c r="C16" s="10">
        <f>SUM(C12:C15)</f>
        <v>176992.00000000003</v>
      </c>
      <c r="D16" s="10">
        <f t="shared" ref="D16:F16" si="4">SUM(D12:D15)</f>
        <v>176992.00000000003</v>
      </c>
      <c r="E16" s="10">
        <f t="shared" si="4"/>
        <v>176992.00000000003</v>
      </c>
      <c r="F16" s="10">
        <f t="shared" si="4"/>
        <v>176992.00000000003</v>
      </c>
    </row>
  </sheetData>
  <mergeCells count="2">
    <mergeCell ref="B3:F3"/>
    <mergeCell ref="B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78F5-0AA5-4B90-96CD-58F8C64D1F90}">
  <dimension ref="A1:P22"/>
  <sheetViews>
    <sheetView workbookViewId="0">
      <selection activeCell="E6" sqref="E6"/>
    </sheetView>
  </sheetViews>
  <sheetFormatPr baseColWidth="10" defaultRowHeight="15" x14ac:dyDescent="0.25"/>
  <cols>
    <col min="1" max="1" width="20.5703125" customWidth="1"/>
  </cols>
  <sheetData>
    <row r="1" spans="1:16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16" x14ac:dyDescent="0.25">
      <c r="A2" s="26"/>
      <c r="B2" s="26"/>
      <c r="C2" s="26"/>
      <c r="D2" s="26"/>
      <c r="E2" s="26"/>
      <c r="F2" s="26"/>
      <c r="G2" s="26"/>
      <c r="H2" s="26"/>
    </row>
    <row r="3" spans="1:16" x14ac:dyDescent="0.25">
      <c r="A3" s="19" t="s">
        <v>36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9</v>
      </c>
      <c r="H3" s="2" t="s">
        <v>6</v>
      </c>
      <c r="J3" s="6"/>
      <c r="K3" s="6" t="s">
        <v>1</v>
      </c>
      <c r="L3" s="6" t="s">
        <v>2</v>
      </c>
      <c r="M3" s="6" t="s">
        <v>3</v>
      </c>
      <c r="N3" s="6" t="s">
        <v>4</v>
      </c>
      <c r="O3" s="6" t="s">
        <v>5</v>
      </c>
      <c r="P3" s="6" t="s">
        <v>9</v>
      </c>
    </row>
    <row r="4" spans="1:16" ht="43.5" customHeight="1" x14ac:dyDescent="0.25">
      <c r="A4" s="16" t="s">
        <v>53</v>
      </c>
      <c r="B4" s="3"/>
      <c r="C4" s="3"/>
      <c r="D4" s="3"/>
      <c r="E4" s="3"/>
      <c r="F4" s="3">
        <v>1</v>
      </c>
      <c r="G4" s="3"/>
      <c r="H4" s="3" cm="1">
        <f t="array" ref="H4">_xlfn.IFS(B4=1,K$4,C4=1,L$4,D4=1,M$4,E4=1,N$4,F4=1,O$4,G4=1,P$4,COUNTBLANK(B5:G5)&gt;5," ")</f>
        <v>32</v>
      </c>
      <c r="J4" s="3" t="s">
        <v>6</v>
      </c>
      <c r="K4" s="3">
        <v>4</v>
      </c>
      <c r="L4" s="3">
        <v>8</v>
      </c>
      <c r="M4" s="3">
        <v>16</v>
      </c>
      <c r="N4" s="3">
        <v>24</v>
      </c>
      <c r="O4" s="3">
        <v>32</v>
      </c>
      <c r="P4" s="3">
        <v>40</v>
      </c>
    </row>
    <row r="5" spans="1:16" ht="34.5" customHeight="1" x14ac:dyDescent="0.25">
      <c r="A5" s="16" t="s">
        <v>54</v>
      </c>
      <c r="B5" s="3"/>
      <c r="C5" s="3"/>
      <c r="D5" s="3"/>
      <c r="E5" s="3"/>
      <c r="F5" s="3">
        <v>1</v>
      </c>
      <c r="G5" s="3"/>
      <c r="H5" s="3" cm="1">
        <f t="array" ref="H5">_xlfn.IFS(B5=1,K$4,C5=1,L$4,D5=1,M$4,E5=1,N$4,F5=1,O$4,G5=1,P$4,COUNTBLANK(B6:G6)&gt;5," ")</f>
        <v>32</v>
      </c>
    </row>
    <row r="6" spans="1:16" ht="75" x14ac:dyDescent="0.25">
      <c r="A6" s="16" t="s">
        <v>57</v>
      </c>
      <c r="B6" s="3"/>
      <c r="C6" s="3"/>
      <c r="D6" s="3"/>
      <c r="E6" s="3"/>
      <c r="F6" s="3"/>
      <c r="G6" s="3">
        <v>1</v>
      </c>
      <c r="H6" s="3" cm="1">
        <f t="array" ref="H6">_xlfn.IFS(B6=1,K$4,C6=1,L$4,D6=1,M$4,E6=1,N$4,F6=1,O$4,G6=1,P$4,COUNTBLANK(B7:G7)&gt;5," ")</f>
        <v>40</v>
      </c>
    </row>
    <row r="7" spans="1:16" ht="30" x14ac:dyDescent="0.25">
      <c r="A7" s="16" t="s">
        <v>55</v>
      </c>
      <c r="B7" s="3"/>
      <c r="C7" s="3"/>
      <c r="D7" s="3"/>
      <c r="E7" s="3"/>
      <c r="F7" s="3"/>
      <c r="G7" s="3">
        <v>1</v>
      </c>
      <c r="H7" s="3" cm="1">
        <f t="array" ref="H7">_xlfn.IFS(B7=1,K$4,C7=1,L$4,D7=1,M$4,E7=1,N$4,F7=1,O$4,G7=1,P$4,COUNTBLANK(B8:G8)&gt;5," ")</f>
        <v>40</v>
      </c>
    </row>
    <row r="8" spans="1:16" ht="30" x14ac:dyDescent="0.25">
      <c r="A8" s="16" t="s">
        <v>56</v>
      </c>
      <c r="B8" s="3"/>
      <c r="C8" s="3"/>
      <c r="D8" s="3"/>
      <c r="E8" s="3"/>
      <c r="F8" s="3"/>
      <c r="G8" s="3"/>
      <c r="H8" s="3" t="str" cm="1">
        <f t="array" ref="H8">_xlfn.IFS(B8=1,K$4,C8=1,L$4,D8=1,M$4,E8=1,N$4,F8=1,O$4,G8=1,P$4,COUNTBLANK(B9:G9)&gt;5," ")</f>
        <v xml:space="preserve"> </v>
      </c>
    </row>
    <row r="9" spans="1:16" x14ac:dyDescent="0.25">
      <c r="A9" s="16" t="s">
        <v>7</v>
      </c>
      <c r="B9" s="5"/>
      <c r="C9" s="5"/>
      <c r="D9" s="5"/>
      <c r="E9" s="5"/>
      <c r="F9" s="5"/>
      <c r="G9" s="5"/>
      <c r="H9" s="5">
        <f>SUM(H1:H8)</f>
        <v>144</v>
      </c>
      <c r="J9" s="26" t="s">
        <v>19</v>
      </c>
      <c r="K9" s="26"/>
      <c r="L9" s="26"/>
      <c r="M9" s="26"/>
    </row>
    <row r="10" spans="1:16" x14ac:dyDescent="0.25">
      <c r="A10" s="17"/>
      <c r="H10" t="str" cm="1">
        <f t="array" ref="H10">_xlfn.IFS(B10=1,K$4,C10=1,L$4,D10=1,M$4,E10=1,N$4,F10=1,O$4,G10=1,P$4,COUNTBLANK(B11:G11)&gt;5," ")</f>
        <v xml:space="preserve"> </v>
      </c>
      <c r="J10" s="6" t="s">
        <v>6</v>
      </c>
      <c r="K10" s="6" t="s">
        <v>11</v>
      </c>
      <c r="L10" s="6" t="s">
        <v>20</v>
      </c>
      <c r="M10" s="6" t="s">
        <v>21</v>
      </c>
    </row>
    <row r="11" spans="1:16" x14ac:dyDescent="0.25">
      <c r="A11" s="17"/>
      <c r="J11" s="7">
        <f>H12</f>
        <v>144</v>
      </c>
      <c r="K11" s="7">
        <f>J11/8</f>
        <v>18</v>
      </c>
      <c r="L11" s="7">
        <f>K11/4</f>
        <v>4.5</v>
      </c>
      <c r="M11" s="7">
        <f>K11/20</f>
        <v>0.9</v>
      </c>
    </row>
    <row r="12" spans="1:16" x14ac:dyDescent="0.25">
      <c r="A12" s="4" t="s">
        <v>18</v>
      </c>
      <c r="B12" s="5"/>
      <c r="C12" s="5"/>
      <c r="D12" s="5"/>
      <c r="E12" s="5"/>
      <c r="F12" s="5"/>
      <c r="G12" s="5"/>
      <c r="H12" s="5">
        <f>SUM(H9)</f>
        <v>144</v>
      </c>
    </row>
    <row r="13" spans="1:16" x14ac:dyDescent="0.25">
      <c r="A13" s="20" t="s">
        <v>8</v>
      </c>
      <c r="B13" s="21" t="s">
        <v>1</v>
      </c>
      <c r="C13" s="21" t="s">
        <v>2</v>
      </c>
      <c r="D13" s="21" t="s">
        <v>3</v>
      </c>
      <c r="E13" s="21" t="s">
        <v>4</v>
      </c>
      <c r="F13" s="21" t="s">
        <v>5</v>
      </c>
      <c r="G13" s="21" t="s">
        <v>9</v>
      </c>
      <c r="H13" s="21" t="s">
        <v>6</v>
      </c>
    </row>
    <row r="14" spans="1:16" x14ac:dyDescent="0.25">
      <c r="A14" s="17"/>
    </row>
    <row r="15" spans="1:16" x14ac:dyDescent="0.25">
      <c r="A15" s="17"/>
    </row>
    <row r="16" spans="1:16" x14ac:dyDescent="0.25">
      <c r="A16" s="17"/>
      <c r="J16" s="27" t="s">
        <v>10</v>
      </c>
      <c r="K16" s="27"/>
      <c r="L16" s="27"/>
      <c r="M16" s="27"/>
      <c r="N16" s="27"/>
    </row>
    <row r="17" spans="1:14" x14ac:dyDescent="0.25">
      <c r="A17" s="17"/>
      <c r="J17" s="2" t="s">
        <v>6</v>
      </c>
      <c r="K17" s="2" t="s">
        <v>14</v>
      </c>
      <c r="L17" s="2" t="s">
        <v>15</v>
      </c>
      <c r="M17" s="2" t="s">
        <v>16</v>
      </c>
      <c r="N17" s="2" t="s">
        <v>17</v>
      </c>
    </row>
    <row r="18" spans="1:14" x14ac:dyDescent="0.25">
      <c r="A18" s="17"/>
      <c r="J18" s="3" t="s">
        <v>11</v>
      </c>
      <c r="K18" s="3">
        <f>K$11/1</f>
        <v>18</v>
      </c>
      <c r="L18" s="3">
        <f>L$11/2</f>
        <v>2.25</v>
      </c>
      <c r="M18" s="3">
        <f>M$11/3</f>
        <v>0.3</v>
      </c>
      <c r="N18" s="3">
        <f>N$11/4</f>
        <v>0</v>
      </c>
    </row>
    <row r="19" spans="1:14" x14ac:dyDescent="0.25">
      <c r="A19" s="17"/>
      <c r="J19" s="3" t="s">
        <v>12</v>
      </c>
      <c r="K19" s="3">
        <f>L$11/1</f>
        <v>4.5</v>
      </c>
      <c r="L19" s="3">
        <f>M$11/2</f>
        <v>0.45</v>
      </c>
      <c r="M19" s="3">
        <f>N$11/3</f>
        <v>0</v>
      </c>
      <c r="N19" s="3">
        <f>O$11/4</f>
        <v>0</v>
      </c>
    </row>
    <row r="20" spans="1:14" x14ac:dyDescent="0.25">
      <c r="J20" s="3" t="s">
        <v>13</v>
      </c>
      <c r="K20" s="3">
        <f>M$11/1</f>
        <v>0.9</v>
      </c>
      <c r="L20" s="3">
        <f>N$11/2</f>
        <v>0</v>
      </c>
      <c r="M20" s="3">
        <f>O$11/3</f>
        <v>0</v>
      </c>
      <c r="N20" s="3">
        <f>P$11/4</f>
        <v>0</v>
      </c>
    </row>
    <row r="22" spans="1:14" x14ac:dyDescent="0.25">
      <c r="A22" s="15"/>
    </row>
  </sheetData>
  <mergeCells count="3">
    <mergeCell ref="A1:H2"/>
    <mergeCell ref="J9:M9"/>
    <mergeCell ref="J16:N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EF85-B5BC-4419-B376-58D66046D4E4}">
  <dimension ref="B2:I16"/>
  <sheetViews>
    <sheetView workbookViewId="0">
      <selection activeCell="C39" sqref="C39"/>
    </sheetView>
  </sheetViews>
  <sheetFormatPr baseColWidth="10" defaultRowHeight="15" x14ac:dyDescent="0.25"/>
  <sheetData>
    <row r="2" spans="2:9" x14ac:dyDescent="0.25">
      <c r="H2" s="1" t="s">
        <v>25</v>
      </c>
      <c r="I2" s="8">
        <v>5531</v>
      </c>
    </row>
    <row r="3" spans="2:9" x14ac:dyDescent="0.25">
      <c r="B3" s="28" t="s">
        <v>24</v>
      </c>
      <c r="C3" s="28"/>
      <c r="D3" s="28"/>
      <c r="E3" s="28"/>
      <c r="F3" s="28"/>
    </row>
    <row r="4" spans="2:9" x14ac:dyDescent="0.25">
      <c r="B4" s="6" t="s">
        <v>22</v>
      </c>
      <c r="C4" s="6">
        <v>1</v>
      </c>
      <c r="D4" s="6">
        <v>2</v>
      </c>
      <c r="E4" s="6">
        <v>3</v>
      </c>
      <c r="F4" s="6">
        <v>4</v>
      </c>
    </row>
    <row r="5" spans="2:9" x14ac:dyDescent="0.25">
      <c r="B5" s="9" t="s">
        <v>6</v>
      </c>
      <c r="C5" s="3">
        <f>'Estimación Trimestre III'!J11</f>
        <v>144</v>
      </c>
      <c r="D5" s="3">
        <f>C5/2</f>
        <v>72</v>
      </c>
      <c r="E5" s="3">
        <f>C5/3</f>
        <v>48</v>
      </c>
      <c r="F5" s="3">
        <f>C5/4</f>
        <v>36</v>
      </c>
    </row>
    <row r="6" spans="2:9" x14ac:dyDescent="0.25">
      <c r="B6" s="9" t="s">
        <v>12</v>
      </c>
      <c r="C6" s="3">
        <f>'Estimación Trimestre III'!K19</f>
        <v>4.5</v>
      </c>
      <c r="D6" s="3">
        <f>'Estimación Trimestre III'!L19</f>
        <v>0.45</v>
      </c>
      <c r="E6" s="3">
        <f>'Estimación Trimestre III'!M19</f>
        <v>0</v>
      </c>
      <c r="F6" s="3">
        <f>'Estimación Trimestre III'!N19</f>
        <v>0</v>
      </c>
    </row>
    <row r="7" spans="2:9" x14ac:dyDescent="0.25">
      <c r="B7" s="9" t="s">
        <v>13</v>
      </c>
      <c r="C7" s="3">
        <f>'Estimación Trimestre III'!K20</f>
        <v>0.9</v>
      </c>
      <c r="D7" s="3">
        <f>'Estimación Trimestre III'!L20</f>
        <v>0</v>
      </c>
      <c r="E7" s="3">
        <f>'Estimación Trimestre III'!M20</f>
        <v>0</v>
      </c>
      <c r="F7" s="3">
        <f>'Estimación Trimestre III'!N20</f>
        <v>0</v>
      </c>
    </row>
    <row r="8" spans="2:9" x14ac:dyDescent="0.25">
      <c r="B8" s="5" t="s">
        <v>23</v>
      </c>
      <c r="C8" s="10">
        <f>C5*I2</f>
        <v>796464</v>
      </c>
      <c r="D8" s="10">
        <f>(D5*I2)*2</f>
        <v>796464</v>
      </c>
      <c r="E8" s="10">
        <f>(E5*I2)*3</f>
        <v>796464</v>
      </c>
      <c r="F8" s="23">
        <f>(F5*I2)*4</f>
        <v>796464</v>
      </c>
    </row>
    <row r="10" spans="2:9" x14ac:dyDescent="0.25">
      <c r="B10" s="28" t="s">
        <v>27</v>
      </c>
      <c r="C10" s="28"/>
      <c r="D10" s="28"/>
      <c r="E10" s="28"/>
      <c r="F10" s="28"/>
    </row>
    <row r="11" spans="2:9" x14ac:dyDescent="0.25">
      <c r="B11" s="6" t="s">
        <v>26</v>
      </c>
      <c r="C11" s="6">
        <v>1</v>
      </c>
      <c r="D11" s="6">
        <v>2</v>
      </c>
      <c r="E11" s="6">
        <v>3</v>
      </c>
      <c r="F11" s="6">
        <v>4</v>
      </c>
    </row>
    <row r="12" spans="2:9" x14ac:dyDescent="0.25">
      <c r="B12" s="9" t="s">
        <v>28</v>
      </c>
      <c r="C12" s="11">
        <f>(C8*50)/100</f>
        <v>398232</v>
      </c>
      <c r="D12" s="11">
        <f t="shared" ref="D12:F12" si="0">(D8*50)/100</f>
        <v>398232</v>
      </c>
      <c r="E12" s="11">
        <f t="shared" si="0"/>
        <v>398232</v>
      </c>
      <c r="F12" s="11">
        <f t="shared" si="0"/>
        <v>398232</v>
      </c>
    </row>
    <row r="13" spans="2:9" x14ac:dyDescent="0.25">
      <c r="B13" s="9" t="s">
        <v>29</v>
      </c>
      <c r="C13" s="11">
        <f>(C8*30)/100</f>
        <v>238939.2</v>
      </c>
      <c r="D13" s="11">
        <f t="shared" ref="D13:F13" si="1">(D8*30)/100</f>
        <v>238939.2</v>
      </c>
      <c r="E13" s="11">
        <f t="shared" si="1"/>
        <v>238939.2</v>
      </c>
      <c r="F13" s="11">
        <f t="shared" si="1"/>
        <v>238939.2</v>
      </c>
    </row>
    <row r="14" spans="2:9" x14ac:dyDescent="0.25">
      <c r="B14" s="9" t="s">
        <v>30</v>
      </c>
      <c r="C14" s="11">
        <f>(C8*10)/100</f>
        <v>79646.399999999994</v>
      </c>
      <c r="D14" s="11">
        <f t="shared" ref="D14:F14" si="2">(D8*10)/100</f>
        <v>79646.399999999994</v>
      </c>
      <c r="E14" s="11">
        <f t="shared" si="2"/>
        <v>79646.399999999994</v>
      </c>
      <c r="F14" s="11">
        <f t="shared" si="2"/>
        <v>79646.399999999994</v>
      </c>
    </row>
    <row r="15" spans="2:9" x14ac:dyDescent="0.25">
      <c r="B15" s="9" t="s">
        <v>31</v>
      </c>
      <c r="C15" s="11">
        <f>(C8*10)/100</f>
        <v>79646.399999999994</v>
      </c>
      <c r="D15" s="11">
        <f t="shared" ref="D15:F15" si="3">(D8*10)/100</f>
        <v>79646.399999999994</v>
      </c>
      <c r="E15" s="11">
        <f t="shared" si="3"/>
        <v>79646.399999999994</v>
      </c>
      <c r="F15" s="11">
        <f t="shared" si="3"/>
        <v>79646.399999999994</v>
      </c>
    </row>
    <row r="16" spans="2:9" x14ac:dyDescent="0.25">
      <c r="B16" s="5" t="s">
        <v>23</v>
      </c>
      <c r="C16" s="10">
        <f>SUM(C12:C15)</f>
        <v>796464</v>
      </c>
      <c r="D16" s="10">
        <f t="shared" ref="D16:F16" si="4">SUM(D12:D15)</f>
        <v>796464</v>
      </c>
      <c r="E16" s="10">
        <f t="shared" si="4"/>
        <v>796464</v>
      </c>
      <c r="F16" s="10">
        <f t="shared" si="4"/>
        <v>796464</v>
      </c>
    </row>
  </sheetData>
  <mergeCells count="2">
    <mergeCell ref="B3:F3"/>
    <mergeCell ref="B10:F10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8EC9-498C-4C3A-B850-F0EE37BE24DA}">
  <dimension ref="A1:P22"/>
  <sheetViews>
    <sheetView workbookViewId="0">
      <selection activeCell="J6" sqref="J6"/>
    </sheetView>
  </sheetViews>
  <sheetFormatPr baseColWidth="10" defaultRowHeight="15" x14ac:dyDescent="0.25"/>
  <cols>
    <col min="1" max="1" width="16.7109375" customWidth="1"/>
  </cols>
  <sheetData>
    <row r="1" spans="1:16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16" x14ac:dyDescent="0.25">
      <c r="A2" s="26"/>
      <c r="B2" s="26"/>
      <c r="C2" s="26"/>
      <c r="D2" s="26"/>
      <c r="E2" s="26"/>
      <c r="F2" s="26"/>
      <c r="G2" s="26"/>
      <c r="H2" s="26"/>
    </row>
    <row r="3" spans="1:16" x14ac:dyDescent="0.25">
      <c r="A3" s="19" t="s">
        <v>37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9</v>
      </c>
      <c r="H3" s="2" t="s">
        <v>6</v>
      </c>
      <c r="J3" s="6"/>
      <c r="K3" s="6" t="s">
        <v>1</v>
      </c>
      <c r="L3" s="6" t="s">
        <v>2</v>
      </c>
      <c r="M3" s="6" t="s">
        <v>3</v>
      </c>
      <c r="N3" s="6" t="s">
        <v>4</v>
      </c>
      <c r="O3" s="6" t="s">
        <v>5</v>
      </c>
      <c r="P3" s="6" t="s">
        <v>9</v>
      </c>
    </row>
    <row r="4" spans="1:16" ht="62.25" customHeight="1" x14ac:dyDescent="0.25">
      <c r="A4" s="16" t="s">
        <v>58</v>
      </c>
      <c r="B4" s="3"/>
      <c r="C4" s="3"/>
      <c r="D4" s="3"/>
      <c r="E4" s="3"/>
      <c r="F4" s="3">
        <v>1</v>
      </c>
      <c r="G4" s="3"/>
      <c r="H4" s="3" cm="1">
        <f t="array" ref="H4">_xlfn.IFS(B4=1,K$4,C4=1,L$4,D4=1,M$4,E4=1,N$4,F4=1,O$4,G4=1,P$4,COUNTBLANK(B5:G5)&gt;5," ")</f>
        <v>32</v>
      </c>
      <c r="J4" s="3" t="s">
        <v>6</v>
      </c>
      <c r="K4" s="3">
        <v>4</v>
      </c>
      <c r="L4" s="3">
        <v>8</v>
      </c>
      <c r="M4" s="3">
        <v>16</v>
      </c>
      <c r="N4" s="3">
        <v>24</v>
      </c>
      <c r="O4" s="3">
        <v>32</v>
      </c>
      <c r="P4" s="3">
        <v>40</v>
      </c>
    </row>
    <row r="5" spans="1:16" ht="36" customHeight="1" x14ac:dyDescent="0.25">
      <c r="A5" s="16" t="s">
        <v>59</v>
      </c>
      <c r="B5" s="3"/>
      <c r="C5" s="3"/>
      <c r="D5" s="3"/>
      <c r="E5" s="3"/>
      <c r="F5" s="3"/>
      <c r="G5" s="3">
        <v>1</v>
      </c>
      <c r="H5" s="3" cm="1">
        <f t="array" ref="H5">_xlfn.IFS(B5=1,K$4,C5=1,L$4,D5=1,M$4,E5=1,N$4,F5=1,O$4,G5=1,P$4,COUNTBLANK(B6:G6)&gt;5," ")</f>
        <v>40</v>
      </c>
    </row>
    <row r="6" spans="1:16" ht="51.75" customHeight="1" x14ac:dyDescent="0.25">
      <c r="A6" s="16" t="s">
        <v>60</v>
      </c>
      <c r="B6" s="3"/>
      <c r="C6" s="3"/>
      <c r="D6" s="3"/>
      <c r="E6" s="3"/>
      <c r="F6" s="3">
        <v>1</v>
      </c>
      <c r="G6" s="3"/>
      <c r="H6" s="3" cm="1">
        <f t="array" ref="H6">_xlfn.IFS(B6=1,K$4,C6=1,L$4,D6=1,M$4,E6=1,N$4,F6=1,O$4,G6=1,P$4,COUNTBLANK(B7:G7)&gt;5," ")</f>
        <v>32</v>
      </c>
    </row>
    <row r="7" spans="1:16" x14ac:dyDescent="0.25">
      <c r="A7" s="16" t="s">
        <v>7</v>
      </c>
      <c r="B7" s="5"/>
      <c r="C7" s="5"/>
      <c r="D7" s="5"/>
      <c r="E7" s="5"/>
      <c r="F7" s="5"/>
      <c r="G7" s="5"/>
      <c r="H7" s="5">
        <f>SUM(H4:H6)</f>
        <v>104</v>
      </c>
    </row>
    <row r="8" spans="1:16" x14ac:dyDescent="0.25">
      <c r="A8" s="17"/>
      <c r="H8" t="str" cm="1">
        <f t="array" ref="H8">_xlfn.IFS(B8=1,K$4,C8=1,L$4,D8=1,M$4,E8=1,N$4,F8=1,O$4,G8=1,P$4,COUNTBLANK(B9:G9)&gt;5," ")</f>
        <v xml:space="preserve"> </v>
      </c>
    </row>
    <row r="9" spans="1:16" x14ac:dyDescent="0.25">
      <c r="A9" s="17"/>
      <c r="H9" t="str" cm="1">
        <f t="array" ref="H9">_xlfn.IFS(B9=1,K$4,C9=1,L$4,D9=1,M$4,E9=1,N$4,F9=1,O$4,G9=1,P$4,COUNTBLANK(B10:G10)&gt;5," ")</f>
        <v xml:space="preserve"> </v>
      </c>
      <c r="J9" s="26" t="s">
        <v>19</v>
      </c>
      <c r="K9" s="26"/>
      <c r="L9" s="26"/>
      <c r="M9" s="26"/>
    </row>
    <row r="10" spans="1:16" x14ac:dyDescent="0.25">
      <c r="A10" s="16" t="s">
        <v>18</v>
      </c>
      <c r="B10" s="5"/>
      <c r="C10" s="5"/>
      <c r="D10" s="5"/>
      <c r="E10" s="5"/>
      <c r="F10" s="5"/>
      <c r="G10" s="5"/>
      <c r="H10" s="5">
        <f>SUM(H7)</f>
        <v>104</v>
      </c>
      <c r="J10" s="6" t="s">
        <v>6</v>
      </c>
      <c r="K10" s="6" t="s">
        <v>11</v>
      </c>
      <c r="L10" s="6" t="s">
        <v>20</v>
      </c>
      <c r="M10" s="6" t="s">
        <v>21</v>
      </c>
    </row>
    <row r="11" spans="1:16" x14ac:dyDescent="0.25">
      <c r="A11" s="17"/>
      <c r="J11" s="7">
        <f>H10</f>
        <v>104</v>
      </c>
      <c r="K11" s="7">
        <f>J11/8</f>
        <v>13</v>
      </c>
      <c r="L11" s="7">
        <f>K11/4</f>
        <v>3.25</v>
      </c>
      <c r="M11" s="7">
        <f>K11/20</f>
        <v>0.65</v>
      </c>
    </row>
    <row r="12" spans="1:16" x14ac:dyDescent="0.25">
      <c r="A12" s="17"/>
    </row>
    <row r="13" spans="1:16" x14ac:dyDescent="0.25">
      <c r="A13" s="20" t="s">
        <v>8</v>
      </c>
      <c r="B13" s="21" t="s">
        <v>1</v>
      </c>
      <c r="C13" s="21" t="s">
        <v>2</v>
      </c>
      <c r="D13" s="21" t="s">
        <v>3</v>
      </c>
      <c r="E13" s="21" t="s">
        <v>4</v>
      </c>
      <c r="F13" s="21" t="s">
        <v>5</v>
      </c>
      <c r="G13" s="21" t="s">
        <v>9</v>
      </c>
      <c r="H13" s="21" t="s">
        <v>6</v>
      </c>
    </row>
    <row r="14" spans="1:16" x14ac:dyDescent="0.25">
      <c r="A14" s="17"/>
    </row>
    <row r="15" spans="1:16" x14ac:dyDescent="0.25">
      <c r="A15" s="17"/>
    </row>
    <row r="16" spans="1:16" x14ac:dyDescent="0.25">
      <c r="A16" s="17"/>
      <c r="J16" s="27" t="s">
        <v>10</v>
      </c>
      <c r="K16" s="27"/>
      <c r="L16" s="27"/>
      <c r="M16" s="27"/>
      <c r="N16" s="27"/>
    </row>
    <row r="17" spans="1:14" x14ac:dyDescent="0.25">
      <c r="A17" s="17"/>
      <c r="J17" s="2" t="s">
        <v>6</v>
      </c>
      <c r="K17" s="2" t="s">
        <v>14</v>
      </c>
      <c r="L17" s="2" t="s">
        <v>15</v>
      </c>
      <c r="M17" s="2" t="s">
        <v>16</v>
      </c>
      <c r="N17" s="2" t="s">
        <v>17</v>
      </c>
    </row>
    <row r="18" spans="1:14" x14ac:dyDescent="0.25">
      <c r="A18" s="17"/>
      <c r="J18" s="3" t="s">
        <v>11</v>
      </c>
      <c r="K18" s="3">
        <f>K$11/1</f>
        <v>13</v>
      </c>
      <c r="L18" s="3">
        <f>L$11/2</f>
        <v>1.625</v>
      </c>
      <c r="M18" s="3">
        <f>M$11/3</f>
        <v>0.21666666666666667</v>
      </c>
      <c r="N18" s="3">
        <f>N$11/4</f>
        <v>0</v>
      </c>
    </row>
    <row r="19" spans="1:14" x14ac:dyDescent="0.25">
      <c r="A19" s="17"/>
      <c r="J19" s="3" t="s">
        <v>12</v>
      </c>
      <c r="K19" s="3">
        <f>L$11/1</f>
        <v>3.25</v>
      </c>
      <c r="L19" s="3">
        <f>M$11/2</f>
        <v>0.32500000000000001</v>
      </c>
      <c r="M19" s="3">
        <f>N$11/3</f>
        <v>0</v>
      </c>
      <c r="N19" s="3">
        <f>O$11/4</f>
        <v>0</v>
      </c>
    </row>
    <row r="20" spans="1:14" x14ac:dyDescent="0.25">
      <c r="A20" s="22"/>
      <c r="J20" s="3" t="s">
        <v>13</v>
      </c>
      <c r="K20" s="3">
        <f>M$11/1</f>
        <v>0.65</v>
      </c>
      <c r="L20" s="3">
        <f>N$11/2</f>
        <v>0</v>
      </c>
      <c r="M20" s="3">
        <f>O$11/3</f>
        <v>0</v>
      </c>
      <c r="N20" s="3">
        <f>P$11/4</f>
        <v>0</v>
      </c>
    </row>
    <row r="21" spans="1:14" x14ac:dyDescent="0.25">
      <c r="A21" s="22"/>
    </row>
    <row r="22" spans="1:14" x14ac:dyDescent="0.25">
      <c r="A22" s="17"/>
    </row>
  </sheetData>
  <mergeCells count="3">
    <mergeCell ref="A1:H2"/>
    <mergeCell ref="J9:M9"/>
    <mergeCell ref="J16:N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2C17-8352-49BF-9B9E-3A704DE72BF5}">
  <dimension ref="B2:I16"/>
  <sheetViews>
    <sheetView workbookViewId="0">
      <selection activeCell="C5" sqref="C5"/>
    </sheetView>
  </sheetViews>
  <sheetFormatPr baseColWidth="10" defaultRowHeight="15" x14ac:dyDescent="0.25"/>
  <sheetData>
    <row r="2" spans="2:9" x14ac:dyDescent="0.25">
      <c r="H2" s="1" t="s">
        <v>25</v>
      </c>
      <c r="I2" s="8">
        <v>5531</v>
      </c>
    </row>
    <row r="3" spans="2:9" x14ac:dyDescent="0.25">
      <c r="B3" s="28" t="s">
        <v>24</v>
      </c>
      <c r="C3" s="28"/>
      <c r="D3" s="28"/>
      <c r="E3" s="28"/>
      <c r="F3" s="28"/>
    </row>
    <row r="4" spans="2:9" x14ac:dyDescent="0.25">
      <c r="B4" s="6" t="s">
        <v>22</v>
      </c>
      <c r="C4" s="6">
        <v>1</v>
      </c>
      <c r="D4" s="6">
        <v>2</v>
      </c>
      <c r="E4" s="6">
        <v>3</v>
      </c>
      <c r="F4" s="6">
        <v>4</v>
      </c>
    </row>
    <row r="5" spans="2:9" x14ac:dyDescent="0.25">
      <c r="B5" s="9" t="s">
        <v>6</v>
      </c>
      <c r="C5" s="3">
        <f>'Estimación Trimestre IV'!J11</f>
        <v>104</v>
      </c>
      <c r="D5" s="3">
        <f>C5/2</f>
        <v>52</v>
      </c>
      <c r="E5" s="3">
        <f>C5/3</f>
        <v>34.666666666666664</v>
      </c>
      <c r="F5" s="3">
        <f>C5/4</f>
        <v>26</v>
      </c>
    </row>
    <row r="6" spans="2:9" x14ac:dyDescent="0.25">
      <c r="B6" s="9" t="s">
        <v>12</v>
      </c>
      <c r="C6" s="3">
        <f>'Estimación Trimestre IV'!K19</f>
        <v>3.25</v>
      </c>
      <c r="D6" s="3">
        <f>'Estimación Trimestre IV'!L19</f>
        <v>0.32500000000000001</v>
      </c>
      <c r="E6" s="3">
        <f>'Estimación Trimestre IV'!M19</f>
        <v>0</v>
      </c>
      <c r="F6" s="3">
        <f>'Estimación Trimestre IV'!N19</f>
        <v>0</v>
      </c>
    </row>
    <row r="7" spans="2:9" x14ac:dyDescent="0.25">
      <c r="B7" s="9" t="s">
        <v>13</v>
      </c>
      <c r="C7" s="3">
        <f>'Estimación Trimestre IV'!K20</f>
        <v>0.65</v>
      </c>
      <c r="D7" s="3">
        <f>'Estimación Trimestre IV'!L20</f>
        <v>0</v>
      </c>
      <c r="E7" s="3">
        <f>'Estimación Trimestre IV'!M20</f>
        <v>0</v>
      </c>
      <c r="F7" s="3">
        <f>'Estimación Trimestre IV'!N20</f>
        <v>0</v>
      </c>
    </row>
    <row r="8" spans="2:9" x14ac:dyDescent="0.25">
      <c r="B8" s="5" t="s">
        <v>23</v>
      </c>
      <c r="C8" s="10">
        <f>C5*I2</f>
        <v>575224</v>
      </c>
      <c r="D8" s="10">
        <f>(D5*I2)*2</f>
        <v>575224</v>
      </c>
      <c r="E8" s="10">
        <f>(E5*I2)*3</f>
        <v>575224</v>
      </c>
      <c r="F8" s="10">
        <f>(F5*I2)*4</f>
        <v>575224</v>
      </c>
    </row>
    <row r="10" spans="2:9" x14ac:dyDescent="0.25">
      <c r="B10" s="28" t="s">
        <v>27</v>
      </c>
      <c r="C10" s="28"/>
      <c r="D10" s="28"/>
      <c r="E10" s="28"/>
      <c r="F10" s="28"/>
    </row>
    <row r="11" spans="2:9" x14ac:dyDescent="0.25">
      <c r="B11" s="6" t="s">
        <v>26</v>
      </c>
      <c r="C11" s="6">
        <v>1</v>
      </c>
      <c r="D11" s="6">
        <v>2</v>
      </c>
      <c r="E11" s="6">
        <v>3</v>
      </c>
      <c r="F11" s="6">
        <v>4</v>
      </c>
    </row>
    <row r="12" spans="2:9" x14ac:dyDescent="0.25">
      <c r="B12" s="9" t="s">
        <v>28</v>
      </c>
      <c r="C12" s="11">
        <f>(C8*50)/100</f>
        <v>287612</v>
      </c>
      <c r="D12" s="11">
        <f t="shared" ref="D12:F12" si="0">(D8*50)/100</f>
        <v>287612</v>
      </c>
      <c r="E12" s="11">
        <f t="shared" si="0"/>
        <v>287612</v>
      </c>
      <c r="F12" s="11">
        <f t="shared" si="0"/>
        <v>287612</v>
      </c>
    </row>
    <row r="13" spans="2:9" x14ac:dyDescent="0.25">
      <c r="B13" s="9" t="s">
        <v>29</v>
      </c>
      <c r="C13" s="11">
        <f>(C8*30)/100</f>
        <v>172567.2</v>
      </c>
      <c r="D13" s="11">
        <f t="shared" ref="D13:F13" si="1">(D8*30)/100</f>
        <v>172567.2</v>
      </c>
      <c r="E13" s="11">
        <f t="shared" si="1"/>
        <v>172567.2</v>
      </c>
      <c r="F13" s="11">
        <f t="shared" si="1"/>
        <v>172567.2</v>
      </c>
    </row>
    <row r="14" spans="2:9" x14ac:dyDescent="0.25">
      <c r="B14" s="9" t="s">
        <v>30</v>
      </c>
      <c r="C14" s="11">
        <f>(C8*10)/100</f>
        <v>57522.400000000001</v>
      </c>
      <c r="D14" s="11">
        <f t="shared" ref="D14:F14" si="2">(D8*10)/100</f>
        <v>57522.400000000001</v>
      </c>
      <c r="E14" s="11">
        <f t="shared" si="2"/>
        <v>57522.400000000001</v>
      </c>
      <c r="F14" s="11">
        <f t="shared" si="2"/>
        <v>57522.400000000001</v>
      </c>
    </row>
    <row r="15" spans="2:9" x14ac:dyDescent="0.25">
      <c r="B15" s="9" t="s">
        <v>31</v>
      </c>
      <c r="C15" s="11">
        <f>(C8*10)/100</f>
        <v>57522.400000000001</v>
      </c>
      <c r="D15" s="11">
        <f t="shared" ref="D15:F15" si="3">(D8*10)/100</f>
        <v>57522.400000000001</v>
      </c>
      <c r="E15" s="11">
        <f t="shared" si="3"/>
        <v>57522.400000000001</v>
      </c>
      <c r="F15" s="11">
        <f t="shared" si="3"/>
        <v>57522.400000000001</v>
      </c>
    </row>
    <row r="16" spans="2:9" x14ac:dyDescent="0.25">
      <c r="B16" s="5" t="s">
        <v>23</v>
      </c>
      <c r="C16" s="10">
        <f>SUM(C12:C15)</f>
        <v>575224</v>
      </c>
      <c r="D16" s="10">
        <f t="shared" ref="D16:F16" si="4">SUM(D12:D15)</f>
        <v>575224</v>
      </c>
      <c r="E16" s="10">
        <f t="shared" si="4"/>
        <v>575224</v>
      </c>
      <c r="F16" s="10">
        <f t="shared" si="4"/>
        <v>575224</v>
      </c>
    </row>
  </sheetData>
  <mergeCells count="2">
    <mergeCell ref="B3:F3"/>
    <mergeCell ref="B10:F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1166-77F8-48DA-A19D-9E669C70AE62}">
  <dimension ref="A1:P22"/>
  <sheetViews>
    <sheetView topLeftCell="A2" workbookViewId="0">
      <selection activeCell="A18" sqref="A18"/>
    </sheetView>
  </sheetViews>
  <sheetFormatPr baseColWidth="10" defaultRowHeight="15" x14ac:dyDescent="0.25"/>
  <cols>
    <col min="1" max="1" width="16.28515625" customWidth="1"/>
  </cols>
  <sheetData>
    <row r="1" spans="1:16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16" x14ac:dyDescent="0.25">
      <c r="A2" s="26"/>
      <c r="B2" s="26"/>
      <c r="C2" s="26"/>
      <c r="D2" s="26"/>
      <c r="E2" s="26"/>
      <c r="F2" s="26"/>
      <c r="G2" s="26"/>
      <c r="H2" s="26"/>
    </row>
    <row r="3" spans="1:16" x14ac:dyDescent="0.25">
      <c r="A3" s="19" t="s">
        <v>38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9</v>
      </c>
      <c r="H3" s="2" t="s">
        <v>6</v>
      </c>
      <c r="J3" s="6"/>
      <c r="K3" s="6" t="s">
        <v>1</v>
      </c>
      <c r="L3" s="6" t="s">
        <v>2</v>
      </c>
      <c r="M3" s="6" t="s">
        <v>3</v>
      </c>
      <c r="N3" s="6" t="s">
        <v>4</v>
      </c>
      <c r="O3" s="6" t="s">
        <v>5</v>
      </c>
      <c r="P3" s="6" t="s">
        <v>9</v>
      </c>
    </row>
    <row r="4" spans="1:16" ht="60" x14ac:dyDescent="0.25">
      <c r="A4" s="16" t="s">
        <v>61</v>
      </c>
      <c r="B4" s="3"/>
      <c r="C4" s="3"/>
      <c r="D4" s="3"/>
      <c r="E4" s="3"/>
      <c r="F4" s="3"/>
      <c r="G4" s="3">
        <v>1</v>
      </c>
      <c r="H4" s="3" cm="1">
        <f t="array" ref="H4">_xlfn.IFS(B4=1,K$4,C4=1,L$4,D4=1,M$4,E4=1,N$4,F4=1,O$4,G4=1,P$4,COUNTBLANK(B5:G5)&gt;5," ")</f>
        <v>40</v>
      </c>
      <c r="J4" s="3" t="s">
        <v>6</v>
      </c>
      <c r="K4" s="3">
        <v>4</v>
      </c>
      <c r="L4" s="3">
        <v>8</v>
      </c>
      <c r="M4" s="3">
        <v>16</v>
      </c>
      <c r="N4" s="3">
        <v>24</v>
      </c>
      <c r="O4" s="3">
        <v>32</v>
      </c>
      <c r="P4" s="3">
        <v>40</v>
      </c>
    </row>
    <row r="5" spans="1:16" ht="75" x14ac:dyDescent="0.25">
      <c r="A5" s="16" t="s">
        <v>62</v>
      </c>
      <c r="B5" s="3"/>
      <c r="C5" s="3"/>
      <c r="D5" s="3"/>
      <c r="E5" s="3"/>
      <c r="F5" s="3"/>
      <c r="G5" s="3">
        <v>1</v>
      </c>
      <c r="H5" s="3" cm="1">
        <f t="array" ref="H5">_xlfn.IFS(B5=1,K$4,C5=1,L$4,D5=1,M$4,E5=1,N$4,F5=1,O$4,G5=1,P$4,COUNTBLANK(B6:G6)&gt;5," ")</f>
        <v>40</v>
      </c>
    </row>
    <row r="6" spans="1:16" ht="45" x14ac:dyDescent="0.25">
      <c r="A6" s="16" t="s">
        <v>63</v>
      </c>
      <c r="B6" s="3"/>
      <c r="C6" s="3"/>
      <c r="D6" s="3"/>
      <c r="E6" s="3"/>
      <c r="F6" s="3"/>
      <c r="G6" s="3">
        <v>1</v>
      </c>
      <c r="H6" s="3" cm="1">
        <f t="array" ref="H6">_xlfn.IFS(B6=1,K$4,C6=1,L$4,D6=1,M$4,E6=1,N$4,F6=1,O$4,G6=1,P$4,COUNTBLANK(B7:G7)&gt;5," ")</f>
        <v>40</v>
      </c>
    </row>
    <row r="7" spans="1:16" ht="45" x14ac:dyDescent="0.25">
      <c r="A7" s="16" t="s">
        <v>64</v>
      </c>
      <c r="B7" s="3"/>
      <c r="C7" s="3"/>
      <c r="D7" s="3"/>
      <c r="E7" s="3"/>
      <c r="F7" s="3">
        <v>1</v>
      </c>
      <c r="G7" s="3"/>
      <c r="H7" s="3" cm="1">
        <f t="array" ref="H7">_xlfn.IFS(B7=1,K$4,C7=1,L$4,D7=1,M$4,E7=1,N$4,F7=1,O$4,G7=1,P$4,COUNTBLANK(B8:G8)&gt;5," ")</f>
        <v>32</v>
      </c>
    </row>
    <row r="8" spans="1:16" x14ac:dyDescent="0.25">
      <c r="A8" s="16" t="s">
        <v>7</v>
      </c>
      <c r="B8" s="5"/>
      <c r="C8" s="5"/>
      <c r="D8" s="5"/>
      <c r="E8" s="5"/>
      <c r="F8" s="5"/>
      <c r="G8" s="5"/>
      <c r="H8" s="5">
        <f>SUM(H4:H7)</f>
        <v>152</v>
      </c>
    </row>
    <row r="9" spans="1:16" x14ac:dyDescent="0.25">
      <c r="A9" s="17"/>
      <c r="H9" t="str" cm="1">
        <f t="array" ref="H9">_xlfn.IFS(B9=1,K$4,C9=1,L$4,D9=1,M$4,E9=1,N$4,F9=1,O$4,G9=1,P$4,COUNTBLANK(B10:G10)&gt;5," ")</f>
        <v xml:space="preserve"> </v>
      </c>
      <c r="J9" s="26" t="s">
        <v>19</v>
      </c>
      <c r="K9" s="26"/>
      <c r="L9" s="26"/>
      <c r="M9" s="26"/>
    </row>
    <row r="10" spans="1:16" x14ac:dyDescent="0.25">
      <c r="A10" s="17"/>
      <c r="H10" t="str" cm="1">
        <f t="array" ref="H10">_xlfn.IFS(B10=1,K$4,C10=1,L$4,D10=1,M$4,E10=1,N$4,F10=1,O$4,G10=1,P$4,COUNTBLANK(B11:G11)&gt;5," ")</f>
        <v xml:space="preserve"> </v>
      </c>
      <c r="J10" s="6" t="s">
        <v>6</v>
      </c>
      <c r="K10" s="6" t="s">
        <v>11</v>
      </c>
      <c r="L10" s="6" t="s">
        <v>20</v>
      </c>
      <c r="M10" s="6" t="s">
        <v>21</v>
      </c>
    </row>
    <row r="11" spans="1:16" x14ac:dyDescent="0.25">
      <c r="A11" s="16" t="s">
        <v>18</v>
      </c>
      <c r="B11" s="5"/>
      <c r="C11" s="5"/>
      <c r="D11" s="5"/>
      <c r="E11" s="5"/>
      <c r="F11" s="5"/>
      <c r="G11" s="5"/>
      <c r="H11" s="5">
        <f>SUM(H8)</f>
        <v>152</v>
      </c>
      <c r="J11" s="7">
        <f>H11</f>
        <v>152</v>
      </c>
      <c r="K11" s="7">
        <f>J11/8</f>
        <v>19</v>
      </c>
      <c r="L11" s="7">
        <f>K11/4</f>
        <v>4.75</v>
      </c>
      <c r="M11" s="7">
        <f>K11/20</f>
        <v>0.95</v>
      </c>
    </row>
    <row r="12" spans="1:16" x14ac:dyDescent="0.25">
      <c r="A12" s="17"/>
    </row>
    <row r="13" spans="1:16" x14ac:dyDescent="0.25">
      <c r="A13" s="20"/>
      <c r="B13" s="21"/>
      <c r="C13" s="21"/>
      <c r="D13" s="21"/>
      <c r="E13" s="21"/>
      <c r="F13" s="21"/>
      <c r="G13" s="21"/>
      <c r="H13" s="21"/>
    </row>
    <row r="14" spans="1:16" x14ac:dyDescent="0.25">
      <c r="A14" s="17"/>
    </row>
    <row r="15" spans="1:16" x14ac:dyDescent="0.25">
      <c r="A15" s="17"/>
    </row>
    <row r="16" spans="1:16" x14ac:dyDescent="0.25">
      <c r="A16" s="17"/>
      <c r="J16" s="27" t="s">
        <v>10</v>
      </c>
      <c r="K16" s="27"/>
      <c r="L16" s="27"/>
      <c r="M16" s="27"/>
      <c r="N16" s="27"/>
    </row>
    <row r="17" spans="1:14" x14ac:dyDescent="0.25">
      <c r="A17" s="17"/>
      <c r="J17" s="2" t="s">
        <v>6</v>
      </c>
      <c r="K17" s="2" t="s">
        <v>14</v>
      </c>
      <c r="L17" s="2" t="s">
        <v>15</v>
      </c>
      <c r="M17" s="2" t="s">
        <v>16</v>
      </c>
      <c r="N17" s="2" t="s">
        <v>17</v>
      </c>
    </row>
    <row r="18" spans="1:14" x14ac:dyDescent="0.25">
      <c r="A18" s="17"/>
      <c r="J18" s="3" t="s">
        <v>11</v>
      </c>
      <c r="K18" s="3">
        <f>K$11/1</f>
        <v>19</v>
      </c>
      <c r="L18" s="3">
        <f>L$11/2</f>
        <v>2.375</v>
      </c>
      <c r="M18" s="3">
        <f>M$11/3</f>
        <v>0.31666666666666665</v>
      </c>
      <c r="N18" s="3">
        <f>N$11/4</f>
        <v>0</v>
      </c>
    </row>
    <row r="19" spans="1:14" x14ac:dyDescent="0.25">
      <c r="A19" s="17"/>
      <c r="J19" s="3" t="s">
        <v>12</v>
      </c>
      <c r="K19" s="3">
        <f>L$11/1</f>
        <v>4.75</v>
      </c>
      <c r="L19" s="3">
        <f>M$11/2</f>
        <v>0.47499999999999998</v>
      </c>
      <c r="M19" s="3">
        <f>N$11/3</f>
        <v>0</v>
      </c>
      <c r="N19" s="3">
        <f>O$11/4</f>
        <v>0</v>
      </c>
    </row>
    <row r="20" spans="1:14" x14ac:dyDescent="0.25">
      <c r="A20" s="22"/>
      <c r="J20" s="3" t="s">
        <v>13</v>
      </c>
      <c r="K20" s="3">
        <f>M$11/1</f>
        <v>0.95</v>
      </c>
      <c r="L20" s="3">
        <f>N$11/2</f>
        <v>0</v>
      </c>
      <c r="M20" s="3">
        <f>O$11/3</f>
        <v>0</v>
      </c>
      <c r="N20" s="3">
        <f>P$11/4</f>
        <v>0</v>
      </c>
    </row>
    <row r="21" spans="1:14" x14ac:dyDescent="0.25">
      <c r="A21" s="22"/>
    </row>
    <row r="22" spans="1:14" x14ac:dyDescent="0.25">
      <c r="A22" s="17"/>
    </row>
  </sheetData>
  <mergeCells count="3">
    <mergeCell ref="A1:H2"/>
    <mergeCell ref="J9:M9"/>
    <mergeCell ref="J16:N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3F40-1DFB-4BDD-AEF5-75541BA9A82D}">
  <dimension ref="B2:I16"/>
  <sheetViews>
    <sheetView workbookViewId="0">
      <selection activeCell="C8" sqref="C8"/>
    </sheetView>
  </sheetViews>
  <sheetFormatPr baseColWidth="10" defaultRowHeight="15" x14ac:dyDescent="0.25"/>
  <sheetData>
    <row r="2" spans="2:9" x14ac:dyDescent="0.25">
      <c r="H2" s="1" t="s">
        <v>25</v>
      </c>
      <c r="I2" s="8">
        <v>5531</v>
      </c>
    </row>
    <row r="3" spans="2:9" x14ac:dyDescent="0.25">
      <c r="B3" s="28" t="s">
        <v>24</v>
      </c>
      <c r="C3" s="28"/>
      <c r="D3" s="28"/>
      <c r="E3" s="28"/>
      <c r="F3" s="28"/>
    </row>
    <row r="4" spans="2:9" x14ac:dyDescent="0.25">
      <c r="B4" s="6" t="s">
        <v>22</v>
      </c>
      <c r="C4" s="6">
        <v>1</v>
      </c>
      <c r="D4" s="6">
        <v>2</v>
      </c>
      <c r="E4" s="6">
        <v>3</v>
      </c>
      <c r="F4" s="6">
        <v>4</v>
      </c>
    </row>
    <row r="5" spans="2:9" x14ac:dyDescent="0.25">
      <c r="B5" s="9" t="s">
        <v>6</v>
      </c>
      <c r="C5" s="3">
        <f>'Estimación Trimestre V'!J11</f>
        <v>152</v>
      </c>
      <c r="D5" s="3">
        <f>C5/2</f>
        <v>76</v>
      </c>
      <c r="E5" s="3">
        <f>C5/3</f>
        <v>50.666666666666664</v>
      </c>
      <c r="F5" s="3">
        <f>C5/4</f>
        <v>38</v>
      </c>
    </row>
    <row r="6" spans="2:9" x14ac:dyDescent="0.25">
      <c r="B6" s="9" t="s">
        <v>12</v>
      </c>
      <c r="C6" s="3">
        <f>'Estimación Trimestre V'!K19</f>
        <v>4.75</v>
      </c>
      <c r="D6" s="3">
        <f>'Estimación Trimestre V'!L19</f>
        <v>0.47499999999999998</v>
      </c>
      <c r="E6" s="3">
        <f>'Estimación Trimestre V'!M19</f>
        <v>0</v>
      </c>
      <c r="F6" s="3">
        <f>'Estimación Trimestre V'!N19</f>
        <v>0</v>
      </c>
    </row>
    <row r="7" spans="2:9" x14ac:dyDescent="0.25">
      <c r="B7" s="9" t="s">
        <v>13</v>
      </c>
      <c r="C7" s="3">
        <f>'Estimación Trimestre V'!K20</f>
        <v>0.95</v>
      </c>
      <c r="D7" s="3">
        <f>'Estimación Trimestre V'!L20</f>
        <v>0</v>
      </c>
      <c r="E7" s="3">
        <f>'Estimación Trimestre V'!M20</f>
        <v>0</v>
      </c>
      <c r="F7" s="3">
        <f>'Estimación Trimestre V'!N20</f>
        <v>0</v>
      </c>
    </row>
    <row r="8" spans="2:9" x14ac:dyDescent="0.25">
      <c r="B8" s="5" t="s">
        <v>23</v>
      </c>
      <c r="C8" s="10">
        <f>C5*I2</f>
        <v>840712</v>
      </c>
      <c r="D8" s="10">
        <f>(D5*I2)*2</f>
        <v>840712</v>
      </c>
      <c r="E8" s="10">
        <f>(E5*I2)*3</f>
        <v>840712</v>
      </c>
      <c r="F8" s="10">
        <f>(F5*I2)*4</f>
        <v>840712</v>
      </c>
    </row>
    <row r="10" spans="2:9" x14ac:dyDescent="0.25">
      <c r="B10" s="28" t="s">
        <v>27</v>
      </c>
      <c r="C10" s="28"/>
      <c r="D10" s="28"/>
      <c r="E10" s="28"/>
      <c r="F10" s="28"/>
    </row>
    <row r="11" spans="2:9" x14ac:dyDescent="0.25">
      <c r="B11" s="6" t="s">
        <v>26</v>
      </c>
      <c r="C11" s="6">
        <v>1</v>
      </c>
      <c r="D11" s="6">
        <v>2</v>
      </c>
      <c r="E11" s="6">
        <v>3</v>
      </c>
      <c r="F11" s="6">
        <v>4</v>
      </c>
    </row>
    <row r="12" spans="2:9" x14ac:dyDescent="0.25">
      <c r="B12" s="9" t="s">
        <v>28</v>
      </c>
      <c r="C12" s="11">
        <f>(C8*50)/100</f>
        <v>420356</v>
      </c>
      <c r="D12" s="11">
        <f t="shared" ref="D12:F12" si="0">(D8*50)/100</f>
        <v>420356</v>
      </c>
      <c r="E12" s="11">
        <f t="shared" si="0"/>
        <v>420356</v>
      </c>
      <c r="F12" s="11">
        <f t="shared" si="0"/>
        <v>420356</v>
      </c>
    </row>
    <row r="13" spans="2:9" x14ac:dyDescent="0.25">
      <c r="B13" s="9" t="s">
        <v>29</v>
      </c>
      <c r="C13" s="11">
        <f>(C8*30)/100</f>
        <v>252213.6</v>
      </c>
      <c r="D13" s="11">
        <f t="shared" ref="D13:F13" si="1">(D8*30)/100</f>
        <v>252213.6</v>
      </c>
      <c r="E13" s="11">
        <f t="shared" si="1"/>
        <v>252213.6</v>
      </c>
      <c r="F13" s="11">
        <f t="shared" si="1"/>
        <v>252213.6</v>
      </c>
    </row>
    <row r="14" spans="2:9" x14ac:dyDescent="0.25">
      <c r="B14" s="9" t="s">
        <v>30</v>
      </c>
      <c r="C14" s="11">
        <f>(C8*10)/100</f>
        <v>84071.2</v>
      </c>
      <c r="D14" s="11">
        <f t="shared" ref="D14:F14" si="2">(D8*10)/100</f>
        <v>84071.2</v>
      </c>
      <c r="E14" s="11">
        <f t="shared" si="2"/>
        <v>84071.2</v>
      </c>
      <c r="F14" s="11">
        <f t="shared" si="2"/>
        <v>84071.2</v>
      </c>
    </row>
    <row r="15" spans="2:9" x14ac:dyDescent="0.25">
      <c r="B15" s="9" t="s">
        <v>31</v>
      </c>
      <c r="C15" s="11">
        <f>(C8*10)/100</f>
        <v>84071.2</v>
      </c>
      <c r="D15" s="11">
        <f t="shared" ref="D15:F15" si="3">(D8*10)/100</f>
        <v>84071.2</v>
      </c>
      <c r="E15" s="11">
        <f t="shared" si="3"/>
        <v>84071.2</v>
      </c>
      <c r="F15" s="11">
        <f t="shared" si="3"/>
        <v>84071.2</v>
      </c>
    </row>
    <row r="16" spans="2:9" x14ac:dyDescent="0.25">
      <c r="B16" s="5" t="s">
        <v>23</v>
      </c>
      <c r="C16" s="10">
        <f>SUM(C12:C15)</f>
        <v>840711.99999999988</v>
      </c>
      <c r="D16" s="10">
        <f t="shared" ref="D16:F16" si="4">SUM(D12:D15)</f>
        <v>840711.99999999988</v>
      </c>
      <c r="E16" s="10">
        <f t="shared" si="4"/>
        <v>840711.99999999988</v>
      </c>
      <c r="F16" s="10">
        <f t="shared" si="4"/>
        <v>840711.99999999988</v>
      </c>
    </row>
  </sheetData>
  <mergeCells count="2">
    <mergeCell ref="B3:F3"/>
    <mergeCell ref="B10:F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467B-6DB0-48B1-B5CE-91762798D436}">
  <dimension ref="A1:P22"/>
  <sheetViews>
    <sheetView tabSelected="1" topLeftCell="A4" workbookViewId="0">
      <selection activeCell="E8" sqref="E8"/>
    </sheetView>
  </sheetViews>
  <sheetFormatPr baseColWidth="10" defaultRowHeight="15" x14ac:dyDescent="0.25"/>
  <cols>
    <col min="1" max="1" width="19.42578125" customWidth="1"/>
  </cols>
  <sheetData>
    <row r="1" spans="1:16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16" x14ac:dyDescent="0.25">
      <c r="A2" s="26"/>
      <c r="B2" s="26"/>
      <c r="C2" s="26"/>
      <c r="D2" s="26"/>
      <c r="E2" s="26"/>
      <c r="F2" s="26"/>
      <c r="G2" s="26"/>
      <c r="H2" s="26"/>
    </row>
    <row r="3" spans="1:16" x14ac:dyDescent="0.25">
      <c r="A3" s="19" t="s">
        <v>39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9</v>
      </c>
      <c r="H3" s="2" t="s">
        <v>6</v>
      </c>
      <c r="J3" s="6"/>
      <c r="K3" s="6" t="s">
        <v>1</v>
      </c>
      <c r="L3" s="6" t="s">
        <v>2</v>
      </c>
      <c r="M3" s="6" t="s">
        <v>3</v>
      </c>
      <c r="N3" s="6" t="s">
        <v>4</v>
      </c>
      <c r="O3" s="6" t="s">
        <v>5</v>
      </c>
      <c r="P3" s="6" t="s">
        <v>9</v>
      </c>
    </row>
    <row r="4" spans="1:16" ht="30" x14ac:dyDescent="0.25">
      <c r="A4" s="16" t="s">
        <v>65</v>
      </c>
      <c r="B4" s="3"/>
      <c r="C4" s="3"/>
      <c r="D4" s="3">
        <v>1</v>
      </c>
      <c r="E4" s="3"/>
      <c r="F4" s="3"/>
      <c r="G4" s="3"/>
      <c r="H4" s="3" cm="1">
        <f t="array" ref="H4">_xlfn.IFS(B4=1,K$4,C4=1,L$4,D4=1,M$4,E4=1,N$4,F4=1,O$4,G4=1,P$4,COUNTBLANK(B5:G5)&gt;5," ")</f>
        <v>16</v>
      </c>
      <c r="J4" s="3" t="s">
        <v>6</v>
      </c>
      <c r="K4" s="3">
        <v>4</v>
      </c>
      <c r="L4" s="3">
        <v>8</v>
      </c>
      <c r="M4" s="3">
        <v>16</v>
      </c>
      <c r="N4" s="3">
        <v>24</v>
      </c>
      <c r="O4" s="3">
        <v>32</v>
      </c>
      <c r="P4" s="3">
        <v>40</v>
      </c>
    </row>
    <row r="5" spans="1:16" ht="60" x14ac:dyDescent="0.25">
      <c r="A5" s="16" t="s">
        <v>66</v>
      </c>
      <c r="B5" s="3"/>
      <c r="C5" s="3"/>
      <c r="D5" s="3">
        <v>1</v>
      </c>
      <c r="E5" s="3"/>
      <c r="F5" s="3"/>
      <c r="G5" s="3"/>
      <c r="H5" s="3" cm="1">
        <f t="array" ref="H5">_xlfn.IFS(B5=1,K$4,C5=1,L$4,D5=1,M$4,E5=1,N$4,F5=1,O$4,G5=1,P$4,COUNTBLANK(B6:G6)&gt;5," ")</f>
        <v>16</v>
      </c>
    </row>
    <row r="6" spans="1:16" x14ac:dyDescent="0.25">
      <c r="A6" s="16" t="s">
        <v>67</v>
      </c>
      <c r="B6" s="3"/>
      <c r="C6" s="3"/>
      <c r="D6" s="3"/>
      <c r="E6" s="3">
        <v>1</v>
      </c>
      <c r="F6" s="3"/>
      <c r="G6" s="3"/>
      <c r="H6" s="3" cm="1">
        <f t="array" ref="H6">_xlfn.IFS(B6=1,K$4,C6=1,L$4,D6=1,M$4,E6=1,N$4,F6=1,O$4,G6=1,P$4,COUNTBLANK(B7:G7)&gt;5," ")</f>
        <v>24</v>
      </c>
    </row>
    <row r="7" spans="1:16" ht="60" x14ac:dyDescent="0.25">
      <c r="A7" s="16" t="s">
        <v>68</v>
      </c>
      <c r="B7" s="3"/>
      <c r="C7" s="3"/>
      <c r="D7" s="3"/>
      <c r="E7" s="3">
        <v>1</v>
      </c>
      <c r="F7" s="3"/>
      <c r="G7" s="3"/>
      <c r="H7" s="3" cm="1">
        <f t="array" ref="H7">_xlfn.IFS(B7=1,K$4,C7=1,L$4,D7=1,M$4,E7=1,N$4,F7=1,O$4,G7=1,P$4,COUNTBLANK(B8:G8)&gt;5," ")</f>
        <v>24</v>
      </c>
    </row>
    <row r="8" spans="1:16" ht="30" x14ac:dyDescent="0.25">
      <c r="A8" s="16" t="s">
        <v>69</v>
      </c>
      <c r="B8" s="3"/>
      <c r="C8" s="3"/>
      <c r="D8" s="3"/>
      <c r="E8" s="3">
        <v>1</v>
      </c>
      <c r="F8" s="3"/>
      <c r="G8" s="3"/>
      <c r="H8" s="3" cm="1">
        <f t="array" ref="H8">_xlfn.IFS(B8=1,K$4,C8=1,L$4,D8=1,M$4,E8=1,N$4,F8=1,O$4,G8=1,P$4,COUNTBLANK(B9:G9)&gt;5," ")</f>
        <v>24</v>
      </c>
    </row>
    <row r="9" spans="1:16" ht="45" x14ac:dyDescent="0.25">
      <c r="A9" s="16" t="s">
        <v>60</v>
      </c>
      <c r="B9" s="3"/>
      <c r="C9" s="3"/>
      <c r="D9" s="3">
        <v>1</v>
      </c>
      <c r="E9" s="3"/>
      <c r="F9" s="3"/>
      <c r="G9" s="3"/>
      <c r="H9" s="3" cm="1">
        <f t="array" ref="H9">_xlfn.IFS(B9=1,K$4,C9=1,L$4,D9=1,M$4,E9=1,N$4,F9=1,O$4,G9=1,P$4,COUNTBLANK(B10:G10)&gt;5," ")</f>
        <v>16</v>
      </c>
      <c r="J9" s="26" t="s">
        <v>19</v>
      </c>
      <c r="K9" s="26"/>
      <c r="L9" s="26"/>
      <c r="M9" s="26"/>
    </row>
    <row r="10" spans="1:16" x14ac:dyDescent="0.25">
      <c r="A10" s="16" t="s">
        <v>7</v>
      </c>
      <c r="B10" s="5"/>
      <c r="C10" s="5"/>
      <c r="D10" s="5"/>
      <c r="E10" s="5"/>
      <c r="F10" s="5"/>
      <c r="G10" s="5"/>
      <c r="H10" s="5">
        <f>SUM(H2:H9)</f>
        <v>120</v>
      </c>
      <c r="J10" s="6" t="s">
        <v>6</v>
      </c>
      <c r="K10" s="6" t="s">
        <v>11</v>
      </c>
      <c r="L10" s="6" t="s">
        <v>20</v>
      </c>
      <c r="M10" s="6" t="s">
        <v>21</v>
      </c>
    </row>
    <row r="11" spans="1:16" x14ac:dyDescent="0.25">
      <c r="A11" s="17"/>
      <c r="J11" s="7">
        <f>H13</f>
        <v>120</v>
      </c>
      <c r="K11" s="7">
        <f>J11/8</f>
        <v>15</v>
      </c>
      <c r="L11" s="7">
        <f>K11/4</f>
        <v>3.75</v>
      </c>
      <c r="M11" s="7">
        <f>K11/20</f>
        <v>0.75</v>
      </c>
    </row>
    <row r="12" spans="1:16" x14ac:dyDescent="0.25">
      <c r="A12" s="17"/>
    </row>
    <row r="13" spans="1:16" x14ac:dyDescent="0.25">
      <c r="A13" s="16" t="s">
        <v>18</v>
      </c>
      <c r="B13" s="5"/>
      <c r="C13" s="5"/>
      <c r="D13" s="5"/>
      <c r="E13" s="5"/>
      <c r="F13" s="5"/>
      <c r="G13" s="5"/>
      <c r="H13" s="5">
        <f>SUM(H10)</f>
        <v>120</v>
      </c>
    </row>
    <row r="14" spans="1:16" x14ac:dyDescent="0.25">
      <c r="A14" s="17"/>
    </row>
    <row r="15" spans="1:16" x14ac:dyDescent="0.25">
      <c r="A15" s="17"/>
    </row>
    <row r="16" spans="1:16" x14ac:dyDescent="0.25">
      <c r="A16" s="17"/>
      <c r="J16" s="27" t="s">
        <v>10</v>
      </c>
      <c r="K16" s="27"/>
      <c r="L16" s="27"/>
      <c r="M16" s="27"/>
      <c r="N16" s="27"/>
    </row>
    <row r="17" spans="1:14" x14ac:dyDescent="0.25">
      <c r="A17" s="17"/>
      <c r="J17" s="2" t="s">
        <v>6</v>
      </c>
      <c r="K17" s="2" t="s">
        <v>14</v>
      </c>
      <c r="L17" s="2" t="s">
        <v>15</v>
      </c>
      <c r="M17" s="2" t="s">
        <v>16</v>
      </c>
      <c r="N17" s="2" t="s">
        <v>17</v>
      </c>
    </row>
    <row r="18" spans="1:14" x14ac:dyDescent="0.25">
      <c r="A18" s="17"/>
      <c r="J18" s="3" t="s">
        <v>11</v>
      </c>
      <c r="K18" s="3">
        <f>K$11/1</f>
        <v>15</v>
      </c>
      <c r="L18" s="3">
        <f>L$11/2</f>
        <v>1.875</v>
      </c>
      <c r="M18" s="3">
        <f>M$11/3</f>
        <v>0.25</v>
      </c>
      <c r="N18" s="3">
        <f>N$11/4</f>
        <v>0</v>
      </c>
    </row>
    <row r="19" spans="1:14" x14ac:dyDescent="0.25">
      <c r="A19" s="17"/>
      <c r="J19" s="3" t="s">
        <v>12</v>
      </c>
      <c r="K19" s="3">
        <f>L$11/1</f>
        <v>3.75</v>
      </c>
      <c r="L19" s="3">
        <f>M$11/2</f>
        <v>0.375</v>
      </c>
      <c r="M19" s="3">
        <f>N$11/3</f>
        <v>0</v>
      </c>
      <c r="N19" s="3">
        <f>O$11/4</f>
        <v>0</v>
      </c>
    </row>
    <row r="20" spans="1:14" x14ac:dyDescent="0.25">
      <c r="A20" s="22"/>
      <c r="J20" s="3" t="s">
        <v>13</v>
      </c>
      <c r="K20" s="3">
        <f>M$11/1</f>
        <v>0.75</v>
      </c>
      <c r="L20" s="3">
        <f>N$11/2</f>
        <v>0</v>
      </c>
      <c r="M20" s="3">
        <f>O$11/3</f>
        <v>0</v>
      </c>
      <c r="N20" s="3">
        <f>P$11/4</f>
        <v>0</v>
      </c>
    </row>
    <row r="21" spans="1:14" x14ac:dyDescent="0.25">
      <c r="A21" s="22"/>
    </row>
    <row r="22" spans="1:14" x14ac:dyDescent="0.25">
      <c r="A22" s="17"/>
    </row>
  </sheetData>
  <mergeCells count="3">
    <mergeCell ref="A1:H2"/>
    <mergeCell ref="J9:M9"/>
    <mergeCell ref="J16:N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0F12-5B3E-49A2-A47D-1323A860C3C1}">
  <dimension ref="B2:I16"/>
  <sheetViews>
    <sheetView workbookViewId="0">
      <selection activeCell="I10" sqref="I10"/>
    </sheetView>
  </sheetViews>
  <sheetFormatPr baseColWidth="10" defaultRowHeight="15" x14ac:dyDescent="0.25"/>
  <sheetData>
    <row r="2" spans="2:9" x14ac:dyDescent="0.25">
      <c r="H2" s="1" t="s">
        <v>25</v>
      </c>
      <c r="I2" s="8">
        <v>5531</v>
      </c>
    </row>
    <row r="3" spans="2:9" x14ac:dyDescent="0.25">
      <c r="B3" s="28" t="s">
        <v>24</v>
      </c>
      <c r="C3" s="28"/>
      <c r="D3" s="28"/>
      <c r="E3" s="28"/>
      <c r="F3" s="28"/>
    </row>
    <row r="4" spans="2:9" x14ac:dyDescent="0.25">
      <c r="B4" s="6" t="s">
        <v>22</v>
      </c>
      <c r="C4" s="6">
        <v>1</v>
      </c>
      <c r="D4" s="6">
        <v>2</v>
      </c>
      <c r="E4" s="6">
        <v>3</v>
      </c>
      <c r="F4" s="6">
        <v>4</v>
      </c>
    </row>
    <row r="5" spans="2:9" x14ac:dyDescent="0.25">
      <c r="B5" s="9" t="s">
        <v>6</v>
      </c>
      <c r="C5" s="3">
        <f>'Estimación Trimestre VI'!J11</f>
        <v>120</v>
      </c>
      <c r="D5" s="3">
        <f>C5/2</f>
        <v>60</v>
      </c>
      <c r="E5" s="3">
        <f>C5/3</f>
        <v>40</v>
      </c>
      <c r="F5" s="3">
        <f>C5/4</f>
        <v>30</v>
      </c>
    </row>
    <row r="6" spans="2:9" x14ac:dyDescent="0.25">
      <c r="B6" s="9" t="s">
        <v>12</v>
      </c>
      <c r="C6" s="3">
        <f>'Estimación Trimestre VI'!K19</f>
        <v>3.75</v>
      </c>
      <c r="D6" s="3">
        <f>'Estimación Trimestre VI'!L19</f>
        <v>0.375</v>
      </c>
      <c r="E6" s="3">
        <f>'Estimación Trimestre VI'!M19</f>
        <v>0</v>
      </c>
      <c r="F6" s="3">
        <f>'Estimación Trimestre VI'!N19</f>
        <v>0</v>
      </c>
    </row>
    <row r="7" spans="2:9" x14ac:dyDescent="0.25">
      <c r="B7" s="9" t="s">
        <v>13</v>
      </c>
      <c r="C7" s="3">
        <f>'Estimación Trimestre VI'!K20</f>
        <v>0.75</v>
      </c>
      <c r="D7" s="3">
        <f>'Estimación Trimestre VI'!L20</f>
        <v>0</v>
      </c>
      <c r="E7" s="3">
        <f>'Estimación Trimestre VI'!M20</f>
        <v>0</v>
      </c>
      <c r="F7" s="3">
        <f>'Estimación Trimestre VI'!N20</f>
        <v>0</v>
      </c>
    </row>
    <row r="8" spans="2:9" x14ac:dyDescent="0.25">
      <c r="B8" s="5" t="s">
        <v>23</v>
      </c>
      <c r="C8" s="10">
        <f>C5*I2</f>
        <v>663720</v>
      </c>
      <c r="D8" s="10">
        <f>(D5*I2)*2</f>
        <v>663720</v>
      </c>
      <c r="E8" s="10">
        <f>(E5*I2)*3</f>
        <v>663720</v>
      </c>
      <c r="F8" s="10">
        <f>(F5*I2)*4</f>
        <v>663720</v>
      </c>
    </row>
    <row r="10" spans="2:9" x14ac:dyDescent="0.25">
      <c r="B10" s="28" t="s">
        <v>27</v>
      </c>
      <c r="C10" s="28"/>
      <c r="D10" s="28"/>
      <c r="E10" s="28"/>
      <c r="F10" s="28"/>
    </row>
    <row r="11" spans="2:9" x14ac:dyDescent="0.25">
      <c r="B11" s="6" t="s">
        <v>26</v>
      </c>
      <c r="C11" s="6">
        <v>1</v>
      </c>
      <c r="D11" s="6">
        <v>2</v>
      </c>
      <c r="E11" s="6">
        <v>3</v>
      </c>
      <c r="F11" s="6">
        <v>4</v>
      </c>
    </row>
    <row r="12" spans="2:9" x14ac:dyDescent="0.25">
      <c r="B12" s="9" t="s">
        <v>28</v>
      </c>
      <c r="C12" s="11">
        <f>(C8*50)/100</f>
        <v>331860</v>
      </c>
      <c r="D12" s="11">
        <f t="shared" ref="D12:F12" si="0">(D8*50)/100</f>
        <v>331860</v>
      </c>
      <c r="E12" s="11">
        <f t="shared" si="0"/>
        <v>331860</v>
      </c>
      <c r="F12" s="11">
        <f t="shared" si="0"/>
        <v>331860</v>
      </c>
    </row>
    <row r="13" spans="2:9" x14ac:dyDescent="0.25">
      <c r="B13" s="9" t="s">
        <v>29</v>
      </c>
      <c r="C13" s="11">
        <f>(C8*30)/100</f>
        <v>199116</v>
      </c>
      <c r="D13" s="11">
        <f t="shared" ref="D13:F13" si="1">(D8*30)/100</f>
        <v>199116</v>
      </c>
      <c r="E13" s="11">
        <f t="shared" si="1"/>
        <v>199116</v>
      </c>
      <c r="F13" s="11">
        <f t="shared" si="1"/>
        <v>199116</v>
      </c>
    </row>
    <row r="14" spans="2:9" x14ac:dyDescent="0.25">
      <c r="B14" s="9" t="s">
        <v>30</v>
      </c>
      <c r="C14" s="11">
        <f>(C8*10)/100</f>
        <v>66372</v>
      </c>
      <c r="D14" s="11">
        <f t="shared" ref="D14:F14" si="2">(D8*10)/100</f>
        <v>66372</v>
      </c>
      <c r="E14" s="11">
        <f t="shared" si="2"/>
        <v>66372</v>
      </c>
      <c r="F14" s="11">
        <f t="shared" si="2"/>
        <v>66372</v>
      </c>
    </row>
    <row r="15" spans="2:9" x14ac:dyDescent="0.25">
      <c r="B15" s="9" t="s">
        <v>31</v>
      </c>
      <c r="C15" s="11">
        <f>(C8*10)/100</f>
        <v>66372</v>
      </c>
      <c r="D15" s="11">
        <f t="shared" ref="D15:F15" si="3">(D8*10)/100</f>
        <v>66372</v>
      </c>
      <c r="E15" s="11">
        <f t="shared" si="3"/>
        <v>66372</v>
      </c>
      <c r="F15" s="11">
        <f t="shared" si="3"/>
        <v>66372</v>
      </c>
    </row>
    <row r="16" spans="2:9" x14ac:dyDescent="0.25">
      <c r="B16" s="5" t="s">
        <v>23</v>
      </c>
      <c r="C16" s="10">
        <f>SUM(C12:C15)</f>
        <v>663720</v>
      </c>
      <c r="D16" s="10">
        <f t="shared" ref="D16:F16" si="4">SUM(D12:D15)</f>
        <v>663720</v>
      </c>
      <c r="E16" s="10">
        <f t="shared" si="4"/>
        <v>663720</v>
      </c>
      <c r="F16" s="10">
        <f t="shared" si="4"/>
        <v>663720</v>
      </c>
    </row>
  </sheetData>
  <mergeCells count="2">
    <mergeCell ref="B3:F3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Estimación Trimestre I</vt:lpstr>
      <vt:lpstr>Costos Trimestre I</vt:lpstr>
      <vt:lpstr>Estimación Trimestre II</vt:lpstr>
      <vt:lpstr>Costos Trimestre II</vt:lpstr>
      <vt:lpstr>Estimación Trimestre III</vt:lpstr>
      <vt:lpstr>Costos Trimestre III</vt:lpstr>
      <vt:lpstr>Estimación Trimestre IV</vt:lpstr>
      <vt:lpstr>Costos trimestre IV</vt:lpstr>
      <vt:lpstr>Estimación Trimestre V</vt:lpstr>
      <vt:lpstr>Costos Trimestre V</vt:lpstr>
      <vt:lpstr>Estimación Trimestre VI</vt:lpstr>
      <vt:lpstr>Costos Timestre 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 Tech</dc:creator>
  <cp:lastModifiedBy>MYU</cp:lastModifiedBy>
  <dcterms:created xsi:type="dcterms:W3CDTF">2021-11-08T21:40:05Z</dcterms:created>
  <dcterms:modified xsi:type="dcterms:W3CDTF">2024-06-26T01:17:17Z</dcterms:modified>
</cp:coreProperties>
</file>