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p\Dropbox\GAMES\KSP\Git\RP-0\Notes\Pricing\"/>
    </mc:Choice>
  </mc:AlternateContent>
  <xr:revisionPtr revIDLastSave="0" documentId="8_{4ADB3A5C-0666-4C81-8F7E-2ED1F0BA47D9}" xr6:coauthVersionLast="40" xr6:coauthVersionMax="40" xr10:uidLastSave="{00000000-0000-0000-0000-000000000000}"/>
  <bookViews>
    <workbookView xWindow="0" yWindow="0" windowWidth="28800" windowHeight="11925" xr2:uid="{FD47FD07-80A1-481C-B017-802BD41F3547}"/>
  </bookViews>
  <sheets>
    <sheet name="Overview" sheetId="4" r:id="rId1"/>
    <sheet name="Mercury" sheetId="1" r:id="rId2"/>
    <sheet name="Gemini" sheetId="2" r:id="rId3"/>
    <sheet name="Apollo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E31" i="3"/>
  <c r="B24" i="3"/>
  <c r="C10" i="3"/>
  <c r="B4" i="3"/>
  <c r="B5" i="3" s="1"/>
  <c r="B1" i="3"/>
  <c r="C10" i="2"/>
  <c r="B5" i="2"/>
  <c r="B4" i="2"/>
  <c r="C11" i="1"/>
  <c r="B8" i="1"/>
  <c r="B3" i="1"/>
  <c r="B4" i="1"/>
  <c r="B6" i="1" s="1"/>
  <c r="G9" i="1"/>
  <c r="F9" i="1"/>
</calcChain>
</file>

<file path=xl/sharedStrings.xml><?xml version="1.0" encoding="utf-8"?>
<sst xmlns="http://schemas.openxmlformats.org/spreadsheetml/2006/main" count="102" uniqueCount="81">
  <si>
    <t>Spacecraft</t>
  </si>
  <si>
    <t>Mercury</t>
  </si>
  <si>
    <t>Total Cost of Spacecraft Dev &amp; Production</t>
  </si>
  <si>
    <t>Total Cost of Spacecraft Production</t>
  </si>
  <si>
    <t>Total Spacecraft Produced</t>
  </si>
  <si>
    <t>Cost Per Individual Spacecraft</t>
  </si>
  <si>
    <t>Mercury - Redstone Spacecraft Adapter</t>
  </si>
  <si>
    <t>entryCost</t>
  </si>
  <si>
    <t>cost</t>
  </si>
  <si>
    <t>FASAGeminiDecDark125.Redstone</t>
  </si>
  <si>
    <t>Mercury Launch Escape System</t>
  </si>
  <si>
    <t>FASA.Mercury.LES</t>
  </si>
  <si>
    <t>Mercury - Atlas Spacecraft Adapter</t>
  </si>
  <si>
    <t>FASAGeminiDecDark125.Atlas</t>
  </si>
  <si>
    <t>Mercury Nose Fairing</t>
  </si>
  <si>
    <t>FASAMercuryCap2</t>
  </si>
  <si>
    <t>Mercury Re-entry Module</t>
  </si>
  <si>
    <t>FASAMercuryPod</t>
  </si>
  <si>
    <t>Mercury Retro Rocket Pack</t>
  </si>
  <si>
    <t>FASA.Mercury.Eng</t>
  </si>
  <si>
    <t>Mercury Retro Strap / Decoupler</t>
  </si>
  <si>
    <t>FASAMercuryDec</t>
  </si>
  <si>
    <t>Gemini Cabin</t>
  </si>
  <si>
    <t>FASAGeminiPod2</t>
  </si>
  <si>
    <t>Gemini Antenna</t>
  </si>
  <si>
    <t>FASAGEminiAntenna</t>
  </si>
  <si>
    <t>Gemini RCS Thruster Pack</t>
  </si>
  <si>
    <t>FASA.Gemini.RCS.Thrusters</t>
  </si>
  <si>
    <t>Gemini Nose Fairing</t>
  </si>
  <si>
    <t>FASAGeminiNoseCone2Cap</t>
  </si>
  <si>
    <t>Gemini Re-entry Control System</t>
  </si>
  <si>
    <t>FASAGeminiPod2RCS</t>
  </si>
  <si>
    <t>Gemini Rendezvous and Recovery Section Fairing</t>
  </si>
  <si>
    <t>FASAGeminiNoseCone2</t>
  </si>
  <si>
    <t>Gemini Adapter Equipment Section</t>
  </si>
  <si>
    <t>FASAGeminiUtilityPack</t>
  </si>
  <si>
    <t>Gemini Adapter Retrograde Section</t>
  </si>
  <si>
    <t>FASAGeminiUtilitySasRcs</t>
  </si>
  <si>
    <t>Apollo Command Module</t>
  </si>
  <si>
    <t>FASAApollo.CM</t>
  </si>
  <si>
    <t>Apollo Command Module Forward Heat Shield</t>
  </si>
  <si>
    <t>FASAApollo.CM.Top</t>
  </si>
  <si>
    <t>Apollo Command/Service Module Decoupler</t>
  </si>
  <si>
    <t>FASAApollo.CM.Decoupler</t>
  </si>
  <si>
    <t>Apollo Docking Mechanism Probe</t>
  </si>
  <si>
    <t>FASAApollo.DockingDevice</t>
  </si>
  <si>
    <t>Apollo Launch Escape Assembly</t>
  </si>
  <si>
    <t>FASAApollo.LES</t>
  </si>
  <si>
    <t>Apollo Service Module Docking Light</t>
  </si>
  <si>
    <t>FASAApollo.SM.Light</t>
  </si>
  <si>
    <t>Apollo Service Module High Gain Antenna</t>
  </si>
  <si>
    <t>FASAApollo.SM.Dish</t>
  </si>
  <si>
    <t>Apollo Service Module with RCS</t>
  </si>
  <si>
    <t>FASAApollo.SM</t>
  </si>
  <si>
    <t>AH10-137 SPS</t>
  </si>
  <si>
    <t>Total Cost of Spacecrafts</t>
  </si>
  <si>
    <t>Remaining Amount</t>
  </si>
  <si>
    <t>ECM</t>
  </si>
  <si>
    <t>LESLevel1</t>
  </si>
  <si>
    <t>capsulesBasic</t>
  </si>
  <si>
    <t>heatshieldsLEO</t>
  </si>
  <si>
    <t>capsulesMercury</t>
  </si>
  <si>
    <t>Braeunig</t>
  </si>
  <si>
    <t>Target after ECM's</t>
  </si>
  <si>
    <t>Should Have</t>
  </si>
  <si>
    <t>capsulesAirlock</t>
  </si>
  <si>
    <t>capsulesSecondGen</t>
  </si>
  <si>
    <t>GeminiSM</t>
  </si>
  <si>
    <t>35 times the cost per Spacecraft</t>
  </si>
  <si>
    <t>capsulesGemini</t>
  </si>
  <si>
    <t>capsulesMature</t>
  </si>
  <si>
    <t>heatshieldsLunar</t>
  </si>
  <si>
    <t>capsulesApollo</t>
  </si>
  <si>
    <t>ApolloSM</t>
  </si>
  <si>
    <t>Cost</t>
  </si>
  <si>
    <t>Total entryCost</t>
  </si>
  <si>
    <t>Actual entryCost</t>
  </si>
  <si>
    <t>ECM's</t>
  </si>
  <si>
    <t>Apollo (CM/SM)</t>
  </si>
  <si>
    <t>Gemini (CM/SM)</t>
  </si>
  <si>
    <t>capsulesBasic, heatshieldsLEO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</si>
</sst>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6" fontId="0" fillId="0" borderId="0" xfId="0" applyNumberFormat="1"/>
    <xf numFmtId="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980B-DB89-4488-BDA9-26725078DE04}">
  <dimension ref="A1:E37"/>
  <sheetViews>
    <sheetView tabSelected="1" workbookViewId="0">
      <selection activeCell="E3" sqref="E3"/>
    </sheetView>
  </sheetViews>
  <sheetFormatPr defaultRowHeight="15" x14ac:dyDescent="0.25"/>
  <cols>
    <col min="1" max="1" width="15.85546875" bestFit="1" customWidth="1"/>
    <col min="2" max="2" width="7.28515625" bestFit="1" customWidth="1"/>
    <col min="3" max="3" width="14.7109375" bestFit="1" customWidth="1"/>
    <col min="4" max="4" width="15.85546875" bestFit="1" customWidth="1"/>
    <col min="5" max="5" width="28.140625" bestFit="1" customWidth="1"/>
  </cols>
  <sheetData>
    <row r="1" spans="1:5" x14ac:dyDescent="0.25">
      <c r="A1" t="s">
        <v>0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1</v>
      </c>
      <c r="B2" s="3">
        <v>2468</v>
      </c>
      <c r="C2" s="3">
        <v>100000</v>
      </c>
      <c r="D2" s="3">
        <v>80000</v>
      </c>
      <c r="E2" t="s">
        <v>80</v>
      </c>
    </row>
    <row r="3" spans="1:5" x14ac:dyDescent="0.25">
      <c r="A3" t="s">
        <v>79</v>
      </c>
      <c r="B3" s="3"/>
      <c r="C3" s="3"/>
      <c r="D3" s="3"/>
    </row>
    <row r="4" spans="1:5" x14ac:dyDescent="0.25">
      <c r="A4" t="s">
        <v>78</v>
      </c>
      <c r="B4" s="3"/>
      <c r="C4" s="3"/>
      <c r="D4" s="3"/>
    </row>
    <row r="5" spans="1:5" x14ac:dyDescent="0.25">
      <c r="B5" s="3"/>
      <c r="C5" s="3"/>
      <c r="D5" s="3"/>
    </row>
    <row r="6" spans="1:5" x14ac:dyDescent="0.25">
      <c r="B6" s="3"/>
      <c r="C6" s="3"/>
      <c r="D6" s="3"/>
    </row>
    <row r="7" spans="1:5" x14ac:dyDescent="0.25">
      <c r="B7" s="3"/>
      <c r="C7" s="3"/>
      <c r="D7" s="3"/>
    </row>
    <row r="8" spans="1:5" x14ac:dyDescent="0.25">
      <c r="B8" s="3"/>
      <c r="C8" s="3"/>
      <c r="D8" s="3"/>
    </row>
    <row r="9" spans="1:5" x14ac:dyDescent="0.25">
      <c r="B9" s="3"/>
      <c r="C9" s="3"/>
      <c r="D9" s="3"/>
    </row>
    <row r="10" spans="1:5" x14ac:dyDescent="0.25">
      <c r="B10" s="3"/>
      <c r="C10" s="3"/>
      <c r="D10" s="3"/>
    </row>
    <row r="11" spans="1:5" x14ac:dyDescent="0.25">
      <c r="B11" s="3"/>
      <c r="C11" s="3"/>
      <c r="D11" s="3"/>
    </row>
    <row r="12" spans="1:5" x14ac:dyDescent="0.25">
      <c r="B12" s="3"/>
      <c r="C12" s="3"/>
      <c r="D12" s="3"/>
    </row>
    <row r="13" spans="1:5" x14ac:dyDescent="0.25">
      <c r="B13" s="3"/>
      <c r="C13" s="3"/>
      <c r="D13" s="3"/>
    </row>
    <row r="14" spans="1:5" x14ac:dyDescent="0.25">
      <c r="B14" s="3"/>
      <c r="C14" s="3"/>
      <c r="D14" s="3"/>
    </row>
    <row r="15" spans="1:5" x14ac:dyDescent="0.25">
      <c r="B15" s="3"/>
      <c r="C15" s="3"/>
      <c r="D15" s="3"/>
    </row>
    <row r="16" spans="1:5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  <row r="26" spans="2:4" x14ac:dyDescent="0.25">
      <c r="B26" s="3"/>
      <c r="C26" s="3"/>
      <c r="D26" s="3"/>
    </row>
    <row r="27" spans="2:4" x14ac:dyDescent="0.25">
      <c r="B27" s="3"/>
      <c r="C27" s="3"/>
      <c r="D27" s="3"/>
    </row>
    <row r="28" spans="2:4" x14ac:dyDescent="0.25">
      <c r="B28" s="3"/>
      <c r="C28" s="3"/>
      <c r="D28" s="3"/>
    </row>
    <row r="29" spans="2:4" x14ac:dyDescent="0.25">
      <c r="B29" s="3"/>
      <c r="C29" s="3"/>
      <c r="D29" s="3"/>
    </row>
    <row r="30" spans="2:4" x14ac:dyDescent="0.25">
      <c r="B30" s="3"/>
      <c r="C30" s="3"/>
      <c r="D30" s="3"/>
    </row>
    <row r="31" spans="2:4" x14ac:dyDescent="0.25">
      <c r="B31" s="3"/>
      <c r="C31" s="3"/>
      <c r="D31" s="3"/>
    </row>
    <row r="32" spans="2:4" x14ac:dyDescent="0.25">
      <c r="B32" s="3"/>
      <c r="C32" s="3"/>
      <c r="D32" s="3"/>
    </row>
    <row r="33" spans="2:4" x14ac:dyDescent="0.25">
      <c r="B33" s="3"/>
      <c r="C33" s="3"/>
      <c r="D33" s="3"/>
    </row>
    <row r="34" spans="2:4" x14ac:dyDescent="0.25">
      <c r="B34" s="3"/>
      <c r="C34" s="3"/>
      <c r="D34" s="3"/>
    </row>
    <row r="35" spans="2:4" x14ac:dyDescent="0.25">
      <c r="B35" s="3"/>
      <c r="C35" s="3"/>
      <c r="D35" s="3"/>
    </row>
    <row r="36" spans="2:4" x14ac:dyDescent="0.25">
      <c r="B36" s="3"/>
      <c r="C36" s="3"/>
      <c r="D36" s="3"/>
    </row>
    <row r="37" spans="2:4" x14ac:dyDescent="0.25">
      <c r="B37" s="3"/>
      <c r="C37" s="3"/>
      <c r="D3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EAF3-8F97-49AA-BD54-E4D389D4C7A5}">
  <sheetPr codeName="Sheet1"/>
  <dimension ref="A1:H14"/>
  <sheetViews>
    <sheetView workbookViewId="0">
      <selection activeCell="B12" sqref="B12:B14"/>
    </sheetView>
  </sheetViews>
  <sheetFormatPr defaultRowHeight="15" x14ac:dyDescent="0.25"/>
  <cols>
    <col min="1" max="1" width="38.42578125" style="5" bestFit="1" customWidth="1"/>
    <col min="2" max="2" width="12.85546875" style="3" bestFit="1" customWidth="1"/>
    <col min="3" max="3" width="12" style="3" bestFit="1" customWidth="1"/>
    <col min="4" max="4" width="36.28515625" style="5" bestFit="1" customWidth="1"/>
    <col min="5" max="5" width="32" style="5" bestFit="1" customWidth="1"/>
    <col min="6" max="16384" width="9.140625" style="3"/>
  </cols>
  <sheetData>
    <row r="1" spans="1:8" x14ac:dyDescent="0.25">
      <c r="A1" s="5" t="s">
        <v>2</v>
      </c>
      <c r="B1" s="3">
        <v>142800000</v>
      </c>
      <c r="F1" s="3" t="s">
        <v>7</v>
      </c>
      <c r="G1" s="3" t="s">
        <v>8</v>
      </c>
      <c r="H1" s="3" t="s">
        <v>57</v>
      </c>
    </row>
    <row r="2" spans="1:8" x14ac:dyDescent="0.25">
      <c r="A2" s="5" t="s">
        <v>3</v>
      </c>
      <c r="B2" s="3">
        <v>49354000</v>
      </c>
      <c r="D2" s="5" t="s">
        <v>6</v>
      </c>
      <c r="E2" s="5" t="s">
        <v>9</v>
      </c>
      <c r="F2" s="3">
        <v>600</v>
      </c>
      <c r="G2" s="3">
        <v>30</v>
      </c>
    </row>
    <row r="3" spans="1:8" x14ac:dyDescent="0.25">
      <c r="A3" s="5" t="s">
        <v>56</v>
      </c>
      <c r="B3" s="3">
        <f>B1-B2</f>
        <v>93446000</v>
      </c>
      <c r="D3" s="5" t="s">
        <v>10</v>
      </c>
      <c r="E3" s="5" t="s">
        <v>11</v>
      </c>
      <c r="F3" s="3">
        <v>8000</v>
      </c>
      <c r="G3" s="3">
        <v>400.68</v>
      </c>
      <c r="H3" s="3" t="s">
        <v>58</v>
      </c>
    </row>
    <row r="4" spans="1:8" x14ac:dyDescent="0.25">
      <c r="A4" s="5" t="s">
        <v>5</v>
      </c>
      <c r="B4" s="3">
        <f>B2/20</f>
        <v>2467700</v>
      </c>
      <c r="D4" s="5" t="s">
        <v>12</v>
      </c>
      <c r="E4" s="5" t="s">
        <v>13</v>
      </c>
      <c r="F4" s="3">
        <v>1000</v>
      </c>
      <c r="G4" s="3">
        <v>50</v>
      </c>
    </row>
    <row r="5" spans="1:8" x14ac:dyDescent="0.25">
      <c r="A5" s="5" t="s">
        <v>4</v>
      </c>
      <c r="B5" s="4">
        <v>15</v>
      </c>
      <c r="D5" s="5" t="s">
        <v>14</v>
      </c>
      <c r="E5" s="5" t="s">
        <v>15</v>
      </c>
      <c r="F5" s="3">
        <v>1000</v>
      </c>
      <c r="G5" s="3">
        <v>50</v>
      </c>
    </row>
    <row r="6" spans="1:8" x14ac:dyDescent="0.25">
      <c r="A6" s="5" t="s">
        <v>55</v>
      </c>
      <c r="B6" s="3">
        <f>B4*B5</f>
        <v>37015500</v>
      </c>
      <c r="D6" s="5" t="s">
        <v>16</v>
      </c>
      <c r="E6" s="5" t="s">
        <v>17</v>
      </c>
      <c r="F6" s="3">
        <v>90600</v>
      </c>
      <c r="G6" s="3">
        <v>2468</v>
      </c>
    </row>
    <row r="7" spans="1:8" x14ac:dyDescent="0.25">
      <c r="D7" s="5" t="s">
        <v>18</v>
      </c>
      <c r="E7" s="5" t="s">
        <v>19</v>
      </c>
      <c r="F7" s="3">
        <v>1600</v>
      </c>
      <c r="G7" s="3">
        <v>81.17</v>
      </c>
    </row>
    <row r="8" spans="1:8" x14ac:dyDescent="0.25">
      <c r="A8" s="5" t="s">
        <v>63</v>
      </c>
      <c r="B8" s="3">
        <f>B3*0.85</f>
        <v>79429100</v>
      </c>
      <c r="D8" s="5" t="s">
        <v>20</v>
      </c>
      <c r="E8" s="5" t="s">
        <v>21</v>
      </c>
      <c r="F8" s="3">
        <v>200</v>
      </c>
      <c r="G8" s="3">
        <v>10</v>
      </c>
    </row>
    <row r="9" spans="1:8" x14ac:dyDescent="0.25">
      <c r="F9" s="3">
        <f>SUM(F2:F8)</f>
        <v>103000</v>
      </c>
      <c r="G9" s="3">
        <f>SUM(G2:G8)</f>
        <v>3089.8500000000004</v>
      </c>
    </row>
    <row r="11" spans="1:8" x14ac:dyDescent="0.25">
      <c r="B11" s="3">
        <v>80000</v>
      </c>
      <c r="C11" s="3">
        <f>B11-B12-B13-B14-B15-B16</f>
        <v>-20000</v>
      </c>
    </row>
    <row r="12" spans="1:8" x14ac:dyDescent="0.25">
      <c r="A12" s="5" t="s">
        <v>59</v>
      </c>
      <c r="B12" s="3">
        <v>40000</v>
      </c>
    </row>
    <row r="13" spans="1:8" x14ac:dyDescent="0.25">
      <c r="A13" s="5" t="s">
        <v>60</v>
      </c>
      <c r="B13" s="3">
        <v>20000</v>
      </c>
      <c r="C13" s="3" t="s">
        <v>64</v>
      </c>
    </row>
    <row r="14" spans="1:8" x14ac:dyDescent="0.25">
      <c r="A14" s="5" t="s">
        <v>61</v>
      </c>
      <c r="B14" s="3">
        <v>40000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B8DDC-4FC8-40A6-B466-B12ACBD98900}">
  <sheetPr codeName="Sheet2"/>
  <dimension ref="A1:H36"/>
  <sheetViews>
    <sheetView workbookViewId="0">
      <selection activeCell="A10" sqref="A10:C16"/>
    </sheetView>
  </sheetViews>
  <sheetFormatPr defaultRowHeight="15" x14ac:dyDescent="0.25"/>
  <cols>
    <col min="1" max="1" width="38.42578125" style="2" bestFit="1" customWidth="1"/>
    <col min="2" max="2" width="12.85546875" style="2" bestFit="1" customWidth="1"/>
    <col min="3" max="3" width="12" style="2" bestFit="1" customWidth="1"/>
    <col min="4" max="4" width="9.140625" style="2"/>
    <col min="5" max="5" width="45.42578125" style="5" bestFit="1" customWidth="1"/>
    <col min="6" max="6" width="26" style="2" bestFit="1" customWidth="1"/>
    <col min="7" max="7" width="9.28515625" style="2" bestFit="1" customWidth="1"/>
    <col min="8" max="8" width="8.28515625" style="2" bestFit="1" customWidth="1"/>
    <col min="9" max="16384" width="9.140625" style="2"/>
  </cols>
  <sheetData>
    <row r="1" spans="1:8" x14ac:dyDescent="0.25">
      <c r="A1" s="2" t="s">
        <v>2</v>
      </c>
      <c r="B1" s="2">
        <v>797400000</v>
      </c>
    </row>
    <row r="2" spans="1:8" x14ac:dyDescent="0.25">
      <c r="A2" s="2" t="s">
        <v>5</v>
      </c>
      <c r="B2" s="2">
        <v>13000000</v>
      </c>
      <c r="C2" s="2" t="s">
        <v>62</v>
      </c>
      <c r="E2" s="5" t="s">
        <v>22</v>
      </c>
      <c r="F2" s="2" t="s">
        <v>23</v>
      </c>
      <c r="G2" s="2">
        <v>286000</v>
      </c>
      <c r="H2" s="2">
        <v>5483.34</v>
      </c>
    </row>
    <row r="3" spans="1:8" x14ac:dyDescent="0.25">
      <c r="A3" s="2" t="s">
        <v>4</v>
      </c>
      <c r="B3" s="4">
        <v>12</v>
      </c>
      <c r="E3" s="5" t="s">
        <v>24</v>
      </c>
      <c r="F3" s="2" t="s">
        <v>25</v>
      </c>
      <c r="H3" s="2">
        <v>100</v>
      </c>
    </row>
    <row r="4" spans="1:8" x14ac:dyDescent="0.25">
      <c r="A4" s="2" t="s">
        <v>55</v>
      </c>
      <c r="B4" s="2">
        <f>B2*B3</f>
        <v>156000000</v>
      </c>
      <c r="E4" s="5" t="s">
        <v>28</v>
      </c>
      <c r="F4" s="2" t="s">
        <v>29</v>
      </c>
      <c r="G4" s="2">
        <v>500</v>
      </c>
      <c r="H4" s="2">
        <v>10</v>
      </c>
    </row>
    <row r="5" spans="1:8" x14ac:dyDescent="0.25">
      <c r="A5" s="2" t="s">
        <v>56</v>
      </c>
      <c r="B5" s="2">
        <f>B1-B4</f>
        <v>641400000</v>
      </c>
      <c r="E5" s="5" t="s">
        <v>30</v>
      </c>
      <c r="F5" s="2" t="s">
        <v>31</v>
      </c>
      <c r="G5" s="2">
        <v>1000</v>
      </c>
      <c r="H5" s="2">
        <v>720.61</v>
      </c>
    </row>
    <row r="6" spans="1:8" x14ac:dyDescent="0.25">
      <c r="E6" s="5" t="s">
        <v>32</v>
      </c>
      <c r="F6" s="2" t="s">
        <v>33</v>
      </c>
      <c r="G6" s="2">
        <v>50000</v>
      </c>
      <c r="H6" s="2">
        <v>1000</v>
      </c>
    </row>
    <row r="7" spans="1:8" x14ac:dyDescent="0.25">
      <c r="A7" s="5" t="s">
        <v>63</v>
      </c>
      <c r="B7" s="3">
        <v>500000</v>
      </c>
    </row>
    <row r="8" spans="1:8" x14ac:dyDescent="0.25">
      <c r="A8" s="2" t="s">
        <v>68</v>
      </c>
      <c r="B8" s="3">
        <v>455000</v>
      </c>
      <c r="H8" s="2">
        <v>7420</v>
      </c>
    </row>
    <row r="10" spans="1:8" x14ac:dyDescent="0.25">
      <c r="A10" s="5"/>
      <c r="B10" s="3">
        <v>455000</v>
      </c>
      <c r="C10" s="3">
        <f>B10-B11-B12-B13-B37-B38-B14-B15-B16-B17</f>
        <v>-60000</v>
      </c>
    </row>
    <row r="11" spans="1:8" x14ac:dyDescent="0.25">
      <c r="A11" s="5" t="s">
        <v>59</v>
      </c>
      <c r="B11" s="3">
        <v>40000</v>
      </c>
      <c r="C11" s="3" t="s">
        <v>64</v>
      </c>
      <c r="E11" s="5" t="s">
        <v>26</v>
      </c>
      <c r="F11" s="2" t="s">
        <v>27</v>
      </c>
      <c r="G11" s="2">
        <v>11000</v>
      </c>
      <c r="H11" s="2">
        <v>60</v>
      </c>
    </row>
    <row r="12" spans="1:8" x14ac:dyDescent="0.25">
      <c r="A12" s="5" t="s">
        <v>60</v>
      </c>
      <c r="B12" s="3">
        <v>20000</v>
      </c>
      <c r="C12" s="3" t="s">
        <v>64</v>
      </c>
      <c r="E12" s="5" t="s">
        <v>34</v>
      </c>
      <c r="F12" s="2" t="s">
        <v>35</v>
      </c>
      <c r="G12" s="2">
        <v>71200</v>
      </c>
      <c r="H12" s="2">
        <v>7415.05</v>
      </c>
    </row>
    <row r="13" spans="1:8" x14ac:dyDescent="0.25">
      <c r="A13" s="5" t="s">
        <v>65</v>
      </c>
      <c r="B13" s="3">
        <v>50000</v>
      </c>
      <c r="C13" s="3"/>
      <c r="E13" s="5" t="s">
        <v>36</v>
      </c>
      <c r="F13" s="2" t="s">
        <v>37</v>
      </c>
      <c r="G13" s="2">
        <v>1000</v>
      </c>
      <c r="H13" s="2">
        <v>800.59</v>
      </c>
    </row>
    <row r="14" spans="1:8" x14ac:dyDescent="0.25">
      <c r="A14" s="2" t="s">
        <v>66</v>
      </c>
      <c r="B14" s="3">
        <v>225000</v>
      </c>
    </row>
    <row r="15" spans="1:8" x14ac:dyDescent="0.25">
      <c r="A15" s="2" t="s">
        <v>69</v>
      </c>
      <c r="B15" s="3">
        <v>100000</v>
      </c>
    </row>
    <row r="16" spans="1:8" x14ac:dyDescent="0.25">
      <c r="A16" s="2" t="s">
        <v>67</v>
      </c>
      <c r="B16" s="3">
        <v>80000</v>
      </c>
      <c r="H16" s="2">
        <v>15876</v>
      </c>
    </row>
    <row r="23" spans="1:4" x14ac:dyDescent="0.25">
      <c r="A23" s="5"/>
      <c r="B23" s="3"/>
      <c r="C23" s="3"/>
      <c r="D23" s="3"/>
    </row>
    <row r="24" spans="1:4" x14ac:dyDescent="0.25">
      <c r="A24" s="5"/>
      <c r="B24" s="3"/>
      <c r="C24" s="3"/>
      <c r="D24" s="3"/>
    </row>
    <row r="25" spans="1:4" x14ac:dyDescent="0.25">
      <c r="A25" s="5"/>
      <c r="B25" s="3"/>
      <c r="C25" s="3"/>
      <c r="D25" s="3"/>
    </row>
    <row r="26" spans="1:4" x14ac:dyDescent="0.25">
      <c r="A26" s="5"/>
      <c r="B26" s="3"/>
      <c r="C26" s="3"/>
      <c r="D26" s="3"/>
    </row>
    <row r="27" spans="1:4" x14ac:dyDescent="0.25">
      <c r="A27" s="5"/>
      <c r="B27" s="4"/>
      <c r="C27" s="3"/>
      <c r="D27" s="3"/>
    </row>
    <row r="28" spans="1:4" x14ac:dyDescent="0.25">
      <c r="A28" s="5"/>
      <c r="B28" s="3"/>
      <c r="C28" s="3"/>
      <c r="D28" s="3"/>
    </row>
    <row r="29" spans="1:4" x14ac:dyDescent="0.25">
      <c r="A29" s="5"/>
      <c r="B29" s="3"/>
      <c r="C29" s="3"/>
      <c r="D29" s="3"/>
    </row>
    <row r="30" spans="1:4" x14ac:dyDescent="0.25">
      <c r="A30" s="5"/>
      <c r="B30" s="3"/>
      <c r="C30" s="3"/>
      <c r="D30" s="3"/>
    </row>
    <row r="31" spans="1:4" x14ac:dyDescent="0.25">
      <c r="A31" s="5"/>
      <c r="B31" s="3"/>
      <c r="C31" s="3"/>
      <c r="D31" s="3"/>
    </row>
    <row r="32" spans="1:4" x14ac:dyDescent="0.25">
      <c r="A32" s="5"/>
      <c r="B32" s="3"/>
      <c r="C32" s="3"/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79FB-00DF-4F69-80EE-9C431A2D424B}">
  <sheetPr codeName="Sheet3"/>
  <dimension ref="A1:M31"/>
  <sheetViews>
    <sheetView workbookViewId="0">
      <selection activeCell="B4" sqref="B4"/>
    </sheetView>
  </sheetViews>
  <sheetFormatPr defaultRowHeight="15" x14ac:dyDescent="0.25"/>
  <cols>
    <col min="1" max="1" width="38.42578125" style="2" bestFit="1" customWidth="1"/>
    <col min="2" max="2" width="14.5703125" style="2" bestFit="1" customWidth="1"/>
    <col min="3" max="3" width="12" style="2" bestFit="1" customWidth="1"/>
    <col min="4" max="4" width="43" style="5" bestFit="1" customWidth="1"/>
    <col min="5" max="5" width="25.5703125" style="2" bestFit="1" customWidth="1"/>
    <col min="6" max="6" width="9.28515625" style="2" bestFit="1" customWidth="1"/>
    <col min="7" max="7" width="8.28515625" style="2" bestFit="1" customWidth="1"/>
    <col min="8" max="16384" width="9.140625" style="2"/>
  </cols>
  <sheetData>
    <row r="1" spans="1:13" x14ac:dyDescent="0.25">
      <c r="A1" s="2" t="s">
        <v>2</v>
      </c>
      <c r="B1" s="2">
        <f>3728229*1000</f>
        <v>3728229000</v>
      </c>
    </row>
    <row r="2" spans="1:13" x14ac:dyDescent="0.25">
      <c r="A2" s="2" t="s">
        <v>5</v>
      </c>
      <c r="B2" s="2">
        <v>43515000</v>
      </c>
      <c r="D2" s="2" t="s">
        <v>46</v>
      </c>
      <c r="E2" s="2" t="s">
        <v>47</v>
      </c>
      <c r="F2" s="2">
        <v>175000</v>
      </c>
      <c r="G2" s="2">
        <v>5013.1000000000004</v>
      </c>
      <c r="M2" s="2">
        <v>345000</v>
      </c>
    </row>
    <row r="3" spans="1:13" x14ac:dyDescent="0.25">
      <c r="A3" s="2" t="s">
        <v>4</v>
      </c>
      <c r="B3" s="4">
        <v>35</v>
      </c>
      <c r="M3" s="2">
        <v>545874</v>
      </c>
    </row>
    <row r="4" spans="1:13" x14ac:dyDescent="0.25">
      <c r="A4" s="2" t="s">
        <v>55</v>
      </c>
      <c r="B4" s="2">
        <f>B2*B3</f>
        <v>1523025000</v>
      </c>
      <c r="D4" s="5" t="s">
        <v>38</v>
      </c>
      <c r="E4" s="2" t="s">
        <v>39</v>
      </c>
      <c r="F4" s="2">
        <v>350000</v>
      </c>
      <c r="G4" s="2">
        <v>9382.49</v>
      </c>
      <c r="M4" s="2">
        <v>577834</v>
      </c>
    </row>
    <row r="5" spans="1:13" x14ac:dyDescent="0.25">
      <c r="A5" s="2" t="s">
        <v>56</v>
      </c>
      <c r="B5" s="2">
        <f>B1-B4</f>
        <v>2205204000</v>
      </c>
      <c r="D5" s="5" t="s">
        <v>40</v>
      </c>
      <c r="E5" s="2" t="s">
        <v>41</v>
      </c>
      <c r="F5" s="2">
        <v>70000</v>
      </c>
      <c r="G5" s="2">
        <v>1000</v>
      </c>
      <c r="M5" s="2">
        <v>615000</v>
      </c>
    </row>
    <row r="6" spans="1:13" x14ac:dyDescent="0.25">
      <c r="D6" s="5" t="s">
        <v>44</v>
      </c>
      <c r="E6" s="2" t="s">
        <v>45</v>
      </c>
      <c r="F6" s="2">
        <v>70000</v>
      </c>
      <c r="G6" s="2">
        <v>2000</v>
      </c>
      <c r="M6" s="2">
        <v>560400</v>
      </c>
    </row>
    <row r="7" spans="1:13" x14ac:dyDescent="0.25">
      <c r="A7" s="5" t="s">
        <v>63</v>
      </c>
      <c r="B7" s="3">
        <v>1000000</v>
      </c>
      <c r="M7" s="2">
        <v>455300</v>
      </c>
    </row>
    <row r="8" spans="1:13" x14ac:dyDescent="0.25">
      <c r="A8" s="2" t="s">
        <v>68</v>
      </c>
      <c r="B8" s="3">
        <f>(B2*35)/1000</f>
        <v>1523025</v>
      </c>
      <c r="M8" s="2">
        <v>346000</v>
      </c>
    </row>
    <row r="9" spans="1:13" x14ac:dyDescent="0.25">
      <c r="G9" s="2">
        <v>12642</v>
      </c>
      <c r="M9" s="2">
        <v>282821</v>
      </c>
    </row>
    <row r="10" spans="1:13" x14ac:dyDescent="0.25">
      <c r="A10" s="5"/>
      <c r="B10" s="3">
        <v>1000000</v>
      </c>
      <c r="C10" s="3">
        <f>B10-B11-B12-B13-B37-B38-B14-B15-B16-B17+C11+C12+C13+C14+C15+C16+C17-B18-B19-B20-B21+C18+C19+C20+C21</f>
        <v>0</v>
      </c>
    </row>
    <row r="11" spans="1:13" x14ac:dyDescent="0.25">
      <c r="A11" s="5" t="s">
        <v>59</v>
      </c>
      <c r="B11" s="3">
        <v>40000</v>
      </c>
      <c r="C11" s="3">
        <v>40000</v>
      </c>
    </row>
    <row r="12" spans="1:13" x14ac:dyDescent="0.25">
      <c r="A12" s="5" t="s">
        <v>60</v>
      </c>
      <c r="B12" s="3">
        <v>20000</v>
      </c>
      <c r="C12" s="3">
        <v>20000</v>
      </c>
      <c r="D12" s="5" t="s">
        <v>48</v>
      </c>
      <c r="E12" s="2" t="s">
        <v>49</v>
      </c>
      <c r="F12" s="2">
        <v>1750</v>
      </c>
      <c r="G12" s="2">
        <v>50</v>
      </c>
    </row>
    <row r="13" spans="1:13" x14ac:dyDescent="0.25">
      <c r="A13" s="5" t="s">
        <v>65</v>
      </c>
      <c r="B13" s="3">
        <v>50000</v>
      </c>
      <c r="C13" s="3">
        <v>50000</v>
      </c>
      <c r="D13" s="5" t="s">
        <v>50</v>
      </c>
      <c r="E13" s="2" t="s">
        <v>51</v>
      </c>
      <c r="F13" s="2">
        <v>35000</v>
      </c>
      <c r="G13" s="2">
        <v>1000</v>
      </c>
    </row>
    <row r="14" spans="1:13" x14ac:dyDescent="0.25">
      <c r="A14" s="2" t="s">
        <v>66</v>
      </c>
      <c r="B14" s="3">
        <v>225000</v>
      </c>
      <c r="C14" s="3">
        <v>225000</v>
      </c>
      <c r="D14" s="5" t="s">
        <v>52</v>
      </c>
      <c r="E14" s="2" t="s">
        <v>53</v>
      </c>
      <c r="F14" s="2">
        <v>350000</v>
      </c>
      <c r="G14" s="2">
        <v>10473.11</v>
      </c>
    </row>
    <row r="15" spans="1:13" x14ac:dyDescent="0.25">
      <c r="A15" s="2" t="s">
        <v>70</v>
      </c>
      <c r="B15" s="3">
        <v>300000</v>
      </c>
      <c r="C15" s="3"/>
      <c r="D15" s="5" t="s">
        <v>42</v>
      </c>
      <c r="E15" s="2" t="s">
        <v>43</v>
      </c>
      <c r="F15" s="2">
        <v>7000</v>
      </c>
      <c r="G15" s="2">
        <v>200</v>
      </c>
    </row>
    <row r="16" spans="1:13" x14ac:dyDescent="0.25">
      <c r="A16" s="2" t="s">
        <v>71</v>
      </c>
      <c r="B16" s="3">
        <v>30000</v>
      </c>
    </row>
    <row r="17" spans="1:7" x14ac:dyDescent="0.25">
      <c r="A17" s="2" t="s">
        <v>72</v>
      </c>
      <c r="B17" s="3">
        <v>320000</v>
      </c>
      <c r="G17" s="2">
        <v>11723</v>
      </c>
    </row>
    <row r="18" spans="1:7" x14ac:dyDescent="0.25">
      <c r="A18" s="2" t="s">
        <v>73</v>
      </c>
      <c r="B18" s="3">
        <v>350000</v>
      </c>
    </row>
    <row r="19" spans="1:7" x14ac:dyDescent="0.25">
      <c r="D19" s="5" t="s">
        <v>54</v>
      </c>
      <c r="F19" s="2">
        <v>5000</v>
      </c>
      <c r="G19" s="2">
        <v>700</v>
      </c>
    </row>
    <row r="21" spans="1:7" x14ac:dyDescent="0.25">
      <c r="G21" s="2">
        <v>25065</v>
      </c>
    </row>
    <row r="24" spans="1:7" x14ac:dyDescent="0.25">
      <c r="B24" s="2">
        <f>1335000/35</f>
        <v>38142.857142857145</v>
      </c>
    </row>
    <row r="30" spans="1:7" x14ac:dyDescent="0.25">
      <c r="E30" s="2">
        <v>43514156</v>
      </c>
    </row>
    <row r="31" spans="1:7" x14ac:dyDescent="0.25">
      <c r="E31" s="1">
        <f>E30/1000</f>
        <v>43514.156000000003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Mercury</vt:lpstr>
      <vt:lpstr>Gemini</vt:lpstr>
      <vt:lpstr>Apollo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</dc:creator>
  <cp:lastModifiedBy>Pap</cp:lastModifiedBy>
  <dcterms:created xsi:type="dcterms:W3CDTF">2019-01-22T04:49:14Z</dcterms:created>
  <dcterms:modified xsi:type="dcterms:W3CDTF">2019-01-22T17:06:51Z</dcterms:modified>
</cp:coreProperties>
</file>