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8000" activeTab="2"/>
  </bookViews>
  <sheets>
    <sheet name="Автоматизированный расчет" sheetId="3" r:id="rId1"/>
    <sheet name="Результаты всех тестов" sheetId="2" r:id="rId2"/>
    <sheet name="SummaryReport" sheetId="5" r:id="rId3"/>
    <sheet name="Соответствие" sheetId="4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2" l="1"/>
  <c r="I59" i="2" s="1"/>
  <c r="H58" i="2"/>
  <c r="H57" i="2"/>
  <c r="I57" i="2" s="1"/>
  <c r="H56" i="2"/>
  <c r="H55" i="2"/>
  <c r="H54" i="2"/>
  <c r="H53" i="2"/>
  <c r="H52" i="2"/>
  <c r="H51" i="2"/>
  <c r="H50" i="2"/>
  <c r="H49" i="2"/>
  <c r="I49" i="2" s="1"/>
  <c r="I54" i="2"/>
  <c r="I55" i="2"/>
  <c r="H48" i="2"/>
  <c r="H32" i="2"/>
  <c r="H33" i="2"/>
  <c r="H34" i="2"/>
  <c r="H35" i="2"/>
  <c r="I35" i="2" s="1"/>
  <c r="H36" i="2"/>
  <c r="H37" i="2"/>
  <c r="H38" i="2"/>
  <c r="H39" i="2"/>
  <c r="I39" i="2" s="1"/>
  <c r="H40" i="2"/>
  <c r="H41" i="2"/>
  <c r="H42" i="2"/>
  <c r="H31" i="2"/>
  <c r="I36" i="2"/>
  <c r="I37" i="2"/>
  <c r="I38" i="2"/>
  <c r="I41" i="2"/>
  <c r="I42" i="2"/>
  <c r="I33" i="2"/>
  <c r="H38" i="3"/>
  <c r="G49" i="2"/>
  <c r="G50" i="2"/>
  <c r="I50" i="2" s="1"/>
  <c r="G51" i="2"/>
  <c r="G52" i="2"/>
  <c r="I52" i="2" s="1"/>
  <c r="G53" i="2"/>
  <c r="G54" i="2"/>
  <c r="G55" i="2"/>
  <c r="G56" i="2"/>
  <c r="I56" i="2" s="1"/>
  <c r="G57" i="2"/>
  <c r="G58" i="2"/>
  <c r="G59" i="2"/>
  <c r="G48" i="2"/>
  <c r="I53" i="2"/>
  <c r="I58" i="2"/>
  <c r="I32" i="2"/>
  <c r="I34" i="2"/>
  <c r="I40" i="2"/>
  <c r="G32" i="2"/>
  <c r="G33" i="2"/>
  <c r="G34" i="2"/>
  <c r="G35" i="2"/>
  <c r="G36" i="2"/>
  <c r="G37" i="2"/>
  <c r="G38" i="2"/>
  <c r="G39" i="2"/>
  <c r="G40" i="2"/>
  <c r="G41" i="2"/>
  <c r="G42" i="2"/>
  <c r="G31" i="2"/>
  <c r="G12" i="2"/>
  <c r="G13" i="2"/>
  <c r="G14" i="2"/>
  <c r="G15" i="2"/>
  <c r="G16" i="2"/>
  <c r="G17" i="2"/>
  <c r="G18" i="2"/>
  <c r="G19" i="2"/>
  <c r="G20" i="2"/>
  <c r="G21" i="2"/>
  <c r="G22" i="2"/>
  <c r="G23" i="2"/>
  <c r="C38" i="3"/>
  <c r="I51" i="2" l="1"/>
  <c r="D8" i="3" l="1"/>
  <c r="E8" i="3"/>
  <c r="F8" i="3" s="1"/>
  <c r="G8" i="3"/>
  <c r="P2" i="3"/>
  <c r="H8" i="3" l="1"/>
  <c r="P3" i="3"/>
  <c r="P4" i="3"/>
  <c r="P5" i="3"/>
  <c r="P6" i="3"/>
  <c r="P7" i="3"/>
  <c r="D25" i="3"/>
  <c r="G25" i="3"/>
  <c r="D13" i="3"/>
  <c r="D4" i="3"/>
  <c r="G4" i="3"/>
  <c r="C40" i="3"/>
  <c r="S6" i="3" l="1"/>
  <c r="S7" i="3"/>
  <c r="E25" i="3"/>
  <c r="F25" i="3" s="1"/>
  <c r="H25" i="3" s="1"/>
  <c r="E4" i="3"/>
  <c r="F4" i="3" s="1"/>
  <c r="H4" i="3" s="1"/>
  <c r="S5" i="3" l="1"/>
  <c r="S2" i="3"/>
  <c r="G3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2" i="3"/>
  <c r="D3" i="3"/>
  <c r="E3" i="3"/>
  <c r="F3" i="3" s="1"/>
  <c r="W2" i="3"/>
  <c r="D40" i="3" l="1"/>
  <c r="H3" i="3"/>
  <c r="E2" i="3" l="1"/>
  <c r="G40" i="3" l="1"/>
  <c r="A3" i="4" l="1"/>
  <c r="A4" i="4"/>
  <c r="A5" i="4"/>
  <c r="A6" i="4"/>
  <c r="A7" i="4"/>
  <c r="A8" i="4"/>
  <c r="A9" i="4"/>
  <c r="A10" i="4"/>
  <c r="A11" i="4"/>
  <c r="A12" i="4"/>
  <c r="A13" i="4"/>
  <c r="A2" i="4"/>
  <c r="F49" i="3" l="1"/>
  <c r="H49" i="3" s="1"/>
  <c r="H23" i="2" s="1"/>
  <c r="I23" i="2" s="1"/>
  <c r="F38" i="3"/>
  <c r="H12" i="2" s="1"/>
  <c r="I12" i="2" s="1"/>
  <c r="F41" i="3"/>
  <c r="H41" i="3" s="1"/>
  <c r="H15" i="2" s="1"/>
  <c r="I15" i="2" s="1"/>
  <c r="F47" i="3"/>
  <c r="H47" i="3" s="1"/>
  <c r="H21" i="2" s="1"/>
  <c r="I21" i="2" s="1"/>
  <c r="F42" i="3"/>
  <c r="H42" i="3" s="1"/>
  <c r="H16" i="2" s="1"/>
  <c r="I16" i="2" s="1"/>
  <c r="F48" i="3"/>
  <c r="H48" i="3" s="1"/>
  <c r="H22" i="2" s="1"/>
  <c r="I22" i="2" s="1"/>
  <c r="F43" i="3"/>
  <c r="H43" i="3" s="1"/>
  <c r="H17" i="2" s="1"/>
  <c r="I17" i="2" s="1"/>
  <c r="F39" i="3"/>
  <c r="H39" i="3" s="1"/>
  <c r="H13" i="2" s="1"/>
  <c r="I13" i="2" s="1"/>
  <c r="F46" i="3"/>
  <c r="H46" i="3" s="1"/>
  <c r="H20" i="2" s="1"/>
  <c r="I20" i="2" s="1"/>
  <c r="F45" i="3"/>
  <c r="H45" i="3" s="1"/>
  <c r="H19" i="2" s="1"/>
  <c r="I19" i="2" s="1"/>
  <c r="F44" i="3"/>
  <c r="H44" i="3" s="1"/>
  <c r="H18" i="2" s="1"/>
  <c r="I18" i="2" s="1"/>
  <c r="F40" i="3"/>
  <c r="H40" i="3" s="1"/>
  <c r="F2" i="3"/>
  <c r="D2" i="3"/>
  <c r="D21" i="3"/>
  <c r="D19" i="3"/>
  <c r="D20" i="3"/>
  <c r="D22" i="3"/>
  <c r="C42" i="3"/>
  <c r="C41" i="3"/>
  <c r="C46" i="3"/>
  <c r="C43" i="3"/>
  <c r="C48" i="3"/>
  <c r="C45" i="3"/>
  <c r="C39" i="3"/>
  <c r="C47" i="3"/>
  <c r="C44" i="3"/>
  <c r="C49" i="3"/>
  <c r="I40" i="3" l="1"/>
  <c r="H14" i="2"/>
  <c r="I14" i="2" s="1"/>
  <c r="D44" i="3"/>
  <c r="G44" i="3"/>
  <c r="G42" i="3"/>
  <c r="G39" i="3"/>
  <c r="G45" i="3"/>
  <c r="G46" i="3"/>
  <c r="I46" i="3" s="1"/>
  <c r="G43" i="3"/>
  <c r="G47" i="3"/>
  <c r="I47" i="3" s="1"/>
  <c r="G49" i="3"/>
  <c r="G38" i="3"/>
  <c r="G48" i="3"/>
  <c r="I48" i="3" s="1"/>
  <c r="G41" i="3"/>
  <c r="H2" i="3"/>
  <c r="E19" i="3"/>
  <c r="F19" i="3" s="1"/>
  <c r="H19" i="3" s="1"/>
  <c r="E22" i="3"/>
  <c r="F22" i="3" s="1"/>
  <c r="H22" i="3" s="1"/>
  <c r="E20" i="3"/>
  <c r="F20" i="3" s="1"/>
  <c r="H20" i="3" s="1"/>
  <c r="E21" i="3"/>
  <c r="F21" i="3" s="1"/>
  <c r="H21" i="3" s="1"/>
  <c r="B50" i="3"/>
  <c r="D9" i="3"/>
  <c r="D29" i="3"/>
  <c r="E29" i="3"/>
  <c r="F29" i="3" s="1"/>
  <c r="D23" i="3"/>
  <c r="D14" i="3"/>
  <c r="D47" i="3" l="1"/>
  <c r="D38" i="3"/>
  <c r="D48" i="3"/>
  <c r="D49" i="3"/>
  <c r="H29" i="3"/>
  <c r="D15" i="3"/>
  <c r="D17" i="3"/>
  <c r="D16" i="3"/>
  <c r="D18" i="3"/>
  <c r="D30" i="3"/>
  <c r="D31" i="3"/>
  <c r="D32" i="3"/>
  <c r="S3" i="3" l="1"/>
  <c r="V6" i="3" l="1"/>
  <c r="V5" i="3"/>
  <c r="V3" i="3"/>
  <c r="V7" i="3"/>
  <c r="V4" i="3"/>
  <c r="E11" i="3"/>
  <c r="E9" i="3"/>
  <c r="F9" i="3" s="1"/>
  <c r="H9" i="3" s="1"/>
  <c r="S4" i="3"/>
  <c r="E23" i="3"/>
  <c r="F23" i="3" s="1"/>
  <c r="H23" i="3" s="1"/>
  <c r="D24" i="3"/>
  <c r="D28" i="3"/>
  <c r="V2" i="3"/>
  <c r="U2" i="3"/>
  <c r="U3" i="3"/>
  <c r="D11" i="3" s="1"/>
  <c r="V8" i="3" l="1"/>
  <c r="U5" i="3"/>
  <c r="D26" i="3" s="1"/>
  <c r="E14" i="3"/>
  <c r="F14" i="3" s="1"/>
  <c r="H14" i="3" s="1"/>
  <c r="U4" i="3"/>
  <c r="I38" i="3"/>
  <c r="D39" i="3"/>
  <c r="U6" i="3"/>
  <c r="D6" i="3"/>
  <c r="I41" i="3"/>
  <c r="E32" i="3"/>
  <c r="F32" i="3" s="1"/>
  <c r="E18" i="3"/>
  <c r="F18" i="3" s="1"/>
  <c r="D5" i="3"/>
  <c r="D10" i="3"/>
  <c r="D27" i="3"/>
  <c r="D12" i="3"/>
  <c r="D7" i="3"/>
  <c r="E13" i="3"/>
  <c r="F13" i="3" s="1"/>
  <c r="E31" i="3"/>
  <c r="F31" i="3" s="1"/>
  <c r="E27" i="3"/>
  <c r="F27" i="3" s="1"/>
  <c r="E17" i="3"/>
  <c r="F17" i="3" s="1"/>
  <c r="E12" i="3"/>
  <c r="F12" i="3" s="1"/>
  <c r="E7" i="3"/>
  <c r="F7" i="3" s="1"/>
  <c r="E30" i="3"/>
  <c r="E26" i="3"/>
  <c r="F26" i="3" s="1"/>
  <c r="E16" i="3"/>
  <c r="E6" i="3"/>
  <c r="F6" i="3" s="1"/>
  <c r="E28" i="3"/>
  <c r="E24" i="3"/>
  <c r="E15" i="3"/>
  <c r="F15" i="3" s="1"/>
  <c r="E10" i="3"/>
  <c r="F10" i="3" s="1"/>
  <c r="E5" i="3"/>
  <c r="F5" i="3" s="1"/>
  <c r="D42" i="3"/>
  <c r="I48" i="2"/>
  <c r="H6" i="3" l="1"/>
  <c r="F30" i="3"/>
  <c r="H30" i="3" s="1"/>
  <c r="F24" i="3"/>
  <c r="H24" i="3" s="1"/>
  <c r="F11" i="3"/>
  <c r="H11" i="3" s="1"/>
  <c r="F28" i="3"/>
  <c r="H28" i="3" s="1"/>
  <c r="F16" i="3"/>
  <c r="H16" i="3" s="1"/>
  <c r="C50" i="3"/>
  <c r="I49" i="3" s="1"/>
  <c r="D45" i="3"/>
  <c r="I44" i="3"/>
  <c r="I45" i="3"/>
  <c r="D46" i="3"/>
  <c r="I39" i="3"/>
  <c r="D41" i="3"/>
  <c r="I42" i="3"/>
  <c r="D43" i="3"/>
  <c r="I43" i="3"/>
  <c r="U7" i="3"/>
  <c r="H26" i="3"/>
  <c r="H5" i="3"/>
  <c r="H32" i="3"/>
  <c r="H13" i="3"/>
  <c r="H18" i="3"/>
  <c r="H31" i="3"/>
  <c r="H17" i="3"/>
  <c r="H12" i="3"/>
  <c r="H10" i="3"/>
  <c r="H7" i="3"/>
  <c r="H15" i="3"/>
  <c r="H27" i="3"/>
  <c r="I31" i="2"/>
  <c r="D50" i="3" l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<sst xmlns="http://schemas.openxmlformats.org/spreadsheetml/2006/main" count="336" uniqueCount="107">
  <si>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</si>
  <si>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</si>
  <si>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</si>
  <si>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</si>
  <si>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</si>
  <si>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</si>
  <si>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</si>
  <si>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</si>
  <si>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</si>
  <si>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</si>
  <si>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</si>
  <si>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</si>
  <si>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</si>
  <si>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</si>
  <si>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</si>
  <si>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</si>
  <si>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</si>
  <si>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</si>
  <si>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</si>
  <si>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</si>
  <si>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</si>
  <si>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</si>
  <si>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</si>
  <si>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</si>
  <si>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Script name</t>
  </si>
  <si>
    <t>transaction rq</t>
  </si>
  <si>
    <t>count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</si>
  <si>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</si>
  <si>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</si>
  <si>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</si>
  <si>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</si>
  <si>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</si>
  <si>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</si>
  <si>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</si>
  <si>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</si>
  <si>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</si>
  <si>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</si>
  <si>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</si>
  <si>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</si>
  <si>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</si>
  <si>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</si>
  <si>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</si>
  <si>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</si>
  <si>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</si>
  <si>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</si>
  <si>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</si>
  <si>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</si>
  <si>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</si>
  <si>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</si>
  <si>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</si>
  <si>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</si>
  <si>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</si>
  <si>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</si>
  <si>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</si>
  <si>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</si>
  <si>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</si>
  <si>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</si>
  <si>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</si>
  <si>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</si>
  <si>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</si>
  <si>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</si>
  <si>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</si>
  <si>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</si>
  <si>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</si>
  <si>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</si>
  <si>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</si>
  <si>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</si>
  <si>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</si>
  <si>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Action_Transaction</t>
  </si>
  <si>
    <t>Названия строк</t>
  </si>
  <si>
    <t>Общий итог</t>
  </si>
  <si>
    <t>Операция (бизнес процесс)/Скрипт</t>
  </si>
  <si>
    <t>Профиль</t>
  </si>
  <si>
    <t>BuyTicket</t>
  </si>
  <si>
    <t>CheckTickets</t>
  </si>
  <si>
    <t>ChooseTicket</t>
  </si>
  <si>
    <t>Continue</t>
  </si>
  <si>
    <t>DeleteTicket</t>
  </si>
  <si>
    <t>FindTicket</t>
  </si>
  <si>
    <t>GotoFindTicket</t>
  </si>
  <si>
    <t>GotoHome</t>
  </si>
  <si>
    <t>Login</t>
  </si>
  <si>
    <t>LogOut</t>
  </si>
  <si>
    <t>Registration</t>
  </si>
  <si>
    <t>SignUP</t>
  </si>
  <si>
    <t>SignUp</t>
  </si>
  <si>
    <t>UC1_FindTicket</t>
  </si>
  <si>
    <t>UC2_BuyTicket</t>
  </si>
  <si>
    <t>UC3_CheckTickets</t>
  </si>
  <si>
    <t>UC4_DeleteTicket</t>
  </si>
  <si>
    <t>UC5_RegUser</t>
  </si>
  <si>
    <t>UC7_Login</t>
  </si>
  <si>
    <t>Профиль для 10 пользователей</t>
  </si>
  <si>
    <t>Отмена бронирования</t>
  </si>
  <si>
    <t>Переход на страницу регистрации</t>
  </si>
  <si>
    <t>Заполнение полей регистрации</t>
  </si>
  <si>
    <t>Переход на следующий экран после регистрации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</si>
  <si>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</si>
  <si>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</si>
  <si>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</si>
  <si>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</si>
  <si>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</si>
  <si>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</si>
  <si>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</si>
  <si>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</si>
  <si>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</si>
  <si>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Поиск максимума 3 сутпень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</si>
</sst>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1"/>
      <color rgb="FF212529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</borders>
  <cellStyleXfs count="81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0" borderId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9" fillId="0" borderId="8" applyNumberFormat="0" applyFill="0" applyAlignment="0" applyProtection="0"/>
    <xf numFmtId="0" fontId="20" fillId="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9" fontId="24" fillId="0" borderId="0" applyFont="0" applyFill="0" applyBorder="0" applyAlignment="0" applyProtection="0"/>
    <xf numFmtId="0" fontId="3" fillId="0" borderId="0"/>
    <xf numFmtId="0" fontId="28" fillId="4" borderId="0" applyNumberFormat="0" applyBorder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224">
    <xf numFmtId="0" fontId="0" fillId="0" borderId="0" xfId="0"/>
    <xf numFmtId="0" fontId="4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34" borderId="2" xfId="0" applyFill="1" applyBorder="1"/>
    <xf numFmtId="1" fontId="0" fillId="0" borderId="0" xfId="0" applyNumberFormat="1"/>
    <xf numFmtId="9" fontId="0" fillId="36" borderId="2" xfId="44" applyFont="1" applyFill="1" applyBorder="1"/>
    <xf numFmtId="0" fontId="0" fillId="0" borderId="0" xfId="0" applyAlignment="1">
      <alignment horizontal="center"/>
    </xf>
    <xf numFmtId="1" fontId="0" fillId="34" borderId="2" xfId="0" applyNumberFormat="1" applyFill="1" applyBorder="1"/>
    <xf numFmtId="0" fontId="0" fillId="0" borderId="18" xfId="0" applyBorder="1"/>
    <xf numFmtId="9" fontId="0" fillId="0" borderId="0" xfId="44" applyFont="1" applyBorder="1"/>
    <xf numFmtId="0" fontId="6" fillId="0" borderId="0" xfId="0" applyFont="1" applyAlignment="1">
      <alignment vertical="center" wrapText="1"/>
    </xf>
    <xf numFmtId="2" fontId="0" fillId="0" borderId="0" xfId="44" applyNumberFormat="1" applyFont="1" applyBorder="1"/>
    <xf numFmtId="0" fontId="0" fillId="38" borderId="23" xfId="0" applyFill="1" applyBorder="1"/>
    <xf numFmtId="0" fontId="0" fillId="38" borderId="2" xfId="0" applyFill="1" applyBorder="1"/>
    <xf numFmtId="0" fontId="0" fillId="38" borderId="24" xfId="0" applyFill="1" applyBorder="1"/>
    <xf numFmtId="0" fontId="0" fillId="40" borderId="23" xfId="0" applyFill="1" applyBorder="1"/>
    <xf numFmtId="0" fontId="0" fillId="40" borderId="2" xfId="0" applyFill="1" applyBorder="1"/>
    <xf numFmtId="0" fontId="0" fillId="36" borderId="2" xfId="0" applyFill="1" applyBorder="1"/>
    <xf numFmtId="0" fontId="0" fillId="36" borderId="24" xfId="0" applyFill="1" applyBorder="1"/>
    <xf numFmtId="0" fontId="0" fillId="42" borderId="23" xfId="0" applyFill="1" applyBorder="1"/>
    <xf numFmtId="0" fontId="0" fillId="42" borderId="2" xfId="0" applyFill="1" applyBorder="1"/>
    <xf numFmtId="0" fontId="0" fillId="42" borderId="24" xfId="0" applyFill="1" applyBorder="1"/>
    <xf numFmtId="0" fontId="0" fillId="37" borderId="23" xfId="0" applyFill="1" applyBorder="1"/>
    <xf numFmtId="0" fontId="0" fillId="37" borderId="2" xfId="0" applyFill="1" applyBorder="1"/>
    <xf numFmtId="0" fontId="0" fillId="37" borderId="24" xfId="0" applyFill="1" applyBorder="1"/>
    <xf numFmtId="0" fontId="0" fillId="34" borderId="23" xfId="0" applyFill="1" applyBorder="1"/>
    <xf numFmtId="0" fontId="0" fillId="44" borderId="23" xfId="0" applyFill="1" applyBorder="1"/>
    <xf numFmtId="0" fontId="0" fillId="44" borderId="2" xfId="0" applyFill="1" applyBorder="1"/>
    <xf numFmtId="0" fontId="0" fillId="44" borderId="24" xfId="0" applyFill="1" applyBorder="1"/>
    <xf numFmtId="0" fontId="0" fillId="40" borderId="22" xfId="0" applyFill="1" applyBorder="1" applyAlignment="1">
      <alignment horizontal="center"/>
    </xf>
    <xf numFmtId="0" fontId="0" fillId="40" borderId="21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30" xfId="0" applyFill="1" applyBorder="1" applyAlignment="1">
      <alignment horizontal="center"/>
    </xf>
    <xf numFmtId="0" fontId="0" fillId="42" borderId="22" xfId="0" applyFill="1" applyBorder="1" applyAlignment="1">
      <alignment horizontal="center"/>
    </xf>
    <xf numFmtId="0" fontId="0" fillId="42" borderId="21" xfId="0" applyFill="1" applyBorder="1" applyAlignment="1">
      <alignment horizontal="center"/>
    </xf>
    <xf numFmtId="0" fontId="0" fillId="42" borderId="3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21" xfId="0" applyFill="1" applyBorder="1" applyAlignment="1">
      <alignment horizontal="center"/>
    </xf>
    <xf numFmtId="0" fontId="0" fillId="44" borderId="30" xfId="0" applyFill="1" applyBorder="1" applyAlignment="1">
      <alignment horizontal="center"/>
    </xf>
    <xf numFmtId="0" fontId="6" fillId="45" borderId="36" xfId="0" applyFont="1" applyFill="1" applyBorder="1" applyAlignment="1">
      <alignment vertical="center" wrapText="1"/>
    </xf>
    <xf numFmtId="0" fontId="6" fillId="45" borderId="37" xfId="0" applyFont="1" applyFill="1" applyBorder="1" applyAlignment="1">
      <alignment vertical="center" wrapText="1"/>
    </xf>
    <xf numFmtId="0" fontId="6" fillId="38" borderId="12" xfId="0" applyFont="1" applyFill="1" applyBorder="1" applyAlignment="1">
      <alignment vertical="center" wrapText="1"/>
    </xf>
    <xf numFmtId="0" fontId="6" fillId="38" borderId="1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3" borderId="0" xfId="0" applyFill="1"/>
    <xf numFmtId="1" fontId="0" fillId="34" borderId="23" xfId="0" applyNumberFormat="1" applyFill="1" applyBorder="1"/>
    <xf numFmtId="0" fontId="0" fillId="41" borderId="35" xfId="0" applyFill="1" applyBorder="1"/>
    <xf numFmtId="0" fontId="0" fillId="41" borderId="40" xfId="0" applyFill="1" applyBorder="1"/>
    <xf numFmtId="0" fontId="0" fillId="41" borderId="39" xfId="0" applyFill="1" applyBorder="1"/>
    <xf numFmtId="0" fontId="0" fillId="37" borderId="33" xfId="0" applyFill="1" applyBorder="1"/>
    <xf numFmtId="164" fontId="0" fillId="0" borderId="0" xfId="0" applyNumberFormat="1" applyBorder="1"/>
    <xf numFmtId="0" fontId="25" fillId="0" borderId="0" xfId="0" applyFont="1" applyBorder="1"/>
    <xf numFmtId="1" fontId="25" fillId="0" borderId="0" xfId="0" applyNumberFormat="1" applyFont="1" applyBorder="1"/>
    <xf numFmtId="9" fontId="0" fillId="0" borderId="0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37" borderId="34" xfId="0" applyFill="1" applyBorder="1"/>
    <xf numFmtId="0" fontId="0" fillId="43" borderId="25" xfId="0" applyFill="1" applyBorder="1"/>
    <xf numFmtId="0" fontId="0" fillId="37" borderId="25" xfId="0" applyFill="1" applyBorder="1"/>
    <xf numFmtId="1" fontId="0" fillId="36" borderId="2" xfId="0" applyNumberFormat="1" applyFill="1" applyBorder="1"/>
    <xf numFmtId="0" fontId="0" fillId="46" borderId="41" xfId="0" applyFill="1" applyBorder="1"/>
    <xf numFmtId="0" fontId="0" fillId="46" borderId="2" xfId="0" applyFill="1" applyBorder="1"/>
    <xf numFmtId="0" fontId="0" fillId="36" borderId="41" xfId="0" applyFill="1" applyBorder="1"/>
    <xf numFmtId="0" fontId="30" fillId="41" borderId="40" xfId="0" applyFont="1" applyFill="1" applyBorder="1"/>
    <xf numFmtId="0" fontId="6" fillId="35" borderId="2" xfId="0" applyFont="1" applyFill="1" applyBorder="1" applyAlignment="1">
      <alignment vertical="center" wrapText="1"/>
    </xf>
    <xf numFmtId="1" fontId="30" fillId="46" borderId="41" xfId="0" applyNumberFormat="1" applyFont="1" applyFill="1" applyBorder="1"/>
    <xf numFmtId="1" fontId="30" fillId="46" borderId="23" xfId="0" applyNumberFormat="1" applyFont="1" applyFill="1" applyBorder="1"/>
    <xf numFmtId="1" fontId="30" fillId="46" borderId="2" xfId="0" applyNumberFormat="1" applyFont="1" applyFill="1" applyBorder="1"/>
    <xf numFmtId="1" fontId="30" fillId="39" borderId="23" xfId="0" applyNumberFormat="1" applyFont="1" applyFill="1" applyBorder="1"/>
    <xf numFmtId="1" fontId="30" fillId="39" borderId="2" xfId="0" applyNumberFormat="1" applyFont="1" applyFill="1" applyBorder="1"/>
    <xf numFmtId="0" fontId="31" fillId="45" borderId="14" xfId="0" applyFont="1" applyFill="1" applyBorder="1" applyAlignment="1">
      <alignment vertical="center" wrapText="1"/>
    </xf>
    <xf numFmtId="0" fontId="32" fillId="45" borderId="15" xfId="0" applyFont="1" applyFill="1" applyBorder="1" applyAlignment="1">
      <alignment horizontal="center" vertical="center" wrapText="1"/>
    </xf>
    <xf numFmtId="0" fontId="32" fillId="45" borderId="14" xfId="0" applyFont="1" applyFill="1" applyBorder="1" applyAlignment="1">
      <alignment horizontal="left" vertical="center" wrapText="1"/>
    </xf>
    <xf numFmtId="0" fontId="32" fillId="45" borderId="16" xfId="0" applyFont="1" applyFill="1" applyBorder="1" applyAlignment="1">
      <alignment horizontal="left" vertical="center" wrapText="1"/>
    </xf>
    <xf numFmtId="0" fontId="32" fillId="45" borderId="17" xfId="0" applyFont="1" applyFill="1" applyBorder="1" applyAlignment="1">
      <alignment horizontal="center" vertical="center" wrapText="1"/>
    </xf>
    <xf numFmtId="0" fontId="33" fillId="45" borderId="26" xfId="0" applyFont="1" applyFill="1" applyBorder="1" applyAlignment="1">
      <alignment horizontal="left" vertical="center" wrapText="1"/>
    </xf>
    <xf numFmtId="0" fontId="32" fillId="45" borderId="27" xfId="0" applyFont="1" applyFill="1" applyBorder="1" applyAlignment="1">
      <alignment horizontal="center" vertical="center" wrapText="1"/>
    </xf>
    <xf numFmtId="1" fontId="32" fillId="38" borderId="29" xfId="0" applyNumberFormat="1" applyFont="1" applyFill="1" applyBorder="1" applyAlignment="1">
      <alignment horizontal="center" vertical="center" wrapText="1"/>
    </xf>
    <xf numFmtId="1" fontId="31" fillId="38" borderId="12" xfId="0" applyNumberFormat="1" applyFont="1" applyFill="1" applyBorder="1" applyAlignment="1">
      <alignment horizontal="center" vertical="center"/>
    </xf>
    <xf numFmtId="9" fontId="31" fillId="38" borderId="37" xfId="44" applyFont="1" applyFill="1" applyBorder="1" applyAlignment="1">
      <alignment horizontal="center" vertical="center"/>
    </xf>
    <xf numFmtId="9" fontId="31" fillId="38" borderId="15" xfId="44" applyFont="1" applyFill="1" applyBorder="1" applyAlignment="1">
      <alignment horizontal="center" vertical="center"/>
    </xf>
    <xf numFmtId="1" fontId="31" fillId="38" borderId="28" xfId="0" applyNumberFormat="1" applyFont="1" applyFill="1" applyBorder="1" applyAlignment="1">
      <alignment horizontal="center" vertical="center"/>
    </xf>
    <xf numFmtId="9" fontId="31" fillId="38" borderId="17" xfId="44" applyFont="1" applyFill="1" applyBorder="1" applyAlignment="1">
      <alignment horizontal="center" vertical="center"/>
    </xf>
    <xf numFmtId="9" fontId="31" fillId="38" borderId="27" xfId="44" applyFont="1" applyFill="1" applyBorder="1" applyAlignment="1">
      <alignment horizontal="center" vertical="center"/>
    </xf>
    <xf numFmtId="0" fontId="0" fillId="37" borderId="31" xfId="0" applyFill="1" applyBorder="1" applyAlignment="1">
      <alignment horizontal="center"/>
    </xf>
    <xf numFmtId="0" fontId="0" fillId="37" borderId="32" xfId="0" applyFill="1" applyBorder="1" applyAlignment="1">
      <alignment horizontal="center"/>
    </xf>
    <xf numFmtId="2" fontId="0" fillId="37" borderId="32" xfId="0" applyNumberFormat="1" applyFill="1" applyBorder="1" applyAlignment="1">
      <alignment horizontal="center"/>
    </xf>
    <xf numFmtId="1" fontId="0" fillId="37" borderId="20" xfId="0" applyNumberFormat="1" applyFill="1" applyBorder="1" applyAlignment="1">
      <alignment horizontal="center"/>
    </xf>
    <xf numFmtId="0" fontId="0" fillId="37" borderId="33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2" fontId="0" fillId="37" borderId="0" xfId="0" applyNumberFormat="1" applyFill="1" applyBorder="1" applyAlignment="1">
      <alignment horizontal="center"/>
    </xf>
    <xf numFmtId="1" fontId="0" fillId="37" borderId="18" xfId="0" applyNumberFormat="1" applyFill="1" applyBorder="1" applyAlignment="1">
      <alignment horizontal="center"/>
    </xf>
    <xf numFmtId="0" fontId="0" fillId="37" borderId="25" xfId="0" applyFill="1" applyBorder="1" applyAlignment="1">
      <alignment horizontal="center"/>
    </xf>
    <xf numFmtId="2" fontId="0" fillId="37" borderId="25" xfId="0" applyNumberFormat="1" applyFill="1" applyBorder="1" applyAlignment="1">
      <alignment horizontal="center"/>
    </xf>
    <xf numFmtId="1" fontId="0" fillId="37" borderId="19" xfId="0" applyNumberFormat="1" applyFill="1" applyBorder="1" applyAlignment="1">
      <alignment horizontal="center"/>
    </xf>
    <xf numFmtId="0" fontId="0" fillId="42" borderId="32" xfId="0" applyFill="1" applyBorder="1" applyAlignment="1">
      <alignment horizontal="center"/>
    </xf>
    <xf numFmtId="2" fontId="0" fillId="42" borderId="32" xfId="0" applyNumberFormat="1" applyFill="1" applyBorder="1" applyAlignment="1">
      <alignment horizontal="center"/>
    </xf>
    <xf numFmtId="1" fontId="0" fillId="42" borderId="20" xfId="0" applyNumberFormat="1" applyFill="1" applyBorder="1" applyAlignment="1">
      <alignment horizontal="center"/>
    </xf>
    <xf numFmtId="0" fontId="0" fillId="42" borderId="33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2" fontId="0" fillId="42" borderId="0" xfId="0" applyNumberFormat="1" applyFill="1" applyBorder="1" applyAlignment="1">
      <alignment horizontal="center"/>
    </xf>
    <xf numFmtId="1" fontId="0" fillId="42" borderId="18" xfId="0" applyNumberFormat="1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2" fontId="0" fillId="42" borderId="25" xfId="0" applyNumberFormat="1" applyFill="1" applyBorder="1" applyAlignment="1">
      <alignment horizontal="center"/>
    </xf>
    <xf numFmtId="1" fontId="0" fillId="42" borderId="19" xfId="0" applyNumberFormat="1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2" fontId="0" fillId="36" borderId="32" xfId="0" applyNumberFormat="1" applyFill="1" applyBorder="1" applyAlignment="1">
      <alignment horizontal="center"/>
    </xf>
    <xf numFmtId="1" fontId="0" fillId="36" borderId="20" xfId="0" applyNumberFormat="1" applyFill="1" applyBorder="1" applyAlignment="1">
      <alignment horizontal="center"/>
    </xf>
    <xf numFmtId="0" fontId="0" fillId="36" borderId="33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2" fontId="0" fillId="36" borderId="0" xfId="0" applyNumberFormat="1" applyFill="1" applyBorder="1" applyAlignment="1">
      <alignment horizontal="center"/>
    </xf>
    <xf numFmtId="1" fontId="0" fillId="36" borderId="18" xfId="0" applyNumberFormat="1" applyFill="1" applyBorder="1" applyAlignment="1">
      <alignment horizontal="center"/>
    </xf>
    <xf numFmtId="0" fontId="0" fillId="36" borderId="25" xfId="0" applyFill="1" applyBorder="1" applyAlignment="1">
      <alignment horizontal="center"/>
    </xf>
    <xf numFmtId="2" fontId="0" fillId="36" borderId="25" xfId="0" applyNumberFormat="1" applyFill="1" applyBorder="1" applyAlignment="1">
      <alignment horizontal="center"/>
    </xf>
    <xf numFmtId="1" fontId="0" fillId="36" borderId="19" xfId="0" applyNumberFormat="1" applyFill="1" applyBorder="1" applyAlignment="1">
      <alignment horizontal="center"/>
    </xf>
    <xf numFmtId="0" fontId="0" fillId="40" borderId="31" xfId="0" applyFill="1" applyBorder="1" applyAlignment="1">
      <alignment horizontal="center"/>
    </xf>
    <xf numFmtId="0" fontId="0" fillId="40" borderId="32" xfId="0" applyFill="1" applyBorder="1" applyAlignment="1">
      <alignment horizontal="center"/>
    </xf>
    <xf numFmtId="2" fontId="0" fillId="40" borderId="32" xfId="0" applyNumberFormat="1" applyFill="1" applyBorder="1" applyAlignment="1">
      <alignment horizontal="center"/>
    </xf>
    <xf numFmtId="1" fontId="0" fillId="40" borderId="20" xfId="0" applyNumberFormat="1" applyFill="1" applyBorder="1" applyAlignment="1">
      <alignment horizontal="center"/>
    </xf>
    <xf numFmtId="0" fontId="0" fillId="40" borderId="33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2" fontId="0" fillId="40" borderId="0" xfId="0" applyNumberFormat="1" applyFill="1" applyBorder="1" applyAlignment="1">
      <alignment horizontal="center"/>
    </xf>
    <xf numFmtId="1" fontId="0" fillId="40" borderId="18" xfId="0" applyNumberFormat="1" applyFill="1" applyBorder="1" applyAlignment="1">
      <alignment horizontal="center"/>
    </xf>
    <xf numFmtId="1" fontId="0" fillId="36" borderId="32" xfId="0" applyNumberFormat="1" applyFill="1" applyBorder="1" applyAlignment="1">
      <alignment horizontal="center"/>
    </xf>
    <xf numFmtId="1" fontId="0" fillId="36" borderId="0" xfId="0" applyNumberFormat="1" applyFill="1" applyBorder="1" applyAlignment="1">
      <alignment horizontal="center"/>
    </xf>
    <xf numFmtId="1" fontId="0" fillId="36" borderId="25" xfId="0" applyNumberFormat="1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1" fontId="0" fillId="38" borderId="32" xfId="0" applyNumberFormat="1" applyFill="1" applyBorder="1" applyAlignment="1">
      <alignment horizontal="center"/>
    </xf>
    <xf numFmtId="2" fontId="0" fillId="38" borderId="32" xfId="0" applyNumberFormat="1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1" fontId="0" fillId="38" borderId="20" xfId="0" applyNumberFormat="1" applyFill="1" applyBorder="1" applyAlignment="1">
      <alignment horizontal="center"/>
    </xf>
    <xf numFmtId="0" fontId="0" fillId="38" borderId="33" xfId="0" applyFill="1" applyBorder="1" applyAlignment="1">
      <alignment horizontal="center"/>
    </xf>
    <xf numFmtId="1" fontId="0" fillId="38" borderId="0" xfId="0" applyNumberFormat="1" applyFill="1" applyBorder="1" applyAlignment="1">
      <alignment horizontal="center"/>
    </xf>
    <xf numFmtId="2" fontId="0" fillId="38" borderId="0" xfId="0" applyNumberForma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1" fontId="0" fillId="38" borderId="18" xfId="0" applyNumberFormat="1" applyFill="1" applyBorder="1" applyAlignment="1">
      <alignment horizontal="center"/>
    </xf>
    <xf numFmtId="1" fontId="0" fillId="38" borderId="25" xfId="0" applyNumberFormat="1" applyFill="1" applyBorder="1" applyAlignment="1">
      <alignment horizontal="center"/>
    </xf>
    <xf numFmtId="2" fontId="0" fillId="38" borderId="25" xfId="0" applyNumberFormat="1" applyFill="1" applyBorder="1" applyAlignment="1">
      <alignment horizontal="center"/>
    </xf>
    <xf numFmtId="0" fontId="0" fillId="38" borderId="25" xfId="0" applyFill="1" applyBorder="1" applyAlignment="1">
      <alignment horizontal="center"/>
    </xf>
    <xf numFmtId="1" fontId="0" fillId="38" borderId="19" xfId="0" applyNumberFormat="1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44" borderId="31" xfId="0" applyFill="1" applyBorder="1" applyAlignment="1">
      <alignment horizontal="center"/>
    </xf>
    <xf numFmtId="0" fontId="0" fillId="44" borderId="32" xfId="0" applyFill="1" applyBorder="1" applyAlignment="1">
      <alignment horizontal="center"/>
    </xf>
    <xf numFmtId="2" fontId="0" fillId="44" borderId="32" xfId="0" applyNumberFormat="1" applyFill="1" applyBorder="1" applyAlignment="1">
      <alignment horizontal="center"/>
    </xf>
    <xf numFmtId="1" fontId="0" fillId="44" borderId="20" xfId="0" applyNumberFormat="1" applyFill="1" applyBorder="1" applyAlignment="1">
      <alignment horizontal="center"/>
    </xf>
    <xf numFmtId="0" fontId="0" fillId="44" borderId="33" xfId="0" applyFill="1" applyBorder="1" applyAlignment="1">
      <alignment horizontal="center"/>
    </xf>
    <xf numFmtId="0" fontId="0" fillId="44" borderId="0" xfId="0" applyFill="1" applyBorder="1" applyAlignment="1">
      <alignment horizontal="center"/>
    </xf>
    <xf numFmtId="2" fontId="0" fillId="44" borderId="0" xfId="0" applyNumberFormat="1" applyFill="1" applyBorder="1" applyAlignment="1">
      <alignment horizontal="center"/>
    </xf>
    <xf numFmtId="1" fontId="0" fillId="44" borderId="18" xfId="0" applyNumberFormat="1" applyFill="1" applyBorder="1" applyAlignment="1">
      <alignment horizontal="center"/>
    </xf>
    <xf numFmtId="0" fontId="0" fillId="44" borderId="34" xfId="0" applyFill="1" applyBorder="1" applyAlignment="1">
      <alignment horizontal="center"/>
    </xf>
    <xf numFmtId="0" fontId="0" fillId="44" borderId="25" xfId="0" applyFill="1" applyBorder="1" applyAlignment="1">
      <alignment horizontal="center"/>
    </xf>
    <xf numFmtId="2" fontId="0" fillId="44" borderId="25" xfId="0" applyNumberFormat="1" applyFill="1" applyBorder="1" applyAlignment="1">
      <alignment horizontal="center"/>
    </xf>
    <xf numFmtId="1" fontId="0" fillId="44" borderId="19" xfId="0" applyNumberFormat="1" applyFill="1" applyBorder="1" applyAlignment="1">
      <alignment horizontal="center"/>
    </xf>
    <xf numFmtId="9" fontId="0" fillId="37" borderId="25" xfId="0" applyNumberFormat="1" applyFill="1" applyBorder="1" applyAlignment="1">
      <alignment horizontal="center"/>
    </xf>
    <xf numFmtId="0" fontId="0" fillId="37" borderId="19" xfId="0" applyFill="1" applyBorder="1"/>
    <xf numFmtId="0" fontId="6" fillId="35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36" borderId="15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40" borderId="1" xfId="0" applyFill="1" applyBorder="1"/>
    <xf numFmtId="0" fontId="0" fillId="40" borderId="4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9" fillId="47" borderId="43" xfId="66" applyFill="1" applyBorder="1" applyAlignment="1">
      <alignment vertical="center" wrapText="1"/>
    </xf>
    <xf numFmtId="0" fontId="0" fillId="0" borderId="43" xfId="0" applyBorder="1"/>
    <xf numFmtId="0" fontId="34" fillId="47" borderId="43" xfId="0" applyFont="1" applyFill="1" applyBorder="1" applyAlignment="1">
      <alignment horizontal="center" vertical="center" wrapText="1"/>
    </xf>
    <xf numFmtId="0" fontId="35" fillId="37" borderId="2" xfId="0" applyFont="1" applyFill="1" applyBorder="1" applyAlignment="1">
      <alignment horizontal="left" vertical="top" wrapText="1"/>
    </xf>
    <xf numFmtId="0" fontId="2" fillId="37" borderId="2" xfId="4" applyFont="1" applyFill="1" applyBorder="1" applyAlignment="1">
      <alignment horizontal="center" vertical="center"/>
    </xf>
    <xf numFmtId="0" fontId="11" fillId="41" borderId="1" xfId="0" applyFont="1" applyFill="1" applyBorder="1" applyAlignment="1">
      <alignment horizontal="center" vertical="center" wrapText="1"/>
    </xf>
    <xf numFmtId="0" fontId="11" fillId="41" borderId="2" xfId="0" applyFont="1" applyFill="1" applyBorder="1" applyAlignment="1">
      <alignment horizontal="center" vertical="center" wrapText="1"/>
    </xf>
    <xf numFmtId="1" fontId="36" fillId="38" borderId="12" xfId="0" applyNumberFormat="1" applyFont="1" applyFill="1" applyBorder="1" applyAlignment="1">
      <alignment horizontal="center" vertical="center"/>
    </xf>
    <xf numFmtId="1" fontId="36" fillId="38" borderId="2" xfId="0" applyNumberFormat="1" applyFont="1" applyFill="1" applyBorder="1" applyAlignment="1">
      <alignment horizontal="center" vertical="center"/>
    </xf>
    <xf numFmtId="10" fontId="36" fillId="38" borderId="2" xfId="0" applyNumberFormat="1" applyFont="1" applyFill="1" applyBorder="1" applyAlignment="1">
      <alignment horizontal="center" vertical="center"/>
    </xf>
    <xf numFmtId="0" fontId="36" fillId="38" borderId="2" xfId="4" applyFont="1" applyFill="1" applyBorder="1" applyAlignment="1">
      <alignment horizontal="center" vertical="center"/>
    </xf>
    <xf numFmtId="0" fontId="1" fillId="38" borderId="2" xfId="42" applyFont="1" applyFill="1" applyBorder="1" applyAlignment="1">
      <alignment horizontal="center" vertical="center"/>
    </xf>
    <xf numFmtId="0" fontId="36" fillId="38" borderId="2" xfId="42" applyFont="1" applyFill="1" applyBorder="1" applyAlignment="1">
      <alignment horizontal="center" vertical="center"/>
    </xf>
    <xf numFmtId="0" fontId="0" fillId="48" borderId="45" xfId="0" applyFill="1" applyBorder="1"/>
    <xf numFmtId="0" fontId="29" fillId="48" borderId="45" xfId="66" applyFill="1" applyBorder="1" applyAlignment="1">
      <alignment vertical="center" wrapText="1"/>
    </xf>
    <xf numFmtId="0" fontId="34" fillId="48" borderId="45" xfId="0" applyFont="1" applyFill="1" applyBorder="1" applyAlignment="1">
      <alignment horizontal="center" vertical="center" wrapText="1"/>
    </xf>
    <xf numFmtId="0" fontId="4" fillId="48" borderId="45" xfId="42" applyFill="1" applyBorder="1" applyAlignment="1">
      <alignment horizontal="center" vertical="center"/>
    </xf>
    <xf numFmtId="0" fontId="0" fillId="48" borderId="45" xfId="0" applyFill="1" applyBorder="1" applyAlignment="1">
      <alignment horizontal="center" vertical="center"/>
    </xf>
    <xf numFmtId="0" fontId="4" fillId="48" borderId="45" xfId="42" applyFill="1" applyBorder="1"/>
    <xf numFmtId="0" fontId="0" fillId="0" borderId="44" xfId="0" applyBorder="1"/>
    <xf numFmtId="0" fontId="0" fillId="0" borderId="0" xfId="0" applyBorder="1"/>
    <xf numFmtId="0" fontId="0" fillId="0" borderId="49" xfId="0" applyBorder="1"/>
    <xf numFmtId="0" fontId="0" fillId="0" borderId="50" xfId="0" applyBorder="1"/>
    <xf numFmtId="0" fontId="0" fillId="0" borderId="12" xfId="0" applyBorder="1"/>
    <xf numFmtId="0" fontId="0" fillId="0" borderId="51" xfId="0" applyBorder="1"/>
    <xf numFmtId="0" fontId="0" fillId="0" borderId="23" xfId="0" applyBorder="1"/>
    <xf numFmtId="0" fontId="0" fillId="0" borderId="52" xfId="0" applyBorder="1"/>
    <xf numFmtId="0" fontId="0" fillId="0" borderId="53" xfId="0" applyBorder="1"/>
    <xf numFmtId="0" fontId="0" fillId="0" borderId="1" xfId="0" applyBorder="1"/>
    <xf numFmtId="0" fontId="0" fillId="37" borderId="29" xfId="0" applyFill="1" applyBorder="1" applyAlignment="1">
      <alignment horizontal="center"/>
    </xf>
    <xf numFmtId="0" fontId="0" fillId="37" borderId="38" xfId="0" applyFill="1" applyBorder="1" applyAlignment="1">
      <alignment horizontal="center"/>
    </xf>
    <xf numFmtId="0" fontId="0" fillId="39" borderId="35" xfId="0" applyFill="1" applyBorder="1" applyAlignment="1">
      <alignment horizontal="center"/>
    </xf>
    <xf numFmtId="0" fontId="0" fillId="39" borderId="39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7" borderId="46" xfId="0" applyFill="1" applyBorder="1" applyAlignment="1">
      <alignment horizontal="center"/>
    </xf>
    <xf numFmtId="0" fontId="0" fillId="37" borderId="47" xfId="0" applyFill="1" applyBorder="1" applyAlignment="1">
      <alignment horizontal="center"/>
    </xf>
    <xf numFmtId="0" fontId="0" fillId="37" borderId="48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3" fillId="0" borderId="52" xfId="45" applyBorder="1"/>
    <xf numFmtId="0" fontId="3" fillId="0" borderId="53" xfId="45" applyBorder="1"/>
    <xf numFmtId="0" fontId="2" fillId="0" borderId="0" xfId="67" applyBorder="1"/>
    <xf numFmtId="0" fontId="2" fillId="0" borderId="49" xfId="67" applyBorder="1"/>
    <xf numFmtId="0" fontId="2" fillId="0" borderId="50" xfId="67" applyBorder="1"/>
    <xf numFmtId="0" fontId="2" fillId="0" borderId="12" xfId="67" applyBorder="1"/>
    <xf numFmtId="0" fontId="3" fillId="0" borderId="1" xfId="45" applyBorder="1"/>
    <xf numFmtId="0" fontId="2" fillId="0" borderId="51" xfId="67" applyBorder="1"/>
    <xf numFmtId="0" fontId="2" fillId="0" borderId="23" xfId="67" applyBorder="1"/>
    <xf numFmtId="0" fontId="2" fillId="0" borderId="1" xfId="67" applyBorder="1"/>
    <xf numFmtId="0" fontId="2" fillId="0" borderId="52" xfId="67" applyBorder="1"/>
    <xf numFmtId="0" fontId="2" fillId="0" borderId="53" xfId="67" applyBorder="1"/>
    <xf numFmtId="0" fontId="0" fillId="0" borderId="54" xfId="0" applyBorder="1"/>
    <xf numFmtId="0" fontId="0" fillId="0" borderId="55" xfId="0" applyBorder="1"/>
    <xf numFmtId="0" fontId="0" fillId="0" borderId="56" xfId="0" applyBorder="1"/>
  </cellXfs>
  <cellStyles count="81">
    <cellStyle name="20% — акцент1" xfId="19" builtinId="30" customBuiltin="1"/>
    <cellStyle name="20% — акцент1 2" xfId="48"/>
    <cellStyle name="20% — акцент1 3" xfId="69"/>
    <cellStyle name="20% — акцент2" xfId="23" builtinId="34" customBuiltin="1"/>
    <cellStyle name="20% — акцент2 2" xfId="51"/>
    <cellStyle name="20% — акцент2 3" xfId="71"/>
    <cellStyle name="20% — акцент3" xfId="27" builtinId="38" customBuiltin="1"/>
    <cellStyle name="20% — акцент3 2" xfId="54"/>
    <cellStyle name="20% — акцент3 3" xfId="73"/>
    <cellStyle name="20% — акцент4" xfId="31" builtinId="42" customBuiltin="1"/>
    <cellStyle name="20% — акцент4 2" xfId="57"/>
    <cellStyle name="20% — акцент4 3" xfId="75"/>
    <cellStyle name="20% — акцент5" xfId="35" builtinId="46" customBuiltin="1"/>
    <cellStyle name="20% — акцент5 2" xfId="60"/>
    <cellStyle name="20% — акцент5 3" xfId="77"/>
    <cellStyle name="20% — акцент6" xfId="39" builtinId="50" customBuiltin="1"/>
    <cellStyle name="20% — акцент6 2" xfId="63"/>
    <cellStyle name="20% — акцент6 3" xfId="79"/>
    <cellStyle name="40% — акцент1" xfId="20" builtinId="31" customBuiltin="1"/>
    <cellStyle name="40% — акцент1 2" xfId="49"/>
    <cellStyle name="40% — акцент1 3" xfId="70"/>
    <cellStyle name="40% — акцент2" xfId="24" builtinId="35" customBuiltin="1"/>
    <cellStyle name="40% — акцент2 2" xfId="52"/>
    <cellStyle name="40% — акцент2 3" xfId="72"/>
    <cellStyle name="40% — акцент3" xfId="28" builtinId="39" customBuiltin="1"/>
    <cellStyle name="40% — акцент3 2" xfId="55"/>
    <cellStyle name="40% — акцент3 3" xfId="74"/>
    <cellStyle name="40% — акцент4" xfId="32" builtinId="43" customBuiltin="1"/>
    <cellStyle name="40% — акцент4 2" xfId="58"/>
    <cellStyle name="40% — акцент4 3" xfId="76"/>
    <cellStyle name="40% — акцент5" xfId="36" builtinId="47" customBuiltin="1"/>
    <cellStyle name="40% — акцент5 2" xfId="61"/>
    <cellStyle name="40% — акцент5 3" xfId="78"/>
    <cellStyle name="40% — акцент6" xfId="40" builtinId="51" customBuiltin="1"/>
    <cellStyle name="40% — акцент6 2" xfId="64"/>
    <cellStyle name="40% — акцент6 3" xfId="80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66" builtinId="8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7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8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colors>
    <mruColors>
      <color rgb="FF238D23"/>
      <color rgb="FF33CC33"/>
      <color rgb="FF37D149"/>
      <color rgb="FFFF5353"/>
      <color rgb="FF186DB4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</xdr:row>
      <xdr:rowOff>0</xdr:rowOff>
    </xdr:from>
    <xdr:to>
      <xdr:col>14</xdr:col>
      <xdr:colOff>28575</xdr:colOff>
      <xdr:row>29</xdr:row>
      <xdr:rowOff>304800</xdr:rowOff>
    </xdr:to>
    <xdr:sp macro="" textlink="">
      <xdr:nvSpPr>
        <xdr:cNvPr id="4097" name="AutoShape 1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82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28575</xdr:colOff>
      <xdr:row>30</xdr:row>
      <xdr:rowOff>304800</xdr:rowOff>
    </xdr:to>
    <xdr:sp macro="" textlink="">
      <xdr:nvSpPr>
        <xdr:cNvPr id="4098" name="AutoShape 2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</xdr:row>
      <xdr:rowOff>0</xdr:rowOff>
    </xdr:from>
    <xdr:to>
      <xdr:col>14</xdr:col>
      <xdr:colOff>28575</xdr:colOff>
      <xdr:row>32</xdr:row>
      <xdr:rowOff>95250</xdr:rowOff>
    </xdr:to>
    <xdr:sp macro="" textlink="">
      <xdr:nvSpPr>
        <xdr:cNvPr id="4099" name="AutoShape 3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28575</xdr:colOff>
      <xdr:row>32</xdr:row>
      <xdr:rowOff>304800</xdr:rowOff>
    </xdr:to>
    <xdr:sp macro="" textlink="">
      <xdr:nvSpPr>
        <xdr:cNvPr id="4100" name="AutoShape 4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97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28575</xdr:colOff>
      <xdr:row>33</xdr:row>
      <xdr:rowOff>304800</xdr:rowOff>
    </xdr:to>
    <xdr:sp macro="" textlink="">
      <xdr:nvSpPr>
        <xdr:cNvPr id="4101" name="AutoShape 5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03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34</xdr:row>
      <xdr:rowOff>0</xdr:rowOff>
    </xdr:from>
    <xdr:to>
      <xdr:col>14</xdr:col>
      <xdr:colOff>28575</xdr:colOff>
      <xdr:row>34</xdr:row>
      <xdr:rowOff>304800</xdr:rowOff>
    </xdr:to>
    <xdr:sp macro="" textlink="">
      <xdr:nvSpPr>
        <xdr:cNvPr id="4102" name="AutoShape 6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35</xdr:row>
      <xdr:rowOff>0</xdr:rowOff>
    </xdr:from>
    <xdr:to>
      <xdr:col>14</xdr:col>
      <xdr:colOff>28575</xdr:colOff>
      <xdr:row>36</xdr:row>
      <xdr:rowOff>95250</xdr:rowOff>
    </xdr:to>
    <xdr:sp macro="" textlink="">
      <xdr:nvSpPr>
        <xdr:cNvPr id="4103" name="AutoShape 7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13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36</xdr:row>
      <xdr:rowOff>0</xdr:rowOff>
    </xdr:from>
    <xdr:to>
      <xdr:col>14</xdr:col>
      <xdr:colOff>28575</xdr:colOff>
      <xdr:row>36</xdr:row>
      <xdr:rowOff>304800</xdr:rowOff>
    </xdr:to>
    <xdr:sp macro="" textlink="">
      <xdr:nvSpPr>
        <xdr:cNvPr id="4104" name="AutoShape 8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28575</xdr:colOff>
      <xdr:row>37</xdr:row>
      <xdr:rowOff>304800</xdr:rowOff>
    </xdr:to>
    <xdr:sp macro="" textlink="">
      <xdr:nvSpPr>
        <xdr:cNvPr id="4105" name="AutoShape 9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25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28575</xdr:colOff>
      <xdr:row>39</xdr:row>
      <xdr:rowOff>95250</xdr:rowOff>
    </xdr:to>
    <xdr:sp macro="" textlink="">
      <xdr:nvSpPr>
        <xdr:cNvPr id="4106" name="AutoShape 10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29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39</xdr:row>
      <xdr:rowOff>0</xdr:rowOff>
    </xdr:from>
    <xdr:to>
      <xdr:col>14</xdr:col>
      <xdr:colOff>28575</xdr:colOff>
      <xdr:row>39</xdr:row>
      <xdr:rowOff>304800</xdr:rowOff>
    </xdr:to>
    <xdr:sp macro="" textlink="">
      <xdr:nvSpPr>
        <xdr:cNvPr id="4107" name="AutoShape 11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33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40</xdr:row>
      <xdr:rowOff>0</xdr:rowOff>
    </xdr:from>
    <xdr:to>
      <xdr:col>14</xdr:col>
      <xdr:colOff>28575</xdr:colOff>
      <xdr:row>40</xdr:row>
      <xdr:rowOff>304800</xdr:rowOff>
    </xdr:to>
    <xdr:sp macro="" textlink="">
      <xdr:nvSpPr>
        <xdr:cNvPr id="4108" name="AutoShape 12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28575</xdr:colOff>
      <xdr:row>41</xdr:row>
      <xdr:rowOff>304800</xdr:rowOff>
    </xdr:to>
    <xdr:sp macro="" textlink="">
      <xdr:nvSpPr>
        <xdr:cNvPr id="4109" name="AutoShape 13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43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</xdr:row>
      <xdr:rowOff>0</xdr:rowOff>
    </xdr:from>
    <xdr:to>
      <xdr:col>14</xdr:col>
      <xdr:colOff>28575</xdr:colOff>
      <xdr:row>43</xdr:row>
      <xdr:rowOff>104775</xdr:rowOff>
    </xdr:to>
    <xdr:sp macro="" textlink="">
      <xdr:nvSpPr>
        <xdr:cNvPr id="4110" name="AutoShape 14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43</xdr:row>
      <xdr:rowOff>0</xdr:rowOff>
    </xdr:from>
    <xdr:to>
      <xdr:col>14</xdr:col>
      <xdr:colOff>28575</xdr:colOff>
      <xdr:row>44</xdr:row>
      <xdr:rowOff>104775</xdr:rowOff>
    </xdr:to>
    <xdr:sp macro="" textlink="">
      <xdr:nvSpPr>
        <xdr:cNvPr id="4111" name="AutoShape 15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55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44</xdr:row>
      <xdr:rowOff>0</xdr:rowOff>
    </xdr:from>
    <xdr:to>
      <xdr:col>14</xdr:col>
      <xdr:colOff>28575</xdr:colOff>
      <xdr:row>45</xdr:row>
      <xdr:rowOff>104775</xdr:rowOff>
    </xdr:to>
    <xdr:sp macro="" textlink="">
      <xdr:nvSpPr>
        <xdr:cNvPr id="4112" name="AutoShape 16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6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45</xdr:row>
      <xdr:rowOff>0</xdr:rowOff>
    </xdr:from>
    <xdr:to>
      <xdr:col>14</xdr:col>
      <xdr:colOff>28575</xdr:colOff>
      <xdr:row>46</xdr:row>
      <xdr:rowOff>104775</xdr:rowOff>
    </xdr:to>
    <xdr:sp macro="" textlink="">
      <xdr:nvSpPr>
        <xdr:cNvPr id="4113" name="AutoShape 17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707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28575</xdr:colOff>
      <xdr:row>46</xdr:row>
      <xdr:rowOff>304800</xdr:rowOff>
    </xdr:to>
    <xdr:sp macro="" textlink="">
      <xdr:nvSpPr>
        <xdr:cNvPr id="4114" name="AutoShape 18" descr="D:\IBS_Loadrunner\Results\ressearchmaxperfIRA\Status_Success.svg"/>
        <xdr:cNvSpPr>
          <a:spLocks noChangeAspect="1" noChangeArrowheads="1"/>
        </xdr:cNvSpPr>
      </xdr:nvSpPr>
      <xdr:spPr bwMode="auto">
        <a:xfrm>
          <a:off x="10334625" y="176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0" name="AutoShape 1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1" name="AutoShape 1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2" name="AutoShape 1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3" name="AutoShape 1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4" name="AutoShape 1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5" name="AutoShape 1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6" name="AutoShape 1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7" name="AutoShape 1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8" name="AutoShape 2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69" name="AutoShape 2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0" name="AutoShape 2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1" name="AutoShape 2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2" name="AutoShape 2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3" name="AutoShape 2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4" name="AutoShape 2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5" name="AutoShape 2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6" name="AutoShape 2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7" name="AutoShape 2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8" name="AutoShape 3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79" name="AutoShape 3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0" name="AutoShape 3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1" name="AutoShape 33" descr="D:\IBS_Loadrunner\Results\Analysis\ressearchmaxIRA\Status_Failed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2" name="AutoShape 3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3" name="AutoShape 3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4" name="AutoShape 3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5" name="AutoShape 3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6" name="AutoShape 3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7" name="AutoShape 3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8" name="AutoShape 4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89" name="AutoShape 4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0" name="AutoShape 4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1" name="AutoShape 4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2" name="AutoShape 4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3" name="AutoShape 4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4" name="AutoShape 4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5" name="AutoShape 4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6" name="AutoShape 4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7" name="AutoShape 4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8" name="AutoShape 5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099" name="AutoShape 5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0" name="AutoShape 5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1" name="AutoShape 5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2" name="AutoShape 5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3" name="AutoShape 5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4" name="AutoShape 5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5" name="AutoShape 5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6" name="AutoShape 5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7" name="AutoShape 5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8" name="AutoShape 6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09" name="AutoShape 6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0" name="AutoShape 6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1" name="AutoShape 6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2" name="AutoShape 6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3" name="AutoShape 6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4" name="AutoShape 6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5" name="AutoShape 6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6" name="AutoShape 6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7" name="AutoShape 6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8" name="AutoShape 7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19" name="AutoShape 7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0" name="AutoShape 7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1" name="AutoShape 7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2" name="AutoShape 7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3" name="AutoShape 7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4" name="AutoShape 7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5" name="AutoShape 7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6" name="AutoShape 7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7" name="AutoShape 7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8" name="AutoShape 8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29" name="AutoShape 8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0" name="AutoShape 8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1" name="AutoShape 8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2" name="AutoShape 8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3" name="AutoShape 8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4" name="AutoShape 8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5" name="AutoShape 8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6" name="AutoShape 8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7" name="AutoShape 8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8" name="AutoShape 9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39" name="AutoShape 9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0" name="AutoShape 9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1" name="AutoShape 9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2" name="AutoShape 9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3" name="AutoShape 9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4" name="AutoShape 9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5" name="AutoShape 9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6" name="AutoShape 9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7" name="AutoShape 9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8" name="AutoShape 10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49" name="AutoShape 10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0" name="AutoShape 10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1" name="AutoShape 10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2" name="AutoShape 10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3" name="AutoShape 10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4" name="AutoShape 10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5" name="AutoShape 10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6" name="AutoShape 10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7" name="AutoShape 10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8" name="AutoShape 11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59" name="AutoShape 11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0" name="AutoShape 11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1" name="AutoShape 11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2" name="AutoShape 11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3" name="AutoShape 11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4" name="AutoShape 11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5" name="AutoShape 11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6" name="AutoShape 11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7" name="AutoShape 11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8" name="AutoShape 12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69" name="AutoShape 12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0" name="AutoShape 12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1" name="AutoShape 12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2" name="AutoShape 12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3" name="AutoShape 12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4" name="AutoShape 12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5" name="AutoShape 12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6" name="AutoShape 12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7" name="AutoShape 12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8" name="AutoShape 13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79" name="AutoShape 13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0" name="AutoShape 13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1" name="AutoShape 13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2" name="AutoShape 13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3" name="AutoShape 13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4" name="AutoShape 13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185" name="AutoShape 13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4" name="AutoShape 15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5" name="AutoShape 15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6" name="AutoShape 15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7" name="AutoShape 15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8" name="AutoShape 16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09" name="AutoShape 16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0" name="AutoShape 16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1" name="AutoShape 16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2" name="AutoShape 164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3" name="AutoShape 165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4" name="AutoShape 166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5" name="AutoShape 167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6" name="AutoShape 168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7" name="AutoShape 169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8" name="AutoShape 170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19" name="AutoShape 171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0" name="AutoShape 172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1" name="AutoShape 173" descr="D:\IBS_Loadrunner\Results\Analysis\resconfmaxperf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2" name="AutoShape 17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3" name="AutoShape 17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4" name="AutoShape 17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5" name="AutoShape 17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6" name="AutoShape 17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7" name="AutoShape 17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8" name="AutoShape 18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1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29" name="AutoShape 18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0" name="AutoShape 182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1" name="AutoShape 183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2" name="AutoShape 184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4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3" name="AutoShape 185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4" name="AutoShape 186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5" name="AutoShape 187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6" name="AutoShape 188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7" name="AutoShape 189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8" name="AutoShape 190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114300</xdr:rowOff>
    </xdr:to>
    <xdr:sp macro="" textlink="">
      <xdr:nvSpPr>
        <xdr:cNvPr id="2239" name="AutoShape 191" descr="D:\IBS_Loadrunner\Results\Analysis\ressearchmaxIRA\Status_Success.svg"/>
        <xdr:cNvSpPr>
          <a:spLocks noChangeAspect="1" noChangeArrowheads="1"/>
        </xdr:cNvSpPr>
      </xdr:nvSpPr>
      <xdr:spPr bwMode="auto">
        <a:xfrm>
          <a:off x="9515475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5254.857006712962" createdVersion="6" refreshedVersion="6" minRefreshableVersion="3" recordCount="31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41" maxValue="220"/>
    </cacheField>
    <cacheField name="одним пользователем в минуту" numFmtId="2">
      <sharedItems containsSemiMixedTypes="0" containsString="0" containsNumber="1" minValue="0.27272727272727271" maxValue="1.463414634146341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0" maxValue="58.536585365853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Покупка билета"/>
    <x v="0"/>
    <n v="1"/>
    <n v="2"/>
    <n v="41"/>
    <n v="1.4634146341463414"/>
    <n v="20"/>
    <n v="58.536585365853654"/>
  </r>
  <r>
    <s v="Покупка билета"/>
    <x v="1"/>
    <n v="1"/>
    <n v="2"/>
    <n v="41"/>
    <n v="1.4634146341463414"/>
    <n v="20"/>
    <n v="58.536585365853654"/>
  </r>
  <r>
    <s v="Покупка билета"/>
    <x v="2"/>
    <n v="1"/>
    <n v="2"/>
    <n v="41"/>
    <n v="1.4634146341463414"/>
    <n v="20"/>
    <n v="58.536585365853654"/>
  </r>
  <r>
    <s v="Покупка билета"/>
    <x v="3"/>
    <n v="1"/>
    <n v="2"/>
    <n v="41"/>
    <n v="1.4634146341463414"/>
    <n v="20"/>
    <n v="58.536585365853654"/>
  </r>
  <r>
    <s v="Покупка билета"/>
    <x v="4"/>
    <n v="1"/>
    <n v="2"/>
    <n v="41"/>
    <n v="1.4634146341463414"/>
    <n v="20"/>
    <n v="58.536585365853654"/>
  </r>
  <r>
    <s v="Покупка билета"/>
    <x v="5"/>
    <n v="1"/>
    <n v="2"/>
    <n v="41"/>
    <n v="1.4634146341463414"/>
    <n v="20"/>
    <n v="58.536585365853654"/>
  </r>
  <r>
    <s v="Покупка билета"/>
    <x v="6"/>
    <n v="1"/>
    <n v="2"/>
    <n v="41"/>
    <n v="1.4634146341463414"/>
    <n v="20"/>
    <n v="58.536585365853654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8"/>
    <n v="1"/>
    <n v="2"/>
    <n v="74"/>
    <n v="0.81081081081081086"/>
    <n v="20"/>
    <n v="32.432432432432435"/>
  </r>
  <r>
    <s v="Логин"/>
    <x v="0"/>
    <n v="1"/>
    <n v="2"/>
    <n v="220"/>
    <n v="0.27272727272727271"/>
    <n v="20"/>
    <n v="10.909090909090908"/>
  </r>
  <r>
    <s v="Логин"/>
    <x v="1"/>
    <n v="1"/>
    <n v="2"/>
    <n v="220"/>
    <n v="0.27272727272727271"/>
    <n v="20"/>
    <n v="10.909090909090908"/>
  </r>
  <r>
    <s v="Логин"/>
    <x v="2"/>
    <n v="1"/>
    <n v="2"/>
    <n v="220"/>
    <n v="0.27272727272727271"/>
    <n v="20"/>
    <n v="10.909090909090908"/>
  </r>
  <r>
    <s v="Логин"/>
    <x v="8"/>
    <n v="1"/>
    <n v="2"/>
    <n v="220"/>
    <n v="0.27272727272727271"/>
    <n v="20"/>
    <n v="10.909090909090908"/>
  </r>
  <r>
    <s v="Поиск билета без покупки"/>
    <x v="0"/>
    <n v="1"/>
    <n v="2"/>
    <n v="73"/>
    <n v="0.82191780821917804"/>
    <n v="20"/>
    <n v="32.87671232876712"/>
  </r>
  <r>
    <s v="Поиск билета без покупки"/>
    <x v="1"/>
    <n v="1"/>
    <n v="2"/>
    <n v="73"/>
    <n v="0.82191780821917804"/>
    <n v="20"/>
    <n v="32.87671232876712"/>
  </r>
  <r>
    <s v="Поиск билета без покупки"/>
    <x v="2"/>
    <n v="1"/>
    <n v="2"/>
    <n v="73"/>
    <n v="0.82191780821917804"/>
    <n v="20"/>
    <n v="32.87671232876712"/>
  </r>
  <r>
    <s v="Поиск билета без покупки"/>
    <x v="3"/>
    <n v="1"/>
    <n v="2"/>
    <n v="73"/>
    <n v="0.82191780821917804"/>
    <n v="20"/>
    <n v="32.87671232876712"/>
  </r>
  <r>
    <s v="Поиск билета без покупки"/>
    <x v="4"/>
    <n v="1"/>
    <n v="2"/>
    <n v="73"/>
    <n v="0.82191780821917804"/>
    <n v="20"/>
    <n v="32.87671232876712"/>
  </r>
  <r>
    <s v="Поиск билета без покупки"/>
    <x v="8"/>
    <n v="1"/>
    <n v="2"/>
    <n v="73"/>
    <n v="0.82191780821917804"/>
    <n v="20"/>
    <n v="32.87671232876712"/>
  </r>
  <r>
    <s v="Ознакомление с путевым листом"/>
    <x v="0"/>
    <n v="1"/>
    <n v="1"/>
    <n v="120"/>
    <n v="0.5"/>
    <n v="20"/>
    <n v="10"/>
  </r>
  <r>
    <s v="Ознакомление с путевым листом"/>
    <x v="1"/>
    <n v="1"/>
    <n v="1"/>
    <n v="120"/>
    <n v="0.5"/>
    <n v="20"/>
    <n v="10"/>
  </r>
  <r>
    <s v="Ознакомление с путевым листом"/>
    <x v="6"/>
    <n v="1"/>
    <n v="1"/>
    <n v="120"/>
    <n v="0.5"/>
    <n v="20"/>
    <n v="10"/>
  </r>
  <r>
    <s v="Ознакомление с путевым листом"/>
    <x v="8"/>
    <n v="1"/>
    <n v="1"/>
    <n v="120"/>
    <n v="0.5"/>
    <n v="2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2"/>
  <sheetViews>
    <sheetView zoomScaleNormal="100" workbookViewId="0">
      <selection activeCell="J17" sqref="J17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9.28515625" customWidth="1"/>
    <col min="6" max="6" width="15.5703125" customWidth="1"/>
    <col min="7" max="7" width="18.7109375" bestFit="1" customWidth="1"/>
    <col min="8" max="8" width="22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12.28515625" customWidth="1"/>
    <col min="22" max="22" width="32.28515625" bestFit="1" customWidth="1"/>
    <col min="23" max="23" width="31" customWidth="1"/>
    <col min="24" max="24" width="11.42578125" customWidth="1"/>
  </cols>
  <sheetData>
    <row r="1" spans="1:23" ht="15.75" thickBot="1" x14ac:dyDescent="0.3">
      <c r="A1" s="61" t="s">
        <v>24</v>
      </c>
      <c r="B1" s="61" t="s">
        <v>25</v>
      </c>
      <c r="C1" s="61" t="s">
        <v>26</v>
      </c>
      <c r="D1" s="49" t="s">
        <v>27</v>
      </c>
      <c r="E1" s="49" t="s">
        <v>37</v>
      </c>
      <c r="F1" s="49" t="s">
        <v>38</v>
      </c>
      <c r="G1" s="49" t="s">
        <v>39</v>
      </c>
      <c r="H1" s="49" t="s">
        <v>6</v>
      </c>
      <c r="I1" s="2" t="s">
        <v>69</v>
      </c>
      <c r="J1" t="s">
        <v>36</v>
      </c>
      <c r="M1" s="51" t="s">
        <v>71</v>
      </c>
      <c r="N1" s="52" t="s">
        <v>28</v>
      </c>
      <c r="O1" s="52" t="s">
        <v>29</v>
      </c>
      <c r="P1" s="52" t="s">
        <v>67</v>
      </c>
      <c r="Q1" s="52" t="s">
        <v>30</v>
      </c>
      <c r="R1" s="52" t="s">
        <v>27</v>
      </c>
      <c r="S1" s="52" t="s">
        <v>31</v>
      </c>
      <c r="T1" s="67" t="s">
        <v>32</v>
      </c>
      <c r="U1" s="67" t="s">
        <v>33</v>
      </c>
      <c r="V1" s="52" t="s">
        <v>34</v>
      </c>
      <c r="W1" s="53" t="s">
        <v>35</v>
      </c>
    </row>
    <row r="2" spans="1:23" x14ac:dyDescent="0.25">
      <c r="A2" s="16" t="s">
        <v>7</v>
      </c>
      <c r="B2" s="16" t="s">
        <v>47</v>
      </c>
      <c r="C2" s="30">
        <v>1</v>
      </c>
      <c r="D2" s="120">
        <f t="shared" ref="D2:D3" si="0">VLOOKUP(A2,$M$1:$W$8,6,FALSE)</f>
        <v>2</v>
      </c>
      <c r="E2" s="121">
        <f>VLOOKUP(A2,$M$1:$W$8,5,FALSE)</f>
        <v>41</v>
      </c>
      <c r="F2" s="122">
        <f>60/E2*C2</f>
        <v>1.4634146341463414</v>
      </c>
      <c r="G2" s="121">
        <f>VLOOKUP(A2,$M$1:$W$8,8,FALSE)</f>
        <v>20</v>
      </c>
      <c r="H2" s="123">
        <f>D2*F2*G2</f>
        <v>58.536585365853654</v>
      </c>
      <c r="I2" s="3" t="s">
        <v>0</v>
      </c>
      <c r="J2" s="5">
        <v>136.32238860371169</v>
      </c>
      <c r="M2" s="54" t="s">
        <v>7</v>
      </c>
      <c r="N2" s="64">
        <v>2</v>
      </c>
      <c r="O2" s="69">
        <v>30</v>
      </c>
      <c r="P2" s="72">
        <f>N2+O2</f>
        <v>32</v>
      </c>
      <c r="Q2" s="50">
        <v>41</v>
      </c>
      <c r="R2" s="26">
        <v>2</v>
      </c>
      <c r="S2" s="55">
        <f>60/(Q2)</f>
        <v>1.4634146341463414</v>
      </c>
      <c r="T2" s="56">
        <v>20</v>
      </c>
      <c r="U2" s="57">
        <f>ROUND(R2*S2*T2,0)</f>
        <v>59</v>
      </c>
      <c r="V2" s="58">
        <f t="shared" ref="V2:V7" si="1">R2/W$2</f>
        <v>0.2</v>
      </c>
      <c r="W2" s="59">
        <f>SUM(R2:R7)</f>
        <v>10</v>
      </c>
    </row>
    <row r="3" spans="1:23" x14ac:dyDescent="0.25">
      <c r="A3" s="17" t="s">
        <v>7</v>
      </c>
      <c r="B3" s="17" t="s">
        <v>0</v>
      </c>
      <c r="C3" s="31">
        <v>1</v>
      </c>
      <c r="D3" s="124">
        <f t="shared" si="0"/>
        <v>2</v>
      </c>
      <c r="E3" s="125">
        <f>VLOOKUP(A3,$M$1:$W$8,5,FALSE)</f>
        <v>41</v>
      </c>
      <c r="F3" s="126">
        <f>60/E3*C3</f>
        <v>1.4634146341463414</v>
      </c>
      <c r="G3" s="125">
        <f t="shared" ref="G3" si="2">VLOOKUP(A3,$M$1:$W$8,8,FALSE)</f>
        <v>20</v>
      </c>
      <c r="H3" s="127">
        <f>D3*F3*G3</f>
        <v>58.536585365853654</v>
      </c>
      <c r="I3" s="3" t="s">
        <v>11</v>
      </c>
      <c r="J3" s="5">
        <v>91.41329769462078</v>
      </c>
      <c r="M3" s="54" t="s">
        <v>8</v>
      </c>
      <c r="N3" s="65">
        <v>3</v>
      </c>
      <c r="O3" s="71">
        <v>20</v>
      </c>
      <c r="P3" s="73">
        <f t="shared" ref="P3:P7" si="3">N3+O3</f>
        <v>23</v>
      </c>
      <c r="Q3" s="8">
        <v>50</v>
      </c>
      <c r="R3" s="4">
        <v>1</v>
      </c>
      <c r="S3" s="55">
        <f t="shared" ref="S3:S7" si="4">60/(Q3)</f>
        <v>1.2</v>
      </c>
      <c r="T3" s="56">
        <v>20</v>
      </c>
      <c r="U3" s="57">
        <f>ROUND(R3*S3*T3,0)</f>
        <v>24</v>
      </c>
      <c r="V3" s="58">
        <f t="shared" si="1"/>
        <v>0.1</v>
      </c>
      <c r="W3" s="9"/>
    </row>
    <row r="4" spans="1:23" x14ac:dyDescent="0.25">
      <c r="A4" s="17" t="s">
        <v>7</v>
      </c>
      <c r="B4" s="17" t="s">
        <v>54</v>
      </c>
      <c r="C4" s="31">
        <v>1</v>
      </c>
      <c r="D4" s="124">
        <f t="shared" ref="D4" si="5">VLOOKUP(A4,$M$1:$W$8,6,FALSE)</f>
        <v>2</v>
      </c>
      <c r="E4" s="125">
        <f>VLOOKUP(A4,$M$1:$W$8,5,FALSE)</f>
        <v>41</v>
      </c>
      <c r="F4" s="126">
        <f>60/E4*C4</f>
        <v>1.4634146341463414</v>
      </c>
      <c r="G4" s="125">
        <f t="shared" ref="G4" si="6">VLOOKUP(A4,$M$1:$W$8,8,FALSE)</f>
        <v>20</v>
      </c>
      <c r="H4" s="127">
        <f>D4*F4*G4</f>
        <v>58.536585365853654</v>
      </c>
      <c r="I4" s="3" t="s">
        <v>5</v>
      </c>
      <c r="J4" s="5">
        <v>110.21823567029045</v>
      </c>
      <c r="M4" s="54" t="s">
        <v>46</v>
      </c>
      <c r="N4" s="65">
        <v>2</v>
      </c>
      <c r="O4" s="71">
        <v>20</v>
      </c>
      <c r="P4" s="73">
        <f t="shared" si="3"/>
        <v>22</v>
      </c>
      <c r="Q4" s="8">
        <v>74</v>
      </c>
      <c r="R4" s="4">
        <v>2</v>
      </c>
      <c r="S4" s="55">
        <f t="shared" si="4"/>
        <v>0.81081081081081086</v>
      </c>
      <c r="T4" s="56">
        <v>20</v>
      </c>
      <c r="U4" s="57">
        <f>ROUND(R4*S4*T4,0)</f>
        <v>32</v>
      </c>
      <c r="V4" s="58">
        <f t="shared" si="1"/>
        <v>0.2</v>
      </c>
      <c r="W4" s="9"/>
    </row>
    <row r="5" spans="1:23" x14ac:dyDescent="0.25">
      <c r="A5" s="17" t="s">
        <v>7</v>
      </c>
      <c r="B5" s="17" t="s">
        <v>10</v>
      </c>
      <c r="C5" s="31">
        <v>1</v>
      </c>
      <c r="D5" s="124">
        <f t="shared" ref="D5:D7" si="7">VLOOKUP(A5,$M$1:$W$8,6,FALSE)</f>
        <v>2</v>
      </c>
      <c r="E5" s="125">
        <f t="shared" ref="E5:E7" si="8">VLOOKUP(A5,$M$1:$W$8,5,FALSE)</f>
        <v>41</v>
      </c>
      <c r="F5" s="126">
        <f t="shared" ref="F5:F7" si="9">60/E5*C5</f>
        <v>1.4634146341463414</v>
      </c>
      <c r="G5" s="125">
        <f t="shared" ref="G5:G7" si="10">VLOOKUP(A5,$M$1:$W$8,8,FALSE)</f>
        <v>20</v>
      </c>
      <c r="H5" s="127">
        <f t="shared" ref="H5:H7" si="11">D5*F5*G5</f>
        <v>58.536585365853654</v>
      </c>
      <c r="I5" s="3" t="s">
        <v>10</v>
      </c>
      <c r="J5" s="5">
        <v>91.41329769462078</v>
      </c>
      <c r="M5" s="54" t="s">
        <v>51</v>
      </c>
      <c r="N5" s="65">
        <v>2</v>
      </c>
      <c r="O5" s="71">
        <v>25</v>
      </c>
      <c r="P5" s="73">
        <f t="shared" si="3"/>
        <v>27</v>
      </c>
      <c r="Q5" s="8">
        <v>73</v>
      </c>
      <c r="R5" s="4">
        <v>2</v>
      </c>
      <c r="S5" s="55">
        <f t="shared" si="4"/>
        <v>0.82191780821917804</v>
      </c>
      <c r="T5" s="56">
        <v>20</v>
      </c>
      <c r="U5" s="57">
        <f>ROUND(R5*S5*T5,0)</f>
        <v>33</v>
      </c>
      <c r="V5" s="58">
        <f t="shared" si="1"/>
        <v>0.2</v>
      </c>
      <c r="W5" s="9"/>
    </row>
    <row r="6" spans="1:23" x14ac:dyDescent="0.25">
      <c r="A6" s="17" t="s">
        <v>7</v>
      </c>
      <c r="B6" s="17" t="s">
        <v>11</v>
      </c>
      <c r="C6" s="31">
        <v>1</v>
      </c>
      <c r="D6" s="124">
        <f t="shared" si="7"/>
        <v>2</v>
      </c>
      <c r="E6" s="125">
        <f t="shared" si="8"/>
        <v>41</v>
      </c>
      <c r="F6" s="126">
        <f t="shared" si="9"/>
        <v>1.4634146341463414</v>
      </c>
      <c r="G6" s="125">
        <f t="shared" si="10"/>
        <v>20</v>
      </c>
      <c r="H6" s="127">
        <f t="shared" si="11"/>
        <v>58.536585365853654</v>
      </c>
      <c r="I6" s="3" t="s">
        <v>3</v>
      </c>
      <c r="J6" s="5">
        <v>58.536585365853654</v>
      </c>
      <c r="M6" s="54" t="s">
        <v>9</v>
      </c>
      <c r="N6" s="65">
        <v>1</v>
      </c>
      <c r="O6" s="71">
        <v>15</v>
      </c>
      <c r="P6" s="73">
        <f t="shared" si="3"/>
        <v>16</v>
      </c>
      <c r="Q6" s="8">
        <v>120</v>
      </c>
      <c r="R6" s="4">
        <v>1</v>
      </c>
      <c r="S6" s="55">
        <f t="shared" si="4"/>
        <v>0.5</v>
      </c>
      <c r="T6" s="56">
        <v>20</v>
      </c>
      <c r="U6" s="57">
        <f>ROUND(R6*S6*T6,0)</f>
        <v>10</v>
      </c>
      <c r="V6" s="58">
        <f t="shared" si="1"/>
        <v>0.1</v>
      </c>
      <c r="W6" s="9"/>
    </row>
    <row r="7" spans="1:23" x14ac:dyDescent="0.25">
      <c r="A7" s="17" t="s">
        <v>7</v>
      </c>
      <c r="B7" s="17" t="s">
        <v>3</v>
      </c>
      <c r="C7" s="31">
        <v>1</v>
      </c>
      <c r="D7" s="124">
        <f t="shared" si="7"/>
        <v>2</v>
      </c>
      <c r="E7" s="125">
        <f t="shared" si="8"/>
        <v>41</v>
      </c>
      <c r="F7" s="126">
        <f t="shared" si="9"/>
        <v>1.4634146341463414</v>
      </c>
      <c r="G7" s="125">
        <f t="shared" si="10"/>
        <v>20</v>
      </c>
      <c r="H7" s="127">
        <f t="shared" si="11"/>
        <v>58.536585365853654</v>
      </c>
      <c r="I7" s="3" t="s">
        <v>12</v>
      </c>
      <c r="J7" s="5">
        <v>24</v>
      </c>
      <c r="M7" s="54" t="s">
        <v>52</v>
      </c>
      <c r="N7" s="65">
        <v>1</v>
      </c>
      <c r="O7" s="70">
        <v>15</v>
      </c>
      <c r="P7" s="73">
        <f t="shared" si="3"/>
        <v>16</v>
      </c>
      <c r="Q7" s="8">
        <v>220</v>
      </c>
      <c r="R7" s="4">
        <v>2</v>
      </c>
      <c r="S7" s="55">
        <f t="shared" si="4"/>
        <v>0.27272727272727271</v>
      </c>
      <c r="T7" s="56">
        <v>20</v>
      </c>
      <c r="U7" s="57">
        <f>SUM(U2:U6)</f>
        <v>158</v>
      </c>
      <c r="V7" s="58">
        <f t="shared" si="1"/>
        <v>0.2</v>
      </c>
      <c r="W7" s="9"/>
    </row>
    <row r="8" spans="1:23" ht="15.75" thickBot="1" x14ac:dyDescent="0.3">
      <c r="A8" s="164" t="s">
        <v>7</v>
      </c>
      <c r="B8" s="164" t="s">
        <v>4</v>
      </c>
      <c r="C8" s="165">
        <v>1</v>
      </c>
      <c r="D8" s="124">
        <f t="shared" ref="D8" si="12">VLOOKUP(A8,$M$1:$W$8,6,FALSE)</f>
        <v>2</v>
      </c>
      <c r="E8" s="125">
        <f t="shared" ref="E8" si="13">VLOOKUP(A8,$M$1:$W$8,5,FALSE)</f>
        <v>41</v>
      </c>
      <c r="F8" s="126">
        <f t="shared" ref="F8" si="14">60/E8*C8</f>
        <v>1.4634146341463414</v>
      </c>
      <c r="G8" s="125">
        <f t="shared" ref="G8" si="15">VLOOKUP(A8,$M$1:$W$8,8,FALSE)</f>
        <v>20</v>
      </c>
      <c r="H8" s="127">
        <f t="shared" ref="H8" si="16">D8*F8*G8</f>
        <v>58.536585365853654</v>
      </c>
      <c r="I8" s="3" t="s">
        <v>4</v>
      </c>
      <c r="J8" s="5">
        <v>92.536585365853654</v>
      </c>
      <c r="M8" s="60"/>
      <c r="N8" s="62"/>
      <c r="O8" s="62"/>
      <c r="P8" s="62"/>
      <c r="Q8" s="62"/>
      <c r="R8" s="62"/>
      <c r="S8" s="62"/>
      <c r="T8" s="62"/>
      <c r="U8" s="62"/>
      <c r="V8" s="158">
        <f>SUM(V2:V7)</f>
        <v>1</v>
      </c>
      <c r="W8" s="159"/>
    </row>
    <row r="9" spans="1:23" x14ac:dyDescent="0.25">
      <c r="A9" s="66" t="s">
        <v>8</v>
      </c>
      <c r="B9" s="66" t="s">
        <v>47</v>
      </c>
      <c r="C9" s="166">
        <v>1</v>
      </c>
      <c r="D9" s="109">
        <f t="shared" ref="D9:D32" si="17">VLOOKUP(A9,$M$1:$W$8,6,FALSE)</f>
        <v>1</v>
      </c>
      <c r="E9" s="128">
        <f t="shared" ref="E9:E32" si="18">VLOOKUP(A9,$M$1:$W$8,5,FALSE)</f>
        <v>50</v>
      </c>
      <c r="F9" s="111">
        <f t="shared" ref="F9:F25" si="19">60/E9*C9</f>
        <v>1.2</v>
      </c>
      <c r="G9" s="110">
        <f t="shared" ref="G9:G32" si="20">VLOOKUP(A9,$M$1:$W$8,8,FALSE)</f>
        <v>20</v>
      </c>
      <c r="H9" s="112">
        <f t="shared" ref="H9:H32" si="21">D9*F9*G9</f>
        <v>24</v>
      </c>
      <c r="I9" s="3" t="s">
        <v>47</v>
      </c>
      <c r="J9" s="5">
        <v>168.75482103614411</v>
      </c>
    </row>
    <row r="10" spans="1:23" x14ac:dyDescent="0.25">
      <c r="A10" s="18" t="s">
        <v>8</v>
      </c>
      <c r="B10" s="18" t="s">
        <v>0</v>
      </c>
      <c r="C10" s="162">
        <v>1</v>
      </c>
      <c r="D10" s="113">
        <f t="shared" si="17"/>
        <v>1</v>
      </c>
      <c r="E10" s="129">
        <f t="shared" si="18"/>
        <v>50</v>
      </c>
      <c r="F10" s="115">
        <f t="shared" si="19"/>
        <v>1.2</v>
      </c>
      <c r="G10" s="114">
        <f t="shared" si="20"/>
        <v>20</v>
      </c>
      <c r="H10" s="116">
        <f t="shared" si="21"/>
        <v>24</v>
      </c>
      <c r="I10" s="3" t="s">
        <v>49</v>
      </c>
      <c r="J10" s="5">
        <v>32.432432432432435</v>
      </c>
    </row>
    <row r="11" spans="1:23" x14ac:dyDescent="0.25">
      <c r="A11" s="18" t="s">
        <v>8</v>
      </c>
      <c r="B11" s="18" t="s">
        <v>4</v>
      </c>
      <c r="C11" s="162">
        <v>1</v>
      </c>
      <c r="D11" s="113">
        <f t="shared" si="17"/>
        <v>1</v>
      </c>
      <c r="E11" s="129">
        <f t="shared" si="18"/>
        <v>50</v>
      </c>
      <c r="F11" s="115">
        <f t="shared" si="19"/>
        <v>1.2</v>
      </c>
      <c r="G11" s="114">
        <f t="shared" si="20"/>
        <v>20</v>
      </c>
      <c r="H11" s="116">
        <f t="shared" si="21"/>
        <v>24</v>
      </c>
      <c r="I11" s="3" t="s">
        <v>48</v>
      </c>
      <c r="J11" s="5">
        <v>32.432432432432435</v>
      </c>
    </row>
    <row r="12" spans="1:23" x14ac:dyDescent="0.25">
      <c r="A12" s="18" t="s">
        <v>8</v>
      </c>
      <c r="B12" s="18" t="s">
        <v>12</v>
      </c>
      <c r="C12" s="162">
        <v>1</v>
      </c>
      <c r="D12" s="113">
        <f t="shared" si="17"/>
        <v>1</v>
      </c>
      <c r="E12" s="129">
        <f t="shared" si="18"/>
        <v>50</v>
      </c>
      <c r="F12" s="115">
        <f t="shared" si="19"/>
        <v>1.2</v>
      </c>
      <c r="G12" s="114">
        <f t="shared" si="20"/>
        <v>20</v>
      </c>
      <c r="H12" s="116">
        <f t="shared" si="21"/>
        <v>24</v>
      </c>
      <c r="I12" s="3" t="s">
        <v>50</v>
      </c>
      <c r="J12" s="5">
        <v>32.432432432432435</v>
      </c>
    </row>
    <row r="13" spans="1:23" ht="15.75" thickBot="1" x14ac:dyDescent="0.3">
      <c r="A13" s="19" t="s">
        <v>8</v>
      </c>
      <c r="B13" s="19" t="s">
        <v>5</v>
      </c>
      <c r="C13" s="163">
        <v>1</v>
      </c>
      <c r="D13" s="113">
        <f t="shared" si="17"/>
        <v>1</v>
      </c>
      <c r="E13" s="130">
        <f t="shared" si="18"/>
        <v>50</v>
      </c>
      <c r="F13" s="118">
        <f t="shared" si="19"/>
        <v>1.2</v>
      </c>
      <c r="G13" s="117">
        <f t="shared" si="20"/>
        <v>20</v>
      </c>
      <c r="H13" s="119">
        <f t="shared" si="21"/>
        <v>24</v>
      </c>
      <c r="I13" s="3" t="s">
        <v>54</v>
      </c>
      <c r="J13" s="5">
        <v>102.32238860371169</v>
      </c>
    </row>
    <row r="14" spans="1:23" x14ac:dyDescent="0.25">
      <c r="A14" s="13" t="s">
        <v>46</v>
      </c>
      <c r="B14" s="13" t="s">
        <v>47</v>
      </c>
      <c r="C14" s="32">
        <v>1</v>
      </c>
      <c r="D14" s="131">
        <f t="shared" si="17"/>
        <v>2</v>
      </c>
      <c r="E14" s="132">
        <f t="shared" si="18"/>
        <v>74</v>
      </c>
      <c r="F14" s="133">
        <f t="shared" si="19"/>
        <v>0.81081081081081086</v>
      </c>
      <c r="G14" s="134">
        <f t="shared" si="20"/>
        <v>20</v>
      </c>
      <c r="H14" s="135">
        <f t="shared" si="21"/>
        <v>32.432432432432435</v>
      </c>
      <c r="I14" s="3" t="s">
        <v>70</v>
      </c>
      <c r="J14" s="5">
        <v>972.81489733210401</v>
      </c>
    </row>
    <row r="15" spans="1:23" x14ac:dyDescent="0.25">
      <c r="A15" s="14" t="s">
        <v>46</v>
      </c>
      <c r="B15" s="14" t="s">
        <v>49</v>
      </c>
      <c r="C15" s="33">
        <v>1</v>
      </c>
      <c r="D15" s="136">
        <f t="shared" si="17"/>
        <v>2</v>
      </c>
      <c r="E15" s="137">
        <f t="shared" si="18"/>
        <v>74</v>
      </c>
      <c r="F15" s="138">
        <f t="shared" si="19"/>
        <v>0.81081081081081086</v>
      </c>
      <c r="G15" s="139">
        <f t="shared" si="20"/>
        <v>20</v>
      </c>
      <c r="H15" s="140">
        <f t="shared" si="21"/>
        <v>32.432432432432435</v>
      </c>
    </row>
    <row r="16" spans="1:23" x14ac:dyDescent="0.25">
      <c r="A16" s="14" t="s">
        <v>46</v>
      </c>
      <c r="B16" s="14" t="s">
        <v>48</v>
      </c>
      <c r="C16" s="33">
        <v>1</v>
      </c>
      <c r="D16" s="136">
        <f t="shared" si="17"/>
        <v>2</v>
      </c>
      <c r="E16" s="137">
        <f t="shared" si="18"/>
        <v>74</v>
      </c>
      <c r="F16" s="138">
        <f t="shared" si="19"/>
        <v>0.81081081081081086</v>
      </c>
      <c r="G16" s="139">
        <f t="shared" si="20"/>
        <v>20</v>
      </c>
      <c r="H16" s="140">
        <f t="shared" si="21"/>
        <v>32.432432432432435</v>
      </c>
    </row>
    <row r="17" spans="1:8" x14ac:dyDescent="0.25">
      <c r="A17" s="14" t="s">
        <v>46</v>
      </c>
      <c r="B17" s="14" t="s">
        <v>50</v>
      </c>
      <c r="C17" s="33">
        <v>1</v>
      </c>
      <c r="D17" s="136">
        <f t="shared" si="17"/>
        <v>2</v>
      </c>
      <c r="E17" s="137">
        <f t="shared" si="18"/>
        <v>74</v>
      </c>
      <c r="F17" s="138">
        <f t="shared" si="19"/>
        <v>0.81081081081081086</v>
      </c>
      <c r="G17" s="139">
        <f t="shared" si="20"/>
        <v>20</v>
      </c>
      <c r="H17" s="140">
        <f t="shared" si="21"/>
        <v>32.432432432432435</v>
      </c>
    </row>
    <row r="18" spans="1:8" ht="15.75" thickBot="1" x14ac:dyDescent="0.3">
      <c r="A18" s="15" t="s">
        <v>46</v>
      </c>
      <c r="B18" s="15" t="s">
        <v>5</v>
      </c>
      <c r="C18" s="34">
        <v>1</v>
      </c>
      <c r="D18" s="136">
        <f t="shared" si="17"/>
        <v>2</v>
      </c>
      <c r="E18" s="141">
        <f t="shared" si="18"/>
        <v>74</v>
      </c>
      <c r="F18" s="142">
        <f t="shared" si="19"/>
        <v>0.81081081081081086</v>
      </c>
      <c r="G18" s="143">
        <f t="shared" si="20"/>
        <v>20</v>
      </c>
      <c r="H18" s="144">
        <f t="shared" si="21"/>
        <v>32.432432432432435</v>
      </c>
    </row>
    <row r="19" spans="1:8" x14ac:dyDescent="0.25">
      <c r="A19" s="23" t="s">
        <v>52</v>
      </c>
      <c r="B19" s="23" t="s">
        <v>47</v>
      </c>
      <c r="C19" s="35">
        <v>1</v>
      </c>
      <c r="D19" s="88">
        <f t="shared" si="17"/>
        <v>2</v>
      </c>
      <c r="E19" s="89">
        <f t="shared" si="18"/>
        <v>220</v>
      </c>
      <c r="F19" s="90">
        <f t="shared" si="19"/>
        <v>0.27272727272727271</v>
      </c>
      <c r="G19" s="89">
        <f t="shared" si="20"/>
        <v>20</v>
      </c>
      <c r="H19" s="91">
        <f t="shared" si="21"/>
        <v>10.909090909090908</v>
      </c>
    </row>
    <row r="20" spans="1:8" x14ac:dyDescent="0.25">
      <c r="A20" s="24" t="s">
        <v>52</v>
      </c>
      <c r="B20" s="24" t="s">
        <v>0</v>
      </c>
      <c r="C20" s="36">
        <v>1</v>
      </c>
      <c r="D20" s="92">
        <f t="shared" si="17"/>
        <v>2</v>
      </c>
      <c r="E20" s="93">
        <f t="shared" si="18"/>
        <v>220</v>
      </c>
      <c r="F20" s="94">
        <f t="shared" si="19"/>
        <v>0.27272727272727271</v>
      </c>
      <c r="G20" s="93">
        <f t="shared" si="20"/>
        <v>20</v>
      </c>
      <c r="H20" s="95">
        <f t="shared" si="21"/>
        <v>10.909090909090908</v>
      </c>
    </row>
    <row r="21" spans="1:8" x14ac:dyDescent="0.25">
      <c r="A21" s="24" t="s">
        <v>52</v>
      </c>
      <c r="B21" s="24" t="s">
        <v>54</v>
      </c>
      <c r="C21" s="36">
        <v>1</v>
      </c>
      <c r="D21" s="92">
        <f t="shared" si="17"/>
        <v>2</v>
      </c>
      <c r="E21" s="93">
        <f t="shared" si="18"/>
        <v>220</v>
      </c>
      <c r="F21" s="94">
        <f t="shared" si="19"/>
        <v>0.27272727272727271</v>
      </c>
      <c r="G21" s="93">
        <f t="shared" si="20"/>
        <v>20</v>
      </c>
      <c r="H21" s="95">
        <f t="shared" si="21"/>
        <v>10.909090909090908</v>
      </c>
    </row>
    <row r="22" spans="1:8" ht="15.75" thickBot="1" x14ac:dyDescent="0.3">
      <c r="A22" s="25" t="s">
        <v>52</v>
      </c>
      <c r="B22" s="25" t="s">
        <v>5</v>
      </c>
      <c r="C22" s="37">
        <v>1</v>
      </c>
      <c r="D22" s="145">
        <f t="shared" si="17"/>
        <v>2</v>
      </c>
      <c r="E22" s="96">
        <f t="shared" si="18"/>
        <v>220</v>
      </c>
      <c r="F22" s="97">
        <f t="shared" si="19"/>
        <v>0.27272727272727271</v>
      </c>
      <c r="G22" s="96">
        <f t="shared" si="20"/>
        <v>20</v>
      </c>
      <c r="H22" s="98">
        <f t="shared" si="21"/>
        <v>10.909090909090908</v>
      </c>
    </row>
    <row r="23" spans="1:8" x14ac:dyDescent="0.25">
      <c r="A23" s="20" t="s">
        <v>51</v>
      </c>
      <c r="B23" s="20" t="s">
        <v>47</v>
      </c>
      <c r="C23" s="38">
        <v>1</v>
      </c>
      <c r="D23" s="102">
        <f t="shared" si="17"/>
        <v>2</v>
      </c>
      <c r="E23" s="99">
        <f t="shared" si="18"/>
        <v>73</v>
      </c>
      <c r="F23" s="100">
        <f t="shared" si="19"/>
        <v>0.82191780821917804</v>
      </c>
      <c r="G23" s="99">
        <f t="shared" si="20"/>
        <v>20</v>
      </c>
      <c r="H23" s="101">
        <f t="shared" si="21"/>
        <v>32.87671232876712</v>
      </c>
    </row>
    <row r="24" spans="1:8" x14ac:dyDescent="0.25">
      <c r="A24" s="21" t="s">
        <v>51</v>
      </c>
      <c r="B24" s="21" t="s">
        <v>0</v>
      </c>
      <c r="C24" s="39">
        <v>1</v>
      </c>
      <c r="D24" s="102">
        <f t="shared" si="17"/>
        <v>2</v>
      </c>
      <c r="E24" s="103">
        <f t="shared" si="18"/>
        <v>73</v>
      </c>
      <c r="F24" s="104">
        <f t="shared" si="19"/>
        <v>0.82191780821917804</v>
      </c>
      <c r="G24" s="103">
        <f t="shared" si="20"/>
        <v>20</v>
      </c>
      <c r="H24" s="105">
        <f t="shared" si="21"/>
        <v>32.87671232876712</v>
      </c>
    </row>
    <row r="25" spans="1:8" x14ac:dyDescent="0.25">
      <c r="A25" s="21" t="s">
        <v>51</v>
      </c>
      <c r="B25" s="21" t="s">
        <v>54</v>
      </c>
      <c r="C25" s="39">
        <v>1</v>
      </c>
      <c r="D25" s="102">
        <f t="shared" si="17"/>
        <v>2</v>
      </c>
      <c r="E25" s="103">
        <f t="shared" si="18"/>
        <v>73</v>
      </c>
      <c r="F25" s="104">
        <f t="shared" si="19"/>
        <v>0.82191780821917804</v>
      </c>
      <c r="G25" s="103">
        <f t="shared" si="20"/>
        <v>20</v>
      </c>
      <c r="H25" s="105">
        <f t="shared" si="21"/>
        <v>32.87671232876712</v>
      </c>
    </row>
    <row r="26" spans="1:8" x14ac:dyDescent="0.25">
      <c r="A26" s="21" t="s">
        <v>51</v>
      </c>
      <c r="B26" s="21" t="s">
        <v>10</v>
      </c>
      <c r="C26" s="39">
        <v>1</v>
      </c>
      <c r="D26" s="102">
        <f t="shared" si="17"/>
        <v>2</v>
      </c>
      <c r="E26" s="103">
        <f t="shared" si="18"/>
        <v>73</v>
      </c>
      <c r="F26" s="104">
        <f t="shared" ref="F26:F32" si="22">60/E26*C26</f>
        <v>0.82191780821917804</v>
      </c>
      <c r="G26" s="103">
        <f t="shared" si="20"/>
        <v>20</v>
      </c>
      <c r="H26" s="105">
        <f t="shared" si="21"/>
        <v>32.87671232876712</v>
      </c>
    </row>
    <row r="27" spans="1:8" x14ac:dyDescent="0.25">
      <c r="A27" s="21" t="s">
        <v>51</v>
      </c>
      <c r="B27" s="21" t="s">
        <v>11</v>
      </c>
      <c r="C27" s="39">
        <v>1</v>
      </c>
      <c r="D27" s="102">
        <f t="shared" si="17"/>
        <v>2</v>
      </c>
      <c r="E27" s="103">
        <f t="shared" si="18"/>
        <v>73</v>
      </c>
      <c r="F27" s="104">
        <f t="shared" si="22"/>
        <v>0.82191780821917804</v>
      </c>
      <c r="G27" s="103">
        <f t="shared" si="20"/>
        <v>20</v>
      </c>
      <c r="H27" s="105">
        <f t="shared" si="21"/>
        <v>32.87671232876712</v>
      </c>
    </row>
    <row r="28" spans="1:8" ht="15.75" thickBot="1" x14ac:dyDescent="0.3">
      <c r="A28" s="22" t="s">
        <v>51</v>
      </c>
      <c r="B28" s="22" t="s">
        <v>5</v>
      </c>
      <c r="C28" s="40">
        <v>1</v>
      </c>
      <c r="D28" s="102">
        <f t="shared" si="17"/>
        <v>2</v>
      </c>
      <c r="E28" s="106">
        <f t="shared" si="18"/>
        <v>73</v>
      </c>
      <c r="F28" s="107">
        <f t="shared" si="22"/>
        <v>0.82191780821917804</v>
      </c>
      <c r="G28" s="106">
        <f t="shared" si="20"/>
        <v>20</v>
      </c>
      <c r="H28" s="108">
        <f t="shared" si="21"/>
        <v>32.87671232876712</v>
      </c>
    </row>
    <row r="29" spans="1:8" x14ac:dyDescent="0.25">
      <c r="A29" s="27" t="s">
        <v>9</v>
      </c>
      <c r="B29" s="27" t="s">
        <v>47</v>
      </c>
      <c r="C29" s="41">
        <v>1</v>
      </c>
      <c r="D29" s="146">
        <f t="shared" si="17"/>
        <v>1</v>
      </c>
      <c r="E29" s="147">
        <f t="shared" si="18"/>
        <v>120</v>
      </c>
      <c r="F29" s="148">
        <f t="shared" si="22"/>
        <v>0.5</v>
      </c>
      <c r="G29" s="147">
        <f t="shared" si="20"/>
        <v>20</v>
      </c>
      <c r="H29" s="149">
        <f t="shared" si="21"/>
        <v>10</v>
      </c>
    </row>
    <row r="30" spans="1:8" x14ac:dyDescent="0.25">
      <c r="A30" s="28" t="s">
        <v>9</v>
      </c>
      <c r="B30" s="28" t="s">
        <v>0</v>
      </c>
      <c r="C30" s="42">
        <v>1</v>
      </c>
      <c r="D30" s="150">
        <f t="shared" si="17"/>
        <v>1</v>
      </c>
      <c r="E30" s="151">
        <f t="shared" si="18"/>
        <v>120</v>
      </c>
      <c r="F30" s="152">
        <f t="shared" si="22"/>
        <v>0.5</v>
      </c>
      <c r="G30" s="151">
        <f t="shared" si="20"/>
        <v>20</v>
      </c>
      <c r="H30" s="153">
        <f t="shared" si="21"/>
        <v>10</v>
      </c>
    </row>
    <row r="31" spans="1:8" x14ac:dyDescent="0.25">
      <c r="A31" s="28" t="s">
        <v>9</v>
      </c>
      <c r="B31" s="28" t="s">
        <v>4</v>
      </c>
      <c r="C31" s="42">
        <v>1</v>
      </c>
      <c r="D31" s="150">
        <f t="shared" si="17"/>
        <v>1</v>
      </c>
      <c r="E31" s="151">
        <f t="shared" si="18"/>
        <v>120</v>
      </c>
      <c r="F31" s="152">
        <f t="shared" si="22"/>
        <v>0.5</v>
      </c>
      <c r="G31" s="151">
        <f t="shared" si="20"/>
        <v>20</v>
      </c>
      <c r="H31" s="153">
        <f t="shared" si="21"/>
        <v>10</v>
      </c>
    </row>
    <row r="32" spans="1:8" ht="15.75" thickBot="1" x14ac:dyDescent="0.3">
      <c r="A32" s="29" t="s">
        <v>9</v>
      </c>
      <c r="B32" s="29" t="s">
        <v>5</v>
      </c>
      <c r="C32" s="43">
        <v>1</v>
      </c>
      <c r="D32" s="154">
        <f t="shared" si="17"/>
        <v>1</v>
      </c>
      <c r="E32" s="155">
        <f t="shared" si="18"/>
        <v>120</v>
      </c>
      <c r="F32" s="156">
        <f t="shared" si="22"/>
        <v>0.5</v>
      </c>
      <c r="G32" s="155">
        <f t="shared" si="20"/>
        <v>20</v>
      </c>
      <c r="H32" s="157">
        <f t="shared" si="21"/>
        <v>10</v>
      </c>
    </row>
    <row r="34" spans="1:9" x14ac:dyDescent="0.25">
      <c r="A34" s="167"/>
      <c r="B34" s="167"/>
      <c r="C34" s="168"/>
      <c r="D34" s="168"/>
      <c r="E34" s="168"/>
      <c r="F34" s="169"/>
      <c r="G34" s="168"/>
      <c r="H34" s="170"/>
    </row>
    <row r="35" spans="1:9" ht="15.75" thickBot="1" x14ac:dyDescent="0.3"/>
    <row r="36" spans="1:9" ht="15.75" thickBot="1" x14ac:dyDescent="0.3">
      <c r="A36" s="200" t="s">
        <v>56</v>
      </c>
      <c r="B36" s="201"/>
      <c r="C36" s="202" t="s">
        <v>72</v>
      </c>
      <c r="D36" s="203"/>
    </row>
    <row r="37" spans="1:9" ht="93.75" x14ac:dyDescent="0.25">
      <c r="A37" s="44" t="s">
        <v>55</v>
      </c>
      <c r="B37" s="45" t="s">
        <v>43</v>
      </c>
      <c r="C37" s="46" t="s">
        <v>41</v>
      </c>
      <c r="D37" s="47" t="s">
        <v>42</v>
      </c>
      <c r="E37" s="11"/>
      <c r="F37" s="160" t="s">
        <v>66</v>
      </c>
      <c r="G37" s="68" t="s">
        <v>40</v>
      </c>
      <c r="H37" s="68" t="s">
        <v>44</v>
      </c>
      <c r="I37" s="68" t="s">
        <v>45</v>
      </c>
    </row>
    <row r="38" spans="1:9" ht="37.5" x14ac:dyDescent="0.25">
      <c r="A38" s="74" t="s">
        <v>47</v>
      </c>
      <c r="B38" s="75">
        <v>520</v>
      </c>
      <c r="C38" s="82">
        <f>GETPIVOTDATA("Итого",$I$1,"transaction rq",A38)*3</f>
        <v>506.26446310843232</v>
      </c>
      <c r="D38" s="83">
        <f>1-B38/C38</f>
        <v>-2.7131149611474559E-2</v>
      </c>
      <c r="E38" s="10"/>
      <c r="F38" s="18" t="str">
        <f>VLOOKUP(A38,Соответствие!A:B,2,FALSE)</f>
        <v>GotoHome</v>
      </c>
      <c r="G38" s="63">
        <f>C38/3</f>
        <v>168.75482103614411</v>
      </c>
      <c r="H38" s="18">
        <f>VLOOKUP(F38,SummaryReport!A:J,8,FALSE)</f>
        <v>168</v>
      </c>
      <c r="I38" s="6">
        <f t="shared" ref="I38:I49" si="23">1-G38/H38</f>
        <v>-4.4929823580006634E-3</v>
      </c>
    </row>
    <row r="39" spans="1:9" ht="18.75" x14ac:dyDescent="0.25">
      <c r="A39" s="76" t="s">
        <v>0</v>
      </c>
      <c r="B39" s="75">
        <v>422</v>
      </c>
      <c r="C39" s="82">
        <f t="shared" ref="C39:C49" si="24">GETPIVOTDATA("Итого",$I$1,"transaction rq",A39)*3</f>
        <v>408.96716581113503</v>
      </c>
      <c r="D39" s="83">
        <f>1-B39/C39</f>
        <v>-3.1867678577609082E-2</v>
      </c>
      <c r="E39" s="10"/>
      <c r="F39" s="18" t="str">
        <f>VLOOKUP(A39,Соответствие!A:B,2,FALSE)</f>
        <v>Login</v>
      </c>
      <c r="G39" s="63">
        <f t="shared" ref="G39:G49" si="25">C39/3</f>
        <v>136.32238860371169</v>
      </c>
      <c r="H39" s="18">
        <f>VLOOKUP(F39,SummaryReport!A:J,8,FALSE)</f>
        <v>136</v>
      </c>
      <c r="I39" s="6">
        <f>1-G39/H39</f>
        <v>-2.3705044390565089E-3</v>
      </c>
    </row>
    <row r="40" spans="1:9" ht="37.5" x14ac:dyDescent="0.25">
      <c r="A40" s="76" t="s">
        <v>54</v>
      </c>
      <c r="B40" s="75">
        <v>305</v>
      </c>
      <c r="C40" s="82">
        <f t="shared" si="24"/>
        <v>306.96716581113503</v>
      </c>
      <c r="D40" s="83">
        <f>1-B40/C40</f>
        <v>6.4083916139270336E-3</v>
      </c>
      <c r="E40" s="10"/>
      <c r="F40" s="18" t="str">
        <f>VLOOKUP(A40,Соответствие!A:B,2,FALSE)</f>
        <v>GotoFindTicket</v>
      </c>
      <c r="G40" s="63">
        <f t="shared" si="25"/>
        <v>102.32238860371167</v>
      </c>
      <c r="H40" s="18">
        <f>VLOOKUP(F40,SummaryReport!A:J,8,FALSE)</f>
        <v>102</v>
      </c>
      <c r="I40" s="6">
        <f>1-G40/H40</f>
        <v>-3.1606725854085305E-3</v>
      </c>
    </row>
    <row r="41" spans="1:9" ht="37.5" x14ac:dyDescent="0.25">
      <c r="A41" s="76" t="s">
        <v>10</v>
      </c>
      <c r="B41" s="75">
        <v>282</v>
      </c>
      <c r="C41" s="82">
        <f t="shared" si="24"/>
        <v>274.23989308386234</v>
      </c>
      <c r="D41" s="84">
        <f t="shared" ref="D41:D50" si="26">1-B41/C41</f>
        <v>-2.829678362573107E-2</v>
      </c>
      <c r="E41" s="10"/>
      <c r="F41" s="18" t="str">
        <f>VLOOKUP(A41,Соответствие!A:B,2,FALSE)</f>
        <v>FindTicket</v>
      </c>
      <c r="G41" s="63">
        <f t="shared" si="25"/>
        <v>91.41329769462078</v>
      </c>
      <c r="H41" s="18">
        <f>VLOOKUP(F41,SummaryReport!A:J,8,FALSE)</f>
        <v>92</v>
      </c>
      <c r="I41" s="6">
        <f t="shared" si="23"/>
        <v>6.3771989715132316E-3</v>
      </c>
    </row>
    <row r="42" spans="1:9" ht="37.5" x14ac:dyDescent="0.25">
      <c r="A42" s="76" t="s">
        <v>11</v>
      </c>
      <c r="B42" s="75">
        <v>270</v>
      </c>
      <c r="C42" s="82">
        <f t="shared" si="24"/>
        <v>274.23989308386234</v>
      </c>
      <c r="D42" s="84">
        <f t="shared" si="26"/>
        <v>1.5460526315789425E-2</v>
      </c>
      <c r="E42" s="10"/>
      <c r="F42" s="18" t="str">
        <f>VLOOKUP(A42,Соответствие!A:B,2,FALSE)</f>
        <v>ChooseTicket</v>
      </c>
      <c r="G42" s="63">
        <f t="shared" si="25"/>
        <v>91.41329769462078</v>
      </c>
      <c r="H42" s="18">
        <f>VLOOKUP(F42,SummaryReport!A:J,8,FALSE)</f>
        <v>92</v>
      </c>
      <c r="I42" s="6">
        <f t="shared" si="23"/>
        <v>6.3771989715132316E-3</v>
      </c>
    </row>
    <row r="43" spans="1:9" ht="18.75" x14ac:dyDescent="0.25">
      <c r="A43" s="76" t="s">
        <v>3</v>
      </c>
      <c r="B43" s="75">
        <v>175</v>
      </c>
      <c r="C43" s="82">
        <f t="shared" si="24"/>
        <v>175.60975609756096</v>
      </c>
      <c r="D43" s="84">
        <f t="shared" si="26"/>
        <v>3.4722222222220989E-3</v>
      </c>
      <c r="E43" s="10"/>
      <c r="F43" s="18" t="str">
        <f>VLOOKUP(A43,Соответствие!A:B,2,FALSE)</f>
        <v>BuyTicket</v>
      </c>
      <c r="G43" s="63">
        <f t="shared" si="25"/>
        <v>58.536585365853654</v>
      </c>
      <c r="H43" s="18">
        <f>VLOOKUP(F43,SummaryReport!A:J,8,FALSE)</f>
        <v>60</v>
      </c>
      <c r="I43" s="6">
        <f t="shared" si="23"/>
        <v>2.4390243902439157E-2</v>
      </c>
    </row>
    <row r="44" spans="1:9" ht="18.75" x14ac:dyDescent="0.25">
      <c r="A44" s="76" t="s">
        <v>4</v>
      </c>
      <c r="B44" s="75">
        <v>280</v>
      </c>
      <c r="C44" s="82">
        <f t="shared" si="24"/>
        <v>277.60975609756099</v>
      </c>
      <c r="D44" s="84">
        <f t="shared" si="26"/>
        <v>-8.610086100860892E-3</v>
      </c>
      <c r="E44" s="12"/>
      <c r="F44" s="18" t="str">
        <f>VLOOKUP(A44,Соответствие!A:B,2,FALSE)</f>
        <v>CheckTickets</v>
      </c>
      <c r="G44" s="63">
        <f t="shared" si="25"/>
        <v>92.536585365853668</v>
      </c>
      <c r="H44" s="18">
        <f>VLOOKUP(F44,SummaryReport!A:J,8,FALSE)</f>
        <v>92</v>
      </c>
      <c r="I44" s="6">
        <f t="shared" si="23"/>
        <v>-5.8324496288442162E-3</v>
      </c>
    </row>
    <row r="45" spans="1:9" ht="18.75" x14ac:dyDescent="0.25">
      <c r="A45" s="76" t="s">
        <v>12</v>
      </c>
      <c r="B45" s="75">
        <v>73</v>
      </c>
      <c r="C45" s="82">
        <f t="shared" si="24"/>
        <v>72</v>
      </c>
      <c r="D45" s="84">
        <f t="shared" si="26"/>
        <v>-1.388888888888884E-2</v>
      </c>
      <c r="E45" s="10"/>
      <c r="F45" s="18" t="str">
        <f>VLOOKUP(A45,Соответствие!A:B,2,FALSE)</f>
        <v>DeleteTicket</v>
      </c>
      <c r="G45" s="63">
        <f t="shared" si="25"/>
        <v>24</v>
      </c>
      <c r="H45" s="18">
        <f>VLOOKUP(F45,SummaryReport!A:J,8,FALSE)</f>
        <v>24</v>
      </c>
      <c r="I45" s="6">
        <f t="shared" si="23"/>
        <v>0</v>
      </c>
    </row>
    <row r="46" spans="1:9" ht="18.75" x14ac:dyDescent="0.25">
      <c r="A46" s="76" t="s">
        <v>5</v>
      </c>
      <c r="B46" s="75">
        <v>326</v>
      </c>
      <c r="C46" s="82">
        <f t="shared" si="24"/>
        <v>330.65470701087133</v>
      </c>
      <c r="D46" s="84">
        <f t="shared" si="26"/>
        <v>1.4077244062091321E-2</v>
      </c>
      <c r="E46" s="10"/>
      <c r="F46" s="18" t="str">
        <f>VLOOKUP(A46,Соответствие!A:B,2,FALSE)</f>
        <v>LogOut</v>
      </c>
      <c r="G46" s="63">
        <f t="shared" si="25"/>
        <v>110.21823567029044</v>
      </c>
      <c r="H46" s="18">
        <f>VLOOKUP(F46,SummaryReport!A:J,8,FALSE)</f>
        <v>108</v>
      </c>
      <c r="I46" s="6">
        <f t="shared" si="23"/>
        <v>-2.053921916935586E-2</v>
      </c>
    </row>
    <row r="47" spans="1:9" ht="37.5" x14ac:dyDescent="0.25">
      <c r="A47" s="76" t="s">
        <v>49</v>
      </c>
      <c r="B47" s="75">
        <v>97</v>
      </c>
      <c r="C47" s="82">
        <f t="shared" si="24"/>
        <v>97.297297297297305</v>
      </c>
      <c r="D47" s="84">
        <f t="shared" si="26"/>
        <v>3.0555555555555891E-3</v>
      </c>
      <c r="E47" s="10"/>
      <c r="F47" s="18" t="str">
        <f>VLOOKUP(A47,Соответствие!A:B,2,FALSE)</f>
        <v>SignUp</v>
      </c>
      <c r="G47" s="63">
        <f t="shared" si="25"/>
        <v>32.432432432432435</v>
      </c>
      <c r="H47" s="18">
        <f>VLOOKUP(F47,SummaryReport!A:J,8,FALSE)</f>
        <v>32</v>
      </c>
      <c r="I47" s="6">
        <f t="shared" si="23"/>
        <v>-1.3513513513513598E-2</v>
      </c>
    </row>
    <row r="48" spans="1:9" ht="37.5" x14ac:dyDescent="0.25">
      <c r="A48" s="76" t="s">
        <v>48</v>
      </c>
      <c r="B48" s="75">
        <v>97</v>
      </c>
      <c r="C48" s="82">
        <f t="shared" si="24"/>
        <v>97.297297297297305</v>
      </c>
      <c r="D48" s="84">
        <f t="shared" si="26"/>
        <v>3.0555555555555891E-3</v>
      </c>
      <c r="E48" s="10"/>
      <c r="F48" s="18" t="str">
        <f>VLOOKUP(A48,Соответствие!A:B,2,FALSE)</f>
        <v>Registration</v>
      </c>
      <c r="G48" s="63">
        <f t="shared" si="25"/>
        <v>32.432432432432435</v>
      </c>
      <c r="H48" s="18">
        <f>VLOOKUP(F48,SummaryReport!A:J,8,FALSE)</f>
        <v>32</v>
      </c>
      <c r="I48" s="6">
        <f t="shared" si="23"/>
        <v>-1.3513513513513598E-2</v>
      </c>
    </row>
    <row r="49" spans="1:9" ht="38.25" thickBot="1" x14ac:dyDescent="0.3">
      <c r="A49" s="77" t="s">
        <v>50</v>
      </c>
      <c r="B49" s="78">
        <v>97</v>
      </c>
      <c r="C49" s="85">
        <f t="shared" si="24"/>
        <v>97.297297297297305</v>
      </c>
      <c r="D49" s="86">
        <f t="shared" si="26"/>
        <v>3.0555555555555891E-3</v>
      </c>
      <c r="E49" s="10"/>
      <c r="F49" s="18" t="str">
        <f>VLOOKUP(A49,Соответствие!A:B,2,FALSE)</f>
        <v>Continue</v>
      </c>
      <c r="G49" s="63">
        <f t="shared" si="25"/>
        <v>32.432432432432435</v>
      </c>
      <c r="H49" s="18">
        <f>VLOOKUP(F49,SummaryReport!A:J,8,FALSE)</f>
        <v>32</v>
      </c>
      <c r="I49" s="6">
        <f t="shared" si="23"/>
        <v>-1.3513513513513598E-2</v>
      </c>
    </row>
    <row r="50" spans="1:9" ht="19.5" thickBot="1" x14ac:dyDescent="0.3">
      <c r="A50" s="79" t="s">
        <v>6</v>
      </c>
      <c r="B50" s="80">
        <f>SUM(B38:B49)</f>
        <v>2944</v>
      </c>
      <c r="C50" s="81">
        <f>SUM(C38:C49)</f>
        <v>2918.4446919963129</v>
      </c>
      <c r="D50" s="87">
        <f t="shared" si="26"/>
        <v>-8.7564818595915472E-3</v>
      </c>
    </row>
    <row r="51" spans="1:9" x14ac:dyDescent="0.25">
      <c r="I51" s="7"/>
    </row>
    <row r="52" spans="1:9" x14ac:dyDescent="0.25">
      <c r="A52" s="161" t="s">
        <v>53</v>
      </c>
      <c r="B52" s="161"/>
      <c r="C52" s="161"/>
      <c r="D52" s="161"/>
      <c r="E52" s="161"/>
      <c r="F52" s="161"/>
      <c r="G52" s="161"/>
      <c r="H52" s="7"/>
    </row>
  </sheetData>
  <mergeCells count="2">
    <mergeCell ref="A36:B36"/>
    <mergeCell ref="C36:D36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W59"/>
  <sheetViews>
    <sheetView workbookViewId="0">
      <selection activeCell="L15" sqref="L15"/>
    </sheetView>
  </sheetViews>
  <sheetFormatPr defaultColWidth="8.85546875" defaultRowHeight="15" x14ac:dyDescent="0.25"/>
  <cols>
    <col min="2" max="2" width="4.42578125" customWidth="1"/>
    <col min="3" max="3" width="9.140625" hidden="1" customWidth="1"/>
    <col min="4" max="4" width="7.425781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5.42578125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12" x14ac:dyDescent="0.25">
      <c r="E9" s="204" t="s">
        <v>92</v>
      </c>
      <c r="F9" s="204"/>
      <c r="G9" s="204"/>
      <c r="H9" s="204"/>
      <c r="I9" s="204"/>
    </row>
    <row r="11" spans="5:12" ht="28.5" x14ac:dyDescent="0.25">
      <c r="E11" s="176" t="s">
        <v>13</v>
      </c>
      <c r="F11" s="176" t="s">
        <v>14</v>
      </c>
      <c r="G11" s="176" t="s">
        <v>15</v>
      </c>
      <c r="H11" s="176" t="s">
        <v>16</v>
      </c>
      <c r="I11" s="176" t="s">
        <v>17</v>
      </c>
    </row>
    <row r="12" spans="5:12" ht="31.5" x14ac:dyDescent="0.25">
      <c r="E12" s="174" t="s">
        <v>47</v>
      </c>
      <c r="F12" s="175" t="s">
        <v>80</v>
      </c>
      <c r="G12" s="179">
        <f>'Автоматизированный расчет'!C38</f>
        <v>506.26446310843232</v>
      </c>
      <c r="H12" s="181">
        <f>'Автоматизированный расчет'!H38*3</f>
        <v>504</v>
      </c>
      <c r="I12" s="180">
        <f>1-G12/H12</f>
        <v>-4.4929823580006634E-3</v>
      </c>
      <c r="L12" s="5"/>
    </row>
    <row r="13" spans="5:12" ht="15.75" x14ac:dyDescent="0.25">
      <c r="E13" s="174" t="s">
        <v>0</v>
      </c>
      <c r="F13" s="175" t="s">
        <v>81</v>
      </c>
      <c r="G13" s="178">
        <f>'Автоматизированный расчет'!C39</f>
        <v>408.96716581113503</v>
      </c>
      <c r="H13" s="181">
        <f>'Автоматизированный расчет'!H39*3</f>
        <v>408</v>
      </c>
      <c r="I13" s="180">
        <f t="shared" ref="I13:I23" si="0">1-G13/H13</f>
        <v>-2.3705044390565089E-3</v>
      </c>
      <c r="L13" s="5"/>
    </row>
    <row r="14" spans="5:12" ht="47.25" x14ac:dyDescent="0.25">
      <c r="E14" s="174" t="s">
        <v>54</v>
      </c>
      <c r="F14" s="175" t="s">
        <v>79</v>
      </c>
      <c r="G14" s="178">
        <f>'Автоматизированный расчет'!C40</f>
        <v>306.96716581113503</v>
      </c>
      <c r="H14" s="181">
        <f>'Автоматизированный расчет'!H40*3</f>
        <v>306</v>
      </c>
      <c r="I14" s="180">
        <f t="shared" si="0"/>
        <v>-3.1606725854085305E-3</v>
      </c>
      <c r="L14" s="5"/>
    </row>
    <row r="15" spans="5:12" ht="31.5" x14ac:dyDescent="0.25">
      <c r="E15" s="174" t="s">
        <v>1</v>
      </c>
      <c r="F15" s="175" t="s">
        <v>78</v>
      </c>
      <c r="G15" s="178">
        <f>'Автоматизированный расчет'!C41</f>
        <v>274.23989308386234</v>
      </c>
      <c r="H15" s="181">
        <f>'Автоматизированный расчет'!H41*3</f>
        <v>276</v>
      </c>
      <c r="I15" s="180">
        <f t="shared" si="0"/>
        <v>6.3771989715132316E-3</v>
      </c>
      <c r="L15" s="5"/>
    </row>
    <row r="16" spans="5:12" ht="31.5" x14ac:dyDescent="0.25">
      <c r="E16" s="174" t="s">
        <v>2</v>
      </c>
      <c r="F16" s="175" t="s">
        <v>75</v>
      </c>
      <c r="G16" s="178">
        <f>'Автоматизированный расчет'!C42</f>
        <v>274.23989308386234</v>
      </c>
      <c r="H16" s="181">
        <f>'Автоматизированный расчет'!H42*3</f>
        <v>276</v>
      </c>
      <c r="I16" s="180">
        <f t="shared" si="0"/>
        <v>6.3771989715132316E-3</v>
      </c>
      <c r="L16" s="5"/>
    </row>
    <row r="17" spans="5:23" ht="15.75" x14ac:dyDescent="0.25">
      <c r="E17" s="174" t="s">
        <v>3</v>
      </c>
      <c r="F17" s="175" t="s">
        <v>73</v>
      </c>
      <c r="G17" s="178">
        <f>'Автоматизированный расчет'!C43</f>
        <v>175.60975609756096</v>
      </c>
      <c r="H17" s="181">
        <f>'Автоматизированный расчет'!H43*3</f>
        <v>180</v>
      </c>
      <c r="I17" s="180">
        <f t="shared" si="0"/>
        <v>2.4390243902439157E-2</v>
      </c>
      <c r="L17" s="5"/>
    </row>
    <row r="18" spans="5:23" ht="31.5" x14ac:dyDescent="0.25">
      <c r="E18" s="174" t="s">
        <v>4</v>
      </c>
      <c r="F18" s="175" t="s">
        <v>74</v>
      </c>
      <c r="G18" s="178">
        <f>'Автоматизированный расчет'!C44</f>
        <v>277.60975609756099</v>
      </c>
      <c r="H18" s="181">
        <f>'Автоматизированный расчет'!H44*3</f>
        <v>276</v>
      </c>
      <c r="I18" s="180">
        <f t="shared" si="0"/>
        <v>-5.8324496288442162E-3</v>
      </c>
      <c r="L18" s="5"/>
    </row>
    <row r="19" spans="5:23" ht="31.5" x14ac:dyDescent="0.25">
      <c r="E19" s="174" t="s">
        <v>93</v>
      </c>
      <c r="F19" s="175" t="s">
        <v>77</v>
      </c>
      <c r="G19" s="178">
        <f>'Автоматизированный расчет'!C45</f>
        <v>72</v>
      </c>
      <c r="H19" s="181">
        <f>'Автоматизированный расчет'!H45*3</f>
        <v>72</v>
      </c>
      <c r="I19" s="180">
        <f t="shared" si="0"/>
        <v>0</v>
      </c>
      <c r="L19" s="5"/>
    </row>
    <row r="20" spans="5:23" ht="15.75" x14ac:dyDescent="0.25">
      <c r="E20" s="174" t="s">
        <v>5</v>
      </c>
      <c r="F20" s="175" t="s">
        <v>82</v>
      </c>
      <c r="G20" s="178">
        <f>'Автоматизированный расчет'!C46</f>
        <v>330.65470701087133</v>
      </c>
      <c r="H20" s="181">
        <f>'Автоматизированный расчет'!H46*3</f>
        <v>324</v>
      </c>
      <c r="I20" s="180">
        <f t="shared" si="0"/>
        <v>-2.053921916935586E-2</v>
      </c>
      <c r="L20" s="5"/>
    </row>
    <row r="21" spans="5:23" ht="47.25" x14ac:dyDescent="0.25">
      <c r="E21" s="174" t="s">
        <v>94</v>
      </c>
      <c r="F21" s="175" t="s">
        <v>85</v>
      </c>
      <c r="G21" s="178">
        <f>'Автоматизированный расчет'!C47</f>
        <v>97.297297297297305</v>
      </c>
      <c r="H21" s="181">
        <f>'Автоматизированный расчет'!H47*3</f>
        <v>96</v>
      </c>
      <c r="I21" s="180">
        <f t="shared" si="0"/>
        <v>-1.3513513513513598E-2</v>
      </c>
      <c r="L21" s="5"/>
    </row>
    <row r="22" spans="5:23" ht="31.5" x14ac:dyDescent="0.25">
      <c r="E22" s="174" t="s">
        <v>95</v>
      </c>
      <c r="F22" s="175" t="s">
        <v>83</v>
      </c>
      <c r="G22" s="178">
        <f>'Автоматизированный расчет'!C48</f>
        <v>97.297297297297305</v>
      </c>
      <c r="H22" s="181">
        <f>'Автоматизированный расчет'!H48*3</f>
        <v>96</v>
      </c>
      <c r="I22" s="180">
        <f t="shared" si="0"/>
        <v>-1.3513513513513598E-2</v>
      </c>
      <c r="L22" s="5"/>
    </row>
    <row r="23" spans="5:23" ht="47.25" x14ac:dyDescent="0.25">
      <c r="E23" s="174" t="s">
        <v>96</v>
      </c>
      <c r="F23" s="175" t="s">
        <v>76</v>
      </c>
      <c r="G23" s="179">
        <f>'Автоматизированный расчет'!C49</f>
        <v>97.297297297297305</v>
      </c>
      <c r="H23" s="181">
        <f>'Автоматизированный расчет'!H49*3</f>
        <v>96</v>
      </c>
      <c r="I23" s="180">
        <f t="shared" si="0"/>
        <v>-1.3513513513513598E-2</v>
      </c>
      <c r="L23" s="5"/>
    </row>
    <row r="28" spans="5:23" x14ac:dyDescent="0.25">
      <c r="E28" s="204" t="s">
        <v>22</v>
      </c>
      <c r="F28" s="204"/>
      <c r="G28" s="204"/>
      <c r="H28" s="204"/>
      <c r="I28" s="204"/>
    </row>
    <row r="29" spans="5:23" ht="15.75" thickBot="1" x14ac:dyDescent="0.3"/>
    <row r="30" spans="5:23" ht="30" customHeight="1" thickBot="1" x14ac:dyDescent="0.3">
      <c r="E30" s="177" t="s">
        <v>13</v>
      </c>
      <c r="F30" s="177" t="s">
        <v>14</v>
      </c>
      <c r="G30" s="177" t="s">
        <v>15</v>
      </c>
      <c r="H30" s="177" t="s">
        <v>16</v>
      </c>
      <c r="I30" s="177" t="s">
        <v>17</v>
      </c>
      <c r="L30" s="184"/>
      <c r="M30" s="185"/>
      <c r="N30" s="186"/>
      <c r="O30" s="186"/>
      <c r="P30" s="186"/>
      <c r="Q30" s="186"/>
      <c r="R30" s="186"/>
      <c r="S30" s="186"/>
      <c r="T30" s="186"/>
      <c r="U30" s="186"/>
      <c r="V30" s="186"/>
      <c r="W30" s="184"/>
    </row>
    <row r="31" spans="5:23" ht="32.25" thickBot="1" x14ac:dyDescent="0.3">
      <c r="E31" s="174" t="s">
        <v>47</v>
      </c>
      <c r="F31" s="175" t="s">
        <v>80</v>
      </c>
      <c r="G31" s="179">
        <f>G12*3</f>
        <v>1518.7933893252971</v>
      </c>
      <c r="H31" s="183">
        <f>VLOOKUP(F31,SummaryReport!$A$23:$J$40,8,FALSE)*3</f>
        <v>1515</v>
      </c>
      <c r="I31" s="180">
        <f>1-G31/H31</f>
        <v>-2.5038873434304332E-3</v>
      </c>
      <c r="L31" s="184"/>
      <c r="M31" s="185"/>
      <c r="N31" s="186"/>
      <c r="O31" s="186"/>
      <c r="P31" s="186"/>
      <c r="Q31" s="186"/>
      <c r="R31" s="186"/>
      <c r="S31" s="186"/>
      <c r="T31" s="186"/>
      <c r="U31" s="186"/>
      <c r="V31" s="186"/>
      <c r="W31" s="184"/>
    </row>
    <row r="32" spans="5:23" ht="16.5" thickBot="1" x14ac:dyDescent="0.3">
      <c r="E32" s="174" t="s">
        <v>0</v>
      </c>
      <c r="F32" s="175" t="s">
        <v>81</v>
      </c>
      <c r="G32" s="179">
        <f t="shared" ref="G32:G42" si="1">G13*3</f>
        <v>1226.901497433405</v>
      </c>
      <c r="H32" s="183">
        <f>VLOOKUP(F32,SummaryReport!$A$23:$J$40,8,FALSE)*3</f>
        <v>1221</v>
      </c>
      <c r="I32" s="180">
        <f t="shared" ref="I32:I42" si="2">1-G32/H32</f>
        <v>-4.8333312312898169E-3</v>
      </c>
      <c r="L32" s="184"/>
      <c r="M32" s="185"/>
      <c r="N32" s="186"/>
      <c r="O32" s="186"/>
      <c r="P32" s="186"/>
      <c r="Q32" s="186"/>
      <c r="R32" s="186"/>
      <c r="S32" s="186"/>
      <c r="T32" s="186"/>
      <c r="U32" s="186"/>
      <c r="V32" s="186"/>
      <c r="W32" s="184"/>
    </row>
    <row r="33" spans="5:23" ht="48" thickBot="1" x14ac:dyDescent="0.3">
      <c r="E33" s="174" t="s">
        <v>54</v>
      </c>
      <c r="F33" s="175" t="s">
        <v>79</v>
      </c>
      <c r="G33" s="179">
        <f t="shared" si="1"/>
        <v>920.9014974334051</v>
      </c>
      <c r="H33" s="183">
        <f>VLOOKUP(F33,SummaryReport!$A$23:$J$40,8,FALSE)*3</f>
        <v>915</v>
      </c>
      <c r="I33" s="180">
        <f t="shared" si="2"/>
        <v>-6.4497239709344623E-3</v>
      </c>
      <c r="L33" s="184"/>
      <c r="M33" s="185"/>
      <c r="N33" s="186"/>
      <c r="O33" s="186"/>
      <c r="P33" s="186"/>
      <c r="Q33" s="186"/>
      <c r="R33" s="186"/>
      <c r="S33" s="186"/>
      <c r="T33" s="186"/>
      <c r="U33" s="186"/>
      <c r="V33" s="186"/>
      <c r="W33" s="184"/>
    </row>
    <row r="34" spans="5:23" ht="32.25" thickBot="1" x14ac:dyDescent="0.3">
      <c r="E34" s="174" t="s">
        <v>1</v>
      </c>
      <c r="F34" s="175" t="s">
        <v>78</v>
      </c>
      <c r="G34" s="179">
        <f t="shared" si="1"/>
        <v>822.71967925158697</v>
      </c>
      <c r="H34" s="183">
        <f>VLOOKUP(F34,SummaryReport!$A$23:$J$40,8,FALSE)*3</f>
        <v>825</v>
      </c>
      <c r="I34" s="180">
        <f t="shared" si="2"/>
        <v>2.7640251495915091E-3</v>
      </c>
      <c r="L34" s="184"/>
      <c r="M34" s="185"/>
      <c r="N34" s="186"/>
      <c r="O34" s="186"/>
      <c r="P34" s="186"/>
      <c r="Q34" s="186"/>
      <c r="R34" s="186"/>
      <c r="S34" s="186"/>
      <c r="T34" s="186"/>
      <c r="U34" s="186"/>
      <c r="V34" s="186"/>
      <c r="W34" s="184"/>
    </row>
    <row r="35" spans="5:23" ht="32.25" thickBot="1" x14ac:dyDescent="0.3">
      <c r="E35" s="174" t="s">
        <v>2</v>
      </c>
      <c r="F35" s="175" t="s">
        <v>75</v>
      </c>
      <c r="G35" s="179">
        <f t="shared" si="1"/>
        <v>822.71967925158697</v>
      </c>
      <c r="H35" s="183">
        <f>VLOOKUP(F35,SummaryReport!$A$23:$J$40,8,FALSE)*3</f>
        <v>831</v>
      </c>
      <c r="I35" s="180">
        <f t="shared" si="2"/>
        <v>9.964284895803921E-3</v>
      </c>
      <c r="L35" s="184"/>
      <c r="M35" s="185"/>
      <c r="N35" s="186"/>
      <c r="O35" s="186"/>
      <c r="P35" s="186"/>
      <c r="Q35" s="186"/>
      <c r="R35" s="186"/>
      <c r="S35" s="186"/>
      <c r="T35" s="186"/>
      <c r="U35" s="186"/>
      <c r="V35" s="186"/>
      <c r="W35" s="184"/>
    </row>
    <row r="36" spans="5:23" ht="16.5" thickBot="1" x14ac:dyDescent="0.3">
      <c r="E36" s="174" t="s">
        <v>3</v>
      </c>
      <c r="F36" s="175" t="s">
        <v>73</v>
      </c>
      <c r="G36" s="179">
        <f t="shared" si="1"/>
        <v>526.82926829268285</v>
      </c>
      <c r="H36" s="183">
        <f>VLOOKUP(F36,SummaryReport!$A$23:$J$40,8,FALSE)*3</f>
        <v>528</v>
      </c>
      <c r="I36" s="180">
        <f t="shared" si="2"/>
        <v>2.2172949002218223E-3</v>
      </c>
      <c r="L36" s="184"/>
      <c r="M36" s="185"/>
      <c r="N36" s="186"/>
      <c r="O36" s="186"/>
      <c r="P36" s="186"/>
      <c r="Q36" s="186"/>
      <c r="R36" s="186"/>
      <c r="S36" s="186"/>
      <c r="T36" s="186"/>
      <c r="U36" s="186"/>
      <c r="V36" s="186"/>
      <c r="W36" s="184"/>
    </row>
    <row r="37" spans="5:23" ht="32.25" thickBot="1" x14ac:dyDescent="0.3">
      <c r="E37" s="174" t="s">
        <v>4</v>
      </c>
      <c r="F37" s="175" t="s">
        <v>74</v>
      </c>
      <c r="G37" s="179">
        <f t="shared" si="1"/>
        <v>832.82926829268297</v>
      </c>
      <c r="H37" s="183">
        <f>VLOOKUP(F37,SummaryReport!$A$23:$J$40,8,FALSE)*3</f>
        <v>831</v>
      </c>
      <c r="I37" s="180">
        <f t="shared" si="2"/>
        <v>-2.2012855507616003E-3</v>
      </c>
      <c r="L37" s="184"/>
      <c r="M37" s="185"/>
      <c r="N37" s="186"/>
      <c r="O37" s="186"/>
      <c r="P37" s="186"/>
      <c r="Q37" s="186"/>
      <c r="R37" s="186"/>
      <c r="S37" s="186"/>
      <c r="T37" s="186"/>
      <c r="U37" s="186"/>
      <c r="V37" s="186"/>
      <c r="W37" s="184"/>
    </row>
    <row r="38" spans="5:23" ht="32.25" thickBot="1" x14ac:dyDescent="0.3">
      <c r="E38" s="174" t="s">
        <v>93</v>
      </c>
      <c r="F38" s="175" t="s">
        <v>77</v>
      </c>
      <c r="G38" s="179">
        <f t="shared" si="1"/>
        <v>216</v>
      </c>
      <c r="H38" s="183">
        <f>VLOOKUP(F38,SummaryReport!$A$23:$J$40,8,FALSE)*3</f>
        <v>216</v>
      </c>
      <c r="I38" s="180">
        <f t="shared" si="2"/>
        <v>0</v>
      </c>
      <c r="L38" s="184"/>
      <c r="M38" s="185"/>
      <c r="N38" s="186"/>
      <c r="O38" s="186"/>
      <c r="P38" s="186"/>
      <c r="Q38" s="186"/>
      <c r="R38" s="186"/>
      <c r="S38" s="186"/>
      <c r="T38" s="186"/>
      <c r="U38" s="186"/>
      <c r="V38" s="186"/>
      <c r="W38" s="184"/>
    </row>
    <row r="39" spans="5:23" ht="16.5" thickBot="1" x14ac:dyDescent="0.3">
      <c r="E39" s="174" t="s">
        <v>5</v>
      </c>
      <c r="F39" s="175" t="s">
        <v>82</v>
      </c>
      <c r="G39" s="179">
        <f t="shared" si="1"/>
        <v>991.964121032614</v>
      </c>
      <c r="H39" s="183">
        <f>VLOOKUP(F39,SummaryReport!$A$23:$J$40,8,FALSE)*3</f>
        <v>981</v>
      </c>
      <c r="I39" s="180">
        <f t="shared" si="2"/>
        <v>-1.1176474039361839E-2</v>
      </c>
      <c r="L39" s="184"/>
      <c r="M39" s="185"/>
      <c r="N39" s="186"/>
      <c r="O39" s="186"/>
      <c r="P39" s="186"/>
      <c r="Q39" s="186"/>
      <c r="R39" s="186"/>
      <c r="S39" s="186"/>
      <c r="T39" s="186"/>
      <c r="U39" s="186"/>
      <c r="V39" s="186"/>
      <c r="W39" s="184"/>
    </row>
    <row r="40" spans="5:23" ht="48" thickBot="1" x14ac:dyDescent="0.3">
      <c r="E40" s="174" t="s">
        <v>94</v>
      </c>
      <c r="F40" s="175" t="s">
        <v>85</v>
      </c>
      <c r="G40" s="179">
        <f t="shared" si="1"/>
        <v>291.89189189189193</v>
      </c>
      <c r="H40" s="183">
        <f>VLOOKUP(F40,SummaryReport!$A$23:$J$40,8,FALSE)*3</f>
        <v>294</v>
      </c>
      <c r="I40" s="180">
        <f t="shared" si="2"/>
        <v>7.1704357418641562E-3</v>
      </c>
      <c r="L40" s="184"/>
      <c r="M40" s="185"/>
      <c r="N40" s="186"/>
      <c r="O40" s="186"/>
      <c r="P40" s="186"/>
      <c r="Q40" s="186"/>
      <c r="R40" s="186"/>
      <c r="S40" s="186"/>
      <c r="T40" s="186"/>
      <c r="U40" s="186"/>
      <c r="V40" s="186"/>
      <c r="W40" s="184"/>
    </row>
    <row r="41" spans="5:23" ht="32.25" thickBot="1" x14ac:dyDescent="0.3">
      <c r="E41" s="174" t="s">
        <v>95</v>
      </c>
      <c r="F41" s="175" t="s">
        <v>83</v>
      </c>
      <c r="G41" s="179">
        <f t="shared" si="1"/>
        <v>291.89189189189193</v>
      </c>
      <c r="H41" s="183">
        <f>VLOOKUP(F41,SummaryReport!$A$23:$J$40,8,FALSE)*3</f>
        <v>285</v>
      </c>
      <c r="I41" s="180">
        <f t="shared" si="2"/>
        <v>-2.4182076813655806E-2</v>
      </c>
      <c r="L41" s="184"/>
      <c r="M41" s="185"/>
      <c r="N41" s="186"/>
      <c r="O41" s="186"/>
      <c r="P41" s="186"/>
      <c r="Q41" s="186"/>
      <c r="R41" s="186"/>
      <c r="S41" s="186"/>
      <c r="T41" s="186"/>
      <c r="U41" s="186"/>
      <c r="V41" s="186"/>
      <c r="W41" s="184"/>
    </row>
    <row r="42" spans="5:23" ht="48" thickBot="1" x14ac:dyDescent="0.3">
      <c r="E42" s="174" t="s">
        <v>96</v>
      </c>
      <c r="F42" s="175" t="s">
        <v>76</v>
      </c>
      <c r="G42" s="179">
        <f t="shared" si="1"/>
        <v>291.89189189189193</v>
      </c>
      <c r="H42" s="183">
        <f>VLOOKUP(F42,SummaryReport!$A$23:$J$40,8,FALSE)*3</f>
        <v>285</v>
      </c>
      <c r="I42" s="180">
        <f t="shared" si="2"/>
        <v>-2.4182076813655806E-2</v>
      </c>
      <c r="L42" s="184"/>
      <c r="M42" s="185"/>
      <c r="N42" s="186"/>
      <c r="O42" s="186"/>
      <c r="P42" s="186"/>
      <c r="Q42" s="186"/>
      <c r="R42" s="186"/>
      <c r="S42" s="186"/>
      <c r="T42" s="186"/>
      <c r="U42" s="186"/>
      <c r="V42" s="186"/>
      <c r="W42" s="184"/>
    </row>
    <row r="43" spans="5:23" ht="15.75" thickBot="1" x14ac:dyDescent="0.3">
      <c r="L43" s="184"/>
      <c r="M43" s="185"/>
      <c r="N43" s="186"/>
      <c r="O43" s="186"/>
      <c r="P43" s="186"/>
      <c r="Q43" s="186"/>
      <c r="R43" s="186"/>
      <c r="S43" s="186"/>
      <c r="T43" s="186"/>
      <c r="U43" s="186"/>
      <c r="V43" s="186"/>
      <c r="W43" s="184"/>
    </row>
    <row r="44" spans="5:23" ht="15.75" thickBot="1" x14ac:dyDescent="0.3">
      <c r="L44" s="184"/>
      <c r="M44" s="185"/>
      <c r="N44" s="186"/>
      <c r="O44" s="186"/>
      <c r="P44" s="186"/>
      <c r="Q44" s="186"/>
      <c r="R44" s="186"/>
      <c r="S44" s="186"/>
      <c r="T44" s="186"/>
      <c r="U44" s="186"/>
      <c r="V44" s="186"/>
      <c r="W44" s="184"/>
    </row>
    <row r="45" spans="5:23" ht="15.75" thickBot="1" x14ac:dyDescent="0.3">
      <c r="E45" s="204" t="s">
        <v>23</v>
      </c>
      <c r="F45" s="204"/>
      <c r="G45" s="204"/>
      <c r="H45" s="204"/>
      <c r="I45" s="204"/>
      <c r="L45" s="184"/>
      <c r="M45" s="185"/>
      <c r="N45" s="186"/>
      <c r="O45" s="186"/>
      <c r="P45" s="186"/>
      <c r="Q45" s="186"/>
      <c r="R45" s="186"/>
      <c r="S45" s="186"/>
      <c r="T45" s="186"/>
      <c r="U45" s="186"/>
      <c r="V45" s="186"/>
      <c r="W45" s="184"/>
    </row>
    <row r="46" spans="5:23" ht="15.75" thickBot="1" x14ac:dyDescent="0.3">
      <c r="L46" s="184"/>
      <c r="M46" s="185"/>
      <c r="N46" s="186"/>
      <c r="O46" s="186"/>
      <c r="P46" s="186"/>
      <c r="Q46" s="186"/>
      <c r="R46" s="186"/>
      <c r="S46" s="186"/>
      <c r="T46" s="186"/>
      <c r="U46" s="186"/>
      <c r="V46" s="186"/>
      <c r="W46" s="184"/>
    </row>
    <row r="47" spans="5:23" s="48" customFormat="1" ht="30" customHeight="1" thickBot="1" x14ac:dyDescent="0.3">
      <c r="E47" s="177" t="s">
        <v>13</v>
      </c>
      <c r="F47" s="177" t="s">
        <v>14</v>
      </c>
      <c r="G47" s="177" t="s">
        <v>15</v>
      </c>
      <c r="H47" s="177" t="s">
        <v>16</v>
      </c>
      <c r="I47" s="177" t="s">
        <v>17</v>
      </c>
      <c r="L47" s="187"/>
      <c r="M47" s="185"/>
      <c r="N47" s="186"/>
      <c r="O47" s="186"/>
      <c r="P47" s="186"/>
      <c r="Q47" s="186"/>
      <c r="R47" s="186"/>
      <c r="S47" s="186"/>
      <c r="T47" s="186"/>
      <c r="U47" s="186"/>
      <c r="V47" s="186"/>
      <c r="W47" s="188"/>
    </row>
    <row r="48" spans="5:23" ht="32.25" thickBot="1" x14ac:dyDescent="0.3">
      <c r="E48" s="174" t="s">
        <v>47</v>
      </c>
      <c r="F48" s="175" t="s">
        <v>80</v>
      </c>
      <c r="G48" s="179">
        <f>G12*3</f>
        <v>1518.7933893252971</v>
      </c>
      <c r="H48" s="182">
        <f>VLOOKUP(F48,SummaryReport!$A$48:$J$65,8,FALSE)</f>
        <v>1518</v>
      </c>
      <c r="I48" s="180">
        <f>1-G48/H48</f>
        <v>-5.2265436449072666E-4</v>
      </c>
      <c r="L48" s="189"/>
      <c r="M48" s="189"/>
      <c r="N48" s="189"/>
      <c r="O48" s="189"/>
      <c r="P48" s="184"/>
      <c r="Q48" s="184"/>
      <c r="R48" s="184"/>
      <c r="S48" s="184"/>
      <c r="T48" s="184"/>
      <c r="U48" s="184"/>
      <c r="V48" s="184"/>
      <c r="W48" s="184"/>
    </row>
    <row r="49" spans="5:15" ht="15.75" x14ac:dyDescent="0.25">
      <c r="E49" s="174" t="s">
        <v>0</v>
      </c>
      <c r="F49" s="175" t="s">
        <v>81</v>
      </c>
      <c r="G49" s="179">
        <f t="shared" ref="G49:G59" si="3">G13*3</f>
        <v>1226.901497433405</v>
      </c>
      <c r="H49" s="182">
        <f>VLOOKUP(F49,SummaryReport!$A$48:$J$65,8,FALSE)</f>
        <v>1220</v>
      </c>
      <c r="I49" s="180">
        <f t="shared" ref="I49:I59" si="4">1-G49/H49</f>
        <v>-5.656965109348322E-3</v>
      </c>
      <c r="L49" s="1"/>
      <c r="M49" s="1"/>
      <c r="N49" s="1"/>
      <c r="O49" s="1"/>
    </row>
    <row r="50" spans="5:15" ht="47.25" x14ac:dyDescent="0.25">
      <c r="E50" s="174" t="s">
        <v>54</v>
      </c>
      <c r="F50" s="175" t="s">
        <v>79</v>
      </c>
      <c r="G50" s="179">
        <f t="shared" si="3"/>
        <v>920.9014974334051</v>
      </c>
      <c r="H50" s="182">
        <f>VLOOKUP(F50,SummaryReport!$A$48:$J$65,8,FALSE)</f>
        <v>915</v>
      </c>
      <c r="I50" s="180">
        <f t="shared" si="4"/>
        <v>-6.4497239709344623E-3</v>
      </c>
      <c r="L50" s="1"/>
      <c r="M50" s="1"/>
      <c r="N50" s="1"/>
      <c r="O50" s="1"/>
    </row>
    <row r="51" spans="5:15" ht="31.5" x14ac:dyDescent="0.25">
      <c r="E51" s="174" t="s">
        <v>1</v>
      </c>
      <c r="F51" s="175" t="s">
        <v>78</v>
      </c>
      <c r="G51" s="179">
        <f t="shared" si="3"/>
        <v>822.71967925158697</v>
      </c>
      <c r="H51" s="182">
        <f>VLOOKUP(F51,SummaryReport!$A$48:$J$65,8,FALSE)</f>
        <v>820</v>
      </c>
      <c r="I51" s="180">
        <f t="shared" si="4"/>
        <v>-3.3166820141303788E-3</v>
      </c>
      <c r="L51" s="1"/>
      <c r="M51" s="1"/>
      <c r="N51" s="1"/>
      <c r="O51" s="1"/>
    </row>
    <row r="52" spans="5:15" ht="31.5" x14ac:dyDescent="0.25">
      <c r="E52" s="174" t="s">
        <v>2</v>
      </c>
      <c r="F52" s="175" t="s">
        <v>75</v>
      </c>
      <c r="G52" s="179">
        <f t="shared" si="3"/>
        <v>822.71967925158697</v>
      </c>
      <c r="H52" s="182">
        <f>VLOOKUP(F52,SummaryReport!$A$48:$J$65,8,FALSE)</f>
        <v>821</v>
      </c>
      <c r="I52" s="180">
        <f t="shared" si="4"/>
        <v>-2.0946154099719116E-3</v>
      </c>
      <c r="L52" s="1"/>
      <c r="M52" s="1"/>
      <c r="N52" s="1"/>
      <c r="O52" s="1"/>
    </row>
    <row r="53" spans="5:15" ht="15.75" x14ac:dyDescent="0.25">
      <c r="E53" s="174" t="s">
        <v>3</v>
      </c>
      <c r="F53" s="175" t="s">
        <v>73</v>
      </c>
      <c r="G53" s="179">
        <f t="shared" si="3"/>
        <v>526.82926829268285</v>
      </c>
      <c r="H53" s="182">
        <f>VLOOKUP(F53,SummaryReport!$A$48:$J$65,8,FALSE)</f>
        <v>527</v>
      </c>
      <c r="I53" s="180">
        <f t="shared" si="4"/>
        <v>3.2396908409326741E-4</v>
      </c>
      <c r="L53" s="1"/>
      <c r="M53" s="1"/>
      <c r="N53" s="1"/>
      <c r="O53" s="1"/>
    </row>
    <row r="54" spans="5:15" ht="31.5" x14ac:dyDescent="0.25">
      <c r="E54" s="174" t="s">
        <v>4</v>
      </c>
      <c r="F54" s="175" t="s">
        <v>74</v>
      </c>
      <c r="G54" s="179">
        <f t="shared" si="3"/>
        <v>832.82926829268297</v>
      </c>
      <c r="H54" s="182">
        <f>VLOOKUP(F54,SummaryReport!$A$48:$J$65,8,FALSE)</f>
        <v>834</v>
      </c>
      <c r="I54" s="180">
        <f t="shared" si="4"/>
        <v>1.403755044744659E-3</v>
      </c>
      <c r="L54" s="1"/>
      <c r="M54" s="1"/>
      <c r="N54" s="1"/>
      <c r="O54" s="1"/>
    </row>
    <row r="55" spans="5:15" ht="31.5" x14ac:dyDescent="0.25">
      <c r="E55" s="174" t="s">
        <v>93</v>
      </c>
      <c r="F55" s="175" t="s">
        <v>77</v>
      </c>
      <c r="G55" s="179">
        <f t="shared" si="3"/>
        <v>216</v>
      </c>
      <c r="H55" s="182">
        <f>VLOOKUP(F55,SummaryReport!$A$48:$J$65,8,FALSE)</f>
        <v>214</v>
      </c>
      <c r="I55" s="180">
        <f t="shared" si="4"/>
        <v>-9.3457943925232545E-3</v>
      </c>
      <c r="L55" s="1"/>
      <c r="M55" s="1"/>
      <c r="N55" s="1"/>
      <c r="O55" s="1"/>
    </row>
    <row r="56" spans="5:15" ht="15.75" x14ac:dyDescent="0.25">
      <c r="E56" s="174" t="s">
        <v>5</v>
      </c>
      <c r="F56" s="175" t="s">
        <v>82</v>
      </c>
      <c r="G56" s="179">
        <f t="shared" si="3"/>
        <v>991.964121032614</v>
      </c>
      <c r="H56" s="182">
        <f>VLOOKUP(F56,SummaryReport!$A$48:$J$65,8,FALSE)</f>
        <v>976</v>
      </c>
      <c r="I56" s="180">
        <f t="shared" si="4"/>
        <v>-1.6356681385875094E-2</v>
      </c>
      <c r="L56" s="1"/>
      <c r="M56" s="1"/>
      <c r="N56" s="1"/>
      <c r="O56" s="1"/>
    </row>
    <row r="57" spans="5:15" ht="47.25" x14ac:dyDescent="0.25">
      <c r="E57" s="174" t="s">
        <v>94</v>
      </c>
      <c r="F57" s="175" t="s">
        <v>85</v>
      </c>
      <c r="G57" s="179">
        <f t="shared" si="3"/>
        <v>291.89189189189193</v>
      </c>
      <c r="H57" s="182">
        <f>VLOOKUP(F57,SummaryReport!$A$48:$J$65,8,FALSE)</f>
        <v>293</v>
      </c>
      <c r="I57" s="180">
        <f t="shared" si="4"/>
        <v>3.7819389355224775E-3</v>
      </c>
      <c r="L57" s="1"/>
      <c r="M57" s="1"/>
      <c r="N57" s="1"/>
      <c r="O57" s="1"/>
    </row>
    <row r="58" spans="5:15" ht="31.5" x14ac:dyDescent="0.25">
      <c r="E58" s="174" t="s">
        <v>95</v>
      </c>
      <c r="F58" s="175" t="s">
        <v>83</v>
      </c>
      <c r="G58" s="179">
        <f t="shared" si="3"/>
        <v>291.89189189189193</v>
      </c>
      <c r="H58" s="182">
        <f>VLOOKUP(F58,SummaryReport!$A$48:$J$65,8,FALSE)</f>
        <v>283</v>
      </c>
      <c r="I58" s="180">
        <f t="shared" si="4"/>
        <v>-3.1420112692197577E-2</v>
      </c>
      <c r="L58" s="1"/>
      <c r="M58" s="1"/>
      <c r="N58" s="1"/>
      <c r="O58" s="1"/>
    </row>
    <row r="59" spans="5:15" ht="47.25" x14ac:dyDescent="0.25">
      <c r="E59" s="174" t="s">
        <v>96</v>
      </c>
      <c r="F59" s="175" t="s">
        <v>76</v>
      </c>
      <c r="G59" s="179">
        <f t="shared" si="3"/>
        <v>291.89189189189193</v>
      </c>
      <c r="H59" s="182">
        <f>VLOOKUP(F59,SummaryReport!$A$48:$J$65,8,FALSE)</f>
        <v>282</v>
      </c>
      <c r="I59" s="180">
        <f t="shared" si="4"/>
        <v>-3.5077630822311745E-2</v>
      </c>
    </row>
  </sheetData>
  <mergeCells count="3">
    <mergeCell ref="E28:I28"/>
    <mergeCell ref="E45:I45"/>
    <mergeCell ref="E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K7" sqref="K7"/>
    </sheetView>
  </sheetViews>
  <sheetFormatPr defaultColWidth="8.85546875" defaultRowHeight="15" x14ac:dyDescent="0.25"/>
  <cols>
    <col min="1" max="1" width="36.42578125" bestFit="1" customWidth="1"/>
  </cols>
  <sheetData>
    <row r="1" spans="1:10" x14ac:dyDescent="0.25">
      <c r="A1" s="215" t="s">
        <v>18</v>
      </c>
      <c r="B1" s="209" t="s">
        <v>59</v>
      </c>
      <c r="C1" s="209" t="s">
        <v>60</v>
      </c>
      <c r="D1" s="209" t="s">
        <v>61</v>
      </c>
      <c r="E1" s="209" t="s">
        <v>62</v>
      </c>
      <c r="F1" s="209" t="s">
        <v>63</v>
      </c>
      <c r="G1" s="209" t="s">
        <v>64</v>
      </c>
      <c r="H1" s="209" t="s">
        <v>19</v>
      </c>
      <c r="I1" s="209" t="s">
        <v>20</v>
      </c>
      <c r="J1" s="210" t="s">
        <v>21</v>
      </c>
    </row>
    <row r="2" spans="1:10" x14ac:dyDescent="0.25">
      <c r="A2" s="218" t="s">
        <v>68</v>
      </c>
      <c r="B2" s="219" t="s">
        <v>65</v>
      </c>
      <c r="C2" s="219">
        <v>0.627</v>
      </c>
      <c r="D2" s="219">
        <v>1.0289999999999999</v>
      </c>
      <c r="E2" s="219">
        <v>1.659</v>
      </c>
      <c r="F2" s="219">
        <v>0.23699999999999999</v>
      </c>
      <c r="G2" s="219">
        <v>1.3540000000000001</v>
      </c>
      <c r="H2" s="219">
        <v>165</v>
      </c>
      <c r="I2" s="219">
        <v>1</v>
      </c>
      <c r="J2" s="220">
        <v>0</v>
      </c>
    </row>
    <row r="3" spans="1:10" x14ac:dyDescent="0.25">
      <c r="A3" s="216" t="s">
        <v>73</v>
      </c>
      <c r="B3" s="211" t="s">
        <v>65</v>
      </c>
      <c r="C3" s="211">
        <v>8.1000000000000003E-2</v>
      </c>
      <c r="D3" s="211">
        <v>8.7999999999999995E-2</v>
      </c>
      <c r="E3" s="211">
        <v>0.11899999999999999</v>
      </c>
      <c r="F3" s="211">
        <v>7.0000000000000001E-3</v>
      </c>
      <c r="G3" s="211">
        <v>9.4E-2</v>
      </c>
      <c r="H3" s="211">
        <v>60</v>
      </c>
      <c r="I3" s="211">
        <v>0</v>
      </c>
      <c r="J3" s="212">
        <v>0</v>
      </c>
    </row>
    <row r="4" spans="1:10" x14ac:dyDescent="0.25">
      <c r="A4" s="216" t="s">
        <v>74</v>
      </c>
      <c r="B4" s="211" t="s">
        <v>65</v>
      </c>
      <c r="C4" s="211">
        <v>0.13900000000000001</v>
      </c>
      <c r="D4" s="211">
        <v>0.19600000000000001</v>
      </c>
      <c r="E4" s="211">
        <v>0.34499999999999997</v>
      </c>
      <c r="F4" s="211">
        <v>2.8000000000000001E-2</v>
      </c>
      <c r="G4" s="211">
        <v>0.217</v>
      </c>
      <c r="H4" s="211">
        <v>92</v>
      </c>
      <c r="I4" s="211">
        <v>0</v>
      </c>
      <c r="J4" s="212">
        <v>0</v>
      </c>
    </row>
    <row r="5" spans="1:10" x14ac:dyDescent="0.25">
      <c r="A5" s="216" t="s">
        <v>75</v>
      </c>
      <c r="B5" s="211" t="s">
        <v>65</v>
      </c>
      <c r="C5" s="211">
        <v>8.1000000000000003E-2</v>
      </c>
      <c r="D5" s="211">
        <v>9.0999999999999998E-2</v>
      </c>
      <c r="E5" s="211">
        <v>0.13700000000000001</v>
      </c>
      <c r="F5" s="211">
        <v>1.2999999999999999E-2</v>
      </c>
      <c r="G5" s="211">
        <v>0.109</v>
      </c>
      <c r="H5" s="211">
        <v>92</v>
      </c>
      <c r="I5" s="211">
        <v>0</v>
      </c>
      <c r="J5" s="212">
        <v>0</v>
      </c>
    </row>
    <row r="6" spans="1:10" x14ac:dyDescent="0.25">
      <c r="A6" s="216" t="s">
        <v>76</v>
      </c>
      <c r="B6" s="211" t="s">
        <v>65</v>
      </c>
      <c r="C6" s="211">
        <v>0.13600000000000001</v>
      </c>
      <c r="D6" s="211">
        <v>0.153</v>
      </c>
      <c r="E6" s="211">
        <v>0.23599999999999999</v>
      </c>
      <c r="F6" s="211">
        <v>2.4E-2</v>
      </c>
      <c r="G6" s="211">
        <v>0.189</v>
      </c>
      <c r="H6" s="211">
        <v>32</v>
      </c>
      <c r="I6" s="211">
        <v>0</v>
      </c>
      <c r="J6" s="212">
        <v>0</v>
      </c>
    </row>
    <row r="7" spans="1:10" x14ac:dyDescent="0.25">
      <c r="A7" s="216" t="s">
        <v>77</v>
      </c>
      <c r="B7" s="211" t="s">
        <v>65</v>
      </c>
      <c r="C7" s="211">
        <v>8.2000000000000003E-2</v>
      </c>
      <c r="D7" s="211">
        <v>0.10299999999999999</v>
      </c>
      <c r="E7" s="211">
        <v>0.19600000000000001</v>
      </c>
      <c r="F7" s="211">
        <v>2.8000000000000001E-2</v>
      </c>
      <c r="G7" s="211">
        <v>0.13900000000000001</v>
      </c>
      <c r="H7" s="211">
        <v>24</v>
      </c>
      <c r="I7" s="211">
        <v>0</v>
      </c>
      <c r="J7" s="212">
        <v>0</v>
      </c>
    </row>
    <row r="8" spans="1:10" x14ac:dyDescent="0.25">
      <c r="A8" s="216" t="s">
        <v>78</v>
      </c>
      <c r="B8" s="211" t="s">
        <v>65</v>
      </c>
      <c r="C8" s="211">
        <v>7.9000000000000001E-2</v>
      </c>
      <c r="D8" s="211">
        <v>8.6999999999999994E-2</v>
      </c>
      <c r="E8" s="211">
        <v>0.13200000000000001</v>
      </c>
      <c r="F8" s="211">
        <v>1.2E-2</v>
      </c>
      <c r="G8" s="211">
        <v>0.1</v>
      </c>
      <c r="H8" s="211">
        <v>92</v>
      </c>
      <c r="I8" s="211">
        <v>0</v>
      </c>
      <c r="J8" s="212">
        <v>0</v>
      </c>
    </row>
    <row r="9" spans="1:10" x14ac:dyDescent="0.25">
      <c r="A9" s="216" t="s">
        <v>79</v>
      </c>
      <c r="B9" s="211" t="s">
        <v>65</v>
      </c>
      <c r="C9" s="211">
        <v>0.14799999999999999</v>
      </c>
      <c r="D9" s="211">
        <v>0.17599999999999999</v>
      </c>
      <c r="E9" s="211">
        <v>0.27100000000000002</v>
      </c>
      <c r="F9" s="211">
        <v>2.4E-2</v>
      </c>
      <c r="G9" s="211">
        <v>0.20799999999999999</v>
      </c>
      <c r="H9" s="211">
        <v>102</v>
      </c>
      <c r="I9" s="211">
        <v>0</v>
      </c>
      <c r="J9" s="212">
        <v>0</v>
      </c>
    </row>
    <row r="10" spans="1:10" x14ac:dyDescent="0.25">
      <c r="A10" s="216" t="s">
        <v>80</v>
      </c>
      <c r="B10" s="211" t="s">
        <v>65</v>
      </c>
      <c r="C10" s="211">
        <v>0.13100000000000001</v>
      </c>
      <c r="D10" s="211">
        <v>0.15</v>
      </c>
      <c r="E10" s="211">
        <v>0.55000000000000004</v>
      </c>
      <c r="F10" s="211">
        <v>3.5999999999999997E-2</v>
      </c>
      <c r="G10" s="211">
        <v>0.17699999999999999</v>
      </c>
      <c r="H10" s="211">
        <v>168</v>
      </c>
      <c r="I10" s="211">
        <v>0</v>
      </c>
      <c r="J10" s="212">
        <v>0</v>
      </c>
    </row>
    <row r="11" spans="1:10" x14ac:dyDescent="0.25">
      <c r="A11" s="216" t="s">
        <v>81</v>
      </c>
      <c r="B11" s="211" t="s">
        <v>65</v>
      </c>
      <c r="C11" s="211">
        <v>0.13900000000000001</v>
      </c>
      <c r="D11" s="211">
        <v>0.16700000000000001</v>
      </c>
      <c r="E11" s="211">
        <v>0.36099999999999999</v>
      </c>
      <c r="F11" s="211">
        <v>3.2000000000000001E-2</v>
      </c>
      <c r="G11" s="211">
        <v>0.21199999999999999</v>
      </c>
      <c r="H11" s="211">
        <v>136</v>
      </c>
      <c r="I11" s="211">
        <v>0</v>
      </c>
      <c r="J11" s="212">
        <v>0</v>
      </c>
    </row>
    <row r="12" spans="1:10" x14ac:dyDescent="0.25">
      <c r="A12" s="216" t="s">
        <v>82</v>
      </c>
      <c r="B12" s="211" t="s">
        <v>65</v>
      </c>
      <c r="C12" s="211">
        <v>0.126</v>
      </c>
      <c r="D12" s="211">
        <v>0.14099999999999999</v>
      </c>
      <c r="E12" s="211">
        <v>0.185</v>
      </c>
      <c r="F12" s="211">
        <v>1.4E-2</v>
      </c>
      <c r="G12" s="211">
        <v>0.16400000000000001</v>
      </c>
      <c r="H12" s="211">
        <v>108</v>
      </c>
      <c r="I12" s="211">
        <v>0</v>
      </c>
      <c r="J12" s="212">
        <v>0</v>
      </c>
    </row>
    <row r="13" spans="1:10" x14ac:dyDescent="0.25">
      <c r="A13" s="216" t="s">
        <v>83</v>
      </c>
      <c r="B13" s="211" t="s">
        <v>65</v>
      </c>
      <c r="C13" s="211">
        <v>6.9000000000000006E-2</v>
      </c>
      <c r="D13" s="211">
        <v>7.5999999999999998E-2</v>
      </c>
      <c r="E13" s="211">
        <v>0.107</v>
      </c>
      <c r="F13" s="211">
        <v>0.01</v>
      </c>
      <c r="G13" s="211">
        <v>8.7999999999999995E-2</v>
      </c>
      <c r="H13" s="211">
        <v>32</v>
      </c>
      <c r="I13" s="211">
        <v>0</v>
      </c>
      <c r="J13" s="212">
        <v>0</v>
      </c>
    </row>
    <row r="14" spans="1:10" x14ac:dyDescent="0.25">
      <c r="A14" s="216" t="s">
        <v>84</v>
      </c>
      <c r="B14" s="211" t="s">
        <v>65</v>
      </c>
      <c r="C14" s="211">
        <v>7.0999999999999994E-2</v>
      </c>
      <c r="D14" s="211">
        <v>7.5999999999999998E-2</v>
      </c>
      <c r="E14" s="211">
        <v>0.114</v>
      </c>
      <c r="F14" s="211">
        <v>8.0000000000000002E-3</v>
      </c>
      <c r="G14" s="211">
        <v>8.3000000000000004E-2</v>
      </c>
      <c r="H14" s="211">
        <v>32</v>
      </c>
      <c r="I14" s="211">
        <v>0</v>
      </c>
      <c r="J14" s="212">
        <v>0</v>
      </c>
    </row>
    <row r="15" spans="1:10" x14ac:dyDescent="0.25">
      <c r="A15" s="216" t="s">
        <v>86</v>
      </c>
      <c r="B15" s="211" t="s">
        <v>65</v>
      </c>
      <c r="C15" s="211">
        <v>0.73</v>
      </c>
      <c r="D15" s="211">
        <v>0.79900000000000004</v>
      </c>
      <c r="E15" s="211">
        <v>0.97299999999999998</v>
      </c>
      <c r="F15" s="211">
        <v>6.0999999999999999E-2</v>
      </c>
      <c r="G15" s="211">
        <v>0.88700000000000001</v>
      </c>
      <c r="H15" s="211">
        <v>32</v>
      </c>
      <c r="I15" s="211">
        <v>0</v>
      </c>
      <c r="J15" s="212">
        <v>0</v>
      </c>
    </row>
    <row r="16" spans="1:10" x14ac:dyDescent="0.25">
      <c r="A16" s="216" t="s">
        <v>87</v>
      </c>
      <c r="B16" s="211" t="s">
        <v>65</v>
      </c>
      <c r="C16" s="211">
        <v>0.83399999999999996</v>
      </c>
      <c r="D16" s="211">
        <v>0.93600000000000005</v>
      </c>
      <c r="E16" s="211">
        <v>1.107</v>
      </c>
      <c r="F16" s="211">
        <v>6.0999999999999999E-2</v>
      </c>
      <c r="G16" s="211">
        <v>1.0229999999999999</v>
      </c>
      <c r="H16" s="211">
        <v>58</v>
      </c>
      <c r="I16" s="211">
        <v>0</v>
      </c>
      <c r="J16" s="212">
        <v>0</v>
      </c>
    </row>
    <row r="17" spans="1:18" x14ac:dyDescent="0.25">
      <c r="A17" s="216" t="s">
        <v>88</v>
      </c>
      <c r="B17" s="211" t="s">
        <v>65</v>
      </c>
      <c r="C17" s="211">
        <v>0.56100000000000005</v>
      </c>
      <c r="D17" s="211">
        <v>0.64</v>
      </c>
      <c r="E17" s="211">
        <v>0.72899999999999998</v>
      </c>
      <c r="F17" s="211">
        <v>5.3999999999999999E-2</v>
      </c>
      <c r="G17" s="211">
        <v>0.72399999999999998</v>
      </c>
      <c r="H17" s="211">
        <v>10</v>
      </c>
      <c r="I17" s="211">
        <v>0</v>
      </c>
      <c r="J17" s="212">
        <v>0</v>
      </c>
    </row>
    <row r="18" spans="1:18" x14ac:dyDescent="0.25">
      <c r="A18" s="216" t="s">
        <v>89</v>
      </c>
      <c r="B18" s="211" t="s">
        <v>65</v>
      </c>
      <c r="C18" s="211">
        <v>0.67700000000000005</v>
      </c>
      <c r="D18" s="211">
        <v>0.79200000000000004</v>
      </c>
      <c r="E18" s="211">
        <v>1.2250000000000001</v>
      </c>
      <c r="F18" s="211">
        <v>0.126</v>
      </c>
      <c r="G18" s="211">
        <v>0.92</v>
      </c>
      <c r="H18" s="211">
        <v>24</v>
      </c>
      <c r="I18" s="211">
        <v>0</v>
      </c>
      <c r="J18" s="212">
        <v>0</v>
      </c>
    </row>
    <row r="19" spans="1:18" x14ac:dyDescent="0.25">
      <c r="A19" s="216" t="s">
        <v>90</v>
      </c>
      <c r="B19" s="211" t="s">
        <v>65</v>
      </c>
      <c r="C19" s="211">
        <v>0.54500000000000004</v>
      </c>
      <c r="D19" s="211">
        <v>0.59</v>
      </c>
      <c r="E19" s="211">
        <v>0.78100000000000003</v>
      </c>
      <c r="F19" s="211">
        <v>5.0999999999999997E-2</v>
      </c>
      <c r="G19" s="211">
        <v>0.65900000000000003</v>
      </c>
      <c r="H19" s="211">
        <v>32</v>
      </c>
      <c r="I19" s="211">
        <v>0</v>
      </c>
      <c r="J19" s="212">
        <v>0</v>
      </c>
    </row>
    <row r="20" spans="1:18" x14ac:dyDescent="0.25">
      <c r="A20" s="217" t="s">
        <v>91</v>
      </c>
      <c r="B20" s="213" t="s">
        <v>65</v>
      </c>
      <c r="C20" s="213">
        <v>0.68899999999999995</v>
      </c>
      <c r="D20" s="213">
        <v>0.77700000000000002</v>
      </c>
      <c r="E20" s="213">
        <v>0.96</v>
      </c>
      <c r="F20" s="213">
        <v>8.3000000000000004E-2</v>
      </c>
      <c r="G20" s="213">
        <v>0.84099999999999997</v>
      </c>
      <c r="H20" s="213">
        <v>10</v>
      </c>
      <c r="I20" s="213">
        <v>0</v>
      </c>
      <c r="J20" s="214">
        <v>0</v>
      </c>
    </row>
    <row r="22" spans="1:18" x14ac:dyDescent="0.25">
      <c r="A22" s="171"/>
      <c r="B22" s="173"/>
      <c r="C22" s="173"/>
      <c r="D22" s="173"/>
      <c r="E22" s="173"/>
      <c r="F22" s="173"/>
      <c r="G22" s="173"/>
      <c r="H22" s="173"/>
      <c r="I22" s="173"/>
      <c r="J22" s="172"/>
      <c r="K22" s="172"/>
      <c r="L22" s="172"/>
      <c r="M22" s="172"/>
      <c r="N22" s="172"/>
      <c r="O22" s="172"/>
      <c r="P22" s="172"/>
      <c r="Q22" s="172"/>
      <c r="R22" s="172"/>
    </row>
    <row r="23" spans="1:18" x14ac:dyDescent="0.25">
      <c r="A23" s="205" t="s">
        <v>106</v>
      </c>
      <c r="B23" s="206"/>
      <c r="C23" s="206"/>
      <c r="D23" s="206"/>
      <c r="E23" s="206"/>
      <c r="F23" s="206"/>
      <c r="G23" s="206"/>
      <c r="H23" s="206"/>
      <c r="I23" s="206"/>
      <c r="J23" s="207"/>
      <c r="K23" s="172"/>
      <c r="L23" s="172"/>
      <c r="M23" s="172"/>
      <c r="N23" s="172"/>
      <c r="O23" s="172"/>
      <c r="P23" s="172"/>
      <c r="Q23" s="172"/>
      <c r="R23" s="172"/>
    </row>
    <row r="24" spans="1:18" x14ac:dyDescent="0.25">
      <c r="A24" s="199" t="s">
        <v>97</v>
      </c>
      <c r="B24" s="221" t="s">
        <v>59</v>
      </c>
      <c r="C24" s="222" t="s">
        <v>98</v>
      </c>
      <c r="D24" s="222" t="s">
        <v>99</v>
      </c>
      <c r="E24" s="222" t="s">
        <v>100</v>
      </c>
      <c r="F24" s="222" t="s">
        <v>101</v>
      </c>
      <c r="G24" s="222" t="s">
        <v>102</v>
      </c>
      <c r="H24" s="222" t="s">
        <v>103</v>
      </c>
      <c r="I24" s="222" t="s">
        <v>104</v>
      </c>
      <c r="J24" s="223" t="s">
        <v>105</v>
      </c>
      <c r="K24" s="190"/>
      <c r="L24" s="172"/>
      <c r="M24" s="172"/>
      <c r="N24" s="172"/>
      <c r="O24" s="172"/>
      <c r="P24" s="172"/>
      <c r="Q24" s="172"/>
      <c r="R24" s="172"/>
    </row>
    <row r="25" spans="1:18" x14ac:dyDescent="0.25">
      <c r="A25" s="199" t="s">
        <v>73</v>
      </c>
      <c r="B25" s="197"/>
      <c r="C25" s="197">
        <v>0.08</v>
      </c>
      <c r="D25" s="197">
        <v>9.1999999999999998E-2</v>
      </c>
      <c r="E25" s="197">
        <v>0.58699999999999997</v>
      </c>
      <c r="F25" s="197">
        <v>3.9E-2</v>
      </c>
      <c r="G25" s="197">
        <v>0.107</v>
      </c>
      <c r="H25" s="197">
        <v>176</v>
      </c>
      <c r="I25" s="197">
        <v>0</v>
      </c>
      <c r="J25" s="198">
        <v>0</v>
      </c>
    </row>
    <row r="26" spans="1:18" x14ac:dyDescent="0.25">
      <c r="A26" s="195" t="s">
        <v>74</v>
      </c>
      <c r="B26" s="191"/>
      <c r="C26" s="191">
        <v>0.14499999999999999</v>
      </c>
      <c r="D26" s="191">
        <v>0.218</v>
      </c>
      <c r="E26" s="191">
        <v>1.744</v>
      </c>
      <c r="F26" s="191">
        <v>0.129</v>
      </c>
      <c r="G26" s="191">
        <v>0.23400000000000001</v>
      </c>
      <c r="H26" s="191">
        <v>277</v>
      </c>
      <c r="I26" s="191">
        <v>0</v>
      </c>
      <c r="J26" s="192">
        <v>0</v>
      </c>
    </row>
    <row r="27" spans="1:18" x14ac:dyDescent="0.25">
      <c r="A27" s="195" t="s">
        <v>75</v>
      </c>
      <c r="B27" s="191"/>
      <c r="C27" s="191">
        <v>0.08</v>
      </c>
      <c r="D27" s="191">
        <v>9.1999999999999998E-2</v>
      </c>
      <c r="E27" s="191">
        <v>0.192</v>
      </c>
      <c r="F27" s="191">
        <v>1.6E-2</v>
      </c>
      <c r="G27" s="191">
        <v>0.113</v>
      </c>
      <c r="H27" s="191">
        <v>277</v>
      </c>
      <c r="I27" s="191">
        <v>0</v>
      </c>
      <c r="J27" s="192">
        <v>0</v>
      </c>
    </row>
    <row r="28" spans="1:18" x14ac:dyDescent="0.25">
      <c r="A28" s="195" t="s">
        <v>76</v>
      </c>
      <c r="B28" s="191"/>
      <c r="C28" s="191">
        <v>0.13100000000000001</v>
      </c>
      <c r="D28" s="191">
        <v>0.17799999999999999</v>
      </c>
      <c r="E28" s="191">
        <v>0.93100000000000005</v>
      </c>
      <c r="F28" s="191">
        <v>9.0999999999999998E-2</v>
      </c>
      <c r="G28" s="191">
        <v>0.22</v>
      </c>
      <c r="H28" s="191">
        <v>95</v>
      </c>
      <c r="I28" s="191">
        <v>0</v>
      </c>
      <c r="J28" s="192">
        <v>0</v>
      </c>
    </row>
    <row r="29" spans="1:18" x14ac:dyDescent="0.25">
      <c r="A29" s="195" t="s">
        <v>77</v>
      </c>
      <c r="B29" s="191"/>
      <c r="C29" s="191">
        <v>7.6999999999999999E-2</v>
      </c>
      <c r="D29" s="191">
        <v>0.106</v>
      </c>
      <c r="E29" s="191">
        <v>0.20599999999999999</v>
      </c>
      <c r="F29" s="191">
        <v>2.3E-2</v>
      </c>
      <c r="G29" s="191">
        <v>0.126</v>
      </c>
      <c r="H29" s="191">
        <v>72</v>
      </c>
      <c r="I29" s="191">
        <v>0</v>
      </c>
      <c r="J29" s="192">
        <v>0</v>
      </c>
    </row>
    <row r="30" spans="1:18" x14ac:dyDescent="0.25">
      <c r="A30" s="195" t="s">
        <v>78</v>
      </c>
      <c r="B30" s="191"/>
      <c r="C30" s="191">
        <v>7.9000000000000001E-2</v>
      </c>
      <c r="D30" s="191">
        <v>9.2999999999999999E-2</v>
      </c>
      <c r="E30" s="191">
        <v>1.099</v>
      </c>
      <c r="F30" s="191">
        <v>6.2E-2</v>
      </c>
      <c r="G30" s="191">
        <v>0.108</v>
      </c>
      <c r="H30" s="191">
        <v>275</v>
      </c>
      <c r="I30" s="191">
        <v>0</v>
      </c>
      <c r="J30" s="192">
        <v>0</v>
      </c>
    </row>
    <row r="31" spans="1:18" x14ac:dyDescent="0.25">
      <c r="A31" s="195" t="s">
        <v>79</v>
      </c>
      <c r="B31" s="191"/>
      <c r="C31" s="191">
        <v>0.14599999999999999</v>
      </c>
      <c r="D31" s="191">
        <v>0.18</v>
      </c>
      <c r="E31" s="191">
        <v>0.82699999999999996</v>
      </c>
      <c r="F31" s="191">
        <v>5.2999999999999999E-2</v>
      </c>
      <c r="G31" s="191">
        <v>0.20799999999999999</v>
      </c>
      <c r="H31" s="191">
        <v>305</v>
      </c>
      <c r="I31" s="191">
        <v>0</v>
      </c>
      <c r="J31" s="192">
        <v>0</v>
      </c>
    </row>
    <row r="32" spans="1:18" x14ac:dyDescent="0.25">
      <c r="A32" s="195" t="s">
        <v>80</v>
      </c>
      <c r="B32" s="191"/>
      <c r="C32" s="191">
        <v>0.13</v>
      </c>
      <c r="D32" s="191">
        <v>0.16400000000000001</v>
      </c>
      <c r="E32" s="191">
        <v>1.9950000000000001</v>
      </c>
      <c r="F32" s="191">
        <v>0.11899999999999999</v>
      </c>
      <c r="G32" s="191">
        <v>0.186</v>
      </c>
      <c r="H32" s="191">
        <v>505</v>
      </c>
      <c r="I32" s="191">
        <v>0</v>
      </c>
      <c r="J32" s="192">
        <v>0</v>
      </c>
    </row>
    <row r="33" spans="1:10" x14ac:dyDescent="0.25">
      <c r="A33" s="195" t="s">
        <v>81</v>
      </c>
      <c r="B33" s="191"/>
      <c r="C33" s="191">
        <v>0.13600000000000001</v>
      </c>
      <c r="D33" s="191">
        <v>0.17599999999999999</v>
      </c>
      <c r="E33" s="191">
        <v>1.3420000000000001</v>
      </c>
      <c r="F33" s="191">
        <v>9.4E-2</v>
      </c>
      <c r="G33" s="191">
        <v>0.21099999999999999</v>
      </c>
      <c r="H33" s="191">
        <v>407</v>
      </c>
      <c r="I33" s="191">
        <v>0</v>
      </c>
      <c r="J33" s="192">
        <v>0</v>
      </c>
    </row>
    <row r="34" spans="1:10" x14ac:dyDescent="0.25">
      <c r="A34" s="195" t="s">
        <v>82</v>
      </c>
      <c r="B34" s="191"/>
      <c r="C34" s="191">
        <v>0.125</v>
      </c>
      <c r="D34" s="191">
        <v>0.153</v>
      </c>
      <c r="E34" s="191">
        <v>0.52100000000000002</v>
      </c>
      <c r="F34" s="191">
        <v>4.2000000000000003E-2</v>
      </c>
      <c r="G34" s="191">
        <v>0.184</v>
      </c>
      <c r="H34" s="191">
        <v>327</v>
      </c>
      <c r="I34" s="191">
        <v>0</v>
      </c>
      <c r="J34" s="192">
        <v>0</v>
      </c>
    </row>
    <row r="35" spans="1:10" x14ac:dyDescent="0.25">
      <c r="A35" s="195" t="s">
        <v>83</v>
      </c>
      <c r="B35" s="191"/>
      <c r="C35" s="191">
        <v>6.8000000000000005E-2</v>
      </c>
      <c r="D35" s="191">
        <v>8.2000000000000003E-2</v>
      </c>
      <c r="E35" s="191">
        <v>0.185</v>
      </c>
      <c r="F35" s="191">
        <v>1.6E-2</v>
      </c>
      <c r="G35" s="191">
        <v>0.1</v>
      </c>
      <c r="H35" s="191">
        <v>95</v>
      </c>
      <c r="I35" s="191">
        <v>1</v>
      </c>
      <c r="J35" s="192">
        <v>0</v>
      </c>
    </row>
    <row r="36" spans="1:10" x14ac:dyDescent="0.25">
      <c r="A36" s="195" t="s">
        <v>84</v>
      </c>
      <c r="B36" s="191"/>
      <c r="C36" s="191">
        <v>7.0000000000000007E-2</v>
      </c>
      <c r="D36" s="191">
        <v>0.10299999999999999</v>
      </c>
      <c r="E36" s="191">
        <v>0.81599999999999995</v>
      </c>
      <c r="F36" s="191">
        <v>0.11700000000000001</v>
      </c>
      <c r="G36" s="191">
        <v>0.10299999999999999</v>
      </c>
      <c r="H36" s="191">
        <v>98</v>
      </c>
      <c r="I36" s="191">
        <v>0</v>
      </c>
      <c r="J36" s="192">
        <v>0</v>
      </c>
    </row>
    <row r="37" spans="1:10" x14ac:dyDescent="0.25">
      <c r="A37" s="195" t="s">
        <v>86</v>
      </c>
      <c r="B37" s="191"/>
      <c r="C37" s="191">
        <v>0.71199999999999997</v>
      </c>
      <c r="D37" s="191">
        <v>0.86799999999999999</v>
      </c>
      <c r="E37" s="191">
        <v>1.9419999999999999</v>
      </c>
      <c r="F37" s="191">
        <v>0.16500000000000001</v>
      </c>
      <c r="G37" s="191">
        <v>0.98799999999999999</v>
      </c>
      <c r="H37" s="191">
        <v>100</v>
      </c>
      <c r="I37" s="191">
        <v>0</v>
      </c>
      <c r="J37" s="192">
        <v>0</v>
      </c>
    </row>
    <row r="38" spans="1:10" x14ac:dyDescent="0.25">
      <c r="A38" s="195" t="s">
        <v>87</v>
      </c>
      <c r="B38" s="191"/>
      <c r="C38" s="191">
        <v>0.85099999999999998</v>
      </c>
      <c r="D38" s="191">
        <v>0.98899999999999999</v>
      </c>
      <c r="E38" s="191">
        <v>4.05</v>
      </c>
      <c r="F38" s="191">
        <v>0.29399999999999998</v>
      </c>
      <c r="G38" s="191">
        <v>1.0780000000000001</v>
      </c>
      <c r="H38" s="191">
        <v>175</v>
      </c>
      <c r="I38" s="191">
        <v>0</v>
      </c>
      <c r="J38" s="192">
        <v>0</v>
      </c>
    </row>
    <row r="39" spans="1:10" x14ac:dyDescent="0.25">
      <c r="A39" s="195" t="s">
        <v>88</v>
      </c>
      <c r="B39" s="191"/>
      <c r="C39" s="191">
        <v>0.56100000000000005</v>
      </c>
      <c r="D39" s="191">
        <v>0.71899999999999997</v>
      </c>
      <c r="E39" s="191">
        <v>2.5430000000000001</v>
      </c>
      <c r="F39" s="191">
        <v>0.34399999999999997</v>
      </c>
      <c r="G39" s="191">
        <v>0.75</v>
      </c>
      <c r="H39" s="191">
        <v>30</v>
      </c>
      <c r="I39" s="191">
        <v>0</v>
      </c>
      <c r="J39" s="192">
        <v>0</v>
      </c>
    </row>
    <row r="40" spans="1:10" x14ac:dyDescent="0.25">
      <c r="A40" s="195" t="s">
        <v>89</v>
      </c>
      <c r="B40" s="191"/>
      <c r="C40" s="191">
        <v>0.69699999999999995</v>
      </c>
      <c r="D40" s="191">
        <v>0.84699999999999998</v>
      </c>
      <c r="E40" s="191">
        <v>2.3450000000000002</v>
      </c>
      <c r="F40" s="191">
        <v>0.21099999999999999</v>
      </c>
      <c r="G40" s="191">
        <v>0.95499999999999996</v>
      </c>
      <c r="H40" s="191">
        <v>72</v>
      </c>
      <c r="I40" s="191">
        <v>0</v>
      </c>
      <c r="J40" s="192">
        <v>0</v>
      </c>
    </row>
    <row r="41" spans="1:10" x14ac:dyDescent="0.25">
      <c r="A41" s="195" t="s">
        <v>90</v>
      </c>
      <c r="B41" s="191"/>
      <c r="C41" s="191">
        <v>0.53700000000000003</v>
      </c>
      <c r="D41" s="191">
        <v>0.68100000000000005</v>
      </c>
      <c r="E41" s="191">
        <v>2.2160000000000002</v>
      </c>
      <c r="F41" s="191">
        <v>0.23200000000000001</v>
      </c>
      <c r="G41" s="191">
        <v>0.78</v>
      </c>
      <c r="H41" s="191">
        <v>95</v>
      </c>
      <c r="I41" s="191">
        <v>1</v>
      </c>
      <c r="J41" s="192">
        <v>0</v>
      </c>
    </row>
    <row r="42" spans="1:10" x14ac:dyDescent="0.25">
      <c r="A42" s="196" t="s">
        <v>91</v>
      </c>
      <c r="B42" s="193"/>
      <c r="C42" s="193">
        <v>0.55000000000000004</v>
      </c>
      <c r="D42" s="193">
        <v>0.75</v>
      </c>
      <c r="E42" s="193">
        <v>2.1059999999999999</v>
      </c>
      <c r="F42" s="193">
        <v>0.3</v>
      </c>
      <c r="G42" s="193">
        <v>0.88100000000000001</v>
      </c>
      <c r="H42" s="193">
        <v>30</v>
      </c>
      <c r="I42" s="193">
        <v>0</v>
      </c>
      <c r="J42" s="194">
        <v>0</v>
      </c>
    </row>
    <row r="46" spans="1:10" x14ac:dyDescent="0.25">
      <c r="A46" s="208" t="s">
        <v>23</v>
      </c>
      <c r="B46" s="208"/>
      <c r="C46" s="208"/>
      <c r="D46" s="208"/>
      <c r="E46" s="208"/>
      <c r="F46" s="208"/>
      <c r="G46" s="208"/>
      <c r="H46" s="208"/>
      <c r="I46" s="208"/>
      <c r="J46" s="208"/>
    </row>
    <row r="47" spans="1:10" x14ac:dyDescent="0.25">
      <c r="A47" s="199" t="s">
        <v>97</v>
      </c>
      <c r="B47" s="197" t="s">
        <v>59</v>
      </c>
      <c r="C47" s="197" t="s">
        <v>98</v>
      </c>
      <c r="D47" s="197" t="s">
        <v>99</v>
      </c>
      <c r="E47" s="197" t="s">
        <v>100</v>
      </c>
      <c r="F47" s="197" t="s">
        <v>101</v>
      </c>
      <c r="G47" s="197" t="s">
        <v>102</v>
      </c>
      <c r="H47" s="197" t="s">
        <v>103</v>
      </c>
      <c r="I47" s="197" t="s">
        <v>104</v>
      </c>
      <c r="J47" s="198" t="s">
        <v>105</v>
      </c>
    </row>
    <row r="48" spans="1:10" x14ac:dyDescent="0.25">
      <c r="A48" s="199" t="s">
        <v>73</v>
      </c>
      <c r="B48" s="197"/>
      <c r="C48" s="197">
        <v>0.08</v>
      </c>
      <c r="D48" s="197">
        <v>0.127</v>
      </c>
      <c r="E48" s="197">
        <v>2.0289999999999999</v>
      </c>
      <c r="F48" s="197">
        <v>0.17699999999999999</v>
      </c>
      <c r="G48" s="197">
        <v>0.128</v>
      </c>
      <c r="H48" s="197">
        <v>527</v>
      </c>
      <c r="I48" s="197">
        <v>0</v>
      </c>
      <c r="J48" s="198">
        <v>0</v>
      </c>
    </row>
    <row r="49" spans="1:10" x14ac:dyDescent="0.25">
      <c r="A49" s="195" t="s">
        <v>74</v>
      </c>
      <c r="B49" s="191"/>
      <c r="C49" s="191">
        <v>0.14599999999999999</v>
      </c>
      <c r="D49" s="191">
        <v>0.25</v>
      </c>
      <c r="E49" s="191">
        <v>3.9710000000000001</v>
      </c>
      <c r="F49" s="191">
        <v>0.217</v>
      </c>
      <c r="G49" s="191">
        <v>0.27300000000000002</v>
      </c>
      <c r="H49" s="191">
        <v>834</v>
      </c>
      <c r="I49" s="191">
        <v>0</v>
      </c>
      <c r="J49" s="192">
        <v>0</v>
      </c>
    </row>
    <row r="50" spans="1:10" x14ac:dyDescent="0.25">
      <c r="A50" s="195" t="s">
        <v>75</v>
      </c>
      <c r="B50" s="191"/>
      <c r="C50" s="191">
        <v>0.08</v>
      </c>
      <c r="D50" s="191">
        <v>9.8000000000000004E-2</v>
      </c>
      <c r="E50" s="191">
        <v>0.26200000000000001</v>
      </c>
      <c r="F50" s="191">
        <v>1.9E-2</v>
      </c>
      <c r="G50" s="191">
        <v>0.121</v>
      </c>
      <c r="H50" s="191">
        <v>821</v>
      </c>
      <c r="I50" s="191">
        <v>0</v>
      </c>
      <c r="J50" s="192">
        <v>0</v>
      </c>
    </row>
    <row r="51" spans="1:10" x14ac:dyDescent="0.25">
      <c r="A51" s="195" t="s">
        <v>76</v>
      </c>
      <c r="B51" s="191"/>
      <c r="C51" s="191">
        <v>0.13</v>
      </c>
      <c r="D51" s="191">
        <v>0.23200000000000001</v>
      </c>
      <c r="E51" s="191">
        <v>3.29</v>
      </c>
      <c r="F51" s="191">
        <v>0.315</v>
      </c>
      <c r="G51" s="191">
        <v>0.23200000000000001</v>
      </c>
      <c r="H51" s="191">
        <v>282</v>
      </c>
      <c r="I51" s="191">
        <v>0</v>
      </c>
      <c r="J51" s="192">
        <v>0</v>
      </c>
    </row>
    <row r="52" spans="1:10" x14ac:dyDescent="0.25">
      <c r="A52" s="195" t="s">
        <v>77</v>
      </c>
      <c r="B52" s="191"/>
      <c r="C52" s="191">
        <v>7.5999999999999998E-2</v>
      </c>
      <c r="D52" s="191">
        <v>0.158</v>
      </c>
      <c r="E52" s="191">
        <v>1.2989999999999999</v>
      </c>
      <c r="F52" s="191">
        <v>0.11600000000000001</v>
      </c>
      <c r="G52" s="191">
        <v>0.20100000000000001</v>
      </c>
      <c r="H52" s="191">
        <v>214</v>
      </c>
      <c r="I52" s="191">
        <v>2</v>
      </c>
      <c r="J52" s="192">
        <v>0</v>
      </c>
    </row>
    <row r="53" spans="1:10" x14ac:dyDescent="0.25">
      <c r="A53" s="195" t="s">
        <v>78</v>
      </c>
      <c r="B53" s="191"/>
      <c r="C53" s="191">
        <v>7.8E-2</v>
      </c>
      <c r="D53" s="191">
        <v>0.108</v>
      </c>
      <c r="E53" s="191">
        <v>1.2669999999999999</v>
      </c>
      <c r="F53" s="191">
        <v>8.6999999999999994E-2</v>
      </c>
      <c r="G53" s="191">
        <v>0.126</v>
      </c>
      <c r="H53" s="191">
        <v>820</v>
      </c>
      <c r="I53" s="191">
        <v>0</v>
      </c>
      <c r="J53" s="192">
        <v>0</v>
      </c>
    </row>
    <row r="54" spans="1:10" x14ac:dyDescent="0.25">
      <c r="A54" s="195" t="s">
        <v>79</v>
      </c>
      <c r="B54" s="191"/>
      <c r="C54" s="191">
        <v>0.14799999999999999</v>
      </c>
      <c r="D54" s="191">
        <v>0.27900000000000003</v>
      </c>
      <c r="E54" s="191">
        <v>4.1390000000000002</v>
      </c>
      <c r="F54" s="191">
        <v>0.42699999999999999</v>
      </c>
      <c r="G54" s="191">
        <v>0.27400000000000002</v>
      </c>
      <c r="H54" s="191">
        <v>915</v>
      </c>
      <c r="I54" s="191">
        <v>0</v>
      </c>
      <c r="J54" s="192">
        <v>0</v>
      </c>
    </row>
    <row r="55" spans="1:10" x14ac:dyDescent="0.25">
      <c r="A55" s="195" t="s">
        <v>80</v>
      </c>
      <c r="B55" s="191"/>
      <c r="C55" s="191">
        <v>0.13</v>
      </c>
      <c r="D55" s="191">
        <v>0.22700000000000001</v>
      </c>
      <c r="E55" s="191">
        <v>3.9580000000000002</v>
      </c>
      <c r="F55" s="191">
        <v>0.34399999999999997</v>
      </c>
      <c r="G55" s="191">
        <v>0.217</v>
      </c>
      <c r="H55" s="191">
        <v>1518</v>
      </c>
      <c r="I55" s="191">
        <v>0</v>
      </c>
      <c r="J55" s="192">
        <v>0</v>
      </c>
    </row>
    <row r="56" spans="1:10" x14ac:dyDescent="0.25">
      <c r="A56" s="195" t="s">
        <v>81</v>
      </c>
      <c r="B56" s="191"/>
      <c r="C56" s="191">
        <v>0.13400000000000001</v>
      </c>
      <c r="D56" s="191">
        <v>0.245</v>
      </c>
      <c r="E56" s="191">
        <v>3.8959999999999999</v>
      </c>
      <c r="F56" s="191">
        <v>0.314</v>
      </c>
      <c r="G56" s="191">
        <v>0.25700000000000001</v>
      </c>
      <c r="H56" s="191">
        <v>1220</v>
      </c>
      <c r="I56" s="191">
        <v>2</v>
      </c>
      <c r="J56" s="192">
        <v>0</v>
      </c>
    </row>
    <row r="57" spans="1:10" x14ac:dyDescent="0.25">
      <c r="A57" s="195" t="s">
        <v>82</v>
      </c>
      <c r="B57" s="191"/>
      <c r="C57" s="191">
        <v>0.126</v>
      </c>
      <c r="D57" s="191">
        <v>0.20599999999999999</v>
      </c>
      <c r="E57" s="191">
        <v>3.0819999999999999</v>
      </c>
      <c r="F57" s="191">
        <v>0.249</v>
      </c>
      <c r="G57" s="191">
        <v>0.217</v>
      </c>
      <c r="H57" s="191">
        <v>976</v>
      </c>
      <c r="I57" s="191">
        <v>0</v>
      </c>
      <c r="J57" s="192">
        <v>0</v>
      </c>
    </row>
    <row r="58" spans="1:10" x14ac:dyDescent="0.25">
      <c r="A58" s="195" t="s">
        <v>83</v>
      </c>
      <c r="B58" s="191"/>
      <c r="C58" s="191">
        <v>6.8000000000000005E-2</v>
      </c>
      <c r="D58" s="191">
        <v>9.5000000000000001E-2</v>
      </c>
      <c r="E58" s="191">
        <v>0.95299999999999996</v>
      </c>
      <c r="F58" s="191">
        <v>6.9000000000000006E-2</v>
      </c>
      <c r="G58" s="191">
        <v>0.112</v>
      </c>
      <c r="H58" s="191">
        <v>283</v>
      </c>
      <c r="I58" s="191">
        <v>9</v>
      </c>
      <c r="J58" s="192">
        <v>0</v>
      </c>
    </row>
    <row r="59" spans="1:10" x14ac:dyDescent="0.25">
      <c r="A59" s="195" t="s">
        <v>84</v>
      </c>
      <c r="B59" s="191"/>
      <c r="C59" s="191">
        <v>7.0999999999999994E-2</v>
      </c>
      <c r="D59" s="191">
        <v>0.161</v>
      </c>
      <c r="E59" s="191">
        <v>3.1080000000000001</v>
      </c>
      <c r="F59" s="191">
        <v>0.33700000000000002</v>
      </c>
      <c r="G59" s="191">
        <v>0.121</v>
      </c>
      <c r="H59" s="191">
        <v>293</v>
      </c>
      <c r="I59" s="191">
        <v>0</v>
      </c>
      <c r="J59" s="192">
        <v>0</v>
      </c>
    </row>
    <row r="60" spans="1:10" x14ac:dyDescent="0.25">
      <c r="A60" s="195" t="s">
        <v>86</v>
      </c>
      <c r="B60" s="191"/>
      <c r="C60" s="191">
        <v>0.73199999999999998</v>
      </c>
      <c r="D60" s="191">
        <v>1.2</v>
      </c>
      <c r="E60" s="191">
        <v>10.475</v>
      </c>
      <c r="F60" s="191">
        <v>1.129</v>
      </c>
      <c r="G60" s="191">
        <v>1.6</v>
      </c>
      <c r="H60" s="191">
        <v>295</v>
      </c>
      <c r="I60" s="191">
        <v>1</v>
      </c>
      <c r="J60" s="192">
        <v>0</v>
      </c>
    </row>
    <row r="61" spans="1:10" x14ac:dyDescent="0.25">
      <c r="A61" s="195" t="s">
        <v>87</v>
      </c>
      <c r="B61" s="191"/>
      <c r="C61" s="191">
        <v>0.85499999999999998</v>
      </c>
      <c r="D61" s="191">
        <v>1.294</v>
      </c>
      <c r="E61" s="191">
        <v>11.632</v>
      </c>
      <c r="F61" s="191">
        <v>1.046</v>
      </c>
      <c r="G61" s="191">
        <v>1.581</v>
      </c>
      <c r="H61" s="191">
        <v>528</v>
      </c>
      <c r="I61" s="191">
        <v>1</v>
      </c>
      <c r="J61" s="192">
        <v>0</v>
      </c>
    </row>
    <row r="62" spans="1:10" x14ac:dyDescent="0.25">
      <c r="A62" s="195" t="s">
        <v>88</v>
      </c>
      <c r="B62" s="191"/>
      <c r="C62" s="191">
        <v>0.56699999999999995</v>
      </c>
      <c r="D62" s="191">
        <v>0.89</v>
      </c>
      <c r="E62" s="191">
        <v>3.99</v>
      </c>
      <c r="F62" s="191">
        <v>0.68300000000000005</v>
      </c>
      <c r="G62" s="191">
        <v>1.0720000000000001</v>
      </c>
      <c r="H62" s="191">
        <v>90</v>
      </c>
      <c r="I62" s="191">
        <v>0</v>
      </c>
      <c r="J62" s="192">
        <v>0</v>
      </c>
    </row>
    <row r="63" spans="1:10" x14ac:dyDescent="0.25">
      <c r="A63" s="195" t="s">
        <v>89</v>
      </c>
      <c r="B63" s="191"/>
      <c r="C63" s="191">
        <v>0.71599999999999997</v>
      </c>
      <c r="D63" s="191">
        <v>1.0609999999999999</v>
      </c>
      <c r="E63" s="191">
        <v>6.2229999999999999</v>
      </c>
      <c r="F63" s="191">
        <v>0.68200000000000005</v>
      </c>
      <c r="G63" s="191">
        <v>1.2430000000000001</v>
      </c>
      <c r="H63" s="191">
        <v>214</v>
      </c>
      <c r="I63" s="191">
        <v>2</v>
      </c>
      <c r="J63" s="192">
        <v>0</v>
      </c>
    </row>
    <row r="64" spans="1:10" x14ac:dyDescent="0.25">
      <c r="A64" s="195" t="s">
        <v>90</v>
      </c>
      <c r="B64" s="191"/>
      <c r="C64" s="191">
        <v>0.53600000000000003</v>
      </c>
      <c r="D64" s="191">
        <v>0.95099999999999996</v>
      </c>
      <c r="E64" s="191">
        <v>6.5519999999999996</v>
      </c>
      <c r="F64" s="191">
        <v>0.90400000000000003</v>
      </c>
      <c r="G64" s="191">
        <v>1.7989999999999999</v>
      </c>
      <c r="H64" s="191">
        <v>281</v>
      </c>
      <c r="I64" s="191">
        <v>9</v>
      </c>
      <c r="J64" s="192">
        <v>0</v>
      </c>
    </row>
    <row r="65" spans="1:10" x14ac:dyDescent="0.25">
      <c r="A65" s="196" t="s">
        <v>91</v>
      </c>
      <c r="B65" s="193"/>
      <c r="C65" s="193">
        <v>0.55400000000000005</v>
      </c>
      <c r="D65" s="193">
        <v>1.6180000000000001</v>
      </c>
      <c r="E65" s="193">
        <v>6.9359999999999999</v>
      </c>
      <c r="F65" s="193">
        <v>1.42</v>
      </c>
      <c r="G65" s="193">
        <v>3.6219999999999999</v>
      </c>
      <c r="H65" s="193">
        <v>96</v>
      </c>
      <c r="I65" s="193">
        <v>0</v>
      </c>
      <c r="J65" s="194">
        <v>0</v>
      </c>
    </row>
  </sheetData>
  <mergeCells count="2">
    <mergeCell ref="A23:J23"/>
    <mergeCell ref="A46:J4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3" sqref="D23"/>
    </sheetView>
  </sheetViews>
  <sheetFormatPr defaultColWidth="8.85546875" defaultRowHeight="15" x14ac:dyDescent="0.25"/>
  <cols>
    <col min="1" max="1" width="47.42578125" bestFit="1" customWidth="1"/>
    <col min="2" max="2" width="14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tr">
        <f>'Автоматизированный расчет'!A38</f>
        <v>Главная Welcome страница</v>
      </c>
      <c r="B2" t="s">
        <v>80</v>
      </c>
    </row>
    <row r="3" spans="1:2" x14ac:dyDescent="0.25">
      <c r="A3" t="str">
        <f>'Автоматизированный расчет'!A39</f>
        <v>Вход в систему</v>
      </c>
      <c r="B3" t="s">
        <v>81</v>
      </c>
    </row>
    <row r="4" spans="1:2" x14ac:dyDescent="0.25">
      <c r="A4" t="str">
        <f>'Автоматизированный расчет'!A40</f>
        <v>Переход на страницу поиска билетов</v>
      </c>
      <c r="B4" t="s">
        <v>79</v>
      </c>
    </row>
    <row r="5" spans="1:2" x14ac:dyDescent="0.25">
      <c r="A5" t="str">
        <f>'Автоматизированный расчет'!A41</f>
        <v xml:space="preserve">Заполнение полей для поиска билета </v>
      </c>
      <c r="B5" t="s">
        <v>78</v>
      </c>
    </row>
    <row r="6" spans="1:2" x14ac:dyDescent="0.25">
      <c r="A6" t="str">
        <f>'Автоматизированный расчет'!A42</f>
        <v xml:space="preserve">Выбор рейса из найденных </v>
      </c>
      <c r="B6" t="s">
        <v>75</v>
      </c>
    </row>
    <row r="7" spans="1:2" x14ac:dyDescent="0.25">
      <c r="A7" t="str">
        <f>'Автоматизированный расчет'!A43</f>
        <v>Оплата билета</v>
      </c>
      <c r="B7" t="s">
        <v>73</v>
      </c>
    </row>
    <row r="8" spans="1:2" x14ac:dyDescent="0.25">
      <c r="A8" t="str">
        <f>'Автоматизированный расчет'!A44</f>
        <v>Просмотр квитанций</v>
      </c>
      <c r="B8" t="s">
        <v>74</v>
      </c>
    </row>
    <row r="9" spans="1:2" x14ac:dyDescent="0.25">
      <c r="A9" t="str">
        <f>'Автоматизированный расчет'!A45</f>
        <v xml:space="preserve">Отмена бронирования </v>
      </c>
      <c r="B9" t="s">
        <v>77</v>
      </c>
    </row>
    <row r="10" spans="1:2" x14ac:dyDescent="0.25">
      <c r="A10" t="str">
        <f>'Автоматизированный расчет'!A46</f>
        <v>Выход из системы</v>
      </c>
      <c r="B10" t="s">
        <v>82</v>
      </c>
    </row>
    <row r="11" spans="1:2" x14ac:dyDescent="0.25">
      <c r="A11" t="str">
        <f>'Автоматизированный расчет'!A47</f>
        <v>Перход на страницу регистрации</v>
      </c>
      <c r="B11" t="s">
        <v>85</v>
      </c>
    </row>
    <row r="12" spans="1:2" x14ac:dyDescent="0.25">
      <c r="A12" t="str">
        <f>'Автоматизированный расчет'!A48</f>
        <v>Заполнение полей регистарции</v>
      </c>
      <c r="B12" t="s">
        <v>83</v>
      </c>
    </row>
    <row r="13" spans="1:2" x14ac:dyDescent="0.25">
      <c r="A13" t="str">
        <f>'Автоматизированный расчет'!A49</f>
        <v>Переход на следуюущий эран после регистарции</v>
      </c>
      <c r="B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Результаты всех тестов</vt:lpstr>
      <vt:lpstr>SummaryReport</vt:lpstr>
      <vt:lpstr>Соответствие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Alex</cp:lastModifiedBy>
  <dcterms:created xsi:type="dcterms:W3CDTF">2015-06-05T18:19:34Z</dcterms:created>
  <dcterms:modified xsi:type="dcterms:W3CDTF">2023-12-05T18:58:30Z</dcterms:modified>
</cp:coreProperties>
</file>