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Tabel_Prob_Stat!$A$1:$L$134</definedName>
  </definedName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2" i="1"/>
  <c r="F120" i="1" l="1"/>
  <c r="F117" i="1"/>
  <c r="F113" i="1"/>
  <c r="F112" i="1"/>
  <c r="F111" i="1"/>
  <c r="F109" i="1"/>
  <c r="F108" i="1"/>
  <c r="F103" i="1"/>
  <c r="F101" i="1"/>
  <c r="F95" i="1"/>
  <c r="F87" i="1"/>
  <c r="F86" i="1"/>
  <c r="F82" i="1"/>
  <c r="F78" i="1"/>
  <c r="F94" i="1"/>
  <c r="F75" i="1"/>
  <c r="F92" i="1"/>
  <c r="F70" i="1"/>
  <c r="F98" i="1"/>
  <c r="F90" i="1"/>
  <c r="F79" i="1"/>
  <c r="F77" i="1"/>
  <c r="F69" i="1"/>
  <c r="F67" i="1"/>
  <c r="F65" i="1"/>
  <c r="F64" i="1"/>
  <c r="F62" i="1"/>
  <c r="F61" i="1"/>
  <c r="F56" i="1"/>
  <c r="F55" i="1"/>
  <c r="F53" i="1"/>
  <c r="F51" i="1"/>
  <c r="F47" i="1"/>
  <c r="F42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68" i="1"/>
  <c r="F71" i="1"/>
  <c r="F72" i="1"/>
  <c r="F73" i="1"/>
  <c r="F74" i="1"/>
  <c r="F76" i="1"/>
  <c r="F80" i="1"/>
  <c r="F81" i="1"/>
  <c r="F83" i="1"/>
  <c r="F84" i="1"/>
  <c r="F85" i="1"/>
  <c r="F88" i="1"/>
  <c r="F89" i="1"/>
  <c r="F91" i="1"/>
  <c r="F93" i="1"/>
  <c r="F96" i="1"/>
  <c r="F97" i="1"/>
  <c r="F99" i="1"/>
  <c r="F100" i="1"/>
  <c r="F102" i="1"/>
  <c r="F104" i="1"/>
  <c r="F105" i="1"/>
  <c r="F106" i="1"/>
  <c r="F107" i="1"/>
  <c r="F110" i="1"/>
  <c r="F114" i="1"/>
  <c r="F115" i="1"/>
  <c r="F116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1" i="1" l="1"/>
  <c r="E127" i="1"/>
  <c r="E124" i="1"/>
  <c r="E122" i="1"/>
  <c r="E120" i="1"/>
  <c r="E117" i="1"/>
  <c r="E118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95" i="1"/>
  <c r="E94" i="1"/>
  <c r="E87" i="1"/>
  <c r="E86" i="1"/>
  <c r="E83" i="1"/>
  <c r="E82" i="1"/>
  <c r="E78" i="1"/>
  <c r="E75" i="1"/>
  <c r="E92" i="1"/>
  <c r="E80" i="1"/>
  <c r="E90" i="1"/>
  <c r="E79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0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1" i="1"/>
  <c r="E84" i="1"/>
  <c r="E85" i="1"/>
  <c r="E88" i="1"/>
  <c r="E89" i="1"/>
  <c r="E91" i="1"/>
  <c r="E93" i="1"/>
  <c r="E96" i="1"/>
  <c r="E97" i="1"/>
  <c r="E98" i="1"/>
  <c r="E99" i="1"/>
  <c r="E100" i="1"/>
  <c r="E102" i="1"/>
  <c r="E104" i="1"/>
  <c r="E107" i="1"/>
  <c r="E116" i="1"/>
  <c r="E119" i="1"/>
  <c r="E121" i="1"/>
  <c r="E123" i="1"/>
  <c r="E125" i="1"/>
  <c r="E126" i="1"/>
  <c r="E128" i="1"/>
  <c r="E129" i="1"/>
  <c r="E130" i="1"/>
  <c r="E132" i="1"/>
  <c r="E133" i="1"/>
  <c r="E134" i="1"/>
  <c r="D134" i="1"/>
  <c r="D128" i="1"/>
  <c r="D124" i="1"/>
  <c r="D122" i="1"/>
  <c r="D120" i="1"/>
  <c r="D117" i="1"/>
  <c r="D113" i="1"/>
  <c r="D112" i="1"/>
  <c r="D111" i="1"/>
  <c r="D110" i="1"/>
  <c r="D109" i="1"/>
  <c r="D108" i="1"/>
  <c r="D105" i="1"/>
  <c r="D103" i="1"/>
  <c r="D104" i="1"/>
  <c r="D106" i="1"/>
  <c r="D107" i="1"/>
  <c r="D114" i="1"/>
  <c r="D115" i="1"/>
  <c r="D116" i="1"/>
  <c r="D118" i="1"/>
  <c r="D119" i="1"/>
  <c r="D121" i="1"/>
  <c r="D123" i="1"/>
  <c r="D125" i="1"/>
  <c r="D126" i="1"/>
  <c r="D127" i="1"/>
  <c r="D129" i="1"/>
  <c r="D130" i="1"/>
  <c r="D131" i="1"/>
  <c r="D132" i="1"/>
  <c r="D133" i="1"/>
  <c r="D98" i="1" l="1"/>
  <c r="D101" i="1"/>
  <c r="D95" i="1"/>
  <c r="D92" i="1"/>
  <c r="D94" i="1"/>
  <c r="D93" i="1"/>
  <c r="D90" i="1"/>
  <c r="D89" i="1"/>
  <c r="D88" i="1"/>
  <c r="D87" i="1"/>
  <c r="D86" i="1"/>
  <c r="D82" i="1"/>
  <c r="D79" i="1"/>
  <c r="D83" i="1"/>
  <c r="D80" i="1"/>
  <c r="D78" i="1"/>
  <c r="D77" i="1"/>
  <c r="D75" i="1"/>
  <c r="D74" i="1"/>
  <c r="D71" i="1"/>
  <c r="D70" i="1"/>
  <c r="D72" i="1"/>
  <c r="D73" i="1"/>
  <c r="D76" i="1"/>
  <c r="D81" i="1"/>
  <c r="D84" i="1"/>
  <c r="D85" i="1"/>
  <c r="D91" i="1"/>
  <c r="D96" i="1"/>
  <c r="D97" i="1"/>
  <c r="D99" i="1"/>
  <c r="D100" i="1"/>
  <c r="D102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20" i="1"/>
  <c r="D19" i="1"/>
  <c r="D17" i="1"/>
  <c r="D16" i="1"/>
  <c r="D15" i="1"/>
  <c r="D11" i="1"/>
  <c r="D10" i="1"/>
  <c r="D8" i="1"/>
  <c r="D6" i="1"/>
  <c r="D3" i="1"/>
  <c r="D2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4" i="1"/>
  <c r="C133" i="1"/>
  <c r="C131" i="1"/>
  <c r="C129" i="1"/>
  <c r="C127" i="1"/>
  <c r="C125" i="1"/>
  <c r="C124" i="1"/>
  <c r="C126" i="1"/>
  <c r="C128" i="1"/>
  <c r="C130" i="1"/>
  <c r="C132" i="1"/>
  <c r="C123" i="1"/>
  <c r="C122" i="1"/>
</calcChain>
</file>

<file path=xl/sharedStrings.xml><?xml version="1.0" encoding="utf-8"?>
<sst xmlns="http://schemas.openxmlformats.org/spreadsheetml/2006/main" count="145" uniqueCount="145">
  <si>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</si>
  <si>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</si>
  <si>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</si>
  <si>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</si>
  <si>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</si>
  <si>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</si>
  <si>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</si>
  <si>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</si>
  <si>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</si>
  <si>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Proiect_2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</si>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</sst>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zoomScaleNormal="100" workbookViewId="0">
      <selection activeCell="O8" sqref="O8"/>
    </sheetView>
  </sheetViews>
  <sheetFormatPr defaultRowHeight="14.25" x14ac:dyDescent="0.45"/>
  <cols>
    <col min="1" max="1" width="25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>
        <v>241</v>
      </c>
      <c r="C2">
        <v>50</v>
      </c>
      <c r="D2">
        <f>MIN(ROUNDUP(8*1.1,0),20)</f>
        <v>9</v>
      </c>
      <c r="E2">
        <f>MIN(ROUNDUP(0*1.15,0),48)</f>
        <v>0</v>
      </c>
      <c r="F2">
        <f>MIN(ROUNDUP(0*1.15,0),48)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ROUNDUP(1+(C2/80+D2/20+E2/50+F2/50+G2/1+H2/1)/6*2.5,1)</f>
        <v>1.5</v>
      </c>
    </row>
    <row r="3" spans="1:12" x14ac:dyDescent="0.45">
      <c r="A3" t="s">
        <v>13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ROUNDUP(1+(C3/80+D3/20+E3/50+F3/50+G3/1+H3/1)/6*2.5,1)</f>
        <v>2.3000000000000003</v>
      </c>
    </row>
    <row r="4" spans="1:12" x14ac:dyDescent="0.45">
      <c r="A4" t="s">
        <v>14</v>
      </c>
      <c r="B4">
        <v>241</v>
      </c>
      <c r="C4">
        <v>0</v>
      </c>
      <c r="D4">
        <f t="shared" ref="D4:D33" si="1">MIN(ROUNDUP(0*1.1,0),20)</f>
        <v>0</v>
      </c>
      <c r="E4">
        <f t="shared" ref="E4:E66" si="2">MIN(ROUNDUP(0*1.15,0),48)</f>
        <v>0</v>
      </c>
      <c r="F4">
        <f t="shared" ref="F4:F66" si="3">MIN(ROUNDUP(0*1.15,0),48)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x14ac:dyDescent="0.45">
      <c r="A5" t="s">
        <v>15</v>
      </c>
      <c r="B5">
        <v>241</v>
      </c>
      <c r="C5"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</v>
      </c>
    </row>
    <row r="6" spans="1:12" x14ac:dyDescent="0.45">
      <c r="A6" t="s">
        <v>16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3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2</v>
      </c>
    </row>
    <row r="7" spans="1:12" x14ac:dyDescent="0.45">
      <c r="A7" t="s">
        <v>17</v>
      </c>
      <c r="B7">
        <v>241</v>
      </c>
      <c r="C7"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x14ac:dyDescent="0.45">
      <c r="A8" t="s">
        <v>18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3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1.9000000000000001</v>
      </c>
    </row>
    <row r="9" spans="1:12" x14ac:dyDescent="0.45">
      <c r="A9" t="s">
        <v>19</v>
      </c>
      <c r="B9">
        <v>241</v>
      </c>
      <c r="C9">
        <v>59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1.4000000000000001</v>
      </c>
    </row>
    <row r="10" spans="1:12" x14ac:dyDescent="0.45">
      <c r="A10" t="s">
        <v>20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2.5</v>
      </c>
    </row>
    <row r="11" spans="1:12" x14ac:dyDescent="0.45">
      <c r="A11" t="s">
        <v>21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2.4</v>
      </c>
    </row>
    <row r="12" spans="1:12" x14ac:dyDescent="0.45">
      <c r="A12" t="s">
        <v>22</v>
      </c>
      <c r="B12">
        <v>241</v>
      </c>
      <c r="C12">
        <v>58</v>
      </c>
      <c r="D12">
        <f t="shared" si="1"/>
        <v>0</v>
      </c>
      <c r="E12">
        <f t="shared" si="2"/>
        <v>0</v>
      </c>
      <c r="F12">
        <f t="shared" si="3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1.4000000000000001</v>
      </c>
    </row>
    <row r="13" spans="1:12" x14ac:dyDescent="0.45">
      <c r="A13" t="s">
        <v>23</v>
      </c>
      <c r="B13">
        <v>241</v>
      </c>
      <c r="C13"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</v>
      </c>
    </row>
    <row r="14" spans="1:12" x14ac:dyDescent="0.45">
      <c r="A14" t="s">
        <v>24</v>
      </c>
      <c r="B14">
        <v>241</v>
      </c>
      <c r="C14"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x14ac:dyDescent="0.45">
      <c r="A15" t="s">
        <v>25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1.8</v>
      </c>
    </row>
    <row r="16" spans="1:12" x14ac:dyDescent="0.45">
      <c r="A16" t="s">
        <v>26</v>
      </c>
      <c r="B16">
        <v>241</v>
      </c>
      <c r="C16">
        <v>65</v>
      </c>
      <c r="D16">
        <f>MIN(ROUNDUP(13*1.1,0),20)</f>
        <v>15</v>
      </c>
      <c r="E16">
        <f t="shared" si="2"/>
        <v>0</v>
      </c>
      <c r="F16">
        <f t="shared" si="3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1.7000000000000002</v>
      </c>
    </row>
    <row r="17" spans="1:12" x14ac:dyDescent="0.45">
      <c r="A17" t="s">
        <v>27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2.6</v>
      </c>
    </row>
    <row r="18" spans="1:12" x14ac:dyDescent="0.45">
      <c r="A18" t="s">
        <v>28</v>
      </c>
      <c r="B18">
        <v>241</v>
      </c>
      <c r="C18"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</v>
      </c>
    </row>
    <row r="19" spans="1:12" x14ac:dyDescent="0.45">
      <c r="A19" t="s">
        <v>29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2.7</v>
      </c>
    </row>
    <row r="20" spans="1:12" x14ac:dyDescent="0.45">
      <c r="A20" t="s">
        <v>30</v>
      </c>
      <c r="B20">
        <v>241</v>
      </c>
      <c r="C20">
        <v>60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2.5</v>
      </c>
    </row>
    <row r="21" spans="1:12" x14ac:dyDescent="0.45">
      <c r="A21" t="s">
        <v>31</v>
      </c>
      <c r="B21">
        <v>241</v>
      </c>
      <c r="C21">
        <v>55</v>
      </c>
      <c r="D21">
        <f t="shared" si="1"/>
        <v>0</v>
      </c>
      <c r="E21">
        <f t="shared" si="2"/>
        <v>0</v>
      </c>
      <c r="F21">
        <f t="shared" si="3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1.3</v>
      </c>
    </row>
    <row r="22" spans="1:12" x14ac:dyDescent="0.45">
      <c r="A22" t="s">
        <v>32</v>
      </c>
      <c r="B22">
        <v>241</v>
      </c>
      <c r="C22"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</row>
    <row r="23" spans="1:12" x14ac:dyDescent="0.45">
      <c r="A23" t="s">
        <v>33</v>
      </c>
      <c r="B23">
        <v>241</v>
      </c>
      <c r="C23"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</row>
    <row r="24" spans="1:12" x14ac:dyDescent="0.45">
      <c r="A24" t="s">
        <v>34</v>
      </c>
      <c r="B24">
        <v>241</v>
      </c>
      <c r="C24"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</v>
      </c>
    </row>
    <row r="25" spans="1:12" x14ac:dyDescent="0.45">
      <c r="A25" t="s">
        <v>35</v>
      </c>
      <c r="B25">
        <v>241</v>
      </c>
      <c r="C25">
        <v>49</v>
      </c>
      <c r="D25">
        <f>MIN(ROUNDUP(18*1.1,0),20)</f>
        <v>20</v>
      </c>
      <c r="E25">
        <f t="shared" si="2"/>
        <v>0</v>
      </c>
      <c r="F25">
        <f>MIN(ROUNDUP(30*1.15,0),48)</f>
        <v>35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2</v>
      </c>
    </row>
    <row r="26" spans="1:12" x14ac:dyDescent="0.45">
      <c r="A26" t="s">
        <v>36</v>
      </c>
      <c r="B26">
        <v>241</v>
      </c>
      <c r="C26"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x14ac:dyDescent="0.45">
      <c r="A27" t="s">
        <v>37</v>
      </c>
      <c r="B27">
        <v>241</v>
      </c>
      <c r="C27"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</v>
      </c>
    </row>
    <row r="28" spans="1:12" x14ac:dyDescent="0.45">
      <c r="A28" t="s">
        <v>38</v>
      </c>
      <c r="B28">
        <v>241</v>
      </c>
      <c r="C28"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x14ac:dyDescent="0.45">
      <c r="A29" t="s">
        <v>39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2.7</v>
      </c>
    </row>
    <row r="30" spans="1:12" x14ac:dyDescent="0.45">
      <c r="A30" t="s">
        <v>40</v>
      </c>
      <c r="B30">
        <v>241</v>
      </c>
      <c r="C30">
        <v>78</v>
      </c>
      <c r="D30">
        <f>MIN(ROUNDUP(17*1.1,0),20)</f>
        <v>19</v>
      </c>
      <c r="E30">
        <f t="shared" si="2"/>
        <v>0</v>
      </c>
      <c r="F30">
        <f>MIN(ROUNDUP(34*1.15,0),48)</f>
        <v>40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2.2000000000000002</v>
      </c>
    </row>
    <row r="31" spans="1:12" x14ac:dyDescent="0.45">
      <c r="A31" t="s">
        <v>41</v>
      </c>
      <c r="B31">
        <v>241</v>
      </c>
      <c r="C31"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</v>
      </c>
    </row>
    <row r="32" spans="1:12" x14ac:dyDescent="0.45">
      <c r="A32" t="s">
        <v>42</v>
      </c>
      <c r="B32">
        <v>241</v>
      </c>
      <c r="C32">
        <v>44</v>
      </c>
      <c r="D32">
        <f>MIN(ROUNDUP(15*1.1,0),20)</f>
        <v>17</v>
      </c>
      <c r="E32">
        <f t="shared" si="2"/>
        <v>0</v>
      </c>
      <c r="F32">
        <f>MIN(ROUNDUP(39*1.15,0),48)</f>
        <v>45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2</v>
      </c>
    </row>
    <row r="33" spans="1:12" x14ac:dyDescent="0.45">
      <c r="A33" t="s">
        <v>43</v>
      </c>
      <c r="B33">
        <v>241</v>
      </c>
      <c r="C33">
        <v>64</v>
      </c>
      <c r="D33">
        <f t="shared" si="1"/>
        <v>0</v>
      </c>
      <c r="E33">
        <f t="shared" si="2"/>
        <v>0</v>
      </c>
      <c r="F33">
        <f>MIN(ROUNDUP(28*1.15,0),48)</f>
        <v>33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1.7000000000000002</v>
      </c>
    </row>
    <row r="34" spans="1:12" x14ac:dyDescent="0.45">
      <c r="A34" t="s">
        <v>44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2.6</v>
      </c>
    </row>
    <row r="35" spans="1:12" x14ac:dyDescent="0.45">
      <c r="A35" t="s">
        <v>45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2.5</v>
      </c>
    </row>
    <row r="36" spans="1:12" x14ac:dyDescent="0.45">
      <c r="A36" t="s">
        <v>46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2.2000000000000002</v>
      </c>
    </row>
    <row r="37" spans="1:12" x14ac:dyDescent="0.45">
      <c r="A37" t="s">
        <v>47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2.2000000000000002</v>
      </c>
    </row>
    <row r="38" spans="1:12" x14ac:dyDescent="0.45">
      <c r="A38" t="s">
        <v>48</v>
      </c>
      <c r="B38">
        <v>242</v>
      </c>
      <c r="C38">
        <v>0</v>
      </c>
      <c r="D38">
        <f t="shared" ref="D38:D66" si="4">MIN(ROUNDUP(0*1.1,0),20)</f>
        <v>0</v>
      </c>
      <c r="E38">
        <f t="shared" si="2"/>
        <v>0</v>
      </c>
      <c r="F38">
        <f t="shared" si="3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</row>
    <row r="39" spans="1:12" x14ac:dyDescent="0.45">
      <c r="A39" t="s">
        <v>49</v>
      </c>
      <c r="B39">
        <v>242</v>
      </c>
      <c r="C39">
        <v>36</v>
      </c>
      <c r="D39">
        <f t="shared" si="4"/>
        <v>0</v>
      </c>
      <c r="E39">
        <f t="shared" si="2"/>
        <v>0</v>
      </c>
      <c r="F39">
        <f t="shared" si="3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1.2000000000000002</v>
      </c>
    </row>
    <row r="40" spans="1:12" x14ac:dyDescent="0.45">
      <c r="A40" t="s">
        <v>50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3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2</v>
      </c>
    </row>
    <row r="41" spans="1:12" x14ac:dyDescent="0.45">
      <c r="A41" t="s">
        <v>51</v>
      </c>
      <c r="B41">
        <v>242</v>
      </c>
      <c r="C41">
        <v>0</v>
      </c>
      <c r="D41">
        <f t="shared" si="4"/>
        <v>0</v>
      </c>
      <c r="E41">
        <f t="shared" si="2"/>
        <v>0</v>
      </c>
      <c r="F41">
        <f t="shared" si="3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1</v>
      </c>
    </row>
    <row r="42" spans="1:12" x14ac:dyDescent="0.45">
      <c r="A42" t="s">
        <v>52</v>
      </c>
      <c r="B42">
        <v>242</v>
      </c>
      <c r="C42">
        <v>74</v>
      </c>
      <c r="D42">
        <f>MIN(ROUNDUP(18*1.1,0),20)</f>
        <v>20</v>
      </c>
      <c r="E42">
        <f t="shared" si="2"/>
        <v>0</v>
      </c>
      <c r="F42">
        <f>MIN(ROUNDUP(15*1.15,0),48)</f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</v>
      </c>
    </row>
    <row r="43" spans="1:12" x14ac:dyDescent="0.45">
      <c r="A43" t="s">
        <v>53</v>
      </c>
      <c r="B43">
        <v>242</v>
      </c>
      <c r="C43">
        <v>53</v>
      </c>
      <c r="D43">
        <f>MIN(ROUNDUP(16*1.1,0),20)</f>
        <v>18</v>
      </c>
      <c r="E43">
        <f t="shared" si="2"/>
        <v>0</v>
      </c>
      <c r="F43">
        <f t="shared" si="3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1.7000000000000002</v>
      </c>
    </row>
    <row r="44" spans="1:12" x14ac:dyDescent="0.45">
      <c r="A44" t="s">
        <v>54</v>
      </c>
      <c r="B44">
        <v>242</v>
      </c>
      <c r="C44">
        <v>0</v>
      </c>
      <c r="D44">
        <f t="shared" si="4"/>
        <v>0</v>
      </c>
      <c r="E44">
        <f t="shared" si="2"/>
        <v>0</v>
      </c>
      <c r="F44">
        <f t="shared" si="3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1</v>
      </c>
    </row>
    <row r="45" spans="1:12" x14ac:dyDescent="0.45">
      <c r="A45" t="s">
        <v>55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3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2</v>
      </c>
    </row>
    <row r="46" spans="1:12" x14ac:dyDescent="0.45">
      <c r="A46" t="s">
        <v>56</v>
      </c>
      <c r="B46">
        <v>242</v>
      </c>
      <c r="C46">
        <v>66</v>
      </c>
      <c r="D46">
        <f t="shared" si="4"/>
        <v>0</v>
      </c>
      <c r="E46">
        <f t="shared" si="2"/>
        <v>0</v>
      </c>
      <c r="F46">
        <f t="shared" si="3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1.4000000000000001</v>
      </c>
    </row>
    <row r="47" spans="1:12" x14ac:dyDescent="0.45">
      <c r="A47" t="s">
        <v>57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MIN(ROUNDUP(29*1.15,0),48)</f>
        <v>34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2.3000000000000003</v>
      </c>
    </row>
    <row r="48" spans="1:12" x14ac:dyDescent="0.45">
      <c r="A48" t="s">
        <v>58</v>
      </c>
      <c r="B48">
        <v>242</v>
      </c>
      <c r="C48">
        <v>70</v>
      </c>
      <c r="D48">
        <f t="shared" si="4"/>
        <v>0</v>
      </c>
      <c r="E48">
        <f t="shared" si="2"/>
        <v>0</v>
      </c>
      <c r="F48">
        <f t="shared" si="3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1.4000000000000001</v>
      </c>
    </row>
    <row r="49" spans="1:12" x14ac:dyDescent="0.45">
      <c r="A49" t="s">
        <v>59</v>
      </c>
      <c r="B49">
        <v>242</v>
      </c>
      <c r="C49">
        <v>48</v>
      </c>
      <c r="D49">
        <f t="shared" si="4"/>
        <v>0</v>
      </c>
      <c r="E49">
        <f t="shared" si="2"/>
        <v>0</v>
      </c>
      <c r="F49">
        <f t="shared" si="3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1.3</v>
      </c>
    </row>
    <row r="50" spans="1:12" x14ac:dyDescent="0.45">
      <c r="A50" t="s">
        <v>60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3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2</v>
      </c>
    </row>
    <row r="51" spans="1:12" x14ac:dyDescent="0.45">
      <c r="A51" t="s">
        <v>61</v>
      </c>
      <c r="B51">
        <v>242</v>
      </c>
      <c r="C51">
        <v>0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2.1</v>
      </c>
    </row>
    <row r="52" spans="1:12" x14ac:dyDescent="0.45">
      <c r="A52" t="s">
        <v>62</v>
      </c>
      <c r="B52">
        <v>242</v>
      </c>
      <c r="C52">
        <v>0</v>
      </c>
      <c r="D52">
        <f t="shared" si="4"/>
        <v>0</v>
      </c>
      <c r="E52">
        <f t="shared" si="2"/>
        <v>0</v>
      </c>
      <c r="F52">
        <f t="shared" si="3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1</v>
      </c>
    </row>
    <row r="53" spans="1:12" x14ac:dyDescent="0.45">
      <c r="A53" t="s">
        <v>63</v>
      </c>
      <c r="B53">
        <v>242</v>
      </c>
      <c r="C53">
        <v>71</v>
      </c>
      <c r="D53">
        <f>MIN(ROUNDUP(20*1.1,0),20)</f>
        <v>20</v>
      </c>
      <c r="E53">
        <f t="shared" si="2"/>
        <v>0</v>
      </c>
      <c r="F53">
        <f>MIN(ROUNDUP(16*1.15,0),48)</f>
        <v>19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2</v>
      </c>
    </row>
    <row r="54" spans="1:12" x14ac:dyDescent="0.45">
      <c r="A54" t="s">
        <v>64</v>
      </c>
      <c r="B54">
        <v>242</v>
      </c>
      <c r="C54">
        <v>0</v>
      </c>
      <c r="D54">
        <f>MIN(ROUNDUP(17*1.1,0),20)</f>
        <v>19</v>
      </c>
      <c r="E54">
        <f t="shared" si="2"/>
        <v>0</v>
      </c>
      <c r="F54">
        <f t="shared" si="3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1.4000000000000001</v>
      </c>
    </row>
    <row r="55" spans="1:12" x14ac:dyDescent="0.45">
      <c r="A55" t="s">
        <v>65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2.4</v>
      </c>
    </row>
    <row r="56" spans="1:12" x14ac:dyDescent="0.45">
      <c r="A56" t="s">
        <v>66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2.3000000000000003</v>
      </c>
    </row>
    <row r="57" spans="1:12" x14ac:dyDescent="0.45">
      <c r="A57" t="s">
        <v>67</v>
      </c>
      <c r="B57">
        <v>242</v>
      </c>
      <c r="C57">
        <v>0</v>
      </c>
      <c r="D57">
        <f t="shared" si="4"/>
        <v>0</v>
      </c>
      <c r="E57">
        <f t="shared" si="2"/>
        <v>0</v>
      </c>
      <c r="F57">
        <f t="shared" si="3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1</v>
      </c>
    </row>
    <row r="58" spans="1:12" x14ac:dyDescent="0.45">
      <c r="A58" t="s">
        <v>68</v>
      </c>
      <c r="B58">
        <v>242</v>
      </c>
      <c r="C58">
        <v>80</v>
      </c>
      <c r="D58">
        <f>MIN(ROUNDUP(18*1.1,0),20)</f>
        <v>20</v>
      </c>
      <c r="E58">
        <f t="shared" si="2"/>
        <v>0</v>
      </c>
      <c r="F58">
        <f t="shared" si="3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1.9000000000000001</v>
      </c>
    </row>
    <row r="59" spans="1:12" x14ac:dyDescent="0.45">
      <c r="A59" t="s">
        <v>69</v>
      </c>
      <c r="B59">
        <v>242</v>
      </c>
      <c r="C59">
        <v>0</v>
      </c>
      <c r="D59">
        <f t="shared" si="4"/>
        <v>0</v>
      </c>
      <c r="E59">
        <f t="shared" si="2"/>
        <v>0</v>
      </c>
      <c r="F59">
        <f t="shared" si="3"/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1</v>
      </c>
    </row>
    <row r="60" spans="1:12" x14ac:dyDescent="0.45">
      <c r="A60" t="s">
        <v>70</v>
      </c>
      <c r="B60">
        <v>242</v>
      </c>
      <c r="C60">
        <v>0</v>
      </c>
      <c r="D60">
        <f t="shared" si="4"/>
        <v>0</v>
      </c>
      <c r="E60">
        <f t="shared" si="2"/>
        <v>0</v>
      </c>
      <c r="F60">
        <f t="shared" si="3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1</v>
      </c>
    </row>
    <row r="61" spans="1:12" x14ac:dyDescent="0.45">
      <c r="A61" t="s">
        <v>71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2.4</v>
      </c>
    </row>
    <row r="62" spans="1:12" x14ac:dyDescent="0.45">
      <c r="A62" t="s">
        <v>72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2.3000000000000003</v>
      </c>
    </row>
    <row r="63" spans="1:12" x14ac:dyDescent="0.45">
      <c r="A63" t="s">
        <v>73</v>
      </c>
      <c r="B63">
        <v>242</v>
      </c>
      <c r="C63">
        <v>54</v>
      </c>
      <c r="D63">
        <f t="shared" si="4"/>
        <v>0</v>
      </c>
      <c r="E63">
        <f>MIN(ROUNDUP(22*1.15,0),48)</f>
        <v>26</v>
      </c>
      <c r="F63">
        <f t="shared" si="3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1.5</v>
      </c>
    </row>
    <row r="64" spans="1:12" x14ac:dyDescent="0.45">
      <c r="A64" t="s">
        <v>74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2.4</v>
      </c>
    </row>
    <row r="65" spans="1:12" x14ac:dyDescent="0.45">
      <c r="A65" t="s">
        <v>75</v>
      </c>
      <c r="B65">
        <v>242</v>
      </c>
      <c r="C65">
        <v>0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1.7000000000000002</v>
      </c>
    </row>
    <row r="66" spans="1:12" x14ac:dyDescent="0.45">
      <c r="A66" t="s">
        <v>76</v>
      </c>
      <c r="B66">
        <v>242</v>
      </c>
      <c r="C66">
        <v>0</v>
      </c>
      <c r="D66">
        <f t="shared" si="4"/>
        <v>0</v>
      </c>
      <c r="E66">
        <f t="shared" si="2"/>
        <v>0</v>
      </c>
      <c r="F66">
        <f t="shared" si="3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x14ac:dyDescent="0.45">
      <c r="A67" t="s">
        <v>77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5">ROUNDUP(1+(C67/80+D67/20+E67/50+F67/50+G67/1+H67/1)/6*2.5,1)</f>
        <v>2.2000000000000002</v>
      </c>
    </row>
    <row r="68" spans="1:12" x14ac:dyDescent="0.45">
      <c r="A68" t="s">
        <v>78</v>
      </c>
      <c r="B68">
        <v>242</v>
      </c>
      <c r="C68">
        <v>0</v>
      </c>
      <c r="D68">
        <f>MIN(ROUNDUP(15*1.1,0),20)</f>
        <v>17</v>
      </c>
      <c r="E68">
        <f>MIN(ROUNDUP(13*1.15,0),48)</f>
        <v>15</v>
      </c>
      <c r="F68">
        <f t="shared" ref="F68:F130" si="6">MIN(ROUNDUP(0*1.15,0),48)</f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5"/>
        <v>1.5</v>
      </c>
    </row>
    <row r="69" spans="1:12" x14ac:dyDescent="0.45">
      <c r="A69" t="s">
        <v>79</v>
      </c>
      <c r="B69">
        <v>242</v>
      </c>
      <c r="C69">
        <v>0</v>
      </c>
      <c r="D69">
        <f>MIN(ROUNDUP(16*1.1,0),20)</f>
        <v>18</v>
      </c>
      <c r="E69">
        <f t="shared" ref="E69:E130" si="7">MIN(ROUNDUP(0*1.15,0),48)</f>
        <v>0</v>
      </c>
      <c r="F69">
        <f>MIN(ROUNDUP(10*1.15,0),48)</f>
        <v>12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5"/>
        <v>1.5</v>
      </c>
    </row>
    <row r="70" spans="1:12" x14ac:dyDescent="0.45">
      <c r="A70" t="s">
        <v>80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5"/>
        <v>2.5</v>
      </c>
    </row>
    <row r="71" spans="1:12" x14ac:dyDescent="0.45">
      <c r="A71" t="s">
        <v>81</v>
      </c>
      <c r="B71">
        <v>243</v>
      </c>
      <c r="C71">
        <v>57</v>
      </c>
      <c r="D71">
        <f>MIN(ROUNDUP(15*1.1,0),20)</f>
        <v>17</v>
      </c>
      <c r="E71">
        <f t="shared" si="7"/>
        <v>0</v>
      </c>
      <c r="F71">
        <f t="shared" si="6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5"/>
        <v>1.7000000000000002</v>
      </c>
    </row>
    <row r="72" spans="1:12" x14ac:dyDescent="0.45">
      <c r="A72" t="s">
        <v>82</v>
      </c>
      <c r="B72">
        <v>243</v>
      </c>
      <c r="C72">
        <v>0</v>
      </c>
      <c r="D72">
        <f t="shared" ref="D72:D102" si="8">MIN(ROUNDUP(0*1.1,0),20)</f>
        <v>0</v>
      </c>
      <c r="E72">
        <f t="shared" si="7"/>
        <v>0</v>
      </c>
      <c r="F72">
        <f t="shared" si="6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5"/>
        <v>1</v>
      </c>
    </row>
    <row r="73" spans="1:12" x14ac:dyDescent="0.45">
      <c r="A73" t="s">
        <v>83</v>
      </c>
      <c r="B73">
        <v>243</v>
      </c>
      <c r="C73">
        <v>0</v>
      </c>
      <c r="D73">
        <f t="shared" si="8"/>
        <v>0</v>
      </c>
      <c r="E73">
        <f t="shared" si="7"/>
        <v>0</v>
      </c>
      <c r="F73">
        <f t="shared" si="6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5"/>
        <v>1</v>
      </c>
    </row>
    <row r="74" spans="1:12" x14ac:dyDescent="0.45">
      <c r="A74" t="s">
        <v>84</v>
      </c>
      <c r="B74">
        <v>243</v>
      </c>
      <c r="C74">
        <v>52</v>
      </c>
      <c r="D74">
        <f>MIN(ROUNDUP(16*1.1,0),20)</f>
        <v>18</v>
      </c>
      <c r="E74">
        <f t="shared" si="7"/>
        <v>0</v>
      </c>
      <c r="F74">
        <f t="shared" si="6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5"/>
        <v>1.7000000000000002</v>
      </c>
    </row>
    <row r="75" spans="1:12" x14ac:dyDescent="0.45">
      <c r="A75" t="s">
        <v>85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5"/>
        <v>2.3000000000000003</v>
      </c>
    </row>
    <row r="76" spans="1:12" x14ac:dyDescent="0.45">
      <c r="A76" t="s">
        <v>86</v>
      </c>
      <c r="B76">
        <v>243</v>
      </c>
      <c r="C76">
        <v>0</v>
      </c>
      <c r="D76">
        <f t="shared" si="8"/>
        <v>0</v>
      </c>
      <c r="E76">
        <f t="shared" si="7"/>
        <v>0</v>
      </c>
      <c r="F76">
        <f t="shared" si="6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5"/>
        <v>1</v>
      </c>
    </row>
    <row r="77" spans="1:12" x14ac:dyDescent="0.45">
      <c r="A77" t="s">
        <v>87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5"/>
        <v>2.2000000000000002</v>
      </c>
    </row>
    <row r="78" spans="1:12" x14ac:dyDescent="0.45">
      <c r="A78" t="s">
        <v>88</v>
      </c>
      <c r="B78">
        <v>243</v>
      </c>
      <c r="C78">
        <v>70</v>
      </c>
      <c r="D78">
        <f>MIN(ROUNDUP(16*1.1,0),20)</f>
        <v>18</v>
      </c>
      <c r="E78">
        <f>MIN(ROUNDUP(24*1.15,0),48)</f>
        <v>28</v>
      </c>
      <c r="F78">
        <f>MIN(ROUNDUP(30*1.15,0),48)</f>
        <v>35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5"/>
        <v>2.3000000000000003</v>
      </c>
    </row>
    <row r="79" spans="1:12" x14ac:dyDescent="0.45">
      <c r="A79" t="s">
        <v>89</v>
      </c>
      <c r="B79">
        <v>243</v>
      </c>
      <c r="C79">
        <v>72</v>
      </c>
      <c r="D79">
        <f>MIN(ROUNDUP(16*1.1,0),20)</f>
        <v>18</v>
      </c>
      <c r="E79">
        <f>MIN(ROUNDUP(28*1.15,0),48)</f>
        <v>33</v>
      </c>
      <c r="F79">
        <f>MIN(ROUNDUP(30*1.15,0),48)</f>
        <v>35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5"/>
        <v>2.4</v>
      </c>
    </row>
    <row r="80" spans="1:12" x14ac:dyDescent="0.45">
      <c r="A80" t="s">
        <v>90</v>
      </c>
      <c r="B80">
        <v>243</v>
      </c>
      <c r="C80">
        <v>75</v>
      </c>
      <c r="D80">
        <f>MIN(ROUNDUP(16*1.1,0),20)</f>
        <v>18</v>
      </c>
      <c r="E80">
        <f>MIN(ROUNDUP(21*1.15,0),48)</f>
        <v>25</v>
      </c>
      <c r="F80">
        <f t="shared" si="6"/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5"/>
        <v>2</v>
      </c>
    </row>
    <row r="81" spans="1:12" x14ac:dyDescent="0.45">
      <c r="A81" t="s">
        <v>91</v>
      </c>
      <c r="B81">
        <v>243</v>
      </c>
      <c r="C81">
        <v>0</v>
      </c>
      <c r="D81">
        <f t="shared" si="8"/>
        <v>0</v>
      </c>
      <c r="E81">
        <f t="shared" si="7"/>
        <v>0</v>
      </c>
      <c r="F81">
        <f t="shared" si="6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5"/>
        <v>1</v>
      </c>
    </row>
    <row r="82" spans="1:12" x14ac:dyDescent="0.45">
      <c r="A82" t="s">
        <v>92</v>
      </c>
      <c r="B82">
        <v>243</v>
      </c>
      <c r="C82">
        <v>76</v>
      </c>
      <c r="D82">
        <f>MIN(ROUNDUP(18*1.1,0),20)</f>
        <v>20</v>
      </c>
      <c r="E82">
        <f>MIN(ROUNDUP(31*1.15,0),48)</f>
        <v>36</v>
      </c>
      <c r="F82">
        <f>MIN(ROUNDUP(34*1.15,0),48)</f>
        <v>40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5"/>
        <v>2.5</v>
      </c>
    </row>
    <row r="83" spans="1:12" x14ac:dyDescent="0.45">
      <c r="A83" t="s">
        <v>93</v>
      </c>
      <c r="B83">
        <v>243</v>
      </c>
      <c r="C83">
        <v>76</v>
      </c>
      <c r="D83">
        <f>MIN(ROUNDUP(16*1.1,0),20)</f>
        <v>18</v>
      </c>
      <c r="E83">
        <f>MIN(ROUNDUP(20*1.15,0),48)</f>
        <v>23</v>
      </c>
      <c r="F83">
        <f t="shared" si="6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5"/>
        <v>2</v>
      </c>
    </row>
    <row r="84" spans="1:12" x14ac:dyDescent="0.45">
      <c r="A84" t="s">
        <v>94</v>
      </c>
      <c r="B84">
        <v>243</v>
      </c>
      <c r="C84">
        <v>0</v>
      </c>
      <c r="D84">
        <f t="shared" si="8"/>
        <v>0</v>
      </c>
      <c r="E84">
        <f t="shared" si="7"/>
        <v>0</v>
      </c>
      <c r="F84">
        <f t="shared" si="6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5"/>
        <v>1</v>
      </c>
    </row>
    <row r="85" spans="1:12" x14ac:dyDescent="0.45">
      <c r="A85" t="s">
        <v>95</v>
      </c>
      <c r="B85">
        <v>243</v>
      </c>
      <c r="C85">
        <v>0</v>
      </c>
      <c r="D85">
        <f t="shared" si="8"/>
        <v>0</v>
      </c>
      <c r="E85">
        <f t="shared" si="7"/>
        <v>0</v>
      </c>
      <c r="F85">
        <f t="shared" si="6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5"/>
        <v>1</v>
      </c>
    </row>
    <row r="86" spans="1:12" x14ac:dyDescent="0.45">
      <c r="A86" t="s">
        <v>96</v>
      </c>
      <c r="B86">
        <v>243</v>
      </c>
      <c r="C86">
        <v>76</v>
      </c>
      <c r="D86">
        <f>MIN(ROUNDUP(16*1.1,0),20)</f>
        <v>18</v>
      </c>
      <c r="E86">
        <f>MIN(ROUNDUP(32*1.15,0),48)</f>
        <v>37</v>
      </c>
      <c r="F86">
        <f>MIN(ROUNDUP(36*1.15,0),48)</f>
        <v>42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5"/>
        <v>2.5</v>
      </c>
    </row>
    <row r="87" spans="1:12" x14ac:dyDescent="0.45">
      <c r="A87" t="s">
        <v>97</v>
      </c>
      <c r="B87">
        <v>243</v>
      </c>
      <c r="C87">
        <v>52</v>
      </c>
      <c r="D87">
        <f>MIN(ROUNDUP(16*1.1,0),20)</f>
        <v>18</v>
      </c>
      <c r="E87">
        <f>MIN(ROUNDUP(23*1.15,0),48)</f>
        <v>27</v>
      </c>
      <c r="F87">
        <f>MIN(ROUNDUP(28*1.15,0),48)</f>
        <v>33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5"/>
        <v>2.2000000000000002</v>
      </c>
    </row>
    <row r="88" spans="1:12" x14ac:dyDescent="0.45">
      <c r="A88" t="s">
        <v>98</v>
      </c>
      <c r="B88">
        <v>243</v>
      </c>
      <c r="C88">
        <v>51</v>
      </c>
      <c r="D88">
        <f>MIN(ROUNDUP(15*1.1,0),20)</f>
        <v>17</v>
      </c>
      <c r="E88">
        <f t="shared" si="7"/>
        <v>0</v>
      </c>
      <c r="F88">
        <f t="shared" si="6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5"/>
        <v>1.7000000000000002</v>
      </c>
    </row>
    <row r="89" spans="1:12" x14ac:dyDescent="0.45">
      <c r="A89" t="s">
        <v>99</v>
      </c>
      <c r="B89">
        <v>243</v>
      </c>
      <c r="C89">
        <v>73</v>
      </c>
      <c r="D89">
        <f>MIN(ROUNDUP(16*1.1,0),20)</f>
        <v>18</v>
      </c>
      <c r="E89">
        <f t="shared" si="7"/>
        <v>0</v>
      </c>
      <c r="F89">
        <f t="shared" si="6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5"/>
        <v>1.8</v>
      </c>
    </row>
    <row r="90" spans="1:12" x14ac:dyDescent="0.45">
      <c r="A90" t="s">
        <v>100</v>
      </c>
      <c r="B90">
        <v>243</v>
      </c>
      <c r="C90">
        <v>74</v>
      </c>
      <c r="D90">
        <f>MIN(ROUNDUP(17*1.1,0),20)</f>
        <v>19</v>
      </c>
      <c r="E90">
        <f>MIN(ROUNDUP(31*1.15,0),48)</f>
        <v>36</v>
      </c>
      <c r="F90">
        <f>MIN(ROUNDUP(36*1.15,0),48)</f>
        <v>42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5"/>
        <v>2.5</v>
      </c>
    </row>
    <row r="91" spans="1:12" x14ac:dyDescent="0.45">
      <c r="A91" t="s">
        <v>101</v>
      </c>
      <c r="B91">
        <v>243</v>
      </c>
      <c r="C91">
        <v>57</v>
      </c>
      <c r="D91">
        <f t="shared" si="8"/>
        <v>0</v>
      </c>
      <c r="E91">
        <f t="shared" si="7"/>
        <v>0</v>
      </c>
      <c r="F91">
        <f t="shared" si="6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5"/>
        <v>1.3</v>
      </c>
    </row>
    <row r="92" spans="1:12" x14ac:dyDescent="0.45">
      <c r="A92" t="s">
        <v>102</v>
      </c>
      <c r="B92">
        <v>243</v>
      </c>
      <c r="C92">
        <v>66</v>
      </c>
      <c r="D92">
        <f>MIN(ROUNDUP(16*1.1,0),20)</f>
        <v>18</v>
      </c>
      <c r="E92">
        <f>MIN(ROUNDUP(21*1.15,0),48)</f>
        <v>25</v>
      </c>
      <c r="F92">
        <f>MIN(ROUNDUP(30*1.15,0),48)</f>
        <v>35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5"/>
        <v>2.3000000000000003</v>
      </c>
    </row>
    <row r="93" spans="1:12" x14ac:dyDescent="0.45">
      <c r="A93" t="s">
        <v>103</v>
      </c>
      <c r="B93">
        <v>243</v>
      </c>
      <c r="C93">
        <v>68</v>
      </c>
      <c r="D93">
        <f>MIN(ROUNDUP(16*1.1,0),20)</f>
        <v>18</v>
      </c>
      <c r="E93">
        <f t="shared" si="7"/>
        <v>0</v>
      </c>
      <c r="F93">
        <f t="shared" si="6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5"/>
        <v>1.8</v>
      </c>
    </row>
    <row r="94" spans="1:12" x14ac:dyDescent="0.45">
      <c r="A94" t="s">
        <v>104</v>
      </c>
      <c r="B94">
        <v>243</v>
      </c>
      <c r="C94">
        <v>76</v>
      </c>
      <c r="D94">
        <f>MIN(ROUNDUP(16*1.1,0),20)</f>
        <v>18</v>
      </c>
      <c r="E94">
        <f>MIN(ROUNDUP(27*1.15,0),48)</f>
        <v>32</v>
      </c>
      <c r="F94">
        <f>MIN(ROUNDUP(39*1.15,0),48)</f>
        <v>45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5"/>
        <v>2.5</v>
      </c>
    </row>
    <row r="95" spans="1:12" x14ac:dyDescent="0.45">
      <c r="A95" t="s">
        <v>105</v>
      </c>
      <c r="B95">
        <v>243</v>
      </c>
      <c r="C95">
        <v>70</v>
      </c>
      <c r="D95">
        <f>MIN(ROUNDUP(16*1.1,0),20)</f>
        <v>18</v>
      </c>
      <c r="E95">
        <f>MIN(ROUNDUP(21*1.15,0),48)</f>
        <v>25</v>
      </c>
      <c r="F95">
        <f>MIN(ROUNDUP(31*1.15,0),48)</f>
        <v>36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5"/>
        <v>2.3000000000000003</v>
      </c>
    </row>
    <row r="96" spans="1:12" x14ac:dyDescent="0.45">
      <c r="A96" t="s">
        <v>106</v>
      </c>
      <c r="B96">
        <v>243</v>
      </c>
      <c r="C96">
        <v>0</v>
      </c>
      <c r="D96">
        <f t="shared" si="8"/>
        <v>0</v>
      </c>
      <c r="E96">
        <f t="shared" si="7"/>
        <v>0</v>
      </c>
      <c r="F96">
        <f t="shared" si="6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5"/>
        <v>1</v>
      </c>
    </row>
    <row r="97" spans="1:12" x14ac:dyDescent="0.45">
      <c r="A97" t="s">
        <v>107</v>
      </c>
      <c r="B97">
        <v>243</v>
      </c>
      <c r="C97">
        <v>0</v>
      </c>
      <c r="D97">
        <f t="shared" si="8"/>
        <v>0</v>
      </c>
      <c r="E97">
        <f t="shared" si="7"/>
        <v>0</v>
      </c>
      <c r="F97">
        <f t="shared" si="6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5"/>
        <v>1</v>
      </c>
    </row>
    <row r="98" spans="1:12" x14ac:dyDescent="0.45">
      <c r="A98" t="s">
        <v>108</v>
      </c>
      <c r="B98">
        <v>243</v>
      </c>
      <c r="C98">
        <v>70</v>
      </c>
      <c r="D98">
        <f>MIN(ROUNDUP(16*1.1,0),20)</f>
        <v>18</v>
      </c>
      <c r="E98">
        <f t="shared" si="7"/>
        <v>0</v>
      </c>
      <c r="F98">
        <f>MIN(ROUNDUP(30*1.15,0),48)</f>
        <v>35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5"/>
        <v>2.1</v>
      </c>
    </row>
    <row r="99" spans="1:12" x14ac:dyDescent="0.45">
      <c r="A99" t="s">
        <v>109</v>
      </c>
      <c r="B99">
        <v>243</v>
      </c>
      <c r="C99">
        <v>0</v>
      </c>
      <c r="D99">
        <f t="shared" si="8"/>
        <v>0</v>
      </c>
      <c r="E99">
        <f t="shared" si="7"/>
        <v>0</v>
      </c>
      <c r="F99">
        <f t="shared" si="6"/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5"/>
        <v>1</v>
      </c>
    </row>
    <row r="100" spans="1:12" x14ac:dyDescent="0.45">
      <c r="A100" t="s">
        <v>110</v>
      </c>
      <c r="B100">
        <v>243</v>
      </c>
      <c r="C100">
        <v>0</v>
      </c>
      <c r="D100">
        <f t="shared" si="8"/>
        <v>0</v>
      </c>
      <c r="E100">
        <f t="shared" si="7"/>
        <v>0</v>
      </c>
      <c r="F100">
        <f t="shared" si="6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5"/>
        <v>1</v>
      </c>
    </row>
    <row r="101" spans="1:12" x14ac:dyDescent="0.45">
      <c r="A101" t="s">
        <v>111</v>
      </c>
      <c r="B101">
        <v>243</v>
      </c>
      <c r="C101">
        <v>72</v>
      </c>
      <c r="D101">
        <f>MIN(ROUNDUP(16*1.1,0),20)</f>
        <v>18</v>
      </c>
      <c r="E101">
        <f>MIN(ROUNDUP(25*1.15,0),48)</f>
        <v>29</v>
      </c>
      <c r="F101">
        <f>MIN(ROUNDUP(31*1.15,0),48)</f>
        <v>36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5"/>
        <v>2.3000000000000003</v>
      </c>
    </row>
    <row r="102" spans="1:12" x14ac:dyDescent="0.45">
      <c r="A102" t="s">
        <v>112</v>
      </c>
      <c r="B102">
        <v>243</v>
      </c>
      <c r="C102">
        <v>0</v>
      </c>
      <c r="D102">
        <f t="shared" si="8"/>
        <v>0</v>
      </c>
      <c r="E102">
        <f t="shared" si="7"/>
        <v>0</v>
      </c>
      <c r="F102">
        <f t="shared" si="6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5"/>
        <v>1</v>
      </c>
    </row>
    <row r="103" spans="1:12" x14ac:dyDescent="0.45">
      <c r="A103" t="s">
        <v>113</v>
      </c>
      <c r="B103">
        <v>244</v>
      </c>
      <c r="C103">
        <v>76</v>
      </c>
      <c r="D103">
        <f>MIN(ROUNDUP(19*1.1,0),20)</f>
        <v>20</v>
      </c>
      <c r="E103">
        <f>MIN(ROUNDUP(29*1.15,0),48)</f>
        <v>34</v>
      </c>
      <c r="F103">
        <f>MIN(ROUNDUP(27*1.15,0),48)</f>
        <v>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5"/>
        <v>2.4</v>
      </c>
    </row>
    <row r="104" spans="1:12" x14ac:dyDescent="0.45">
      <c r="A104" t="s">
        <v>114</v>
      </c>
      <c r="B104">
        <v>244</v>
      </c>
      <c r="C104">
        <v>0</v>
      </c>
      <c r="D104">
        <f t="shared" ref="D104:D133" si="9">MIN(ROUNDUP(0*1.1,0),20)</f>
        <v>0</v>
      </c>
      <c r="E104">
        <f t="shared" si="7"/>
        <v>0</v>
      </c>
      <c r="F104">
        <f t="shared" si="6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5"/>
        <v>1</v>
      </c>
    </row>
    <row r="105" spans="1:12" x14ac:dyDescent="0.45">
      <c r="A105" t="s">
        <v>115</v>
      </c>
      <c r="B105">
        <v>244</v>
      </c>
      <c r="C105">
        <v>0</v>
      </c>
      <c r="D105">
        <f>MIN(ROUNDUP(14*1.1,0),20)</f>
        <v>16</v>
      </c>
      <c r="E105">
        <f>MIN(ROUNDUP(28*1.15,0),48)</f>
        <v>33</v>
      </c>
      <c r="F105">
        <f t="shared" si="6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5"/>
        <v>1.7000000000000002</v>
      </c>
    </row>
    <row r="106" spans="1:12" x14ac:dyDescent="0.45">
      <c r="A106" t="s">
        <v>116</v>
      </c>
      <c r="B106">
        <v>244</v>
      </c>
      <c r="C106">
        <v>54</v>
      </c>
      <c r="D106">
        <f t="shared" si="9"/>
        <v>0</v>
      </c>
      <c r="E106">
        <f>MIN(ROUNDUP(25*1.15,0),48)</f>
        <v>29</v>
      </c>
      <c r="F106">
        <f t="shared" si="6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5"/>
        <v>1.6</v>
      </c>
    </row>
    <row r="107" spans="1:12" x14ac:dyDescent="0.45">
      <c r="A107" t="s">
        <v>144</v>
      </c>
      <c r="B107">
        <v>244</v>
      </c>
      <c r="C107">
        <v>0</v>
      </c>
      <c r="D107">
        <f t="shared" si="9"/>
        <v>0</v>
      </c>
      <c r="E107">
        <f t="shared" si="7"/>
        <v>0</v>
      </c>
      <c r="F107">
        <f t="shared" si="6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5"/>
        <v>1</v>
      </c>
    </row>
    <row r="108" spans="1:12" x14ac:dyDescent="0.45">
      <c r="A108" t="s">
        <v>117</v>
      </c>
      <c r="B108">
        <v>244</v>
      </c>
      <c r="C108">
        <v>0</v>
      </c>
      <c r="D108">
        <f>MIN(ROUNDUP(19*1.1,0),20)</f>
        <v>20</v>
      </c>
      <c r="E108">
        <f>MIN(ROUNDUP(24*1.15,0),48)</f>
        <v>28</v>
      </c>
      <c r="F108">
        <f>MIN(ROUNDUP(39*1.15,0),48)</f>
        <v>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"/>
        <v>2.1</v>
      </c>
    </row>
    <row r="109" spans="1:12" x14ac:dyDescent="0.45">
      <c r="A109" t="s">
        <v>118</v>
      </c>
      <c r="B109">
        <v>244</v>
      </c>
      <c r="C109">
        <v>71</v>
      </c>
      <c r="D109">
        <f>MIN(ROUNDUP(14*1.1,0),20)</f>
        <v>16</v>
      </c>
      <c r="E109">
        <f>MIN(ROUNDUP(23*1.15,0),48)</f>
        <v>27</v>
      </c>
      <c r="F109">
        <f>MIN(ROUNDUP(21*1.15,0),48)</f>
        <v>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"/>
        <v>2.2000000000000002</v>
      </c>
    </row>
    <row r="110" spans="1:12" x14ac:dyDescent="0.45">
      <c r="A110" t="s">
        <v>119</v>
      </c>
      <c r="B110">
        <v>244</v>
      </c>
      <c r="C110">
        <v>68</v>
      </c>
      <c r="D110">
        <f>MIN(ROUNDUP(17*1.1,0),20)</f>
        <v>19</v>
      </c>
      <c r="E110">
        <f>MIN(ROUNDUP(14*1.15,0),48)</f>
        <v>17</v>
      </c>
      <c r="F110">
        <f t="shared" si="6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5"/>
        <v>1.9000000000000001</v>
      </c>
    </row>
    <row r="111" spans="1:12" x14ac:dyDescent="0.45">
      <c r="A111" t="s">
        <v>120</v>
      </c>
      <c r="B111">
        <v>244</v>
      </c>
      <c r="C111">
        <v>78</v>
      </c>
      <c r="D111">
        <f>MIN(ROUNDUP(16*1.1,0),20)</f>
        <v>18</v>
      </c>
      <c r="E111">
        <f>MIN(ROUNDUP(17*1.15,0),48)</f>
        <v>20</v>
      </c>
      <c r="F111">
        <f>MIN(ROUNDUP(40*1.15,0),48)</f>
        <v>46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5"/>
        <v>2.4</v>
      </c>
    </row>
    <row r="112" spans="1:12" x14ac:dyDescent="0.45">
      <c r="A112" t="s">
        <v>121</v>
      </c>
      <c r="B112">
        <v>244</v>
      </c>
      <c r="C112">
        <v>27</v>
      </c>
      <c r="D112">
        <f>MIN(ROUNDUP(15*1.1,0),20)</f>
        <v>17</v>
      </c>
      <c r="E112">
        <f>MIN(ROUNDUP(21*1.15,0),48)</f>
        <v>25</v>
      </c>
      <c r="F112">
        <f>MIN(ROUNDUP(32*1.15,0),48)</f>
        <v>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5"/>
        <v>2.1</v>
      </c>
    </row>
    <row r="113" spans="1:12" x14ac:dyDescent="0.45">
      <c r="A113" t="s">
        <v>122</v>
      </c>
      <c r="B113">
        <v>244</v>
      </c>
      <c r="C113">
        <v>0</v>
      </c>
      <c r="D113">
        <f>MIN(ROUNDUP(16*1.1,0),20)</f>
        <v>18</v>
      </c>
      <c r="E113">
        <f>MIN(ROUNDUP(23*1.15,0),48)</f>
        <v>27</v>
      </c>
      <c r="F113">
        <f>MIN(ROUNDUP(14*1.15,0),48)</f>
        <v>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5"/>
        <v>1.8</v>
      </c>
    </row>
    <row r="114" spans="1:12" x14ac:dyDescent="0.45">
      <c r="A114" t="s">
        <v>123</v>
      </c>
      <c r="B114">
        <v>244</v>
      </c>
      <c r="C114">
        <v>71</v>
      </c>
      <c r="D114">
        <f t="shared" si="9"/>
        <v>0</v>
      </c>
      <c r="E114">
        <f>MIN(ROUNDUP(27*1.15,0),48)</f>
        <v>32</v>
      </c>
      <c r="F114">
        <f t="shared" si="6"/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5"/>
        <v>1.7000000000000002</v>
      </c>
    </row>
    <row r="115" spans="1:12" x14ac:dyDescent="0.45">
      <c r="A115" t="s">
        <v>124</v>
      </c>
      <c r="B115">
        <v>244</v>
      </c>
      <c r="C115">
        <v>66</v>
      </c>
      <c r="D115">
        <f t="shared" si="9"/>
        <v>0</v>
      </c>
      <c r="E115">
        <f>MIN(ROUNDUP(37*1.15,0),48)</f>
        <v>43</v>
      </c>
      <c r="F115">
        <f t="shared" si="6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5"/>
        <v>1.8</v>
      </c>
    </row>
    <row r="116" spans="1:12" x14ac:dyDescent="0.45">
      <c r="A116" t="s">
        <v>125</v>
      </c>
      <c r="B116">
        <v>244</v>
      </c>
      <c r="C116">
        <v>61</v>
      </c>
      <c r="D116">
        <f t="shared" si="9"/>
        <v>0</v>
      </c>
      <c r="E116">
        <f t="shared" si="7"/>
        <v>0</v>
      </c>
      <c r="F116">
        <f t="shared" si="6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5"/>
        <v>1.4000000000000001</v>
      </c>
    </row>
    <row r="117" spans="1:12" x14ac:dyDescent="0.45">
      <c r="A117" t="s">
        <v>126</v>
      </c>
      <c r="B117">
        <v>244</v>
      </c>
      <c r="C117">
        <v>49</v>
      </c>
      <c r="D117">
        <f>MIN(ROUNDUP(16*1.1,0),20)</f>
        <v>18</v>
      </c>
      <c r="E117">
        <f>MIN(ROUNDUP(23*1.15,0),48)</f>
        <v>27</v>
      </c>
      <c r="F117">
        <f>MIN(ROUNDUP(14*1.15,0),48)</f>
        <v>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5"/>
        <v>2</v>
      </c>
    </row>
    <row r="118" spans="1:12" x14ac:dyDescent="0.45">
      <c r="A118" t="s">
        <v>127</v>
      </c>
      <c r="B118">
        <v>244</v>
      </c>
      <c r="C118">
        <v>0</v>
      </c>
      <c r="D118">
        <f t="shared" si="9"/>
        <v>0</v>
      </c>
      <c r="E118">
        <f>MIN(ROUNDUP(28*1.15,0),48)</f>
        <v>33</v>
      </c>
      <c r="F118">
        <f t="shared" si="6"/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5"/>
        <v>1.3</v>
      </c>
    </row>
    <row r="119" spans="1:12" x14ac:dyDescent="0.45">
      <c r="A119" t="s">
        <v>128</v>
      </c>
      <c r="B119">
        <v>244</v>
      </c>
      <c r="C119">
        <v>0</v>
      </c>
      <c r="D119">
        <f t="shared" si="9"/>
        <v>0</v>
      </c>
      <c r="E119">
        <f t="shared" si="7"/>
        <v>0</v>
      </c>
      <c r="F119">
        <f t="shared" si="6"/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5"/>
        <v>1</v>
      </c>
    </row>
    <row r="120" spans="1:12" x14ac:dyDescent="0.45">
      <c r="A120" t="s">
        <v>129</v>
      </c>
      <c r="B120">
        <v>244</v>
      </c>
      <c r="C120">
        <v>60</v>
      </c>
      <c r="D120">
        <f>MIN(ROUNDUP(15*1.1,0),20)</f>
        <v>17</v>
      </c>
      <c r="E120">
        <f>MIN(ROUNDUP(25*1.15,0),48)</f>
        <v>29</v>
      </c>
      <c r="F120">
        <f>MIN(ROUNDUP(41*1.15,0),48)</f>
        <v>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5"/>
        <v>2.4</v>
      </c>
    </row>
    <row r="121" spans="1:12" x14ac:dyDescent="0.45">
      <c r="A121" t="s">
        <v>130</v>
      </c>
      <c r="B121">
        <v>244</v>
      </c>
      <c r="C121">
        <v>0</v>
      </c>
      <c r="D121">
        <f t="shared" si="9"/>
        <v>0</v>
      </c>
      <c r="E121">
        <f t="shared" si="7"/>
        <v>0</v>
      </c>
      <c r="F121">
        <f t="shared" si="6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5"/>
        <v>1</v>
      </c>
    </row>
    <row r="122" spans="1:12" x14ac:dyDescent="0.45">
      <c r="A122" t="s">
        <v>131</v>
      </c>
      <c r="B122">
        <v>244</v>
      </c>
      <c r="C122">
        <f>MIN(ROUNDUP(49*1.1,0),78)</f>
        <v>54</v>
      </c>
      <c r="D122">
        <f>MIN(ROUNDUP(17*1.1,0),20)</f>
        <v>19</v>
      </c>
      <c r="E122">
        <f>MIN(ROUNDUP(27*1.15,0),48)</f>
        <v>32</v>
      </c>
      <c r="F122">
        <f t="shared" si="6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5"/>
        <v>2</v>
      </c>
    </row>
    <row r="123" spans="1:12" x14ac:dyDescent="0.45">
      <c r="A123" t="s">
        <v>132</v>
      </c>
      <c r="B123">
        <v>244</v>
      </c>
      <c r="C123">
        <f>MIN(ROUNDUP(0*1.1,0),78)</f>
        <v>0</v>
      </c>
      <c r="D123">
        <f t="shared" si="9"/>
        <v>0</v>
      </c>
      <c r="E123">
        <f t="shared" si="7"/>
        <v>0</v>
      </c>
      <c r="F123">
        <f t="shared" si="6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5"/>
        <v>1</v>
      </c>
    </row>
    <row r="124" spans="1:12" x14ac:dyDescent="0.45">
      <c r="A124" t="s">
        <v>133</v>
      </c>
      <c r="B124">
        <v>244</v>
      </c>
      <c r="C124">
        <f t="shared" ref="C124:C132" si="10">MIN(ROUNDUP(0*1.1,0),78)</f>
        <v>0</v>
      </c>
      <c r="D124">
        <f>MIN(ROUNDUP(18*1.1,0),20)</f>
        <v>20</v>
      </c>
      <c r="E124">
        <f>MIN(ROUNDUP(13*1.15,0),48)</f>
        <v>15</v>
      </c>
      <c r="F124">
        <f t="shared" si="6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5"/>
        <v>1.6</v>
      </c>
    </row>
    <row r="125" spans="1:12" x14ac:dyDescent="0.45">
      <c r="A125" t="s">
        <v>134</v>
      </c>
      <c r="B125">
        <v>244</v>
      </c>
      <c r="C125">
        <f>MIN(ROUNDUP(64*1.1,0),78)</f>
        <v>71</v>
      </c>
      <c r="D125">
        <f t="shared" si="9"/>
        <v>0</v>
      </c>
      <c r="E125">
        <f t="shared" si="7"/>
        <v>0</v>
      </c>
      <c r="F125">
        <f t="shared" si="6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5"/>
        <v>1.4000000000000001</v>
      </c>
    </row>
    <row r="126" spans="1:12" x14ac:dyDescent="0.45">
      <c r="A126" t="s">
        <v>135</v>
      </c>
      <c r="B126">
        <v>244</v>
      </c>
      <c r="C126">
        <f t="shared" si="10"/>
        <v>0</v>
      </c>
      <c r="D126">
        <f t="shared" si="9"/>
        <v>0</v>
      </c>
      <c r="E126">
        <f t="shared" si="7"/>
        <v>0</v>
      </c>
      <c r="F126">
        <f t="shared" si="6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5"/>
        <v>1</v>
      </c>
    </row>
    <row r="127" spans="1:12" x14ac:dyDescent="0.45">
      <c r="A127" t="s">
        <v>136</v>
      </c>
      <c r="B127">
        <v>244</v>
      </c>
      <c r="C127">
        <f>MIN(ROUNDUP(44*1.1,0),78)</f>
        <v>49</v>
      </c>
      <c r="D127">
        <f t="shared" si="9"/>
        <v>0</v>
      </c>
      <c r="E127">
        <f>MIN(ROUNDUP(27*1.15,0),48)</f>
        <v>32</v>
      </c>
      <c r="F127">
        <f t="shared" si="6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5"/>
        <v>1.6</v>
      </c>
    </row>
    <row r="128" spans="1:12" x14ac:dyDescent="0.45">
      <c r="A128" t="s">
        <v>137</v>
      </c>
      <c r="B128">
        <v>244</v>
      </c>
      <c r="C128">
        <f t="shared" si="10"/>
        <v>0</v>
      </c>
      <c r="D128">
        <f>MIN(ROUNDUP(6*1.1,0),20)</f>
        <v>7</v>
      </c>
      <c r="E128">
        <f t="shared" si="7"/>
        <v>0</v>
      </c>
      <c r="F128">
        <f t="shared" si="6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5"/>
        <v>1.2000000000000002</v>
      </c>
    </row>
    <row r="129" spans="1:12" x14ac:dyDescent="0.45">
      <c r="A129" t="s">
        <v>138</v>
      </c>
      <c r="B129">
        <v>244</v>
      </c>
      <c r="C129">
        <f>MIN(ROUNDUP(51*1.1,0),78)</f>
        <v>57</v>
      </c>
      <c r="D129">
        <f t="shared" si="9"/>
        <v>0</v>
      </c>
      <c r="E129">
        <f t="shared" si="7"/>
        <v>0</v>
      </c>
      <c r="F129">
        <f t="shared" si="6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5"/>
        <v>1.3</v>
      </c>
    </row>
    <row r="130" spans="1:12" x14ac:dyDescent="0.45">
      <c r="A130" t="s">
        <v>139</v>
      </c>
      <c r="B130">
        <v>244</v>
      </c>
      <c r="C130">
        <f t="shared" si="10"/>
        <v>0</v>
      </c>
      <c r="D130">
        <f t="shared" si="9"/>
        <v>0</v>
      </c>
      <c r="E130">
        <f t="shared" si="7"/>
        <v>0</v>
      </c>
      <c r="F130">
        <f t="shared" si="6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5"/>
        <v>1</v>
      </c>
    </row>
    <row r="131" spans="1:12" x14ac:dyDescent="0.45">
      <c r="A131" t="s">
        <v>140</v>
      </c>
      <c r="B131">
        <v>244</v>
      </c>
      <c r="C131">
        <f>MIN(ROUNDUP(41*1.1,0),78)</f>
        <v>46</v>
      </c>
      <c r="D131">
        <f t="shared" si="9"/>
        <v>0</v>
      </c>
      <c r="E131">
        <f>MIN(ROUNDUP(38*1.15,0),48)</f>
        <v>44</v>
      </c>
      <c r="F131">
        <f t="shared" ref="F131:F134" si="11">MIN(ROUNDUP(0*1.15,0),48)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34" si="12">ROUNDUP(1+(C131/80+D131/20+E131/50+F131/50+G131/1+H131/1)/6*2.5,1)</f>
        <v>1.7000000000000002</v>
      </c>
    </row>
    <row r="132" spans="1:12" x14ac:dyDescent="0.45">
      <c r="A132" t="s">
        <v>141</v>
      </c>
      <c r="B132">
        <v>244</v>
      </c>
      <c r="C132">
        <f t="shared" si="10"/>
        <v>0</v>
      </c>
      <c r="D132">
        <f t="shared" si="9"/>
        <v>0</v>
      </c>
      <c r="E132">
        <f t="shared" ref="E132:E134" si="13">MIN(ROUNDUP(0*1.15,0),48)</f>
        <v>0</v>
      </c>
      <c r="F132">
        <f t="shared" si="11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12"/>
        <v>1</v>
      </c>
    </row>
    <row r="133" spans="1:12" x14ac:dyDescent="0.45">
      <c r="A133" t="s">
        <v>142</v>
      </c>
      <c r="B133">
        <v>244</v>
      </c>
      <c r="C133">
        <f>MIN(ROUNDUP(41*1.1,0),78)</f>
        <v>46</v>
      </c>
      <c r="D133">
        <f t="shared" si="9"/>
        <v>0</v>
      </c>
      <c r="E133">
        <f t="shared" si="13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12"/>
        <v>1.3</v>
      </c>
    </row>
    <row r="134" spans="1:12" x14ac:dyDescent="0.45">
      <c r="A134" t="s">
        <v>143</v>
      </c>
      <c r="B134">
        <v>244</v>
      </c>
      <c r="C134">
        <f>MIN(ROUNDUP(47*1.1,0),78)</f>
        <v>52</v>
      </c>
      <c r="D134">
        <f>MIN(ROUNDUP(19*1.1,0),20)</f>
        <v>20</v>
      </c>
      <c r="E134">
        <f t="shared" si="13"/>
        <v>0</v>
      </c>
      <c r="F134">
        <f t="shared" si="11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12"/>
        <v>1.7000000000000002</v>
      </c>
    </row>
  </sheetData>
  <autoFilter ref="A1:L1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Amarioarei</cp:lastModifiedBy>
  <dcterms:created xsi:type="dcterms:W3CDTF">2016-12-28T05:23:15Z</dcterms:created>
  <dcterms:modified xsi:type="dcterms:W3CDTF">2016-12-31T11:13:07Z</dcterms:modified>
</cp:coreProperties>
</file>