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\OneDrive\GitHub\AlexAmarioarei.github.io\Teaching\ProbabilityStatistics\results\"/>
    </mc:Choice>
  </mc:AlternateContent>
  <bookViews>
    <workbookView xWindow="0" yWindow="0" windowWidth="17783" windowHeight="7283"/>
  </bookViews>
  <sheets>
    <sheet name="Tabel_Prob_Stat" sheetId="1" r:id="rId1"/>
  </sheets>
  <definedNames>
    <definedName name="_xlnm._FilterDatabase" localSheetId="0" hidden="1">Tabel_Prob_Stat!$A$1:$K$139</definedName>
  </definedNames>
  <calcPr calcId="171027"/>
</workbook>
</file>

<file path=xl/calcChain.xml><?xml version="1.0" encoding="utf-8"?>
<calcChain xmlns="http://schemas.openxmlformats.org/spreadsheetml/2006/main">
  <c r="N71" i="1" l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N138" i="1" l="1"/>
  <c r="N139" i="1"/>
  <c r="F113" i="1" l="1"/>
  <c r="E129" i="1"/>
  <c r="E106" i="1"/>
  <c r="D106" i="1"/>
  <c r="E107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04" i="1"/>
  <c r="E104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70" i="1"/>
  <c r="F70" i="1"/>
  <c r="F47" i="1"/>
  <c r="F42" i="1"/>
  <c r="M138" i="1"/>
  <c r="M139" i="1"/>
  <c r="K138" i="1"/>
  <c r="K139" i="1"/>
  <c r="F131" i="1" l="1"/>
  <c r="E131" i="1"/>
  <c r="D131" i="1"/>
  <c r="F111" i="1"/>
  <c r="E111" i="1"/>
  <c r="D111" i="1"/>
  <c r="F78" i="1"/>
  <c r="E78" i="1"/>
  <c r="D78" i="1"/>
  <c r="K111" i="1" l="1"/>
  <c r="N111" i="1"/>
  <c r="M111" i="1"/>
  <c r="N131" i="1"/>
  <c r="M131" i="1"/>
  <c r="K131" i="1"/>
  <c r="F68" i="1"/>
  <c r="C128" i="1" l="1"/>
  <c r="C68" i="1" l="1"/>
  <c r="C109" i="1"/>
  <c r="C119" i="1"/>
  <c r="C115" i="1"/>
  <c r="C51" i="1"/>
  <c r="C65" i="1"/>
  <c r="C69" i="1"/>
  <c r="C125" i="1" l="1"/>
  <c r="C20" i="1" l="1"/>
  <c r="D20" i="1"/>
  <c r="C120" i="1"/>
  <c r="D119" i="1"/>
  <c r="E30" i="1" l="1"/>
  <c r="F122" i="1" l="1"/>
  <c r="F119" i="1"/>
  <c r="F115" i="1"/>
  <c r="F114" i="1"/>
  <c r="F110" i="1"/>
  <c r="F109" i="1"/>
  <c r="F104" i="1"/>
  <c r="F102" i="1"/>
  <c r="F96" i="1"/>
  <c r="F88" i="1"/>
  <c r="F87" i="1"/>
  <c r="F83" i="1"/>
  <c r="F79" i="1"/>
  <c r="F95" i="1"/>
  <c r="F75" i="1"/>
  <c r="F93" i="1"/>
  <c r="F99" i="1"/>
  <c r="F91" i="1"/>
  <c r="F80" i="1"/>
  <c r="F77" i="1"/>
  <c r="F69" i="1"/>
  <c r="F67" i="1"/>
  <c r="F65" i="1"/>
  <c r="F64" i="1"/>
  <c r="F62" i="1"/>
  <c r="F61" i="1"/>
  <c r="F56" i="1"/>
  <c r="F55" i="1"/>
  <c r="F53" i="1"/>
  <c r="F51" i="1"/>
  <c r="F37" i="1"/>
  <c r="F36" i="1"/>
  <c r="F34" i="1"/>
  <c r="F35" i="1"/>
  <c r="F11" i="1"/>
  <c r="F25" i="1"/>
  <c r="F20" i="1"/>
  <c r="F19" i="1"/>
  <c r="F10" i="1"/>
  <c r="F33" i="1"/>
  <c r="F32" i="1"/>
  <c r="F29" i="1"/>
  <c r="F17" i="1"/>
  <c r="F15" i="1"/>
  <c r="F30" i="1"/>
  <c r="F2" i="1" l="1"/>
  <c r="F3" i="1"/>
  <c r="F38" i="1"/>
  <c r="F39" i="1"/>
  <c r="F40" i="1"/>
  <c r="F41" i="1"/>
  <c r="F43" i="1"/>
  <c r="F44" i="1"/>
  <c r="F45" i="1"/>
  <c r="F46" i="1"/>
  <c r="F48" i="1"/>
  <c r="F49" i="1"/>
  <c r="F50" i="1"/>
  <c r="F52" i="1"/>
  <c r="F54" i="1"/>
  <c r="F57" i="1"/>
  <c r="F58" i="1"/>
  <c r="F59" i="1"/>
  <c r="F60" i="1"/>
  <c r="F63" i="1"/>
  <c r="F66" i="1"/>
  <c r="F71" i="1"/>
  <c r="F72" i="1"/>
  <c r="F73" i="1"/>
  <c r="F74" i="1"/>
  <c r="F76" i="1"/>
  <c r="F81" i="1"/>
  <c r="F82" i="1"/>
  <c r="F84" i="1"/>
  <c r="F85" i="1"/>
  <c r="F86" i="1"/>
  <c r="F89" i="1"/>
  <c r="F90" i="1"/>
  <c r="F92" i="1"/>
  <c r="F94" i="1"/>
  <c r="F97" i="1"/>
  <c r="F98" i="1"/>
  <c r="F100" i="1"/>
  <c r="F101" i="1"/>
  <c r="F103" i="1"/>
  <c r="F105" i="1"/>
  <c r="F106" i="1"/>
  <c r="F107" i="1"/>
  <c r="F108" i="1"/>
  <c r="F112" i="1"/>
  <c r="F116" i="1"/>
  <c r="F117" i="1"/>
  <c r="F118" i="1"/>
  <c r="F120" i="1"/>
  <c r="F121" i="1"/>
  <c r="F123" i="1"/>
  <c r="F124" i="1"/>
  <c r="F125" i="1"/>
  <c r="F126" i="1"/>
  <c r="F127" i="1"/>
  <c r="F128" i="1"/>
  <c r="F129" i="1"/>
  <c r="F130" i="1"/>
  <c r="F132" i="1"/>
  <c r="F133" i="1"/>
  <c r="F134" i="1"/>
  <c r="F135" i="1"/>
  <c r="F136" i="1"/>
  <c r="F137" i="1"/>
  <c r="F4" i="1"/>
  <c r="F5" i="1"/>
  <c r="F6" i="1"/>
  <c r="F7" i="1"/>
  <c r="F8" i="1"/>
  <c r="F9" i="1"/>
  <c r="F12" i="1"/>
  <c r="F13" i="1"/>
  <c r="F14" i="1"/>
  <c r="F16" i="1"/>
  <c r="F18" i="1"/>
  <c r="F21" i="1"/>
  <c r="F22" i="1"/>
  <c r="F23" i="1"/>
  <c r="F24" i="1"/>
  <c r="F26" i="1"/>
  <c r="F27" i="1"/>
  <c r="F28" i="1"/>
  <c r="F31" i="1"/>
  <c r="M106" i="1" l="1"/>
  <c r="N106" i="1"/>
  <c r="K106" i="1"/>
  <c r="E134" i="1"/>
  <c r="E126" i="1"/>
  <c r="E124" i="1"/>
  <c r="E122" i="1"/>
  <c r="E119" i="1"/>
  <c r="E120" i="1"/>
  <c r="E117" i="1"/>
  <c r="E116" i="1"/>
  <c r="E115" i="1"/>
  <c r="E114" i="1"/>
  <c r="E113" i="1"/>
  <c r="E112" i="1"/>
  <c r="E110" i="1"/>
  <c r="E109" i="1"/>
  <c r="E102" i="1"/>
  <c r="E96" i="1"/>
  <c r="E95" i="1"/>
  <c r="E88" i="1"/>
  <c r="E87" i="1"/>
  <c r="E84" i="1"/>
  <c r="E83" i="1"/>
  <c r="E79" i="1"/>
  <c r="E75" i="1"/>
  <c r="E93" i="1"/>
  <c r="E81" i="1"/>
  <c r="E91" i="1"/>
  <c r="E80" i="1"/>
  <c r="E70" i="1"/>
  <c r="E77" i="1"/>
  <c r="E68" i="1"/>
  <c r="E67" i="1"/>
  <c r="E65" i="1"/>
  <c r="E64" i="1"/>
  <c r="E63" i="1"/>
  <c r="E62" i="1"/>
  <c r="E61" i="1"/>
  <c r="E56" i="1"/>
  <c r="E55" i="1"/>
  <c r="E51" i="1"/>
  <c r="E50" i="1"/>
  <c r="E47" i="1"/>
  <c r="E36" i="1"/>
  <c r="E37" i="1"/>
  <c r="E40" i="1"/>
  <c r="E45" i="1"/>
  <c r="E34" i="1"/>
  <c r="E20" i="1"/>
  <c r="E19" i="1"/>
  <c r="E35" i="1"/>
  <c r="E29" i="1"/>
  <c r="E17" i="1"/>
  <c r="E15" i="1"/>
  <c r="E11" i="1"/>
  <c r="E10" i="1"/>
  <c r="E2" i="1"/>
  <c r="E3" i="1"/>
  <c r="E6" i="1"/>
  <c r="E8" i="1"/>
  <c r="E4" i="1"/>
  <c r="E5" i="1"/>
  <c r="E7" i="1"/>
  <c r="E9" i="1"/>
  <c r="E12" i="1"/>
  <c r="E13" i="1"/>
  <c r="E14" i="1"/>
  <c r="E16" i="1"/>
  <c r="E18" i="1"/>
  <c r="E21" i="1"/>
  <c r="E22" i="1"/>
  <c r="E23" i="1"/>
  <c r="E24" i="1"/>
  <c r="E25" i="1"/>
  <c r="E26" i="1"/>
  <c r="E27" i="1"/>
  <c r="E28" i="1"/>
  <c r="E31" i="1"/>
  <c r="E32" i="1"/>
  <c r="E33" i="1"/>
  <c r="E38" i="1"/>
  <c r="E39" i="1"/>
  <c r="E41" i="1"/>
  <c r="E42" i="1"/>
  <c r="E43" i="1"/>
  <c r="E44" i="1"/>
  <c r="E46" i="1"/>
  <c r="E48" i="1"/>
  <c r="E49" i="1"/>
  <c r="E52" i="1"/>
  <c r="E53" i="1"/>
  <c r="E54" i="1"/>
  <c r="E57" i="1"/>
  <c r="E58" i="1"/>
  <c r="E59" i="1"/>
  <c r="E60" i="1"/>
  <c r="E66" i="1"/>
  <c r="E69" i="1"/>
  <c r="E71" i="1"/>
  <c r="E72" i="1"/>
  <c r="E73" i="1"/>
  <c r="E74" i="1"/>
  <c r="E76" i="1"/>
  <c r="E82" i="1"/>
  <c r="E85" i="1"/>
  <c r="E86" i="1"/>
  <c r="E89" i="1"/>
  <c r="E90" i="1"/>
  <c r="E92" i="1"/>
  <c r="E94" i="1"/>
  <c r="E97" i="1"/>
  <c r="E98" i="1"/>
  <c r="E99" i="1"/>
  <c r="E100" i="1"/>
  <c r="E101" i="1"/>
  <c r="E103" i="1"/>
  <c r="E105" i="1"/>
  <c r="E108" i="1"/>
  <c r="E118" i="1"/>
  <c r="E121" i="1"/>
  <c r="E123" i="1"/>
  <c r="E125" i="1"/>
  <c r="E127" i="1"/>
  <c r="E128" i="1"/>
  <c r="E130" i="1"/>
  <c r="E132" i="1"/>
  <c r="E133" i="1"/>
  <c r="E135" i="1"/>
  <c r="E136" i="1"/>
  <c r="E137" i="1"/>
  <c r="D137" i="1"/>
  <c r="D130" i="1"/>
  <c r="D126" i="1"/>
  <c r="D124" i="1"/>
  <c r="D122" i="1"/>
  <c r="D115" i="1"/>
  <c r="D114" i="1"/>
  <c r="D113" i="1"/>
  <c r="D112" i="1"/>
  <c r="D110" i="1"/>
  <c r="D109" i="1"/>
  <c r="D104" i="1"/>
  <c r="D105" i="1"/>
  <c r="D107" i="1"/>
  <c r="D108" i="1"/>
  <c r="D116" i="1"/>
  <c r="D117" i="1"/>
  <c r="D118" i="1"/>
  <c r="D120" i="1"/>
  <c r="D121" i="1"/>
  <c r="D123" i="1"/>
  <c r="D125" i="1"/>
  <c r="D127" i="1"/>
  <c r="D128" i="1"/>
  <c r="D129" i="1"/>
  <c r="D132" i="1"/>
  <c r="D133" i="1"/>
  <c r="D134" i="1"/>
  <c r="D135" i="1"/>
  <c r="D136" i="1"/>
  <c r="K105" i="1" l="1"/>
  <c r="N105" i="1"/>
  <c r="M105" i="1"/>
  <c r="K128" i="1"/>
  <c r="N128" i="1"/>
  <c r="M128" i="1"/>
  <c r="N121" i="1"/>
  <c r="M121" i="1"/>
  <c r="K121" i="1"/>
  <c r="K116" i="1"/>
  <c r="N116" i="1"/>
  <c r="M116" i="1"/>
  <c r="N104" i="1"/>
  <c r="M104" i="1"/>
  <c r="K104" i="1"/>
  <c r="K113" i="1"/>
  <c r="N113" i="1"/>
  <c r="M113" i="1"/>
  <c r="N117" i="1"/>
  <c r="M117" i="1"/>
  <c r="K117" i="1"/>
  <c r="N122" i="1"/>
  <c r="M122" i="1"/>
  <c r="K122" i="1"/>
  <c r="N119" i="1"/>
  <c r="M119" i="1"/>
  <c r="K119" i="1"/>
  <c r="K120" i="1"/>
  <c r="N120" i="1"/>
  <c r="M120" i="1"/>
  <c r="K109" i="1"/>
  <c r="N109" i="1"/>
  <c r="M109" i="1"/>
  <c r="N114" i="1"/>
  <c r="M114" i="1"/>
  <c r="K114" i="1"/>
  <c r="K2" i="1"/>
  <c r="N2" i="1"/>
  <c r="M2" i="1"/>
  <c r="N20" i="1"/>
  <c r="M20" i="1"/>
  <c r="K20" i="1"/>
  <c r="K123" i="1"/>
  <c r="N123" i="1"/>
  <c r="M123" i="1"/>
  <c r="N112" i="1"/>
  <c r="M112" i="1"/>
  <c r="K112" i="1"/>
  <c r="N108" i="1"/>
  <c r="M108" i="1"/>
  <c r="K108" i="1"/>
  <c r="N125" i="1"/>
  <c r="M125" i="1"/>
  <c r="K125" i="1"/>
  <c r="N118" i="1"/>
  <c r="M118" i="1"/>
  <c r="K118" i="1"/>
  <c r="K107" i="1"/>
  <c r="N107" i="1"/>
  <c r="M107" i="1"/>
  <c r="K110" i="1"/>
  <c r="N110" i="1"/>
  <c r="M110" i="1"/>
  <c r="N115" i="1"/>
  <c r="M115" i="1"/>
  <c r="K115" i="1"/>
  <c r="D99" i="1"/>
  <c r="D102" i="1"/>
  <c r="D96" i="1"/>
  <c r="D93" i="1"/>
  <c r="D95" i="1"/>
  <c r="D94" i="1"/>
  <c r="D91" i="1"/>
  <c r="D90" i="1"/>
  <c r="D89" i="1"/>
  <c r="D88" i="1"/>
  <c r="D87" i="1"/>
  <c r="D83" i="1"/>
  <c r="D80" i="1"/>
  <c r="D84" i="1"/>
  <c r="D81" i="1"/>
  <c r="D79" i="1"/>
  <c r="D77" i="1"/>
  <c r="D75" i="1"/>
  <c r="D74" i="1"/>
  <c r="D71" i="1"/>
  <c r="D70" i="1"/>
  <c r="D72" i="1"/>
  <c r="D73" i="1"/>
  <c r="D76" i="1"/>
  <c r="D82" i="1"/>
  <c r="D85" i="1"/>
  <c r="D86" i="1"/>
  <c r="D92" i="1"/>
  <c r="D97" i="1"/>
  <c r="D98" i="1"/>
  <c r="D100" i="1"/>
  <c r="D101" i="1"/>
  <c r="D103" i="1"/>
  <c r="D69" i="1"/>
  <c r="D68" i="1"/>
  <c r="D67" i="1"/>
  <c r="D65" i="1"/>
  <c r="D64" i="1"/>
  <c r="D62" i="1"/>
  <c r="D61" i="1"/>
  <c r="D58" i="1"/>
  <c r="D56" i="1"/>
  <c r="D55" i="1"/>
  <c r="D54" i="1"/>
  <c r="D53" i="1"/>
  <c r="D51" i="1"/>
  <c r="D50" i="1"/>
  <c r="D47" i="1"/>
  <c r="D45" i="1"/>
  <c r="D43" i="1"/>
  <c r="D42" i="1"/>
  <c r="D40" i="1"/>
  <c r="D37" i="1"/>
  <c r="D36" i="1"/>
  <c r="D38" i="1"/>
  <c r="D39" i="1"/>
  <c r="D41" i="1"/>
  <c r="D44" i="1"/>
  <c r="D46" i="1"/>
  <c r="D48" i="1"/>
  <c r="D49" i="1"/>
  <c r="D52" i="1"/>
  <c r="D57" i="1"/>
  <c r="D59" i="1"/>
  <c r="D60" i="1"/>
  <c r="D63" i="1"/>
  <c r="D66" i="1"/>
  <c r="D35" i="1"/>
  <c r="D34" i="1"/>
  <c r="D32" i="1"/>
  <c r="D30" i="1"/>
  <c r="D29" i="1"/>
  <c r="D25" i="1"/>
  <c r="D19" i="1"/>
  <c r="D17" i="1"/>
  <c r="D16" i="1"/>
  <c r="D15" i="1"/>
  <c r="D11" i="1"/>
  <c r="D10" i="1"/>
  <c r="D8" i="1"/>
  <c r="D6" i="1"/>
  <c r="D3" i="1"/>
  <c r="D4" i="1"/>
  <c r="D5" i="1"/>
  <c r="D7" i="1"/>
  <c r="D9" i="1"/>
  <c r="D12" i="1"/>
  <c r="D13" i="1"/>
  <c r="D14" i="1"/>
  <c r="D18" i="1"/>
  <c r="D21" i="1"/>
  <c r="D22" i="1"/>
  <c r="D23" i="1"/>
  <c r="D24" i="1"/>
  <c r="D26" i="1"/>
  <c r="D27" i="1"/>
  <c r="D28" i="1"/>
  <c r="D31" i="1"/>
  <c r="D33" i="1"/>
  <c r="C137" i="1"/>
  <c r="C136" i="1"/>
  <c r="C134" i="1"/>
  <c r="C132" i="1"/>
  <c r="C129" i="1"/>
  <c r="C127" i="1"/>
  <c r="C126" i="1"/>
  <c r="C130" i="1"/>
  <c r="C133" i="1"/>
  <c r="C135" i="1"/>
  <c r="C124" i="1"/>
  <c r="N134" i="1" l="1"/>
  <c r="M134" i="1"/>
  <c r="K134" i="1"/>
  <c r="N18" i="1"/>
  <c r="K18" i="1"/>
  <c r="M18" i="1"/>
  <c r="N11" i="1"/>
  <c r="M11" i="1"/>
  <c r="K11" i="1"/>
  <c r="N52" i="1"/>
  <c r="M52" i="1"/>
  <c r="K52" i="1"/>
  <c r="N43" i="1"/>
  <c r="K43" i="1"/>
  <c r="M43" i="1"/>
  <c r="N64" i="1"/>
  <c r="M64" i="1"/>
  <c r="K64" i="1"/>
  <c r="N135" i="1"/>
  <c r="M135" i="1"/>
  <c r="K135" i="1"/>
  <c r="K127" i="1"/>
  <c r="N127" i="1"/>
  <c r="M127" i="1"/>
  <c r="K136" i="1"/>
  <c r="N136" i="1"/>
  <c r="M136" i="1"/>
  <c r="N28" i="1"/>
  <c r="M28" i="1"/>
  <c r="K28" i="1"/>
  <c r="N23" i="1"/>
  <c r="M23" i="1"/>
  <c r="K23" i="1"/>
  <c r="N14" i="1"/>
  <c r="K14" i="1"/>
  <c r="M14" i="1"/>
  <c r="M7" i="1"/>
  <c r="N7" i="1"/>
  <c r="K7" i="1"/>
  <c r="N6" i="1"/>
  <c r="M6" i="1"/>
  <c r="K6" i="1"/>
  <c r="N15" i="1"/>
  <c r="M15" i="1"/>
  <c r="K15" i="1"/>
  <c r="K25" i="1"/>
  <c r="M25" i="1"/>
  <c r="N25" i="1"/>
  <c r="N34" i="1"/>
  <c r="K34" i="1"/>
  <c r="M34" i="1"/>
  <c r="N60" i="1"/>
  <c r="M60" i="1"/>
  <c r="K60" i="1"/>
  <c r="N49" i="1"/>
  <c r="M49" i="1"/>
  <c r="K49" i="1"/>
  <c r="K41" i="1"/>
  <c r="M41" i="1"/>
  <c r="N41" i="1"/>
  <c r="K37" i="1"/>
  <c r="M37" i="1"/>
  <c r="N37" i="1"/>
  <c r="M45" i="1"/>
  <c r="N45" i="1"/>
  <c r="K45" i="1"/>
  <c r="N53" i="1"/>
  <c r="M53" i="1"/>
  <c r="K53" i="1"/>
  <c r="N58" i="1"/>
  <c r="M58" i="1"/>
  <c r="K58" i="1"/>
  <c r="M65" i="1"/>
  <c r="K65" i="1"/>
  <c r="N65" i="1"/>
  <c r="M70" i="1"/>
  <c r="N70" i="1"/>
  <c r="K70" i="1"/>
  <c r="N126" i="1"/>
  <c r="M126" i="1"/>
  <c r="K126" i="1"/>
  <c r="N24" i="1"/>
  <c r="M24" i="1"/>
  <c r="K24" i="1"/>
  <c r="M3" i="1"/>
  <c r="N3" i="1"/>
  <c r="K3" i="1"/>
  <c r="N32" i="1"/>
  <c r="M32" i="1"/>
  <c r="K32" i="1"/>
  <c r="M44" i="1"/>
  <c r="N44" i="1"/>
  <c r="K44" i="1"/>
  <c r="K51" i="1"/>
  <c r="N51" i="1"/>
  <c r="M51" i="1"/>
  <c r="K69" i="1"/>
  <c r="N69" i="1"/>
  <c r="M69" i="1"/>
  <c r="M133" i="1"/>
  <c r="K133" i="1"/>
  <c r="N133" i="1"/>
  <c r="M137" i="1"/>
  <c r="N137" i="1"/>
  <c r="K137" i="1"/>
  <c r="N22" i="1"/>
  <c r="K22" i="1"/>
  <c r="M22" i="1"/>
  <c r="K5" i="1"/>
  <c r="N5" i="1"/>
  <c r="M5" i="1"/>
  <c r="N16" i="1"/>
  <c r="M16" i="1"/>
  <c r="K16" i="1"/>
  <c r="K29" i="1"/>
  <c r="M29" i="1"/>
  <c r="N29" i="1"/>
  <c r="N35" i="1"/>
  <c r="K35" i="1"/>
  <c r="M35" i="1"/>
  <c r="K59" i="1"/>
  <c r="N59" i="1"/>
  <c r="M59" i="1"/>
  <c r="N48" i="1"/>
  <c r="M48" i="1"/>
  <c r="K48" i="1"/>
  <c r="M39" i="1"/>
  <c r="N39" i="1"/>
  <c r="K39" i="1"/>
  <c r="M40" i="1"/>
  <c r="N40" i="1"/>
  <c r="K40" i="1"/>
  <c r="M47" i="1"/>
  <c r="N47" i="1"/>
  <c r="K47" i="1"/>
  <c r="N54" i="1"/>
  <c r="M54" i="1"/>
  <c r="K54" i="1"/>
  <c r="N61" i="1"/>
  <c r="M61" i="1"/>
  <c r="K61" i="1"/>
  <c r="K67" i="1"/>
  <c r="N67" i="1"/>
  <c r="M67" i="1"/>
  <c r="N124" i="1"/>
  <c r="M124" i="1"/>
  <c r="K124" i="1"/>
  <c r="N31" i="1"/>
  <c r="M31" i="1"/>
  <c r="K31" i="1"/>
  <c r="K9" i="1"/>
  <c r="M9" i="1"/>
  <c r="N9" i="1"/>
  <c r="N19" i="1"/>
  <c r="M19" i="1"/>
  <c r="K19" i="1"/>
  <c r="K63" i="1"/>
  <c r="N63" i="1"/>
  <c r="M63" i="1"/>
  <c r="M36" i="1"/>
  <c r="N36" i="1"/>
  <c r="K36" i="1"/>
  <c r="N56" i="1"/>
  <c r="M56" i="1"/>
  <c r="K56" i="1"/>
  <c r="M129" i="1"/>
  <c r="N129" i="1"/>
  <c r="K129" i="1"/>
  <c r="N27" i="1"/>
  <c r="M27" i="1"/>
  <c r="K27" i="1"/>
  <c r="K13" i="1"/>
  <c r="M13" i="1"/>
  <c r="N13" i="1"/>
  <c r="N8" i="1"/>
  <c r="M8" i="1"/>
  <c r="K8" i="1"/>
  <c r="N130" i="1"/>
  <c r="M130" i="1"/>
  <c r="K130" i="1"/>
  <c r="K132" i="1"/>
  <c r="N132" i="1"/>
  <c r="M132" i="1"/>
  <c r="N33" i="1"/>
  <c r="K33" i="1"/>
  <c r="M33" i="1"/>
  <c r="N26" i="1"/>
  <c r="K26" i="1"/>
  <c r="M26" i="1"/>
  <c r="K21" i="1"/>
  <c r="N21" i="1"/>
  <c r="M21" i="1"/>
  <c r="N12" i="1"/>
  <c r="M12" i="1"/>
  <c r="K12" i="1"/>
  <c r="N4" i="1"/>
  <c r="K4" i="1"/>
  <c r="M4" i="1"/>
  <c r="N10" i="1"/>
  <c r="K10" i="1"/>
  <c r="M10" i="1"/>
  <c r="N17" i="1"/>
  <c r="K17" i="1"/>
  <c r="M17" i="1"/>
  <c r="N30" i="1"/>
  <c r="K30" i="1"/>
  <c r="M30" i="1"/>
  <c r="N66" i="1"/>
  <c r="M66" i="1"/>
  <c r="K66" i="1"/>
  <c r="N57" i="1"/>
  <c r="M57" i="1"/>
  <c r="K57" i="1"/>
  <c r="K46" i="1"/>
  <c r="M46" i="1"/>
  <c r="N46" i="1"/>
  <c r="N38" i="1"/>
  <c r="K38" i="1"/>
  <c r="M38" i="1"/>
  <c r="M42" i="1"/>
  <c r="K42" i="1"/>
  <c r="N42" i="1"/>
  <c r="N50" i="1"/>
  <c r="M50" i="1"/>
  <c r="K50" i="1"/>
  <c r="K55" i="1"/>
  <c r="N55" i="1"/>
  <c r="M55" i="1"/>
  <c r="N62" i="1"/>
  <c r="M62" i="1"/>
  <c r="K62" i="1"/>
  <c r="N68" i="1"/>
  <c r="M68" i="1"/>
  <c r="K68" i="1"/>
</calcChain>
</file>

<file path=xl/sharedStrings.xml><?xml version="1.0" encoding="utf-8"?>
<sst xmlns="http://schemas.openxmlformats.org/spreadsheetml/2006/main" count="149" uniqueCount="149">
  <si>
    <t>Nume</t>
  </si>
  <si>
    <t>Grupa</t>
  </si>
  <si>
    <t>Tema_1</t>
  </si>
  <si>
    <t>Tema_2</t>
  </si>
  <si>
    <t>Tema_3</t>
  </si>
  <si>
    <t>Tema_4</t>
  </si>
  <si>
    <t>Tema_5</t>
  </si>
  <si>
    <t>Proiect_1</t>
  </si>
  <si>
    <t>Examen</t>
  </si>
  <si>
    <t>Total</t>
  </si>
  <si>
    <t>APOSTOL GABRIEL</t>
  </si>
  <si>
    <t>ARSENE CONSTANTIN-TIBERIU</t>
  </si>
  <si>
    <t>BIRSASTEANU BOGDAN-ANDREI-ALEXANDRU</t>
  </si>
  <si>
    <t>BRADATAN DORIN</t>
  </si>
  <si>
    <t>BRAESCU-IFTIMIE RARES-OCTAVIAN</t>
  </si>
  <si>
    <t>COCIUBA ANDREI-ALEXANDRU</t>
  </si>
  <si>
    <t>DUMITRACHE VLAD</t>
  </si>
  <si>
    <t>DUMITRU NICOLETA-LUCIANA</t>
  </si>
  <si>
    <t>GAE ALEXANDRA-ANDREEA</t>
  </si>
  <si>
    <t>GASCA ALIN-TEODOR</t>
  </si>
  <si>
    <t>GIORGI OVIDIU</t>
  </si>
  <si>
    <t>HOBANA MATEI-NICOLAE</t>
  </si>
  <si>
    <t>IACOB MIHAI VLADIMIR</t>
  </si>
  <si>
    <t>ION ALEXANDRU-CRISTIAN</t>
  </si>
  <si>
    <t>MATEI VLAD-COSMIN</t>
  </si>
  <si>
    <t>MECHIS FLORENTINA-MARINA</t>
  </si>
  <si>
    <t>MELEANCA IONUT ADRIAN</t>
  </si>
  <si>
    <t>MINDRUT RALUCA-BIANCA</t>
  </si>
  <si>
    <t>MONORANU CARMEN-FLORENTINA</t>
  </si>
  <si>
    <t>NEAGOE IONUT-ALEXANDRU</t>
  </si>
  <si>
    <t>NEMA DAN-CRISTIAN</t>
  </si>
  <si>
    <t>NICULESCU BOGDAN-GABRIEL</t>
  </si>
  <si>
    <t>OANTA MARIUS-LAURIAN</t>
  </si>
  <si>
    <t>ONCIOIU STEFAN</t>
  </si>
  <si>
    <t>PANAIT IONUT-ALEXANDRU</t>
  </si>
  <si>
    <t>PAVEL EUSEBIU-ANDREI</t>
  </si>
  <si>
    <t>PETROVAI IOANA</t>
  </si>
  <si>
    <t>PINTILIE ANA-MARIA</t>
  </si>
  <si>
    <t>POPESCU IOAN-EMANUEL</t>
  </si>
  <si>
    <t>PRUTEANU RAZVAN-GABRIEL</t>
  </si>
  <si>
    <t>SANDOIU FERNANDO-FLORIN</t>
  </si>
  <si>
    <t>TATUTA IONUT-CATALIN</t>
  </si>
  <si>
    <t>TUDOR MIHAELA-DANIELA</t>
  </si>
  <si>
    <t>TUDOR PETRE-RADU</t>
  </si>
  <si>
    <t>ALEXII ALIN-VASILE</t>
  </si>
  <si>
    <t>ANGELESCU ANDREI-MIRCEA</t>
  </si>
  <si>
    <t>ARABADJI IGOR</t>
  </si>
  <si>
    <t>BARBU MIHAI-LUCIAN</t>
  </si>
  <si>
    <t>BUJOR ALEXANDRU-IONUT</t>
  </si>
  <si>
    <t>CEAPRAZ TUDOR-GABRIEL</t>
  </si>
  <si>
    <t>CHITUC STEFAN</t>
  </si>
  <si>
    <t>CICU MIHAI</t>
  </si>
  <si>
    <t>CIUCUR ANDREI</t>
  </si>
  <si>
    <t>CONACHE CRISTIAN</t>
  </si>
  <si>
    <t>DANCE DENIS</t>
  </si>
  <si>
    <t>DUMITRU SEPTIMIU-EMILIAN</t>
  </si>
  <si>
    <t>DUNOIU MIHAI-CRISTIAN-NICUSOR</t>
  </si>
  <si>
    <t>EFTIMIU BEATRICE-GEORGIANA</t>
  </si>
  <si>
    <t>FILOTE COSMIN-CATALIN</t>
  </si>
  <si>
    <t>GALETEANU OVIDIU-ALEXANDRU</t>
  </si>
  <si>
    <t>GRIGORAS DORIN</t>
  </si>
  <si>
    <t>MOSIT SILVIU-VALENTIN</t>
  </si>
  <si>
    <t>OANCEA MIRUNA-STEFANIA</t>
  </si>
  <si>
    <t>ODOBESCU DAN</t>
  </si>
  <si>
    <t>PINTILIE CATALIN-VALERIU</t>
  </si>
  <si>
    <t>PÃŽRLOGEA MIHNEA-RAZVAN</t>
  </si>
  <si>
    <t>PIRVU STEFANIA-EMILIA</t>
  </si>
  <si>
    <t>POPA JUSTINIAN-ROBERT</t>
  </si>
  <si>
    <t>PRICOP IONUT-RAZVAN</t>
  </si>
  <si>
    <t>RADU ALEXANDRU-SORIN</t>
  </si>
  <si>
    <t>RADU-PETRESCU TOMA</t>
  </si>
  <si>
    <t>RIZEA GABRIEL-ALEXANDRU</t>
  </si>
  <si>
    <t>STANESCU MIHAIL-GABRIEL</t>
  </si>
  <si>
    <t>TANASE MIHAELA-DENISA</t>
  </si>
  <si>
    <t>TIGAU ANA-MARIA</t>
  </si>
  <si>
    <t>TROCAN GABRIEL</t>
  </si>
  <si>
    <t>VLAD EUGENIU-STEFAN</t>
  </si>
  <si>
    <t>ZUGRAVU ALEXANDRU-TEODOR</t>
  </si>
  <si>
    <t>ADAMUT COSMIN-MARIAN</t>
  </si>
  <si>
    <t>ANGHEL DANIEL-VASILE</t>
  </si>
  <si>
    <t>AVRAMICA ALEXANDRU-MARIAN</t>
  </si>
  <si>
    <t>BOSTAN NICOLAE BOGDAN</t>
  </si>
  <si>
    <t>CHIVU HOREA-MIHAI</t>
  </si>
  <si>
    <t>CRACIUN EUGEN-MIHAI</t>
  </si>
  <si>
    <t>CURDUMAN IOAN-ANDREI</t>
  </si>
  <si>
    <t>FICUTA RAZVAN-MARIAN</t>
  </si>
  <si>
    <t>IACOB TEODORA-MARIA</t>
  </si>
  <si>
    <t>IANCU ROBERT</t>
  </si>
  <si>
    <t>IANCU MARIAN</t>
  </si>
  <si>
    <t>LINTE COSMIN-BOGDAN</t>
  </si>
  <si>
    <t>LOICA ANDREI</t>
  </si>
  <si>
    <t>LUPU LEONARD</t>
  </si>
  <si>
    <t>MARIN GEORGE-CLAUDIU</t>
  </si>
  <si>
    <t>MARIN FLORIN-CATALIN</t>
  </si>
  <si>
    <t>MELINTE TUDOR-MATEI</t>
  </si>
  <si>
    <t>MICLUTA-CAMPEANU MARIUS</t>
  </si>
  <si>
    <t>MICU FILIP-MIHAI</t>
  </si>
  <si>
    <t>MIHAI BOGDAN</t>
  </si>
  <si>
    <t>MIHAILESCU CRISTINA</t>
  </si>
  <si>
    <t>NASTASE BOGDAN-ALEXANDRU</t>
  </si>
  <si>
    <t>NECULAU CLAUDIU</t>
  </si>
  <si>
    <t>NITU ANDREEA-CRISTIANA</t>
  </si>
  <si>
    <t>NOHAI IOAN-DANIEL</t>
  </si>
  <si>
    <t>PLESU IULIANA-OANA</t>
  </si>
  <si>
    <t>SANDU BOGDAN ALEXANDRU</t>
  </si>
  <si>
    <t>SCHEPP KARL-ANDREAS</t>
  </si>
  <si>
    <t>STANESCU ANDREI-ALEXANDRU</t>
  </si>
  <si>
    <t>TEODORESCU NICOLAE-SEBASTIAN</t>
  </si>
  <si>
    <t>TOMA ALEXANDRU-SILVIU</t>
  </si>
  <si>
    <t>VINAGA CRINA-IONELA</t>
  </si>
  <si>
    <t>VRABIE CATALIN-ANDREI</t>
  </si>
  <si>
    <t>BARCAN TUDOR</t>
  </si>
  <si>
    <t>BIRGAUANU STEFANA-IRINA</t>
  </si>
  <si>
    <t>BOGHEA BOGDAN-STEFAN</t>
  </si>
  <si>
    <t>CERBU IULIAN-GABRIEL</t>
  </si>
  <si>
    <t>CIR CONSTANTIN</t>
  </si>
  <si>
    <t>CUCU ALINA-TEODORA</t>
  </si>
  <si>
    <t>DUMEA IRINA</t>
  </si>
  <si>
    <t>ENACHE ALEXANDRU-MADALIN</t>
  </si>
  <si>
    <t>FANA IOSIF</t>
  </si>
  <si>
    <t>GLAVAN GHEORGHE-FLORIAN</t>
  </si>
  <si>
    <t>JIANU MIRCEA</t>
  </si>
  <si>
    <t>LUCHIAN PAUL</t>
  </si>
  <si>
    <t>MARANDEI MELANIA</t>
  </si>
  <si>
    <t>NEACSU RADU-STEFAN</t>
  </si>
  <si>
    <t>NEACSU ORLANDO-MUGUREL</t>
  </si>
  <si>
    <t>NITA MIHAITA-ALIN</t>
  </si>
  <si>
    <t>PASPARAN GABRIEL-COSTICA</t>
  </si>
  <si>
    <t>PAVEL STEFAN CRISTIAN</t>
  </si>
  <si>
    <t>PETCU JUSTINIAN-IONUT</t>
  </si>
  <si>
    <t>PETRE EMANUEL</t>
  </si>
  <si>
    <t>POP MIHAI</t>
  </si>
  <si>
    <t>POPESCU IULIAN-ALEXANDRU</t>
  </si>
  <si>
    <t>PRIVANTU LIDIA-MIHAELA</t>
  </si>
  <si>
    <t>SCIRLAT DANUT-NICOLAE</t>
  </si>
  <si>
    <t>SEFCIC BOGDAN-FLORIN</t>
  </si>
  <si>
    <t>STEFANICA TUDOR</t>
  </si>
  <si>
    <t>TIPLEA COSMIN ALEXANDRU</t>
  </si>
  <si>
    <t>TIRNOVEANU IRINA-BEATRICE</t>
  </si>
  <si>
    <t>VLADAU DENISA</t>
  </si>
  <si>
    <t>ZULEAN TIBERIU-IUSTIN</t>
  </si>
  <si>
    <t>ZURLO COSIMO-LUIGI-ALEXANDRU</t>
  </si>
  <si>
    <t>CHIPER MARIUS DANIEL</t>
  </si>
  <si>
    <t>Tema_Speciala</t>
  </si>
  <si>
    <t>GHIUR ALEXANDRU</t>
  </si>
  <si>
    <t>DEACONESCU ANA-MARIA-ELIZA</t>
  </si>
  <si>
    <t>SIMIONOV ALEXANDRU</t>
  </si>
  <si>
    <t>JOSE MARTINEZ JINENEZ</t>
  </si>
  <si>
    <t>ERASMUS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</si>
</sst>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topLeftCell="A25" zoomScaleNormal="100" workbookViewId="0">
      <selection activeCell="G37" sqref="G37"/>
    </sheetView>
  </sheetViews>
  <sheetFormatPr defaultRowHeight="14.25" x14ac:dyDescent="0.45"/>
  <cols>
    <col min="1" max="1" width="30.59765625" customWidth="1"/>
    <col min="7" max="8" width="8.73046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143</v>
      </c>
      <c r="I1" t="s">
        <v>7</v>
      </c>
      <c r="J1" t="s">
        <v>8</v>
      </c>
      <c r="K1" t="s">
        <v>9</v>
      </c>
    </row>
    <row r="2" spans="1:14" x14ac:dyDescent="0.45">
      <c r="A2" t="s">
        <v>10</v>
      </c>
      <c r="B2">
        <v>241</v>
      </c>
      <c r="C2">
        <v>50</v>
      </c>
      <c r="D2">
        <v>16</v>
      </c>
      <c r="E2">
        <f>MIN(ROUNDUP(0*1.15,0),48)</f>
        <v>0</v>
      </c>
      <c r="F2">
        <f>MIN(ROUNDUP(0*1.15,0),48)</f>
        <v>0</v>
      </c>
      <c r="G2">
        <v>43</v>
      </c>
      <c r="H2">
        <v>133</v>
      </c>
      <c r="I2">
        <v>0</v>
      </c>
      <c r="J2">
        <v>9</v>
      </c>
      <c r="K2">
        <f>ROUND(MIN(MIN((C2/80+D2/20+E2/50+F2/50+G2/50)/5*2.5+H2/180*2,3.5)+1+I2/40*1.5+J2/10,10),0)</f>
        <v>5</v>
      </c>
      <c r="M2">
        <f>MIN((C2/80+D2/20+E2/50+F2/50+G2/50)/5*2.5+H2/180*2,3.5)</f>
        <v>2.6202777777777779</v>
      </c>
      <c r="N2">
        <f>MIN(MIN((C2/80+D2/20+E2/50+F2/50+G2/50)/5*2.5+H2/180*2,3.5)+1+I2/40*1.5+J2/10,10)</f>
        <v>4.5202777777777783</v>
      </c>
    </row>
    <row r="3" spans="1:14" x14ac:dyDescent="0.45">
      <c r="A3" t="s">
        <v>11</v>
      </c>
      <c r="B3">
        <v>241</v>
      </c>
      <c r="C3">
        <v>55</v>
      </c>
      <c r="D3">
        <f>MIN(ROUNDUP(18*1.1,0),20)</f>
        <v>20</v>
      </c>
      <c r="E3">
        <f>MIN(ROUNDUP(27*1.15,0),48)</f>
        <v>32</v>
      </c>
      <c r="F3">
        <f>MIN(ROUNDUP(31*1.15,0),48)</f>
        <v>36</v>
      </c>
      <c r="G3">
        <v>30</v>
      </c>
      <c r="H3">
        <v>70</v>
      </c>
      <c r="I3">
        <v>35</v>
      </c>
      <c r="J3">
        <v>34</v>
      </c>
      <c r="K3">
        <f t="shared" ref="K3:K66" si="0">ROUND(MIN(MIN((C3/80+D3/20+E3/50+F3/50+G3/50)/5*2.5+H3/180*2,3.5)+1+I3/40*1.5+J3/10,10),0)</f>
        <v>8</v>
      </c>
      <c r="M3">
        <f t="shared" ref="M3:M66" si="1">MIN((C3/80+D3/20+E3/50+F3/50+G3/50)/5*2.5+H3/180*2,3.5)</f>
        <v>2.6015277777777777</v>
      </c>
      <c r="N3">
        <f t="shared" ref="N3:N66" si="2">MIN(MIN((C3/80+D3/20+E3/50+F3/50+G3/50)/5*2.5+H3/180*2,3.5)+1+I3/40*1.5+J3/10,10)</f>
        <v>8.3140277777777776</v>
      </c>
    </row>
    <row r="4" spans="1:14" x14ac:dyDescent="0.45">
      <c r="A4" t="s">
        <v>12</v>
      </c>
      <c r="B4">
        <v>241</v>
      </c>
      <c r="C4">
        <v>0</v>
      </c>
      <c r="D4">
        <f t="shared" ref="D4:D33" si="3">MIN(ROUNDUP(0*1.1,0),20)</f>
        <v>0</v>
      </c>
      <c r="E4">
        <f t="shared" ref="E4:E66" si="4">MIN(ROUNDUP(0*1.15,0),48)</f>
        <v>0</v>
      </c>
      <c r="F4">
        <f t="shared" ref="F4:F66" si="5">MIN(ROUNDUP(0*1.15,0),48)</f>
        <v>0</v>
      </c>
      <c r="G4">
        <v>0</v>
      </c>
      <c r="H4">
        <v>0</v>
      </c>
      <c r="I4">
        <v>0</v>
      </c>
      <c r="J4">
        <v>0</v>
      </c>
      <c r="K4">
        <f t="shared" si="0"/>
        <v>1</v>
      </c>
      <c r="M4">
        <f t="shared" si="1"/>
        <v>0</v>
      </c>
      <c r="N4">
        <f t="shared" si="2"/>
        <v>1</v>
      </c>
    </row>
    <row r="5" spans="1:14" x14ac:dyDescent="0.45">
      <c r="A5" t="s">
        <v>13</v>
      </c>
      <c r="B5">
        <v>241</v>
      </c>
      <c r="C5">
        <v>0</v>
      </c>
      <c r="D5">
        <f t="shared" si="3"/>
        <v>0</v>
      </c>
      <c r="E5">
        <f t="shared" si="4"/>
        <v>0</v>
      </c>
      <c r="F5">
        <f t="shared" si="5"/>
        <v>0</v>
      </c>
      <c r="G5">
        <v>0</v>
      </c>
      <c r="H5">
        <v>0</v>
      </c>
      <c r="I5">
        <v>0</v>
      </c>
      <c r="J5">
        <v>0</v>
      </c>
      <c r="K5">
        <f t="shared" si="0"/>
        <v>1</v>
      </c>
      <c r="M5">
        <f t="shared" si="1"/>
        <v>0</v>
      </c>
      <c r="N5">
        <f t="shared" si="2"/>
        <v>1</v>
      </c>
    </row>
    <row r="6" spans="1:14" x14ac:dyDescent="0.45">
      <c r="A6" t="s">
        <v>14</v>
      </c>
      <c r="B6">
        <v>241</v>
      </c>
      <c r="C6">
        <v>58</v>
      </c>
      <c r="D6">
        <f>MIN(ROUNDUP(16*1.1,0),20)</f>
        <v>18</v>
      </c>
      <c r="E6">
        <f>MIN(ROUNDUP(28*1.15,0),48)</f>
        <v>33</v>
      </c>
      <c r="F6">
        <f t="shared" si="5"/>
        <v>0</v>
      </c>
      <c r="G6">
        <v>0</v>
      </c>
      <c r="H6">
        <v>140</v>
      </c>
      <c r="I6">
        <v>30</v>
      </c>
      <c r="J6">
        <v>25</v>
      </c>
      <c r="K6">
        <f t="shared" si="0"/>
        <v>7</v>
      </c>
      <c r="M6">
        <f t="shared" si="1"/>
        <v>2.6980555555555554</v>
      </c>
      <c r="N6">
        <f t="shared" si="2"/>
        <v>7.3230555555555554</v>
      </c>
    </row>
    <row r="7" spans="1:14" x14ac:dyDescent="0.45">
      <c r="A7" t="s">
        <v>15</v>
      </c>
      <c r="B7">
        <v>241</v>
      </c>
      <c r="C7">
        <v>0</v>
      </c>
      <c r="D7">
        <f t="shared" si="3"/>
        <v>0</v>
      </c>
      <c r="E7">
        <f t="shared" si="4"/>
        <v>0</v>
      </c>
      <c r="F7">
        <f t="shared" si="5"/>
        <v>0</v>
      </c>
      <c r="G7">
        <v>0</v>
      </c>
      <c r="H7">
        <v>0</v>
      </c>
      <c r="I7">
        <v>0</v>
      </c>
      <c r="J7">
        <v>0</v>
      </c>
      <c r="K7">
        <f t="shared" si="0"/>
        <v>1</v>
      </c>
      <c r="M7">
        <f t="shared" si="1"/>
        <v>0</v>
      </c>
      <c r="N7">
        <f t="shared" si="2"/>
        <v>1</v>
      </c>
    </row>
    <row r="8" spans="1:14" x14ac:dyDescent="0.45">
      <c r="A8" t="s">
        <v>16</v>
      </c>
      <c r="B8">
        <v>241</v>
      </c>
      <c r="C8">
        <v>58</v>
      </c>
      <c r="D8">
        <f>MIN(ROUNDUP(11*1.1,0),20)</f>
        <v>13</v>
      </c>
      <c r="E8">
        <f>MIN(ROUNDUP(26*1.15,0),48)</f>
        <v>30</v>
      </c>
      <c r="F8">
        <f t="shared" si="5"/>
        <v>0</v>
      </c>
      <c r="G8">
        <v>30</v>
      </c>
      <c r="H8">
        <v>70</v>
      </c>
      <c r="I8">
        <v>30</v>
      </c>
      <c r="J8">
        <v>18</v>
      </c>
      <c r="K8">
        <f t="shared" si="0"/>
        <v>6</v>
      </c>
      <c r="M8">
        <f t="shared" si="1"/>
        <v>2.0652777777777778</v>
      </c>
      <c r="N8">
        <f t="shared" si="2"/>
        <v>5.990277777777778</v>
      </c>
    </row>
    <row r="9" spans="1:14" x14ac:dyDescent="0.45">
      <c r="A9" t="s">
        <v>17</v>
      </c>
      <c r="B9">
        <v>241</v>
      </c>
      <c r="C9">
        <v>59</v>
      </c>
      <c r="D9">
        <f t="shared" si="3"/>
        <v>0</v>
      </c>
      <c r="E9">
        <f t="shared" si="4"/>
        <v>0</v>
      </c>
      <c r="F9">
        <f t="shared" si="5"/>
        <v>0</v>
      </c>
      <c r="G9">
        <v>50</v>
      </c>
      <c r="H9">
        <v>160</v>
      </c>
      <c r="I9">
        <v>0</v>
      </c>
      <c r="J9">
        <v>23</v>
      </c>
      <c r="K9">
        <f t="shared" si="0"/>
        <v>6</v>
      </c>
      <c r="M9">
        <f t="shared" si="1"/>
        <v>2.646527777777778</v>
      </c>
      <c r="N9">
        <f t="shared" si="2"/>
        <v>5.9465277777777779</v>
      </c>
    </row>
    <row r="10" spans="1:14" x14ac:dyDescent="0.45">
      <c r="A10" t="s">
        <v>18</v>
      </c>
      <c r="B10">
        <v>241</v>
      </c>
      <c r="C10">
        <v>61</v>
      </c>
      <c r="D10">
        <f>MIN(ROUNDUP(16*1.1,0),20)</f>
        <v>18</v>
      </c>
      <c r="E10">
        <f>MIN(ROUNDUP(42*1.15,0),48)</f>
        <v>48</v>
      </c>
      <c r="F10">
        <f>MIN(ROUNDUP(39*1.15,0),48)</f>
        <v>45</v>
      </c>
      <c r="G10">
        <v>40</v>
      </c>
      <c r="H10">
        <v>90</v>
      </c>
      <c r="I10">
        <v>40</v>
      </c>
      <c r="J10">
        <v>48</v>
      </c>
      <c r="K10">
        <f t="shared" si="0"/>
        <v>10</v>
      </c>
      <c r="M10">
        <f t="shared" si="1"/>
        <v>3.1612499999999999</v>
      </c>
      <c r="N10">
        <f t="shared" si="2"/>
        <v>10</v>
      </c>
    </row>
    <row r="11" spans="1:14" x14ac:dyDescent="0.45">
      <c r="A11" t="s">
        <v>19</v>
      </c>
      <c r="B11">
        <v>241</v>
      </c>
      <c r="C11">
        <v>54</v>
      </c>
      <c r="D11">
        <f>MIN(ROUNDUP(18*1.1,0),20)</f>
        <v>20</v>
      </c>
      <c r="E11">
        <f>MIN(ROUNDUP(26*1.15,0),48)</f>
        <v>30</v>
      </c>
      <c r="F11">
        <f>MIN(ROUNDUP(37*1.15,0),48)</f>
        <v>43</v>
      </c>
      <c r="G11">
        <v>40</v>
      </c>
      <c r="H11">
        <v>60</v>
      </c>
      <c r="I11">
        <v>35</v>
      </c>
      <c r="J11">
        <v>21</v>
      </c>
      <c r="K11">
        <f t="shared" si="0"/>
        <v>7</v>
      </c>
      <c r="M11">
        <f t="shared" si="1"/>
        <v>2.6341666666666663</v>
      </c>
      <c r="N11">
        <f t="shared" si="2"/>
        <v>7.0466666666666669</v>
      </c>
    </row>
    <row r="12" spans="1:14" x14ac:dyDescent="0.45">
      <c r="A12" t="s">
        <v>20</v>
      </c>
      <c r="B12">
        <v>241</v>
      </c>
      <c r="C12">
        <v>58</v>
      </c>
      <c r="D12">
        <f t="shared" si="3"/>
        <v>0</v>
      </c>
      <c r="E12">
        <f t="shared" si="4"/>
        <v>0</v>
      </c>
      <c r="F12">
        <f t="shared" si="5"/>
        <v>0</v>
      </c>
      <c r="G12">
        <v>20</v>
      </c>
      <c r="H12">
        <v>100</v>
      </c>
      <c r="I12">
        <v>35</v>
      </c>
      <c r="J12">
        <v>33</v>
      </c>
      <c r="K12">
        <f t="shared" si="0"/>
        <v>7</v>
      </c>
      <c r="M12">
        <f t="shared" si="1"/>
        <v>1.6736111111111112</v>
      </c>
      <c r="N12">
        <f t="shared" si="2"/>
        <v>7.2861111111111114</v>
      </c>
    </row>
    <row r="13" spans="1:14" x14ac:dyDescent="0.45">
      <c r="A13" t="s">
        <v>21</v>
      </c>
      <c r="B13">
        <v>241</v>
      </c>
      <c r="C13">
        <v>0</v>
      </c>
      <c r="D13">
        <f t="shared" si="3"/>
        <v>0</v>
      </c>
      <c r="E13">
        <f t="shared" si="4"/>
        <v>0</v>
      </c>
      <c r="F13">
        <f t="shared" si="5"/>
        <v>0</v>
      </c>
      <c r="G13">
        <v>0</v>
      </c>
      <c r="H13">
        <v>0</v>
      </c>
      <c r="I13">
        <v>0</v>
      </c>
      <c r="J13">
        <v>0</v>
      </c>
      <c r="K13">
        <f t="shared" si="0"/>
        <v>1</v>
      </c>
      <c r="M13">
        <f t="shared" si="1"/>
        <v>0</v>
      </c>
      <c r="N13">
        <f t="shared" si="2"/>
        <v>1</v>
      </c>
    </row>
    <row r="14" spans="1:14" x14ac:dyDescent="0.45">
      <c r="A14" t="s">
        <v>22</v>
      </c>
      <c r="B14">
        <v>241</v>
      </c>
      <c r="C14">
        <v>0</v>
      </c>
      <c r="D14">
        <f t="shared" si="3"/>
        <v>0</v>
      </c>
      <c r="E14">
        <f t="shared" si="4"/>
        <v>0</v>
      </c>
      <c r="F14">
        <f t="shared" si="5"/>
        <v>0</v>
      </c>
      <c r="G14">
        <v>0</v>
      </c>
      <c r="H14">
        <v>0</v>
      </c>
      <c r="I14">
        <v>0</v>
      </c>
      <c r="J14">
        <v>0</v>
      </c>
      <c r="K14">
        <f t="shared" si="0"/>
        <v>1</v>
      </c>
      <c r="M14">
        <f t="shared" si="1"/>
        <v>0</v>
      </c>
      <c r="N14">
        <f t="shared" si="2"/>
        <v>1</v>
      </c>
    </row>
    <row r="15" spans="1:14" x14ac:dyDescent="0.45">
      <c r="A15" t="s">
        <v>23</v>
      </c>
      <c r="B15">
        <v>241</v>
      </c>
      <c r="C15">
        <v>37</v>
      </c>
      <c r="D15">
        <f>MIN(ROUNDUP(7*1.1,0),20)</f>
        <v>8</v>
      </c>
      <c r="E15">
        <f>MIN(ROUNDUP(6*1.15,0),48)</f>
        <v>7</v>
      </c>
      <c r="F15">
        <f>MIN(ROUNDUP(29*1.15,0),48)</f>
        <v>34</v>
      </c>
      <c r="G15">
        <v>30</v>
      </c>
      <c r="H15">
        <v>60</v>
      </c>
      <c r="I15">
        <v>35</v>
      </c>
      <c r="J15">
        <v>20</v>
      </c>
      <c r="K15">
        <f t="shared" si="0"/>
        <v>6</v>
      </c>
      <c r="M15">
        <f t="shared" si="1"/>
        <v>1.8079166666666668</v>
      </c>
      <c r="N15">
        <f t="shared" si="2"/>
        <v>6.1204166666666673</v>
      </c>
    </row>
    <row r="16" spans="1:14" x14ac:dyDescent="0.45">
      <c r="A16" t="s">
        <v>24</v>
      </c>
      <c r="B16">
        <v>241</v>
      </c>
      <c r="C16">
        <v>65</v>
      </c>
      <c r="D16">
        <f>MIN(ROUNDUP(13*1.1,0),20)</f>
        <v>15</v>
      </c>
      <c r="E16">
        <f t="shared" si="4"/>
        <v>0</v>
      </c>
      <c r="F16">
        <f t="shared" si="5"/>
        <v>0</v>
      </c>
      <c r="G16">
        <v>0</v>
      </c>
      <c r="H16">
        <v>0</v>
      </c>
      <c r="I16">
        <v>0</v>
      </c>
      <c r="J16">
        <v>29</v>
      </c>
      <c r="K16">
        <f t="shared" si="0"/>
        <v>5</v>
      </c>
      <c r="M16">
        <f t="shared" si="1"/>
        <v>0.78125</v>
      </c>
      <c r="N16">
        <f t="shared" si="2"/>
        <v>4.6812500000000004</v>
      </c>
    </row>
    <row r="17" spans="1:14" x14ac:dyDescent="0.45">
      <c r="A17" t="s">
        <v>25</v>
      </c>
      <c r="B17">
        <v>241</v>
      </c>
      <c r="C17">
        <v>71</v>
      </c>
      <c r="D17">
        <f>MIN(ROUNDUP(16*1.1,0),20)</f>
        <v>18</v>
      </c>
      <c r="E17">
        <f>MIN(ROUNDUP(47*1.15,0),50)</f>
        <v>50</v>
      </c>
      <c r="F17">
        <f>MIN(ROUNDUP(36*1.15,0),48)</f>
        <v>42</v>
      </c>
      <c r="G17">
        <v>40</v>
      </c>
      <c r="H17">
        <v>80</v>
      </c>
      <c r="I17">
        <v>40</v>
      </c>
      <c r="J17">
        <v>38</v>
      </c>
      <c r="K17">
        <f t="shared" si="0"/>
        <v>9</v>
      </c>
      <c r="M17">
        <f t="shared" si="1"/>
        <v>3.1026388888888889</v>
      </c>
      <c r="N17">
        <f t="shared" si="2"/>
        <v>9.4026388888888874</v>
      </c>
    </row>
    <row r="18" spans="1:14" x14ac:dyDescent="0.45">
      <c r="A18" t="s">
        <v>26</v>
      </c>
      <c r="B18">
        <v>241</v>
      </c>
      <c r="C18">
        <v>0</v>
      </c>
      <c r="D18">
        <f t="shared" si="3"/>
        <v>0</v>
      </c>
      <c r="E18">
        <f t="shared" si="4"/>
        <v>0</v>
      </c>
      <c r="F18">
        <f t="shared" si="5"/>
        <v>0</v>
      </c>
      <c r="G18">
        <v>0</v>
      </c>
      <c r="H18">
        <v>0</v>
      </c>
      <c r="I18">
        <v>0</v>
      </c>
      <c r="J18">
        <v>0</v>
      </c>
      <c r="K18">
        <f t="shared" si="0"/>
        <v>1</v>
      </c>
      <c r="M18">
        <f t="shared" si="1"/>
        <v>0</v>
      </c>
      <c r="N18">
        <f t="shared" si="2"/>
        <v>1</v>
      </c>
    </row>
    <row r="19" spans="1:14" x14ac:dyDescent="0.45">
      <c r="A19" t="s">
        <v>27</v>
      </c>
      <c r="B19">
        <v>241</v>
      </c>
      <c r="C19">
        <v>75</v>
      </c>
      <c r="D19">
        <f>MIN(ROUNDUP(18*1.1,0),20)</f>
        <v>20</v>
      </c>
      <c r="E19">
        <f>MIN(ROUNDUP(46*1.15,0),50)</f>
        <v>50</v>
      </c>
      <c r="F19">
        <f>MIN(ROUNDUP(41*1.15,0),47)</f>
        <v>47</v>
      </c>
      <c r="G19">
        <v>50</v>
      </c>
      <c r="H19">
        <v>110</v>
      </c>
      <c r="I19">
        <v>40</v>
      </c>
      <c r="J19">
        <v>48</v>
      </c>
      <c r="K19">
        <f t="shared" si="0"/>
        <v>10</v>
      </c>
      <c r="M19">
        <f t="shared" si="1"/>
        <v>3.5</v>
      </c>
      <c r="N19">
        <f t="shared" si="2"/>
        <v>10</v>
      </c>
    </row>
    <row r="20" spans="1:14" x14ac:dyDescent="0.45">
      <c r="A20" t="s">
        <v>28</v>
      </c>
      <c r="B20">
        <v>241</v>
      </c>
      <c r="C20">
        <f>MIN(ROUNDUP(65*1.1,0),80)</f>
        <v>72</v>
      </c>
      <c r="D20">
        <f>MIN(ROUNDUP(17*1.1,0),20)</f>
        <v>19</v>
      </c>
      <c r="E20">
        <f>MIN(ROUNDUP(35*1.15,0),48)</f>
        <v>41</v>
      </c>
      <c r="F20">
        <f>MIN(ROUNDUP(45*1.15,0),48)</f>
        <v>48</v>
      </c>
      <c r="G20">
        <v>40</v>
      </c>
      <c r="H20">
        <v>80</v>
      </c>
      <c r="I20">
        <v>30</v>
      </c>
      <c r="J20">
        <v>47</v>
      </c>
      <c r="K20">
        <f t="shared" si="0"/>
        <v>10</v>
      </c>
      <c r="M20">
        <f t="shared" si="1"/>
        <v>3.1038888888888887</v>
      </c>
      <c r="N20">
        <f t="shared" si="2"/>
        <v>9.9288888888888884</v>
      </c>
    </row>
    <row r="21" spans="1:14" x14ac:dyDescent="0.45">
      <c r="A21" t="s">
        <v>29</v>
      </c>
      <c r="B21">
        <v>241</v>
      </c>
      <c r="C21">
        <v>55</v>
      </c>
      <c r="D21">
        <f t="shared" si="3"/>
        <v>0</v>
      </c>
      <c r="E21">
        <f t="shared" si="4"/>
        <v>0</v>
      </c>
      <c r="F21">
        <f t="shared" si="5"/>
        <v>0</v>
      </c>
      <c r="G21">
        <v>0</v>
      </c>
      <c r="H21">
        <v>110</v>
      </c>
      <c r="I21">
        <v>35</v>
      </c>
      <c r="J21">
        <v>23</v>
      </c>
      <c r="K21">
        <f t="shared" si="0"/>
        <v>6</v>
      </c>
      <c r="M21">
        <f t="shared" si="1"/>
        <v>1.5659722222222223</v>
      </c>
      <c r="N21">
        <f t="shared" si="2"/>
        <v>6.1784722222222221</v>
      </c>
    </row>
    <row r="22" spans="1:14" x14ac:dyDescent="0.45">
      <c r="A22" t="s">
        <v>30</v>
      </c>
      <c r="B22">
        <v>241</v>
      </c>
      <c r="C22">
        <v>0</v>
      </c>
      <c r="D22">
        <f t="shared" si="3"/>
        <v>0</v>
      </c>
      <c r="E22">
        <f t="shared" si="4"/>
        <v>0</v>
      </c>
      <c r="F22">
        <f t="shared" si="5"/>
        <v>0</v>
      </c>
      <c r="G22">
        <v>0</v>
      </c>
      <c r="H22">
        <v>0</v>
      </c>
      <c r="I22">
        <v>0</v>
      </c>
      <c r="J22">
        <v>0</v>
      </c>
      <c r="K22">
        <f t="shared" si="0"/>
        <v>1</v>
      </c>
      <c r="M22">
        <f t="shared" si="1"/>
        <v>0</v>
      </c>
      <c r="N22">
        <f t="shared" si="2"/>
        <v>1</v>
      </c>
    </row>
    <row r="23" spans="1:14" x14ac:dyDescent="0.45">
      <c r="A23" t="s">
        <v>31</v>
      </c>
      <c r="B23">
        <v>241</v>
      </c>
      <c r="C23">
        <v>0</v>
      </c>
      <c r="D23">
        <f t="shared" si="3"/>
        <v>0</v>
      </c>
      <c r="E23">
        <f t="shared" si="4"/>
        <v>0</v>
      </c>
      <c r="F23">
        <f t="shared" si="5"/>
        <v>0</v>
      </c>
      <c r="G23">
        <v>0</v>
      </c>
      <c r="H23">
        <v>0</v>
      </c>
      <c r="I23">
        <v>0</v>
      </c>
      <c r="J23">
        <v>0</v>
      </c>
      <c r="K23">
        <f t="shared" si="0"/>
        <v>1</v>
      </c>
      <c r="M23">
        <f t="shared" si="1"/>
        <v>0</v>
      </c>
      <c r="N23">
        <f t="shared" si="2"/>
        <v>1</v>
      </c>
    </row>
    <row r="24" spans="1:14" x14ac:dyDescent="0.45">
      <c r="A24" t="s">
        <v>32</v>
      </c>
      <c r="B24">
        <v>241</v>
      </c>
      <c r="C24">
        <v>0</v>
      </c>
      <c r="D24">
        <f t="shared" si="3"/>
        <v>0</v>
      </c>
      <c r="E24">
        <f t="shared" si="4"/>
        <v>0</v>
      </c>
      <c r="F24">
        <f t="shared" si="5"/>
        <v>0</v>
      </c>
      <c r="G24">
        <v>0</v>
      </c>
      <c r="H24">
        <v>0</v>
      </c>
      <c r="I24">
        <v>0</v>
      </c>
      <c r="J24">
        <v>0</v>
      </c>
      <c r="K24">
        <f t="shared" si="0"/>
        <v>1</v>
      </c>
      <c r="M24">
        <f t="shared" si="1"/>
        <v>0</v>
      </c>
      <c r="N24">
        <f t="shared" si="2"/>
        <v>1</v>
      </c>
    </row>
    <row r="25" spans="1:14" x14ac:dyDescent="0.45">
      <c r="A25" t="s">
        <v>33</v>
      </c>
      <c r="B25">
        <v>241</v>
      </c>
      <c r="C25">
        <v>49</v>
      </c>
      <c r="D25">
        <f>MIN(ROUNDUP(18*1.1,0),20)</f>
        <v>20</v>
      </c>
      <c r="E25">
        <f t="shared" si="4"/>
        <v>0</v>
      </c>
      <c r="F25">
        <f>MIN(ROUNDUP(30*1.15,0),48)</f>
        <v>35</v>
      </c>
      <c r="G25">
        <v>30</v>
      </c>
      <c r="H25">
        <v>70</v>
      </c>
      <c r="I25">
        <v>30</v>
      </c>
      <c r="J25">
        <v>24</v>
      </c>
      <c r="K25">
        <f t="shared" si="0"/>
        <v>7</v>
      </c>
      <c r="M25">
        <f t="shared" si="1"/>
        <v>2.2340277777777779</v>
      </c>
      <c r="N25">
        <f t="shared" si="2"/>
        <v>6.7590277777777779</v>
      </c>
    </row>
    <row r="26" spans="1:14" x14ac:dyDescent="0.45">
      <c r="A26" t="s">
        <v>34</v>
      </c>
      <c r="B26">
        <v>241</v>
      </c>
      <c r="C26">
        <v>0</v>
      </c>
      <c r="D26">
        <f t="shared" si="3"/>
        <v>0</v>
      </c>
      <c r="E26">
        <f t="shared" si="4"/>
        <v>0</v>
      </c>
      <c r="F26">
        <f t="shared" si="5"/>
        <v>0</v>
      </c>
      <c r="G26">
        <v>0</v>
      </c>
      <c r="H26">
        <v>0</v>
      </c>
      <c r="I26">
        <v>0</v>
      </c>
      <c r="J26">
        <v>0</v>
      </c>
      <c r="K26">
        <f t="shared" si="0"/>
        <v>1</v>
      </c>
      <c r="M26">
        <f t="shared" si="1"/>
        <v>0</v>
      </c>
      <c r="N26">
        <f t="shared" si="2"/>
        <v>1</v>
      </c>
    </row>
    <row r="27" spans="1:14" x14ac:dyDescent="0.45">
      <c r="A27" t="s">
        <v>35</v>
      </c>
      <c r="B27">
        <v>241</v>
      </c>
      <c r="C27">
        <v>0</v>
      </c>
      <c r="D27">
        <f t="shared" si="3"/>
        <v>0</v>
      </c>
      <c r="E27">
        <f t="shared" si="4"/>
        <v>0</v>
      </c>
      <c r="F27">
        <f t="shared" si="5"/>
        <v>0</v>
      </c>
      <c r="G27">
        <v>0</v>
      </c>
      <c r="H27">
        <v>0</v>
      </c>
      <c r="I27">
        <v>0</v>
      </c>
      <c r="J27">
        <v>0</v>
      </c>
      <c r="K27">
        <f t="shared" si="0"/>
        <v>1</v>
      </c>
      <c r="M27">
        <f t="shared" si="1"/>
        <v>0</v>
      </c>
      <c r="N27">
        <f t="shared" si="2"/>
        <v>1</v>
      </c>
    </row>
    <row r="28" spans="1:14" x14ac:dyDescent="0.45">
      <c r="A28" t="s">
        <v>36</v>
      </c>
      <c r="B28">
        <v>241</v>
      </c>
      <c r="C28">
        <v>0</v>
      </c>
      <c r="D28">
        <f t="shared" si="3"/>
        <v>0</v>
      </c>
      <c r="E28">
        <f t="shared" si="4"/>
        <v>0</v>
      </c>
      <c r="F28">
        <f t="shared" si="5"/>
        <v>0</v>
      </c>
      <c r="G28">
        <v>40</v>
      </c>
      <c r="H28">
        <v>130</v>
      </c>
      <c r="I28">
        <v>35</v>
      </c>
      <c r="J28">
        <v>35</v>
      </c>
      <c r="K28">
        <f t="shared" si="0"/>
        <v>8</v>
      </c>
      <c r="M28">
        <f t="shared" si="1"/>
        <v>1.8444444444444446</v>
      </c>
      <c r="N28">
        <f t="shared" si="2"/>
        <v>7.656944444444445</v>
      </c>
    </row>
    <row r="29" spans="1:14" x14ac:dyDescent="0.45">
      <c r="A29" t="s">
        <v>37</v>
      </c>
      <c r="B29">
        <v>241</v>
      </c>
      <c r="C29">
        <v>79</v>
      </c>
      <c r="D29">
        <f>MIN(ROUNDUP(18*1.1,0),20)</f>
        <v>20</v>
      </c>
      <c r="E29">
        <f>MIN(ROUNDUP(48*1.15,0),50)</f>
        <v>50</v>
      </c>
      <c r="F29">
        <f>MIN(ROUNDUP(44*1.15,0),48)</f>
        <v>48</v>
      </c>
      <c r="G29">
        <v>50</v>
      </c>
      <c r="H29">
        <v>100</v>
      </c>
      <c r="I29">
        <v>40</v>
      </c>
      <c r="J29">
        <v>50</v>
      </c>
      <c r="K29">
        <f t="shared" si="0"/>
        <v>10</v>
      </c>
      <c r="M29">
        <f t="shared" si="1"/>
        <v>3.5</v>
      </c>
      <c r="N29">
        <f t="shared" si="2"/>
        <v>10</v>
      </c>
    </row>
    <row r="30" spans="1:14" x14ac:dyDescent="0.45">
      <c r="A30" t="s">
        <v>38</v>
      </c>
      <c r="B30">
        <v>241</v>
      </c>
      <c r="C30">
        <v>78</v>
      </c>
      <c r="D30">
        <f>MIN(ROUNDUP(17*1.1,0),20)</f>
        <v>19</v>
      </c>
      <c r="E30">
        <f>MIN(ROUNDUP(43*1.15,0),45)</f>
        <v>45</v>
      </c>
      <c r="F30">
        <f>MIN(ROUNDUP(34*1.15,0),48)</f>
        <v>40</v>
      </c>
      <c r="G30">
        <v>50</v>
      </c>
      <c r="H30">
        <v>80</v>
      </c>
      <c r="I30">
        <v>40</v>
      </c>
      <c r="J30">
        <v>38</v>
      </c>
      <c r="K30">
        <f t="shared" si="0"/>
        <v>10</v>
      </c>
      <c r="M30">
        <f t="shared" si="1"/>
        <v>3.2013888888888888</v>
      </c>
      <c r="N30">
        <f t="shared" si="2"/>
        <v>9.50138888888889</v>
      </c>
    </row>
    <row r="31" spans="1:14" x14ac:dyDescent="0.45">
      <c r="A31" t="s">
        <v>39</v>
      </c>
      <c r="B31">
        <v>241</v>
      </c>
      <c r="C31">
        <v>0</v>
      </c>
      <c r="D31">
        <f t="shared" si="3"/>
        <v>0</v>
      </c>
      <c r="E31">
        <f t="shared" si="4"/>
        <v>0</v>
      </c>
      <c r="F31">
        <f t="shared" si="5"/>
        <v>0</v>
      </c>
      <c r="G31">
        <v>0</v>
      </c>
      <c r="H31">
        <v>0</v>
      </c>
      <c r="I31">
        <v>0</v>
      </c>
      <c r="J31">
        <v>0</v>
      </c>
      <c r="K31">
        <f t="shared" si="0"/>
        <v>1</v>
      </c>
      <c r="M31">
        <f t="shared" si="1"/>
        <v>0</v>
      </c>
      <c r="N31">
        <f t="shared" si="2"/>
        <v>1</v>
      </c>
    </row>
    <row r="32" spans="1:14" x14ac:dyDescent="0.45">
      <c r="A32" t="s">
        <v>40</v>
      </c>
      <c r="B32">
        <v>241</v>
      </c>
      <c r="C32">
        <v>44</v>
      </c>
      <c r="D32">
        <f>MIN(ROUNDUP(15*1.1,0),20)</f>
        <v>17</v>
      </c>
      <c r="E32">
        <f t="shared" si="4"/>
        <v>0</v>
      </c>
      <c r="F32">
        <f>MIN(ROUNDUP(39*1.15,0),48)</f>
        <v>45</v>
      </c>
      <c r="G32">
        <v>30</v>
      </c>
      <c r="H32">
        <v>90</v>
      </c>
      <c r="I32">
        <v>35</v>
      </c>
      <c r="J32">
        <v>26</v>
      </c>
      <c r="K32">
        <f t="shared" si="0"/>
        <v>7</v>
      </c>
      <c r="M32">
        <f t="shared" si="1"/>
        <v>2.4500000000000002</v>
      </c>
      <c r="N32">
        <f t="shared" si="2"/>
        <v>7.3625000000000007</v>
      </c>
    </row>
    <row r="33" spans="1:14" x14ac:dyDescent="0.45">
      <c r="A33" t="s">
        <v>41</v>
      </c>
      <c r="B33">
        <v>241</v>
      </c>
      <c r="C33">
        <v>64</v>
      </c>
      <c r="D33">
        <f t="shared" si="3"/>
        <v>0</v>
      </c>
      <c r="E33">
        <f t="shared" si="4"/>
        <v>0</v>
      </c>
      <c r="F33">
        <f>MIN(ROUNDUP(28*1.15,0),48)</f>
        <v>33</v>
      </c>
      <c r="G33">
        <v>0</v>
      </c>
      <c r="H33">
        <v>110</v>
      </c>
      <c r="I33">
        <v>30</v>
      </c>
      <c r="J33">
        <v>29</v>
      </c>
      <c r="K33">
        <f t="shared" si="0"/>
        <v>7</v>
      </c>
      <c r="M33">
        <f t="shared" si="1"/>
        <v>1.9522222222222223</v>
      </c>
      <c r="N33">
        <f t="shared" si="2"/>
        <v>6.9772222222222222</v>
      </c>
    </row>
    <row r="34" spans="1:14" x14ac:dyDescent="0.45">
      <c r="A34" t="s">
        <v>42</v>
      </c>
      <c r="B34">
        <v>241</v>
      </c>
      <c r="C34">
        <v>79</v>
      </c>
      <c r="D34">
        <f>MIN(ROUNDUP(17*1.1,0),20)</f>
        <v>19</v>
      </c>
      <c r="E34">
        <f>MIN(ROUNDUP(33*1.15,0),48)</f>
        <v>38</v>
      </c>
      <c r="F34">
        <f>MIN(ROUNDUP(40*1.15,0),48)</f>
        <v>46</v>
      </c>
      <c r="G34">
        <v>30</v>
      </c>
      <c r="H34">
        <v>80</v>
      </c>
      <c r="I34">
        <v>40</v>
      </c>
      <c r="J34">
        <v>35</v>
      </c>
      <c r="K34">
        <f t="shared" si="0"/>
        <v>9</v>
      </c>
      <c r="M34">
        <f t="shared" si="1"/>
        <v>2.9976388888888885</v>
      </c>
      <c r="N34">
        <f t="shared" si="2"/>
        <v>8.9976388888888881</v>
      </c>
    </row>
    <row r="35" spans="1:14" x14ac:dyDescent="0.45">
      <c r="A35" t="s">
        <v>43</v>
      </c>
      <c r="B35">
        <v>241</v>
      </c>
      <c r="C35">
        <v>56</v>
      </c>
      <c r="D35">
        <f>MIN(ROUNDUP(18*1.1,0),20)</f>
        <v>20</v>
      </c>
      <c r="E35">
        <f>MIN(ROUNDUP(32*1.15,0),48)</f>
        <v>37</v>
      </c>
      <c r="F35">
        <f>MIN(ROUNDUP(43*1.15,0),48)</f>
        <v>48</v>
      </c>
      <c r="G35">
        <v>50</v>
      </c>
      <c r="H35">
        <v>70</v>
      </c>
      <c r="I35">
        <v>40</v>
      </c>
      <c r="J35">
        <v>39</v>
      </c>
      <c r="K35">
        <f t="shared" si="0"/>
        <v>9</v>
      </c>
      <c r="M35">
        <f t="shared" si="1"/>
        <v>2.9777777777777779</v>
      </c>
      <c r="N35">
        <f t="shared" si="2"/>
        <v>9.3777777777777782</v>
      </c>
    </row>
    <row r="36" spans="1:14" x14ac:dyDescent="0.45">
      <c r="A36" t="s">
        <v>44</v>
      </c>
      <c r="B36">
        <v>242</v>
      </c>
      <c r="C36">
        <v>70</v>
      </c>
      <c r="D36">
        <f>MIN(ROUNDUP(17*1.1,0),20)</f>
        <v>19</v>
      </c>
      <c r="E36">
        <f>MIN(ROUNDUP(25*1.15,0),48)</f>
        <v>29</v>
      </c>
      <c r="F36">
        <f>MIN(ROUNDUP(18*1.15,0),48)</f>
        <v>21</v>
      </c>
      <c r="G36">
        <v>0</v>
      </c>
      <c r="H36">
        <v>160</v>
      </c>
      <c r="I36">
        <v>20</v>
      </c>
      <c r="J36">
        <v>34</v>
      </c>
      <c r="K36">
        <f t="shared" si="0"/>
        <v>8</v>
      </c>
      <c r="M36">
        <f t="shared" si="1"/>
        <v>3.1902777777777773</v>
      </c>
      <c r="N36">
        <f t="shared" si="2"/>
        <v>8.3402777777777768</v>
      </c>
    </row>
    <row r="37" spans="1:14" x14ac:dyDescent="0.45">
      <c r="A37" t="s">
        <v>45</v>
      </c>
      <c r="B37">
        <v>242</v>
      </c>
      <c r="C37">
        <v>71</v>
      </c>
      <c r="D37">
        <f>MIN(ROUNDUP(16*1.1,0),20)</f>
        <v>18</v>
      </c>
      <c r="E37">
        <f>MIN(ROUNDUP(26*1.15,0),48)</f>
        <v>30</v>
      </c>
      <c r="F37">
        <f>MIN(ROUNDUP(20*1.15,0),48)</f>
        <v>23</v>
      </c>
      <c r="G37">
        <v>35</v>
      </c>
      <c r="H37">
        <v>65</v>
      </c>
      <c r="I37">
        <v>20</v>
      </c>
      <c r="J37">
        <v>33</v>
      </c>
      <c r="K37">
        <f t="shared" si="0"/>
        <v>8</v>
      </c>
      <c r="M37">
        <f t="shared" si="1"/>
        <v>2.4959722222222225</v>
      </c>
      <c r="N37">
        <f t="shared" si="2"/>
        <v>7.5459722222222227</v>
      </c>
    </row>
    <row r="38" spans="1:14" x14ac:dyDescent="0.45">
      <c r="A38" t="s">
        <v>46</v>
      </c>
      <c r="B38">
        <v>242</v>
      </c>
      <c r="C38">
        <v>0</v>
      </c>
      <c r="D38">
        <f t="shared" ref="D38:D66" si="6">MIN(ROUNDUP(0*1.1,0),20)</f>
        <v>0</v>
      </c>
      <c r="E38">
        <f t="shared" si="4"/>
        <v>0</v>
      </c>
      <c r="F38">
        <f t="shared" si="5"/>
        <v>0</v>
      </c>
      <c r="G38">
        <v>0</v>
      </c>
      <c r="H38">
        <v>0</v>
      </c>
      <c r="I38">
        <v>0</v>
      </c>
      <c r="J38">
        <v>0</v>
      </c>
      <c r="K38">
        <f t="shared" si="0"/>
        <v>1</v>
      </c>
      <c r="M38">
        <f t="shared" si="1"/>
        <v>0</v>
      </c>
      <c r="N38">
        <f t="shared" si="2"/>
        <v>1</v>
      </c>
    </row>
    <row r="39" spans="1:14" x14ac:dyDescent="0.45">
      <c r="A39" t="s">
        <v>47</v>
      </c>
      <c r="B39">
        <v>242</v>
      </c>
      <c r="C39">
        <v>36</v>
      </c>
      <c r="D39">
        <f t="shared" si="6"/>
        <v>0</v>
      </c>
      <c r="E39">
        <f t="shared" si="4"/>
        <v>0</v>
      </c>
      <c r="F39">
        <f t="shared" si="5"/>
        <v>0</v>
      </c>
      <c r="G39">
        <v>0</v>
      </c>
      <c r="H39">
        <v>80</v>
      </c>
      <c r="I39">
        <v>20</v>
      </c>
      <c r="J39">
        <v>19</v>
      </c>
      <c r="K39">
        <f t="shared" si="0"/>
        <v>5</v>
      </c>
      <c r="M39">
        <f t="shared" si="1"/>
        <v>1.1138888888888889</v>
      </c>
      <c r="N39">
        <f t="shared" si="2"/>
        <v>4.7638888888888893</v>
      </c>
    </row>
    <row r="40" spans="1:14" x14ac:dyDescent="0.45">
      <c r="A40" t="s">
        <v>48</v>
      </c>
      <c r="B40">
        <v>242</v>
      </c>
      <c r="C40">
        <v>64</v>
      </c>
      <c r="D40">
        <f>MIN(ROUNDUP(16*1.1,0),20)</f>
        <v>18</v>
      </c>
      <c r="E40">
        <f>MIN(ROUNDUP(26*1.15,0),48)</f>
        <v>30</v>
      </c>
      <c r="F40">
        <f t="shared" si="5"/>
        <v>0</v>
      </c>
      <c r="G40">
        <v>0</v>
      </c>
      <c r="H40">
        <v>160</v>
      </c>
      <c r="I40">
        <v>35</v>
      </c>
      <c r="J40">
        <v>25</v>
      </c>
      <c r="K40">
        <f t="shared" si="0"/>
        <v>8</v>
      </c>
      <c r="M40">
        <f t="shared" si="1"/>
        <v>2.927777777777778</v>
      </c>
      <c r="N40">
        <f t="shared" si="2"/>
        <v>7.740277777777778</v>
      </c>
    </row>
    <row r="41" spans="1:14" x14ac:dyDescent="0.45">
      <c r="A41" t="s">
        <v>49</v>
      </c>
      <c r="B41">
        <v>242</v>
      </c>
      <c r="C41">
        <v>0</v>
      </c>
      <c r="D41">
        <f t="shared" si="6"/>
        <v>0</v>
      </c>
      <c r="E41">
        <f t="shared" si="4"/>
        <v>0</v>
      </c>
      <c r="F41">
        <f t="shared" si="5"/>
        <v>0</v>
      </c>
      <c r="G41">
        <v>0</v>
      </c>
      <c r="H41">
        <v>0</v>
      </c>
      <c r="I41">
        <v>0</v>
      </c>
      <c r="J41">
        <v>0</v>
      </c>
      <c r="K41">
        <f t="shared" si="0"/>
        <v>1</v>
      </c>
      <c r="M41">
        <f t="shared" si="1"/>
        <v>0</v>
      </c>
      <c r="N41">
        <f t="shared" si="2"/>
        <v>1</v>
      </c>
    </row>
    <row r="42" spans="1:14" x14ac:dyDescent="0.45">
      <c r="A42" t="s">
        <v>50</v>
      </c>
      <c r="B42">
        <v>242</v>
      </c>
      <c r="C42">
        <v>74</v>
      </c>
      <c r="D42">
        <f>MIN(ROUNDUP(18*1.1,0),20)</f>
        <v>20</v>
      </c>
      <c r="E42">
        <f t="shared" si="4"/>
        <v>0</v>
      </c>
      <c r="F42">
        <f>MIN(ROUNDUP(18*1.15,0),48)</f>
        <v>21</v>
      </c>
      <c r="G42">
        <v>0</v>
      </c>
      <c r="H42">
        <v>75</v>
      </c>
      <c r="I42">
        <v>0</v>
      </c>
      <c r="J42">
        <v>25</v>
      </c>
      <c r="K42">
        <f t="shared" si="0"/>
        <v>6</v>
      </c>
      <c r="M42">
        <f t="shared" si="1"/>
        <v>2.0058333333333334</v>
      </c>
      <c r="N42">
        <f t="shared" si="2"/>
        <v>5.5058333333333334</v>
      </c>
    </row>
    <row r="43" spans="1:14" x14ac:dyDescent="0.45">
      <c r="A43" t="s">
        <v>51</v>
      </c>
      <c r="B43">
        <v>242</v>
      </c>
      <c r="C43">
        <v>53</v>
      </c>
      <c r="D43">
        <f>MIN(ROUNDUP(16*1.1,0),20)</f>
        <v>18</v>
      </c>
      <c r="E43">
        <f t="shared" si="4"/>
        <v>0</v>
      </c>
      <c r="F43">
        <f t="shared" si="5"/>
        <v>0</v>
      </c>
      <c r="G43">
        <v>30</v>
      </c>
      <c r="H43">
        <v>140</v>
      </c>
      <c r="I43">
        <v>20</v>
      </c>
      <c r="J43">
        <v>31</v>
      </c>
      <c r="K43">
        <f t="shared" si="0"/>
        <v>7</v>
      </c>
      <c r="M43">
        <f t="shared" si="1"/>
        <v>2.6368055555555556</v>
      </c>
      <c r="N43">
        <f t="shared" si="2"/>
        <v>7.4868055555555557</v>
      </c>
    </row>
    <row r="44" spans="1:14" x14ac:dyDescent="0.45">
      <c r="A44" t="s">
        <v>52</v>
      </c>
      <c r="B44">
        <v>242</v>
      </c>
      <c r="C44">
        <v>0</v>
      </c>
      <c r="D44">
        <f t="shared" si="6"/>
        <v>0</v>
      </c>
      <c r="E44">
        <f t="shared" si="4"/>
        <v>0</v>
      </c>
      <c r="F44">
        <f t="shared" si="5"/>
        <v>0</v>
      </c>
      <c r="G44">
        <v>0</v>
      </c>
      <c r="H44">
        <v>50</v>
      </c>
      <c r="I44">
        <v>0</v>
      </c>
      <c r="J44">
        <v>18</v>
      </c>
      <c r="K44">
        <f t="shared" si="0"/>
        <v>3</v>
      </c>
      <c r="M44">
        <f t="shared" si="1"/>
        <v>0.55555555555555558</v>
      </c>
      <c r="N44">
        <f t="shared" si="2"/>
        <v>3.3555555555555556</v>
      </c>
    </row>
    <row r="45" spans="1:14" x14ac:dyDescent="0.45">
      <c r="A45" t="s">
        <v>53</v>
      </c>
      <c r="B45">
        <v>242</v>
      </c>
      <c r="C45">
        <v>70</v>
      </c>
      <c r="D45">
        <f>MIN(ROUNDUP(17*1.1,0),20)</f>
        <v>19</v>
      </c>
      <c r="E45">
        <f>MIN(ROUNDUP(24*1.15,0),48)</f>
        <v>28</v>
      </c>
      <c r="F45">
        <f t="shared" si="5"/>
        <v>0</v>
      </c>
      <c r="G45">
        <v>50</v>
      </c>
      <c r="H45">
        <v>140</v>
      </c>
      <c r="I45">
        <v>35</v>
      </c>
      <c r="J45">
        <v>48</v>
      </c>
      <c r="K45">
        <f t="shared" si="0"/>
        <v>10</v>
      </c>
      <c r="M45">
        <f t="shared" si="1"/>
        <v>3.2480555555555553</v>
      </c>
      <c r="N45">
        <f t="shared" si="2"/>
        <v>10</v>
      </c>
    </row>
    <row r="46" spans="1:14" x14ac:dyDescent="0.45">
      <c r="A46" t="s">
        <v>54</v>
      </c>
      <c r="B46">
        <v>242</v>
      </c>
      <c r="C46">
        <v>66</v>
      </c>
      <c r="D46">
        <f t="shared" si="6"/>
        <v>0</v>
      </c>
      <c r="E46">
        <f t="shared" si="4"/>
        <v>0</v>
      </c>
      <c r="F46">
        <f t="shared" si="5"/>
        <v>0</v>
      </c>
      <c r="G46">
        <v>0</v>
      </c>
      <c r="H46">
        <v>130</v>
      </c>
      <c r="I46">
        <v>20</v>
      </c>
      <c r="J46">
        <v>30</v>
      </c>
      <c r="K46">
        <f t="shared" si="0"/>
        <v>7</v>
      </c>
      <c r="M46">
        <f t="shared" si="1"/>
        <v>1.8569444444444443</v>
      </c>
      <c r="N46">
        <f t="shared" si="2"/>
        <v>6.6069444444444443</v>
      </c>
    </row>
    <row r="47" spans="1:14" x14ac:dyDescent="0.45">
      <c r="A47" t="s">
        <v>55</v>
      </c>
      <c r="B47">
        <v>242</v>
      </c>
      <c r="C47">
        <v>70</v>
      </c>
      <c r="D47">
        <f>MIN(ROUNDUP(15*1.1,0),20)</f>
        <v>17</v>
      </c>
      <c r="E47">
        <f>MIN(ROUNDUP(25*1.15,0),48)</f>
        <v>29</v>
      </c>
      <c r="F47">
        <f>MIN(ROUNDUP(30*1.15,0),48)</f>
        <v>35</v>
      </c>
      <c r="G47">
        <v>40</v>
      </c>
      <c r="H47">
        <v>140</v>
      </c>
      <c r="I47">
        <v>20</v>
      </c>
      <c r="J47">
        <v>33</v>
      </c>
      <c r="K47">
        <f t="shared" si="0"/>
        <v>9</v>
      </c>
      <c r="M47">
        <f t="shared" si="1"/>
        <v>3.4580555555555552</v>
      </c>
      <c r="N47">
        <f t="shared" si="2"/>
        <v>8.5080555555555542</v>
      </c>
    </row>
    <row r="48" spans="1:14" x14ac:dyDescent="0.45">
      <c r="A48" t="s">
        <v>56</v>
      </c>
      <c r="B48">
        <v>242</v>
      </c>
      <c r="C48">
        <v>70</v>
      </c>
      <c r="D48">
        <f t="shared" si="6"/>
        <v>0</v>
      </c>
      <c r="E48">
        <f t="shared" si="4"/>
        <v>0</v>
      </c>
      <c r="F48">
        <f t="shared" si="5"/>
        <v>0</v>
      </c>
      <c r="G48">
        <v>0</v>
      </c>
      <c r="H48">
        <v>110</v>
      </c>
      <c r="I48">
        <v>0</v>
      </c>
      <c r="J48">
        <v>29</v>
      </c>
      <c r="K48">
        <f t="shared" si="0"/>
        <v>6</v>
      </c>
      <c r="M48">
        <f t="shared" si="1"/>
        <v>1.6597222222222223</v>
      </c>
      <c r="N48">
        <f t="shared" si="2"/>
        <v>5.5597222222222218</v>
      </c>
    </row>
    <row r="49" spans="1:14" x14ac:dyDescent="0.45">
      <c r="A49" t="s">
        <v>57</v>
      </c>
      <c r="B49">
        <v>242</v>
      </c>
      <c r="C49">
        <v>48</v>
      </c>
      <c r="D49">
        <f t="shared" si="6"/>
        <v>0</v>
      </c>
      <c r="E49">
        <f t="shared" si="4"/>
        <v>0</v>
      </c>
      <c r="F49">
        <f t="shared" si="5"/>
        <v>0</v>
      </c>
      <c r="G49">
        <v>0</v>
      </c>
      <c r="H49">
        <v>160</v>
      </c>
      <c r="I49">
        <v>30</v>
      </c>
      <c r="J49">
        <v>31</v>
      </c>
      <c r="K49">
        <f t="shared" si="0"/>
        <v>7</v>
      </c>
      <c r="M49">
        <f t="shared" si="1"/>
        <v>2.0777777777777775</v>
      </c>
      <c r="N49">
        <f t="shared" si="2"/>
        <v>7.3027777777777771</v>
      </c>
    </row>
    <row r="50" spans="1:14" x14ac:dyDescent="0.45">
      <c r="A50" t="s">
        <v>58</v>
      </c>
      <c r="B50">
        <v>242</v>
      </c>
      <c r="C50">
        <v>75</v>
      </c>
      <c r="D50">
        <f>MIN(ROUNDUP(15*1.1,0),20)</f>
        <v>17</v>
      </c>
      <c r="E50">
        <f>MIN(ROUNDUP(24*1.15,0),48)</f>
        <v>28</v>
      </c>
      <c r="F50">
        <f t="shared" si="5"/>
        <v>0</v>
      </c>
      <c r="G50">
        <v>40</v>
      </c>
      <c r="H50">
        <v>110</v>
      </c>
      <c r="I50">
        <v>20</v>
      </c>
      <c r="J50">
        <v>35</v>
      </c>
      <c r="K50">
        <f t="shared" si="0"/>
        <v>8</v>
      </c>
      <c r="M50">
        <f t="shared" si="1"/>
        <v>2.7959722222222223</v>
      </c>
      <c r="N50">
        <f t="shared" si="2"/>
        <v>8.0459722222222219</v>
      </c>
    </row>
    <row r="51" spans="1:14" x14ac:dyDescent="0.45">
      <c r="A51" t="s">
        <v>59</v>
      </c>
      <c r="B51">
        <v>242</v>
      </c>
      <c r="C51">
        <f>MIN(ROUNDUP(71*1.1,0),75)</f>
        <v>75</v>
      </c>
      <c r="D51">
        <f>MIN(ROUNDUP(17*1.1,0),20)</f>
        <v>19</v>
      </c>
      <c r="E51">
        <f>MIN(ROUNDUP(29*1.15,0),48)</f>
        <v>34</v>
      </c>
      <c r="F51">
        <f>MIN(ROUNDUP(35*1.15,0),48)</f>
        <v>41</v>
      </c>
      <c r="G51">
        <v>30</v>
      </c>
      <c r="H51">
        <v>120</v>
      </c>
      <c r="I51">
        <v>25</v>
      </c>
      <c r="J51">
        <v>45</v>
      </c>
      <c r="K51">
        <f t="shared" si="0"/>
        <v>10</v>
      </c>
      <c r="M51">
        <f t="shared" si="1"/>
        <v>3.3270833333333334</v>
      </c>
      <c r="N51">
        <f t="shared" si="2"/>
        <v>9.7645833333333343</v>
      </c>
    </row>
    <row r="52" spans="1:14" x14ac:dyDescent="0.45">
      <c r="A52" t="s">
        <v>60</v>
      </c>
      <c r="B52">
        <v>242</v>
      </c>
      <c r="C52">
        <v>0</v>
      </c>
      <c r="D52">
        <f t="shared" si="6"/>
        <v>0</v>
      </c>
      <c r="E52">
        <f t="shared" si="4"/>
        <v>0</v>
      </c>
      <c r="F52">
        <f t="shared" si="5"/>
        <v>0</v>
      </c>
      <c r="G52">
        <v>50</v>
      </c>
      <c r="H52">
        <v>150</v>
      </c>
      <c r="I52">
        <v>0</v>
      </c>
      <c r="J52">
        <v>20</v>
      </c>
      <c r="K52">
        <f t="shared" si="0"/>
        <v>5</v>
      </c>
      <c r="M52">
        <f t="shared" si="1"/>
        <v>2.166666666666667</v>
      </c>
      <c r="N52">
        <f t="shared" si="2"/>
        <v>5.166666666666667</v>
      </c>
    </row>
    <row r="53" spans="1:14" x14ac:dyDescent="0.45">
      <c r="A53" t="s">
        <v>61</v>
      </c>
      <c r="B53">
        <v>242</v>
      </c>
      <c r="C53">
        <v>71</v>
      </c>
      <c r="D53">
        <f>MIN(ROUNDUP(20*1.1,0),20)</f>
        <v>20</v>
      </c>
      <c r="E53">
        <f t="shared" si="4"/>
        <v>0</v>
      </c>
      <c r="F53">
        <f>MIN(ROUNDUP(16*1.15,0),48)</f>
        <v>19</v>
      </c>
      <c r="G53">
        <v>0</v>
      </c>
      <c r="H53">
        <v>150</v>
      </c>
      <c r="I53">
        <v>0</v>
      </c>
      <c r="J53">
        <v>35</v>
      </c>
      <c r="K53">
        <f t="shared" si="0"/>
        <v>7</v>
      </c>
      <c r="M53">
        <f t="shared" si="1"/>
        <v>2.800416666666667</v>
      </c>
      <c r="N53">
        <f t="shared" si="2"/>
        <v>7.300416666666667</v>
      </c>
    </row>
    <row r="54" spans="1:14" x14ac:dyDescent="0.45">
      <c r="A54" t="s">
        <v>62</v>
      </c>
      <c r="B54">
        <v>242</v>
      </c>
      <c r="C54">
        <v>0</v>
      </c>
      <c r="D54">
        <f>MIN(ROUNDUP(17*1.1,0),20)</f>
        <v>19</v>
      </c>
      <c r="E54">
        <f t="shared" si="4"/>
        <v>0</v>
      </c>
      <c r="F54">
        <f t="shared" si="5"/>
        <v>0</v>
      </c>
      <c r="G54">
        <v>0</v>
      </c>
      <c r="H54">
        <v>180</v>
      </c>
      <c r="I54">
        <v>35</v>
      </c>
      <c r="J54">
        <v>33</v>
      </c>
      <c r="K54">
        <f t="shared" si="0"/>
        <v>8</v>
      </c>
      <c r="M54">
        <f t="shared" si="1"/>
        <v>2.4750000000000001</v>
      </c>
      <c r="N54">
        <f t="shared" si="2"/>
        <v>8.0874999999999986</v>
      </c>
    </row>
    <row r="55" spans="1:14" x14ac:dyDescent="0.45">
      <c r="A55" t="s">
        <v>63</v>
      </c>
      <c r="B55">
        <v>242</v>
      </c>
      <c r="C55">
        <v>72</v>
      </c>
      <c r="D55">
        <f>MIN(ROUNDUP(20*1.1,0),20)</f>
        <v>20</v>
      </c>
      <c r="E55">
        <f>MIN(ROUNDUP(27*1.15,0),48)</f>
        <v>32</v>
      </c>
      <c r="F55">
        <f>MIN(ROUNDUP(29*1.15,0),48)</f>
        <v>34</v>
      </c>
      <c r="G55">
        <v>30</v>
      </c>
      <c r="H55">
        <v>120</v>
      </c>
      <c r="I55">
        <v>25</v>
      </c>
      <c r="J55">
        <v>24</v>
      </c>
      <c r="K55">
        <f t="shared" si="0"/>
        <v>8</v>
      </c>
      <c r="M55">
        <f t="shared" si="1"/>
        <v>3.2433333333333332</v>
      </c>
      <c r="N55">
        <f t="shared" si="2"/>
        <v>7.5808333333333326</v>
      </c>
    </row>
    <row r="56" spans="1:14" x14ac:dyDescent="0.45">
      <c r="A56" t="s">
        <v>64</v>
      </c>
      <c r="B56">
        <v>242</v>
      </c>
      <c r="C56">
        <v>72</v>
      </c>
      <c r="D56">
        <f>MIN(ROUNDUP(18*1.1,0),20)</f>
        <v>20</v>
      </c>
      <c r="E56">
        <f>MIN(ROUNDUP(22*1.15,0),48)</f>
        <v>26</v>
      </c>
      <c r="F56">
        <f>MIN(ROUNDUP(27*1.15,0),48)</f>
        <v>32</v>
      </c>
      <c r="G56">
        <v>30</v>
      </c>
      <c r="H56">
        <v>120</v>
      </c>
      <c r="I56">
        <v>20</v>
      </c>
      <c r="J56">
        <v>24</v>
      </c>
      <c r="K56">
        <f t="shared" si="0"/>
        <v>7</v>
      </c>
      <c r="M56">
        <f t="shared" si="1"/>
        <v>3.1633333333333331</v>
      </c>
      <c r="N56">
        <f t="shared" si="2"/>
        <v>7.3133333333333326</v>
      </c>
    </row>
    <row r="57" spans="1:14" x14ac:dyDescent="0.45">
      <c r="A57" t="s">
        <v>65</v>
      </c>
      <c r="B57">
        <v>242</v>
      </c>
      <c r="C57">
        <v>0</v>
      </c>
      <c r="D57">
        <f t="shared" si="6"/>
        <v>0</v>
      </c>
      <c r="E57">
        <f t="shared" si="4"/>
        <v>0</v>
      </c>
      <c r="F57">
        <f t="shared" si="5"/>
        <v>0</v>
      </c>
      <c r="G57">
        <v>0</v>
      </c>
      <c r="H57">
        <v>0</v>
      </c>
      <c r="I57">
        <v>0</v>
      </c>
      <c r="J57">
        <v>8</v>
      </c>
      <c r="K57">
        <f t="shared" si="0"/>
        <v>2</v>
      </c>
      <c r="M57">
        <f t="shared" si="1"/>
        <v>0</v>
      </c>
      <c r="N57">
        <f t="shared" si="2"/>
        <v>1.8</v>
      </c>
    </row>
    <row r="58" spans="1:14" x14ac:dyDescent="0.45">
      <c r="A58" t="s">
        <v>66</v>
      </c>
      <c r="B58">
        <v>242</v>
      </c>
      <c r="C58">
        <v>80</v>
      </c>
      <c r="D58">
        <f>MIN(ROUNDUP(18*1.1,0),20)</f>
        <v>20</v>
      </c>
      <c r="E58">
        <f t="shared" si="4"/>
        <v>0</v>
      </c>
      <c r="F58">
        <f t="shared" si="5"/>
        <v>0</v>
      </c>
      <c r="G58">
        <v>0</v>
      </c>
      <c r="H58">
        <v>180</v>
      </c>
      <c r="I58">
        <v>40</v>
      </c>
      <c r="J58">
        <v>50</v>
      </c>
      <c r="K58">
        <f t="shared" si="0"/>
        <v>10</v>
      </c>
      <c r="M58">
        <f t="shared" si="1"/>
        <v>3</v>
      </c>
      <c r="N58">
        <f t="shared" si="2"/>
        <v>10</v>
      </c>
    </row>
    <row r="59" spans="1:14" x14ac:dyDescent="0.45">
      <c r="A59" t="s">
        <v>67</v>
      </c>
      <c r="B59">
        <v>242</v>
      </c>
      <c r="C59">
        <v>0</v>
      </c>
      <c r="D59">
        <f t="shared" si="6"/>
        <v>0</v>
      </c>
      <c r="E59">
        <f t="shared" si="4"/>
        <v>0</v>
      </c>
      <c r="F59">
        <f t="shared" si="5"/>
        <v>0</v>
      </c>
      <c r="G59">
        <v>0</v>
      </c>
      <c r="H59">
        <v>0</v>
      </c>
      <c r="I59">
        <v>0</v>
      </c>
      <c r="J59">
        <v>0</v>
      </c>
      <c r="K59">
        <f t="shared" si="0"/>
        <v>1</v>
      </c>
      <c r="M59">
        <f t="shared" si="1"/>
        <v>0</v>
      </c>
      <c r="N59">
        <f t="shared" si="2"/>
        <v>1</v>
      </c>
    </row>
    <row r="60" spans="1:14" x14ac:dyDescent="0.45">
      <c r="A60" t="s">
        <v>68</v>
      </c>
      <c r="B60">
        <v>242</v>
      </c>
      <c r="C60">
        <v>0</v>
      </c>
      <c r="D60">
        <f t="shared" si="6"/>
        <v>0</v>
      </c>
      <c r="E60">
        <f t="shared" si="4"/>
        <v>0</v>
      </c>
      <c r="F60">
        <f t="shared" si="5"/>
        <v>0</v>
      </c>
      <c r="G60">
        <v>0</v>
      </c>
      <c r="H60">
        <v>0</v>
      </c>
      <c r="I60">
        <v>0</v>
      </c>
      <c r="J60">
        <v>0</v>
      </c>
      <c r="K60">
        <f t="shared" si="0"/>
        <v>1</v>
      </c>
      <c r="M60">
        <f t="shared" si="1"/>
        <v>0</v>
      </c>
      <c r="N60">
        <f t="shared" si="2"/>
        <v>1</v>
      </c>
    </row>
    <row r="61" spans="1:14" x14ac:dyDescent="0.45">
      <c r="A61" t="s">
        <v>69</v>
      </c>
      <c r="B61">
        <v>242</v>
      </c>
      <c r="C61">
        <v>80</v>
      </c>
      <c r="D61">
        <f>MIN(ROUNDUP(18*1.1,0),20)</f>
        <v>20</v>
      </c>
      <c r="E61">
        <f>MIN(ROUNDUP(22*1.15,0),48)</f>
        <v>26</v>
      </c>
      <c r="F61">
        <f>MIN(ROUNDUP(29*1.15,0),48)</f>
        <v>34</v>
      </c>
      <c r="G61">
        <v>40</v>
      </c>
      <c r="H61">
        <v>140</v>
      </c>
      <c r="I61">
        <v>40</v>
      </c>
      <c r="J61">
        <v>28</v>
      </c>
      <c r="K61">
        <f t="shared" si="0"/>
        <v>9</v>
      </c>
      <c r="M61">
        <f t="shared" si="1"/>
        <v>3.5</v>
      </c>
      <c r="N61">
        <f t="shared" si="2"/>
        <v>8.8000000000000007</v>
      </c>
    </row>
    <row r="62" spans="1:14" x14ac:dyDescent="0.45">
      <c r="A62" t="s">
        <v>70</v>
      </c>
      <c r="B62">
        <v>242</v>
      </c>
      <c r="C62">
        <v>80</v>
      </c>
      <c r="D62">
        <f>MIN(ROUNDUP(17*1.1,0),20)</f>
        <v>19</v>
      </c>
      <c r="E62">
        <f>MIN(ROUNDUP(19*1.15,0),48)</f>
        <v>22</v>
      </c>
      <c r="F62">
        <f>MIN(ROUNDUP(31*1.15,0),48)</f>
        <v>36</v>
      </c>
      <c r="G62">
        <v>40</v>
      </c>
      <c r="H62">
        <v>150</v>
      </c>
      <c r="I62">
        <v>40</v>
      </c>
      <c r="J62">
        <v>30</v>
      </c>
      <c r="K62">
        <f t="shared" si="0"/>
        <v>9</v>
      </c>
      <c r="M62">
        <f t="shared" si="1"/>
        <v>3.5</v>
      </c>
      <c r="N62">
        <f t="shared" si="2"/>
        <v>9</v>
      </c>
    </row>
    <row r="63" spans="1:14" x14ac:dyDescent="0.45">
      <c r="A63" t="s">
        <v>71</v>
      </c>
      <c r="B63">
        <v>242</v>
      </c>
      <c r="C63">
        <v>54</v>
      </c>
      <c r="D63">
        <f t="shared" si="6"/>
        <v>0</v>
      </c>
      <c r="E63">
        <f>MIN(ROUNDUP(22*1.15,0),48)</f>
        <v>26</v>
      </c>
      <c r="F63">
        <f t="shared" si="5"/>
        <v>0</v>
      </c>
      <c r="G63">
        <v>0</v>
      </c>
      <c r="H63">
        <v>110</v>
      </c>
      <c r="I63">
        <v>0</v>
      </c>
      <c r="J63">
        <v>20</v>
      </c>
      <c r="K63">
        <f t="shared" si="0"/>
        <v>5</v>
      </c>
      <c r="M63">
        <f t="shared" si="1"/>
        <v>1.8197222222222225</v>
      </c>
      <c r="N63">
        <f t="shared" si="2"/>
        <v>4.8197222222222225</v>
      </c>
    </row>
    <row r="64" spans="1:14" x14ac:dyDescent="0.45">
      <c r="A64" t="s">
        <v>72</v>
      </c>
      <c r="B64">
        <v>242</v>
      </c>
      <c r="C64">
        <v>75</v>
      </c>
      <c r="D64">
        <f>MIN(ROUNDUP(18*1.1,0),20)</f>
        <v>20</v>
      </c>
      <c r="E64">
        <f>MIN(ROUNDUP(23*1.15,0),48)</f>
        <v>27</v>
      </c>
      <c r="F64">
        <f>MIN(ROUNDUP(32*1.15,0),48)</f>
        <v>37</v>
      </c>
      <c r="G64">
        <v>0</v>
      </c>
      <c r="H64">
        <v>110</v>
      </c>
      <c r="I64">
        <v>20</v>
      </c>
      <c r="J64">
        <v>28</v>
      </c>
      <c r="K64">
        <f t="shared" si="0"/>
        <v>7</v>
      </c>
      <c r="M64">
        <f t="shared" si="1"/>
        <v>2.8309722222222224</v>
      </c>
      <c r="N64">
        <f t="shared" si="2"/>
        <v>7.3809722222222218</v>
      </c>
    </row>
    <row r="65" spans="1:17" x14ac:dyDescent="0.45">
      <c r="A65" t="s">
        <v>73</v>
      </c>
      <c r="B65">
        <v>242</v>
      </c>
      <c r="C65">
        <f>MIN(ROUNDUP(61*1.1,0),75)</f>
        <v>68</v>
      </c>
      <c r="D65">
        <f>MIN(ROUNDUP(16*1.1,0),20)</f>
        <v>18</v>
      </c>
      <c r="E65">
        <f>MIN(ROUNDUP(21*1.15,0),48)</f>
        <v>25</v>
      </c>
      <c r="F65">
        <f>MIN(ROUNDUP(9*1.15,0),48)</f>
        <v>11</v>
      </c>
      <c r="G65">
        <v>0</v>
      </c>
      <c r="H65">
        <v>80</v>
      </c>
      <c r="I65">
        <v>30</v>
      </c>
      <c r="J65">
        <v>23</v>
      </c>
      <c r="K65">
        <f t="shared" si="0"/>
        <v>7</v>
      </c>
      <c r="M65">
        <f t="shared" si="1"/>
        <v>2.1238888888888887</v>
      </c>
      <c r="N65">
        <f t="shared" si="2"/>
        <v>6.5488888888888885</v>
      </c>
    </row>
    <row r="66" spans="1:17" x14ac:dyDescent="0.45">
      <c r="A66" t="s">
        <v>74</v>
      </c>
      <c r="B66">
        <v>242</v>
      </c>
      <c r="C66">
        <v>0</v>
      </c>
      <c r="D66">
        <f t="shared" si="6"/>
        <v>0</v>
      </c>
      <c r="E66">
        <f t="shared" si="4"/>
        <v>0</v>
      </c>
      <c r="F66">
        <f t="shared" si="5"/>
        <v>0</v>
      </c>
      <c r="G66">
        <v>0</v>
      </c>
      <c r="H66">
        <v>0</v>
      </c>
      <c r="I66">
        <v>0</v>
      </c>
      <c r="J66">
        <v>0</v>
      </c>
      <c r="K66">
        <f t="shared" si="0"/>
        <v>1</v>
      </c>
      <c r="M66">
        <f t="shared" si="1"/>
        <v>0</v>
      </c>
      <c r="N66">
        <f t="shared" si="2"/>
        <v>1</v>
      </c>
    </row>
    <row r="67" spans="1:17" x14ac:dyDescent="0.45">
      <c r="A67" t="s">
        <v>75</v>
      </c>
      <c r="B67">
        <v>242</v>
      </c>
      <c r="C67">
        <v>75</v>
      </c>
      <c r="D67">
        <f>MIN(ROUNDUP(18*1.1,0),20)</f>
        <v>20</v>
      </c>
      <c r="E67">
        <f>MIN(ROUNDUP(21*1.15,0),48)</f>
        <v>25</v>
      </c>
      <c r="F67">
        <f>MIN(ROUNDUP(15*1.15,0),48)</f>
        <v>18</v>
      </c>
      <c r="G67">
        <v>0</v>
      </c>
      <c r="H67">
        <v>160</v>
      </c>
      <c r="I67">
        <v>20</v>
      </c>
      <c r="J67">
        <v>30</v>
      </c>
      <c r="K67">
        <f t="shared" ref="K67:K130" si="7">ROUND(MIN(MIN((C67/80+D67/20+E67/50+F67/50+G67/50)/5*2.5+H67/180*2,3.5)+1+I67/40*1.5+J67/10,10),0)</f>
        <v>8</v>
      </c>
      <c r="M67">
        <f t="shared" ref="M67:M130" si="8">MIN((C67/80+D67/20+E67/50+F67/50+G67/50)/5*2.5+H67/180*2,3.5)</f>
        <v>3.1765277777777774</v>
      </c>
      <c r="N67">
        <f t="shared" ref="N67:N130" si="9">MIN(MIN((C67/80+D67/20+E67/50+F67/50+G67/50)/5*2.5+H67/180*2,3.5)+1+I67/40*1.5+J67/10,10)</f>
        <v>7.9265277777777774</v>
      </c>
    </row>
    <row r="68" spans="1:17" x14ac:dyDescent="0.45">
      <c r="A68" t="s">
        <v>76</v>
      </c>
      <c r="B68">
        <v>242</v>
      </c>
      <c r="C68">
        <f>MIN(ROUNDUP(63*1.1,0),75)</f>
        <v>70</v>
      </c>
      <c r="D68">
        <f>MIN(ROUNDUP(15*1.1,0),20)</f>
        <v>17</v>
      </c>
      <c r="E68">
        <f>MIN(ROUNDUP(13*1.15,0),48)</f>
        <v>15</v>
      </c>
      <c r="F68">
        <f>MIN(ROUNDUP(25*1.15,0),48)</f>
        <v>29</v>
      </c>
      <c r="G68">
        <v>40</v>
      </c>
      <c r="H68">
        <v>110</v>
      </c>
      <c r="I68">
        <v>35</v>
      </c>
      <c r="J68">
        <v>43</v>
      </c>
      <c r="K68">
        <f t="shared" si="7"/>
        <v>10</v>
      </c>
      <c r="M68">
        <f t="shared" si="8"/>
        <v>2.9247222222222224</v>
      </c>
      <c r="N68">
        <f t="shared" si="9"/>
        <v>9.5372222222222227</v>
      </c>
    </row>
    <row r="69" spans="1:17" x14ac:dyDescent="0.45">
      <c r="A69" t="s">
        <v>77</v>
      </c>
      <c r="B69">
        <v>242</v>
      </c>
      <c r="C69">
        <f>MIN(ROUNDUP(46*1.1,0),75)</f>
        <v>51</v>
      </c>
      <c r="D69">
        <f>MIN(ROUNDUP(16*1.1,0),20)</f>
        <v>18</v>
      </c>
      <c r="E69">
        <f t="shared" ref="E69:E133" si="10">MIN(ROUNDUP(0*1.15,0),48)</f>
        <v>0</v>
      </c>
      <c r="F69">
        <f>MIN(ROUNDUP(10*1.15,0),48)</f>
        <v>12</v>
      </c>
      <c r="G69">
        <v>0</v>
      </c>
      <c r="H69">
        <v>140</v>
      </c>
      <c r="I69">
        <v>10</v>
      </c>
      <c r="J69">
        <v>35</v>
      </c>
      <c r="K69">
        <f t="shared" si="7"/>
        <v>7</v>
      </c>
      <c r="M69">
        <f t="shared" si="8"/>
        <v>2.4443055555555557</v>
      </c>
      <c r="N69">
        <f t="shared" si="9"/>
        <v>7.3193055555555553</v>
      </c>
    </row>
    <row r="70" spans="1:17" x14ac:dyDescent="0.45">
      <c r="A70" t="s">
        <v>78</v>
      </c>
      <c r="B70">
        <v>243</v>
      </c>
      <c r="C70">
        <v>76</v>
      </c>
      <c r="D70">
        <f>MIN(ROUNDUP(16*1.1,0),20)</f>
        <v>18</v>
      </c>
      <c r="E70">
        <f>MIN(ROUNDUP(37*1.15,0),48)</f>
        <v>43</v>
      </c>
      <c r="F70">
        <f>MIN(ROUNDUP(35*1.15,0),48)</f>
        <v>41</v>
      </c>
      <c r="G70">
        <v>30</v>
      </c>
      <c r="H70">
        <v>70</v>
      </c>
      <c r="I70">
        <v>35</v>
      </c>
      <c r="J70">
        <v>28</v>
      </c>
      <c r="K70">
        <f t="shared" si="7"/>
        <v>8</v>
      </c>
      <c r="M70">
        <f t="shared" si="8"/>
        <v>2.8427777777777776</v>
      </c>
      <c r="N70">
        <f t="shared" si="9"/>
        <v>7.9552777777777779</v>
      </c>
      <c r="P70">
        <v>25</v>
      </c>
      <c r="Q70">
        <f>ROUNDUP(P70*1.1,0)</f>
        <v>28</v>
      </c>
    </row>
    <row r="71" spans="1:17" x14ac:dyDescent="0.45">
      <c r="A71" t="s">
        <v>79</v>
      </c>
      <c r="B71">
        <v>243</v>
      </c>
      <c r="C71">
        <v>57</v>
      </c>
      <c r="D71">
        <f>MIN(ROUNDUP(15*1.1,0),20)</f>
        <v>17</v>
      </c>
      <c r="E71">
        <f t="shared" si="10"/>
        <v>0</v>
      </c>
      <c r="F71">
        <f t="shared" ref="F71:F133" si="11">MIN(ROUNDUP(0*1.15,0),48)</f>
        <v>0</v>
      </c>
      <c r="G71">
        <v>30</v>
      </c>
      <c r="H71">
        <v>80</v>
      </c>
      <c r="I71">
        <v>0</v>
      </c>
      <c r="J71">
        <v>0</v>
      </c>
      <c r="K71">
        <f t="shared" si="7"/>
        <v>3</v>
      </c>
      <c r="M71">
        <f t="shared" si="8"/>
        <v>1.9701388888888889</v>
      </c>
      <c r="N71">
        <f t="shared" si="9"/>
        <v>2.9701388888888891</v>
      </c>
      <c r="P71">
        <v>0</v>
      </c>
      <c r="Q71">
        <f t="shared" ref="Q71:Q103" si="12">ROUNDUP(P71*1.1,0)</f>
        <v>0</v>
      </c>
    </row>
    <row r="72" spans="1:17" x14ac:dyDescent="0.45">
      <c r="A72" t="s">
        <v>80</v>
      </c>
      <c r="B72">
        <v>243</v>
      </c>
      <c r="C72">
        <v>0</v>
      </c>
      <c r="D72">
        <f t="shared" ref="D72:D103" si="13">MIN(ROUNDUP(0*1.1,0),20)</f>
        <v>0</v>
      </c>
      <c r="E72">
        <f t="shared" si="10"/>
        <v>0</v>
      </c>
      <c r="F72">
        <f t="shared" si="11"/>
        <v>0</v>
      </c>
      <c r="G72">
        <v>0</v>
      </c>
      <c r="H72">
        <v>0</v>
      </c>
      <c r="I72">
        <v>0</v>
      </c>
      <c r="J72">
        <v>0</v>
      </c>
      <c r="K72">
        <f t="shared" si="7"/>
        <v>1</v>
      </c>
      <c r="M72">
        <f t="shared" si="8"/>
        <v>0</v>
      </c>
      <c r="N72">
        <f t="shared" si="9"/>
        <v>1</v>
      </c>
      <c r="P72">
        <v>0</v>
      </c>
      <c r="Q72">
        <f t="shared" si="12"/>
        <v>0</v>
      </c>
    </row>
    <row r="73" spans="1:17" x14ac:dyDescent="0.45">
      <c r="A73" t="s">
        <v>81</v>
      </c>
      <c r="B73">
        <v>243</v>
      </c>
      <c r="C73">
        <v>0</v>
      </c>
      <c r="D73">
        <f t="shared" si="13"/>
        <v>0</v>
      </c>
      <c r="E73">
        <f t="shared" si="10"/>
        <v>0</v>
      </c>
      <c r="F73">
        <f t="shared" si="11"/>
        <v>0</v>
      </c>
      <c r="G73">
        <v>0</v>
      </c>
      <c r="H73">
        <v>0</v>
      </c>
      <c r="I73">
        <v>0</v>
      </c>
      <c r="J73">
        <v>0</v>
      </c>
      <c r="K73">
        <f t="shared" si="7"/>
        <v>1</v>
      </c>
      <c r="M73">
        <f t="shared" si="8"/>
        <v>0</v>
      </c>
      <c r="N73">
        <f t="shared" si="9"/>
        <v>1</v>
      </c>
      <c r="P73">
        <v>0</v>
      </c>
      <c r="Q73">
        <f t="shared" si="12"/>
        <v>0</v>
      </c>
    </row>
    <row r="74" spans="1:17" x14ac:dyDescent="0.45">
      <c r="A74" t="s">
        <v>82</v>
      </c>
      <c r="B74">
        <v>243</v>
      </c>
      <c r="C74">
        <v>52</v>
      </c>
      <c r="D74">
        <f>MIN(ROUNDUP(16*1.1,0),20)</f>
        <v>18</v>
      </c>
      <c r="E74">
        <f t="shared" si="10"/>
        <v>0</v>
      </c>
      <c r="F74">
        <f t="shared" si="11"/>
        <v>0</v>
      </c>
      <c r="G74">
        <v>30</v>
      </c>
      <c r="H74">
        <v>70</v>
      </c>
      <c r="I74">
        <v>30</v>
      </c>
      <c r="J74">
        <v>7</v>
      </c>
      <c r="K74">
        <f t="shared" si="7"/>
        <v>5</v>
      </c>
      <c r="M74">
        <f t="shared" si="8"/>
        <v>1.8527777777777779</v>
      </c>
      <c r="N74">
        <f t="shared" si="9"/>
        <v>4.677777777777778</v>
      </c>
      <c r="P74">
        <v>6</v>
      </c>
      <c r="Q74">
        <f t="shared" si="12"/>
        <v>7</v>
      </c>
    </row>
    <row r="75" spans="1:17" x14ac:dyDescent="0.45">
      <c r="A75" t="s">
        <v>83</v>
      </c>
      <c r="B75">
        <v>243</v>
      </c>
      <c r="C75">
        <v>72</v>
      </c>
      <c r="D75">
        <f>MIN(ROUNDUP(15*1.1,0),20)</f>
        <v>17</v>
      </c>
      <c r="E75">
        <f>MIN(ROUNDUP(21*1.15,0),48)</f>
        <v>25</v>
      </c>
      <c r="F75">
        <f>MIN(ROUNDUP(31*1.15,0),48)</f>
        <v>36</v>
      </c>
      <c r="G75">
        <v>40</v>
      </c>
      <c r="H75">
        <v>100</v>
      </c>
      <c r="I75">
        <v>40</v>
      </c>
      <c r="J75">
        <v>41</v>
      </c>
      <c r="K75">
        <f t="shared" si="7"/>
        <v>10</v>
      </c>
      <c r="M75">
        <f t="shared" si="8"/>
        <v>2.9961111111111109</v>
      </c>
      <c r="N75">
        <f t="shared" si="9"/>
        <v>9.5961111111111101</v>
      </c>
      <c r="P75">
        <v>37</v>
      </c>
      <c r="Q75">
        <f t="shared" si="12"/>
        <v>41</v>
      </c>
    </row>
    <row r="76" spans="1:17" x14ac:dyDescent="0.45">
      <c r="A76" t="s">
        <v>84</v>
      </c>
      <c r="B76">
        <v>243</v>
      </c>
      <c r="C76">
        <v>0</v>
      </c>
      <c r="D76">
        <f t="shared" si="13"/>
        <v>0</v>
      </c>
      <c r="E76">
        <f t="shared" si="10"/>
        <v>0</v>
      </c>
      <c r="F76">
        <f t="shared" si="11"/>
        <v>0</v>
      </c>
      <c r="G76">
        <v>0</v>
      </c>
      <c r="H76">
        <v>0</v>
      </c>
      <c r="I76">
        <v>0</v>
      </c>
      <c r="J76">
        <v>7</v>
      </c>
      <c r="K76">
        <f t="shared" si="7"/>
        <v>2</v>
      </c>
      <c r="M76">
        <f t="shared" si="8"/>
        <v>0</v>
      </c>
      <c r="N76">
        <f t="shared" si="9"/>
        <v>1.7</v>
      </c>
      <c r="P76">
        <v>6</v>
      </c>
      <c r="Q76">
        <f t="shared" si="12"/>
        <v>7</v>
      </c>
    </row>
    <row r="77" spans="1:17" x14ac:dyDescent="0.45">
      <c r="A77" t="s">
        <v>85</v>
      </c>
      <c r="B77">
        <v>243</v>
      </c>
      <c r="C77">
        <v>66</v>
      </c>
      <c r="D77">
        <f>MIN(ROUNDUP(16*1.1,0),20)</f>
        <v>18</v>
      </c>
      <c r="E77">
        <f>MIN(ROUNDUP(23*1.15,0),48)</f>
        <v>27</v>
      </c>
      <c r="F77">
        <f>MIN(ROUNDUP(25*1.15,0),48)</f>
        <v>29</v>
      </c>
      <c r="G77">
        <v>40</v>
      </c>
      <c r="H77">
        <v>130</v>
      </c>
      <c r="I77">
        <v>20</v>
      </c>
      <c r="J77">
        <v>27</v>
      </c>
      <c r="K77">
        <f t="shared" si="7"/>
        <v>8</v>
      </c>
      <c r="M77">
        <f t="shared" si="8"/>
        <v>3.2669444444444444</v>
      </c>
      <c r="N77">
        <f t="shared" si="9"/>
        <v>7.7169444444444446</v>
      </c>
      <c r="P77">
        <v>24</v>
      </c>
      <c r="Q77">
        <f t="shared" si="12"/>
        <v>27</v>
      </c>
    </row>
    <row r="78" spans="1:17" x14ac:dyDescent="0.45">
      <c r="A78" t="s">
        <v>144</v>
      </c>
      <c r="B78">
        <v>243</v>
      </c>
      <c r="C78">
        <v>0</v>
      </c>
      <c r="D78">
        <f t="shared" si="13"/>
        <v>0</v>
      </c>
      <c r="E78">
        <f t="shared" si="10"/>
        <v>0</v>
      </c>
      <c r="F78">
        <f t="shared" si="11"/>
        <v>0</v>
      </c>
      <c r="G78">
        <v>0</v>
      </c>
      <c r="H78">
        <v>0</v>
      </c>
      <c r="I78">
        <v>0</v>
      </c>
      <c r="J78">
        <v>0</v>
      </c>
      <c r="K78">
        <f t="shared" si="7"/>
        <v>1</v>
      </c>
      <c r="M78">
        <f t="shared" si="8"/>
        <v>0</v>
      </c>
      <c r="N78">
        <f t="shared" si="9"/>
        <v>1</v>
      </c>
      <c r="P78">
        <v>0</v>
      </c>
      <c r="Q78">
        <f t="shared" si="12"/>
        <v>0</v>
      </c>
    </row>
    <row r="79" spans="1:17" x14ac:dyDescent="0.45">
      <c r="A79" t="s">
        <v>86</v>
      </c>
      <c r="B79">
        <v>243</v>
      </c>
      <c r="C79">
        <v>70</v>
      </c>
      <c r="D79">
        <f>MIN(ROUNDUP(16*1.1,0),20)</f>
        <v>18</v>
      </c>
      <c r="E79">
        <f>MIN(ROUNDUP(24*1.15,0),48)</f>
        <v>28</v>
      </c>
      <c r="F79">
        <f>MIN(ROUNDUP(30*1.15,0),48)</f>
        <v>35</v>
      </c>
      <c r="G79">
        <v>30</v>
      </c>
      <c r="H79">
        <v>50</v>
      </c>
      <c r="I79">
        <v>30</v>
      </c>
      <c r="J79">
        <v>22</v>
      </c>
      <c r="K79">
        <f t="shared" si="7"/>
        <v>7</v>
      </c>
      <c r="M79">
        <f t="shared" si="8"/>
        <v>2.3730555555555561</v>
      </c>
      <c r="N79">
        <f t="shared" si="9"/>
        <v>6.6980555555555563</v>
      </c>
      <c r="P79">
        <v>20</v>
      </c>
      <c r="Q79">
        <f t="shared" si="12"/>
        <v>22</v>
      </c>
    </row>
    <row r="80" spans="1:17" x14ac:dyDescent="0.45">
      <c r="A80" t="s">
        <v>87</v>
      </c>
      <c r="B80">
        <v>243</v>
      </c>
      <c r="C80">
        <v>72</v>
      </c>
      <c r="D80">
        <f>MIN(ROUNDUP(16*1.1,0),20)</f>
        <v>18</v>
      </c>
      <c r="E80">
        <f>MIN(ROUNDUP(28*1.15,0),48)</f>
        <v>33</v>
      </c>
      <c r="F80">
        <f>MIN(ROUNDUP(30*1.15,0),48)</f>
        <v>35</v>
      </c>
      <c r="G80">
        <v>30</v>
      </c>
      <c r="H80">
        <v>60</v>
      </c>
      <c r="I80">
        <v>30</v>
      </c>
      <c r="J80">
        <v>19</v>
      </c>
      <c r="K80">
        <f t="shared" si="7"/>
        <v>7</v>
      </c>
      <c r="M80">
        <f t="shared" si="8"/>
        <v>2.5466666666666664</v>
      </c>
      <c r="N80">
        <f t="shared" si="9"/>
        <v>6.5716666666666672</v>
      </c>
      <c r="P80">
        <v>17</v>
      </c>
      <c r="Q80">
        <f t="shared" si="12"/>
        <v>19</v>
      </c>
    </row>
    <row r="81" spans="1:17" x14ac:dyDescent="0.45">
      <c r="A81" t="s">
        <v>88</v>
      </c>
      <c r="B81">
        <v>243</v>
      </c>
      <c r="C81">
        <v>75</v>
      </c>
      <c r="D81">
        <f>MIN(ROUNDUP(16*1.1,0),20)</f>
        <v>18</v>
      </c>
      <c r="E81">
        <f>MIN(ROUNDUP(21*1.15,0),48)</f>
        <v>25</v>
      </c>
      <c r="F81">
        <f t="shared" si="11"/>
        <v>0</v>
      </c>
      <c r="G81">
        <v>40</v>
      </c>
      <c r="H81">
        <v>20</v>
      </c>
      <c r="I81">
        <v>20</v>
      </c>
      <c r="J81">
        <v>10</v>
      </c>
      <c r="K81">
        <f t="shared" si="7"/>
        <v>5</v>
      </c>
      <c r="M81">
        <f t="shared" si="8"/>
        <v>1.7909722222222224</v>
      </c>
      <c r="N81">
        <f t="shared" si="9"/>
        <v>4.5409722222222229</v>
      </c>
      <c r="P81">
        <v>9</v>
      </c>
      <c r="Q81">
        <f t="shared" si="12"/>
        <v>10</v>
      </c>
    </row>
    <row r="82" spans="1:17" x14ac:dyDescent="0.45">
      <c r="A82" t="s">
        <v>89</v>
      </c>
      <c r="B82">
        <v>243</v>
      </c>
      <c r="C82">
        <v>0</v>
      </c>
      <c r="D82">
        <f t="shared" si="13"/>
        <v>0</v>
      </c>
      <c r="E82">
        <f t="shared" si="10"/>
        <v>0</v>
      </c>
      <c r="F82">
        <f t="shared" si="11"/>
        <v>0</v>
      </c>
      <c r="G82">
        <v>0</v>
      </c>
      <c r="H82">
        <v>0</v>
      </c>
      <c r="I82">
        <v>0</v>
      </c>
      <c r="J82">
        <v>0</v>
      </c>
      <c r="K82">
        <f t="shared" si="7"/>
        <v>1</v>
      </c>
      <c r="M82">
        <f t="shared" si="8"/>
        <v>0</v>
      </c>
      <c r="N82">
        <f t="shared" si="9"/>
        <v>1</v>
      </c>
      <c r="P82">
        <v>0</v>
      </c>
      <c r="Q82">
        <f t="shared" si="12"/>
        <v>0</v>
      </c>
    </row>
    <row r="83" spans="1:17" x14ac:dyDescent="0.45">
      <c r="A83" t="s">
        <v>90</v>
      </c>
      <c r="B83">
        <v>243</v>
      </c>
      <c r="C83">
        <v>76</v>
      </c>
      <c r="D83">
        <f>MIN(ROUNDUP(18*1.1,0),20)</f>
        <v>20</v>
      </c>
      <c r="E83">
        <f>MIN(ROUNDUP(31*1.15,0),48)</f>
        <v>36</v>
      </c>
      <c r="F83">
        <f>MIN(ROUNDUP(34*1.15,0),48)</f>
        <v>40</v>
      </c>
      <c r="G83">
        <v>40</v>
      </c>
      <c r="H83">
        <v>40</v>
      </c>
      <c r="I83">
        <v>35</v>
      </c>
      <c r="J83">
        <v>24</v>
      </c>
      <c r="K83">
        <f t="shared" si="7"/>
        <v>7</v>
      </c>
      <c r="M83">
        <f t="shared" si="8"/>
        <v>2.5794444444444444</v>
      </c>
      <c r="N83">
        <f t="shared" si="9"/>
        <v>7.2919444444444448</v>
      </c>
      <c r="P83">
        <v>21</v>
      </c>
      <c r="Q83">
        <f t="shared" si="12"/>
        <v>24</v>
      </c>
    </row>
    <row r="84" spans="1:17" x14ac:dyDescent="0.45">
      <c r="A84" t="s">
        <v>91</v>
      </c>
      <c r="B84">
        <v>243</v>
      </c>
      <c r="C84">
        <v>76</v>
      </c>
      <c r="D84">
        <f>MIN(ROUNDUP(16*1.1,0),20)</f>
        <v>18</v>
      </c>
      <c r="E84">
        <f>MIN(ROUNDUP(20*1.15,0),48)</f>
        <v>23</v>
      </c>
      <c r="F84">
        <f t="shared" si="11"/>
        <v>0</v>
      </c>
      <c r="G84">
        <v>0</v>
      </c>
      <c r="H84">
        <v>140</v>
      </c>
      <c r="I84">
        <v>30</v>
      </c>
      <c r="J84">
        <v>32</v>
      </c>
      <c r="K84">
        <f t="shared" si="7"/>
        <v>8</v>
      </c>
      <c r="M84">
        <f t="shared" si="8"/>
        <v>2.7105555555555556</v>
      </c>
      <c r="N84">
        <f t="shared" si="9"/>
        <v>8.0355555555555558</v>
      </c>
      <c r="P84">
        <v>29</v>
      </c>
      <c r="Q84">
        <f t="shared" si="12"/>
        <v>32</v>
      </c>
    </row>
    <row r="85" spans="1:17" x14ac:dyDescent="0.45">
      <c r="A85" t="s">
        <v>92</v>
      </c>
      <c r="B85">
        <v>243</v>
      </c>
      <c r="C85">
        <v>0</v>
      </c>
      <c r="D85">
        <f t="shared" si="13"/>
        <v>0</v>
      </c>
      <c r="E85">
        <f t="shared" si="10"/>
        <v>0</v>
      </c>
      <c r="F85">
        <f t="shared" si="11"/>
        <v>0</v>
      </c>
      <c r="G85">
        <v>0</v>
      </c>
      <c r="H85">
        <v>0</v>
      </c>
      <c r="I85">
        <v>0</v>
      </c>
      <c r="J85">
        <v>0</v>
      </c>
      <c r="K85">
        <f t="shared" si="7"/>
        <v>1</v>
      </c>
      <c r="M85">
        <f t="shared" si="8"/>
        <v>0</v>
      </c>
      <c r="N85">
        <f t="shared" si="9"/>
        <v>1</v>
      </c>
      <c r="P85">
        <v>0</v>
      </c>
      <c r="Q85">
        <f t="shared" si="12"/>
        <v>0</v>
      </c>
    </row>
    <row r="86" spans="1:17" x14ac:dyDescent="0.45">
      <c r="A86" t="s">
        <v>93</v>
      </c>
      <c r="B86">
        <v>243</v>
      </c>
      <c r="C86">
        <v>0</v>
      </c>
      <c r="D86">
        <f t="shared" si="13"/>
        <v>0</v>
      </c>
      <c r="E86">
        <f t="shared" si="10"/>
        <v>0</v>
      </c>
      <c r="F86">
        <f t="shared" si="11"/>
        <v>0</v>
      </c>
      <c r="G86">
        <v>0</v>
      </c>
      <c r="H86">
        <v>0</v>
      </c>
      <c r="I86">
        <v>0</v>
      </c>
      <c r="J86">
        <v>0</v>
      </c>
      <c r="K86">
        <f t="shared" si="7"/>
        <v>1</v>
      </c>
      <c r="M86">
        <f t="shared" si="8"/>
        <v>0</v>
      </c>
      <c r="N86">
        <f t="shared" si="9"/>
        <v>1</v>
      </c>
      <c r="P86">
        <v>0</v>
      </c>
      <c r="Q86">
        <f t="shared" si="12"/>
        <v>0</v>
      </c>
    </row>
    <row r="87" spans="1:17" x14ac:dyDescent="0.45">
      <c r="A87" t="s">
        <v>94</v>
      </c>
      <c r="B87">
        <v>243</v>
      </c>
      <c r="C87">
        <v>76</v>
      </c>
      <c r="D87">
        <f>MIN(ROUNDUP(16*1.1,0),20)</f>
        <v>18</v>
      </c>
      <c r="E87">
        <f>MIN(ROUNDUP(32*1.15,0),48)</f>
        <v>37</v>
      </c>
      <c r="F87">
        <f>MIN(ROUNDUP(36*1.15,0),48)</f>
        <v>42</v>
      </c>
      <c r="G87">
        <v>30</v>
      </c>
      <c r="H87">
        <v>50</v>
      </c>
      <c r="I87">
        <v>30</v>
      </c>
      <c r="J87">
        <v>42</v>
      </c>
      <c r="K87">
        <f t="shared" si="7"/>
        <v>9</v>
      </c>
      <c r="M87">
        <f t="shared" si="8"/>
        <v>2.570555555555555</v>
      </c>
      <c r="N87">
        <f t="shared" si="9"/>
        <v>8.8955555555555552</v>
      </c>
      <c r="P87">
        <v>38</v>
      </c>
      <c r="Q87">
        <f t="shared" si="12"/>
        <v>42</v>
      </c>
    </row>
    <row r="88" spans="1:17" x14ac:dyDescent="0.45">
      <c r="A88" t="s">
        <v>95</v>
      </c>
      <c r="B88">
        <v>243</v>
      </c>
      <c r="C88">
        <v>52</v>
      </c>
      <c r="D88">
        <f>MIN(ROUNDUP(16*1.1,0),20)</f>
        <v>18</v>
      </c>
      <c r="E88">
        <f>MIN(ROUNDUP(23*1.15,0),48)</f>
        <v>27</v>
      </c>
      <c r="F88">
        <f>MIN(ROUNDUP(28*1.15,0),48)</f>
        <v>33</v>
      </c>
      <c r="G88">
        <v>30</v>
      </c>
      <c r="H88">
        <v>0</v>
      </c>
      <c r="I88">
        <v>25</v>
      </c>
      <c r="J88">
        <v>28</v>
      </c>
      <c r="K88">
        <f t="shared" si="7"/>
        <v>6</v>
      </c>
      <c r="M88">
        <f t="shared" si="8"/>
        <v>1.675</v>
      </c>
      <c r="N88">
        <f t="shared" si="9"/>
        <v>6.4124999999999996</v>
      </c>
      <c r="P88">
        <v>25</v>
      </c>
      <c r="Q88">
        <f t="shared" si="12"/>
        <v>28</v>
      </c>
    </row>
    <row r="89" spans="1:17" x14ac:dyDescent="0.45">
      <c r="A89" t="s">
        <v>96</v>
      </c>
      <c r="B89">
        <v>243</v>
      </c>
      <c r="C89">
        <v>51</v>
      </c>
      <c r="D89">
        <f>MIN(ROUNDUP(15*1.1,0),20)</f>
        <v>17</v>
      </c>
      <c r="E89">
        <f t="shared" si="10"/>
        <v>0</v>
      </c>
      <c r="F89">
        <f t="shared" si="11"/>
        <v>0</v>
      </c>
      <c r="G89">
        <v>10</v>
      </c>
      <c r="H89">
        <v>40</v>
      </c>
      <c r="I89">
        <v>25</v>
      </c>
      <c r="J89">
        <v>26</v>
      </c>
      <c r="K89">
        <f t="shared" si="7"/>
        <v>6</v>
      </c>
      <c r="M89">
        <f t="shared" si="8"/>
        <v>1.2881944444444442</v>
      </c>
      <c r="N89">
        <f t="shared" si="9"/>
        <v>5.8256944444444443</v>
      </c>
      <c r="P89">
        <v>23</v>
      </c>
      <c r="Q89">
        <f t="shared" si="12"/>
        <v>26</v>
      </c>
    </row>
    <row r="90" spans="1:17" x14ac:dyDescent="0.45">
      <c r="A90" t="s">
        <v>97</v>
      </c>
      <c r="B90">
        <v>243</v>
      </c>
      <c r="C90">
        <v>73</v>
      </c>
      <c r="D90">
        <f>MIN(ROUNDUP(16*1.1,0),20)</f>
        <v>18</v>
      </c>
      <c r="E90">
        <f t="shared" si="10"/>
        <v>0</v>
      </c>
      <c r="F90">
        <f t="shared" si="11"/>
        <v>0</v>
      </c>
      <c r="G90">
        <v>0</v>
      </c>
      <c r="H90">
        <v>80</v>
      </c>
      <c r="I90">
        <v>25</v>
      </c>
      <c r="J90">
        <v>24</v>
      </c>
      <c r="K90">
        <f t="shared" si="7"/>
        <v>6</v>
      </c>
      <c r="M90">
        <f t="shared" si="8"/>
        <v>1.7951388888888888</v>
      </c>
      <c r="N90">
        <f t="shared" si="9"/>
        <v>6.1326388888888888</v>
      </c>
      <c r="P90">
        <v>21</v>
      </c>
      <c r="Q90">
        <f t="shared" si="12"/>
        <v>24</v>
      </c>
    </row>
    <row r="91" spans="1:17" x14ac:dyDescent="0.45">
      <c r="A91" t="s">
        <v>98</v>
      </c>
      <c r="B91">
        <v>243</v>
      </c>
      <c r="C91">
        <v>74</v>
      </c>
      <c r="D91">
        <f>MIN(ROUNDUP(17*1.1,0),20)</f>
        <v>19</v>
      </c>
      <c r="E91">
        <f>MIN(ROUNDUP(31*1.15,0),48)</f>
        <v>36</v>
      </c>
      <c r="F91">
        <f>MIN(ROUNDUP(36*1.15,0),48)</f>
        <v>42</v>
      </c>
      <c r="G91">
        <v>30</v>
      </c>
      <c r="H91">
        <v>60</v>
      </c>
      <c r="I91">
        <v>35</v>
      </c>
      <c r="J91">
        <v>39</v>
      </c>
      <c r="K91">
        <f t="shared" si="7"/>
        <v>9</v>
      </c>
      <c r="M91">
        <f t="shared" si="8"/>
        <v>2.6841666666666661</v>
      </c>
      <c r="N91">
        <f t="shared" si="9"/>
        <v>8.8966666666666665</v>
      </c>
      <c r="P91">
        <v>35</v>
      </c>
      <c r="Q91">
        <f t="shared" si="12"/>
        <v>39</v>
      </c>
    </row>
    <row r="92" spans="1:17" x14ac:dyDescent="0.45">
      <c r="A92" t="s">
        <v>99</v>
      </c>
      <c r="B92">
        <v>243</v>
      </c>
      <c r="C92">
        <v>63</v>
      </c>
      <c r="D92">
        <f t="shared" si="13"/>
        <v>0</v>
      </c>
      <c r="E92">
        <f t="shared" si="10"/>
        <v>0</v>
      </c>
      <c r="F92">
        <f t="shared" si="11"/>
        <v>0</v>
      </c>
      <c r="G92">
        <v>45</v>
      </c>
      <c r="H92">
        <v>96</v>
      </c>
      <c r="I92">
        <v>0</v>
      </c>
      <c r="J92">
        <v>16</v>
      </c>
      <c r="K92">
        <f t="shared" si="7"/>
        <v>5</v>
      </c>
      <c r="M92">
        <f t="shared" si="8"/>
        <v>1.9104166666666667</v>
      </c>
      <c r="N92">
        <f t="shared" si="9"/>
        <v>4.5104166666666661</v>
      </c>
      <c r="P92">
        <v>10</v>
      </c>
      <c r="Q92">
        <f t="shared" si="12"/>
        <v>11</v>
      </c>
    </row>
    <row r="93" spans="1:17" x14ac:dyDescent="0.45">
      <c r="A93" t="s">
        <v>100</v>
      </c>
      <c r="B93">
        <v>243</v>
      </c>
      <c r="C93">
        <v>66</v>
      </c>
      <c r="D93">
        <f>MIN(ROUNDUP(16*1.1,0),20)</f>
        <v>18</v>
      </c>
      <c r="E93">
        <f>MIN(ROUNDUP(21*1.15,0),48)</f>
        <v>25</v>
      </c>
      <c r="F93">
        <f>MIN(ROUNDUP(30*1.15,0),48)</f>
        <v>35</v>
      </c>
      <c r="G93">
        <v>50</v>
      </c>
      <c r="H93">
        <v>50</v>
      </c>
      <c r="I93">
        <v>30</v>
      </c>
      <c r="J93">
        <v>32</v>
      </c>
      <c r="K93">
        <f t="shared" si="7"/>
        <v>8</v>
      </c>
      <c r="M93">
        <f t="shared" si="8"/>
        <v>2.5180555555555557</v>
      </c>
      <c r="N93">
        <f t="shared" si="9"/>
        <v>7.8430555555555559</v>
      </c>
      <c r="P93">
        <v>29</v>
      </c>
      <c r="Q93">
        <f t="shared" si="12"/>
        <v>32</v>
      </c>
    </row>
    <row r="94" spans="1:17" x14ac:dyDescent="0.45">
      <c r="A94" t="s">
        <v>101</v>
      </c>
      <c r="B94">
        <v>243</v>
      </c>
      <c r="C94">
        <v>68</v>
      </c>
      <c r="D94">
        <f>MIN(ROUNDUP(16*1.1,0),20)</f>
        <v>18</v>
      </c>
      <c r="E94">
        <f t="shared" si="10"/>
        <v>0</v>
      </c>
      <c r="F94">
        <f t="shared" si="11"/>
        <v>0</v>
      </c>
      <c r="G94">
        <v>20</v>
      </c>
      <c r="H94">
        <v>60</v>
      </c>
      <c r="I94">
        <v>0</v>
      </c>
      <c r="J94">
        <v>25</v>
      </c>
      <c r="K94">
        <f t="shared" si="7"/>
        <v>5</v>
      </c>
      <c r="M94">
        <f t="shared" si="8"/>
        <v>1.7416666666666667</v>
      </c>
      <c r="N94">
        <f t="shared" si="9"/>
        <v>5.2416666666666671</v>
      </c>
      <c r="P94">
        <v>22</v>
      </c>
      <c r="Q94">
        <f t="shared" si="12"/>
        <v>25</v>
      </c>
    </row>
    <row r="95" spans="1:17" x14ac:dyDescent="0.45">
      <c r="A95" t="s">
        <v>102</v>
      </c>
      <c r="B95">
        <v>243</v>
      </c>
      <c r="C95">
        <v>76</v>
      </c>
      <c r="D95">
        <f>MIN(ROUNDUP(16*1.1,0),20)</f>
        <v>18</v>
      </c>
      <c r="E95">
        <f>MIN(ROUNDUP(27*1.15,0),48)</f>
        <v>32</v>
      </c>
      <c r="F95">
        <f>MIN(ROUNDUP(39*1.15,0),48)</f>
        <v>45</v>
      </c>
      <c r="G95">
        <v>50</v>
      </c>
      <c r="H95">
        <v>70</v>
      </c>
      <c r="I95">
        <v>30</v>
      </c>
      <c r="J95">
        <v>39</v>
      </c>
      <c r="K95">
        <f t="shared" si="7"/>
        <v>9</v>
      </c>
      <c r="M95">
        <f t="shared" si="8"/>
        <v>2.972777777777778</v>
      </c>
      <c r="N95">
        <f t="shared" si="9"/>
        <v>8.9977777777777774</v>
      </c>
      <c r="P95">
        <v>35</v>
      </c>
      <c r="Q95">
        <f t="shared" si="12"/>
        <v>39</v>
      </c>
    </row>
    <row r="96" spans="1:17" x14ac:dyDescent="0.45">
      <c r="A96" t="s">
        <v>103</v>
      </c>
      <c r="B96">
        <v>243</v>
      </c>
      <c r="C96">
        <v>70</v>
      </c>
      <c r="D96">
        <f>MIN(ROUNDUP(16*1.1,0),20)</f>
        <v>18</v>
      </c>
      <c r="E96">
        <f>MIN(ROUNDUP(21*1.15,0),48)</f>
        <v>25</v>
      </c>
      <c r="F96">
        <f>MIN(ROUNDUP(31*1.15,0),48)</f>
        <v>36</v>
      </c>
      <c r="G96">
        <v>50</v>
      </c>
      <c r="H96">
        <v>80</v>
      </c>
      <c r="I96">
        <v>30</v>
      </c>
      <c r="J96">
        <v>36</v>
      </c>
      <c r="K96">
        <f t="shared" si="7"/>
        <v>9</v>
      </c>
      <c r="M96">
        <f t="shared" si="8"/>
        <v>2.8863888888888889</v>
      </c>
      <c r="N96">
        <f t="shared" si="9"/>
        <v>8.6113888888888894</v>
      </c>
      <c r="P96">
        <v>32</v>
      </c>
      <c r="Q96">
        <f t="shared" si="12"/>
        <v>36</v>
      </c>
    </row>
    <row r="97" spans="1:17" x14ac:dyDescent="0.45">
      <c r="A97" t="s">
        <v>104</v>
      </c>
      <c r="B97">
        <v>243</v>
      </c>
      <c r="C97">
        <v>0</v>
      </c>
      <c r="D97">
        <f t="shared" si="13"/>
        <v>0</v>
      </c>
      <c r="E97">
        <f t="shared" si="10"/>
        <v>0</v>
      </c>
      <c r="F97">
        <f t="shared" si="11"/>
        <v>0</v>
      </c>
      <c r="G97">
        <v>0</v>
      </c>
      <c r="H97">
        <v>0</v>
      </c>
      <c r="I97">
        <v>0</v>
      </c>
      <c r="J97">
        <v>0</v>
      </c>
      <c r="K97">
        <f t="shared" si="7"/>
        <v>1</v>
      </c>
      <c r="M97">
        <f t="shared" si="8"/>
        <v>0</v>
      </c>
      <c r="N97">
        <f t="shared" si="9"/>
        <v>1</v>
      </c>
      <c r="P97">
        <v>0</v>
      </c>
      <c r="Q97">
        <f t="shared" si="12"/>
        <v>0</v>
      </c>
    </row>
    <row r="98" spans="1:17" x14ac:dyDescent="0.45">
      <c r="A98" t="s">
        <v>105</v>
      </c>
      <c r="B98">
        <v>243</v>
      </c>
      <c r="C98">
        <v>0</v>
      </c>
      <c r="D98">
        <f t="shared" si="13"/>
        <v>0</v>
      </c>
      <c r="E98">
        <f t="shared" si="10"/>
        <v>0</v>
      </c>
      <c r="F98">
        <f t="shared" si="11"/>
        <v>0</v>
      </c>
      <c r="G98">
        <v>0</v>
      </c>
      <c r="H98">
        <v>0</v>
      </c>
      <c r="I98">
        <v>0</v>
      </c>
      <c r="J98">
        <v>0</v>
      </c>
      <c r="K98">
        <f t="shared" si="7"/>
        <v>1</v>
      </c>
      <c r="M98">
        <f t="shared" si="8"/>
        <v>0</v>
      </c>
      <c r="N98">
        <f t="shared" si="9"/>
        <v>1</v>
      </c>
      <c r="P98">
        <v>0</v>
      </c>
      <c r="Q98">
        <f t="shared" si="12"/>
        <v>0</v>
      </c>
    </row>
    <row r="99" spans="1:17" x14ac:dyDescent="0.45">
      <c r="A99" t="s">
        <v>106</v>
      </c>
      <c r="B99">
        <v>243</v>
      </c>
      <c r="C99">
        <v>70</v>
      </c>
      <c r="D99">
        <f>MIN(ROUNDUP(16*1.1,0),20)</f>
        <v>18</v>
      </c>
      <c r="E99">
        <f t="shared" si="10"/>
        <v>0</v>
      </c>
      <c r="F99">
        <f>MIN(ROUNDUP(30*1.15,0),48)</f>
        <v>35</v>
      </c>
      <c r="G99">
        <v>30</v>
      </c>
      <c r="H99">
        <v>60</v>
      </c>
      <c r="I99">
        <v>30</v>
      </c>
      <c r="J99">
        <v>35</v>
      </c>
      <c r="K99">
        <f t="shared" si="7"/>
        <v>8</v>
      </c>
      <c r="M99">
        <f t="shared" si="8"/>
        <v>2.2041666666666666</v>
      </c>
      <c r="N99">
        <f t="shared" si="9"/>
        <v>7.8291666666666666</v>
      </c>
      <c r="P99">
        <v>31</v>
      </c>
      <c r="Q99">
        <f t="shared" si="12"/>
        <v>35</v>
      </c>
    </row>
    <row r="100" spans="1:17" x14ac:dyDescent="0.45">
      <c r="A100" t="s">
        <v>107</v>
      </c>
      <c r="B100">
        <v>243</v>
      </c>
      <c r="C100">
        <v>0</v>
      </c>
      <c r="D100">
        <f t="shared" si="13"/>
        <v>0</v>
      </c>
      <c r="E100">
        <f t="shared" si="10"/>
        <v>0</v>
      </c>
      <c r="F100">
        <f t="shared" si="11"/>
        <v>0</v>
      </c>
      <c r="G100">
        <v>0</v>
      </c>
      <c r="H100">
        <v>0</v>
      </c>
      <c r="I100">
        <v>0</v>
      </c>
      <c r="J100">
        <v>0</v>
      </c>
      <c r="K100">
        <f t="shared" si="7"/>
        <v>1</v>
      </c>
      <c r="M100">
        <f t="shared" si="8"/>
        <v>0</v>
      </c>
      <c r="N100">
        <f t="shared" si="9"/>
        <v>1</v>
      </c>
      <c r="P100">
        <v>0</v>
      </c>
      <c r="Q100">
        <f t="shared" si="12"/>
        <v>0</v>
      </c>
    </row>
    <row r="101" spans="1:17" x14ac:dyDescent="0.45">
      <c r="A101" t="s">
        <v>108</v>
      </c>
      <c r="B101">
        <v>243</v>
      </c>
      <c r="C101">
        <v>0</v>
      </c>
      <c r="D101">
        <f t="shared" si="13"/>
        <v>0</v>
      </c>
      <c r="E101">
        <f t="shared" si="10"/>
        <v>0</v>
      </c>
      <c r="F101">
        <f t="shared" si="11"/>
        <v>0</v>
      </c>
      <c r="G101">
        <v>0</v>
      </c>
      <c r="H101">
        <v>0</v>
      </c>
      <c r="I101">
        <v>0</v>
      </c>
      <c r="J101">
        <v>0</v>
      </c>
      <c r="K101">
        <f t="shared" si="7"/>
        <v>1</v>
      </c>
      <c r="M101">
        <f t="shared" si="8"/>
        <v>0</v>
      </c>
      <c r="N101">
        <f t="shared" si="9"/>
        <v>1</v>
      </c>
      <c r="P101">
        <v>0</v>
      </c>
      <c r="Q101">
        <f t="shared" si="12"/>
        <v>0</v>
      </c>
    </row>
    <row r="102" spans="1:17" x14ac:dyDescent="0.45">
      <c r="A102" t="s">
        <v>109</v>
      </c>
      <c r="B102">
        <v>243</v>
      </c>
      <c r="C102">
        <v>72</v>
      </c>
      <c r="D102">
        <f>MIN(ROUNDUP(16*1.1,0),20)</f>
        <v>18</v>
      </c>
      <c r="E102">
        <f>MIN(ROUNDUP(25*1.15,0),48)</f>
        <v>29</v>
      </c>
      <c r="F102">
        <f>MIN(ROUNDUP(31*1.15,0),48)</f>
        <v>36</v>
      </c>
      <c r="G102">
        <v>50</v>
      </c>
      <c r="H102">
        <v>70</v>
      </c>
      <c r="I102">
        <v>30</v>
      </c>
      <c r="J102">
        <v>32</v>
      </c>
      <c r="K102">
        <f t="shared" si="7"/>
        <v>8</v>
      </c>
      <c r="M102">
        <f t="shared" si="8"/>
        <v>2.8277777777777775</v>
      </c>
      <c r="N102">
        <f t="shared" si="9"/>
        <v>8.1527777777777786</v>
      </c>
      <c r="P102">
        <v>29</v>
      </c>
      <c r="Q102">
        <f t="shared" si="12"/>
        <v>32</v>
      </c>
    </row>
    <row r="103" spans="1:17" x14ac:dyDescent="0.45">
      <c r="A103" t="s">
        <v>110</v>
      </c>
      <c r="B103">
        <v>243</v>
      </c>
      <c r="C103">
        <v>0</v>
      </c>
      <c r="D103">
        <f t="shared" si="13"/>
        <v>0</v>
      </c>
      <c r="E103">
        <f t="shared" si="10"/>
        <v>0</v>
      </c>
      <c r="F103">
        <f t="shared" si="11"/>
        <v>0</v>
      </c>
      <c r="G103">
        <v>0</v>
      </c>
      <c r="H103">
        <v>0</v>
      </c>
      <c r="I103">
        <v>0</v>
      </c>
      <c r="J103">
        <v>8</v>
      </c>
      <c r="K103">
        <f t="shared" si="7"/>
        <v>2</v>
      </c>
      <c r="M103">
        <f t="shared" si="8"/>
        <v>0</v>
      </c>
      <c r="N103">
        <f t="shared" si="9"/>
        <v>1.8</v>
      </c>
      <c r="P103">
        <v>7</v>
      </c>
      <c r="Q103">
        <f t="shared" si="12"/>
        <v>8</v>
      </c>
    </row>
    <row r="104" spans="1:17" x14ac:dyDescent="0.45">
      <c r="A104" t="s">
        <v>111</v>
      </c>
      <c r="B104">
        <v>244</v>
      </c>
      <c r="C104">
        <v>76</v>
      </c>
      <c r="D104">
        <f>MIN(ROUNDUP(19*1.1,0),20)</f>
        <v>20</v>
      </c>
      <c r="E104">
        <f>MIN(ROUNDUP(29*1.15,0),48)</f>
        <v>34</v>
      </c>
      <c r="F104">
        <f>MIN(ROUNDUP(27*1.15,0),48)</f>
        <v>32</v>
      </c>
      <c r="G104">
        <v>0</v>
      </c>
      <c r="H104">
        <v>60</v>
      </c>
      <c r="I104">
        <v>20</v>
      </c>
      <c r="J104">
        <v>33</v>
      </c>
      <c r="K104">
        <f t="shared" si="7"/>
        <v>7</v>
      </c>
      <c r="M104">
        <f t="shared" si="8"/>
        <v>2.3016666666666667</v>
      </c>
      <c r="N104">
        <f t="shared" si="9"/>
        <v>7.3516666666666666</v>
      </c>
      <c r="P104">
        <v>30</v>
      </c>
      <c r="Q104">
        <f>ROUNDUP(P104*1.1,0)</f>
        <v>33</v>
      </c>
    </row>
    <row r="105" spans="1:17" x14ac:dyDescent="0.45">
      <c r="A105" t="s">
        <v>112</v>
      </c>
      <c r="B105">
        <v>244</v>
      </c>
      <c r="C105">
        <v>0</v>
      </c>
      <c r="D105">
        <f t="shared" ref="D105:D136" si="14">MIN(ROUNDUP(0*1.1,0),20)</f>
        <v>0</v>
      </c>
      <c r="E105">
        <f t="shared" si="10"/>
        <v>0</v>
      </c>
      <c r="F105">
        <f t="shared" si="11"/>
        <v>0</v>
      </c>
      <c r="G105">
        <v>0</v>
      </c>
      <c r="H105">
        <v>0</v>
      </c>
      <c r="I105">
        <v>0</v>
      </c>
      <c r="J105">
        <v>0</v>
      </c>
      <c r="K105">
        <f t="shared" si="7"/>
        <v>1</v>
      </c>
      <c r="M105">
        <f t="shared" si="8"/>
        <v>0</v>
      </c>
      <c r="N105">
        <f t="shared" si="9"/>
        <v>1</v>
      </c>
      <c r="P105">
        <v>0</v>
      </c>
      <c r="Q105">
        <f t="shared" ref="Q105:Q137" si="15">ROUNDUP(P105*1.1,0)</f>
        <v>0</v>
      </c>
    </row>
    <row r="106" spans="1:17" x14ac:dyDescent="0.45">
      <c r="A106" t="s">
        <v>113</v>
      </c>
      <c r="B106">
        <v>244</v>
      </c>
      <c r="C106">
        <v>0</v>
      </c>
      <c r="D106">
        <f>MIN(ROUNDUP(16*1.1,0),20)</f>
        <v>18</v>
      </c>
      <c r="E106">
        <f>MIN(ROUNDUP(33*1.15,0),48)</f>
        <v>38</v>
      </c>
      <c r="F106">
        <f t="shared" si="11"/>
        <v>0</v>
      </c>
      <c r="G106">
        <v>0</v>
      </c>
      <c r="H106">
        <v>79</v>
      </c>
      <c r="I106">
        <v>0</v>
      </c>
      <c r="J106">
        <v>18</v>
      </c>
      <c r="K106">
        <f t="shared" si="7"/>
        <v>5</v>
      </c>
      <c r="M106">
        <f t="shared" si="8"/>
        <v>1.7077777777777778</v>
      </c>
      <c r="N106">
        <f t="shared" si="9"/>
        <v>4.5077777777777781</v>
      </c>
      <c r="P106">
        <v>14</v>
      </c>
      <c r="Q106">
        <f t="shared" si="15"/>
        <v>16</v>
      </c>
    </row>
    <row r="107" spans="1:17" x14ac:dyDescent="0.45">
      <c r="A107" t="s">
        <v>114</v>
      </c>
      <c r="B107">
        <v>244</v>
      </c>
      <c r="C107">
        <v>54</v>
      </c>
      <c r="D107">
        <f t="shared" si="14"/>
        <v>0</v>
      </c>
      <c r="E107">
        <f>MIN(ROUNDUP(28*1.15,0),48)</f>
        <v>33</v>
      </c>
      <c r="F107">
        <f t="shared" si="11"/>
        <v>0</v>
      </c>
      <c r="G107">
        <v>0</v>
      </c>
      <c r="H107">
        <v>75</v>
      </c>
      <c r="I107">
        <v>0</v>
      </c>
      <c r="J107">
        <v>20</v>
      </c>
      <c r="K107">
        <f t="shared" si="7"/>
        <v>5</v>
      </c>
      <c r="M107">
        <f t="shared" si="8"/>
        <v>1.5008333333333335</v>
      </c>
      <c r="N107">
        <f t="shared" si="9"/>
        <v>4.5008333333333335</v>
      </c>
      <c r="P107">
        <v>18</v>
      </c>
      <c r="Q107">
        <f t="shared" si="15"/>
        <v>20</v>
      </c>
    </row>
    <row r="108" spans="1:17" x14ac:dyDescent="0.45">
      <c r="A108" t="s">
        <v>142</v>
      </c>
      <c r="B108">
        <v>244</v>
      </c>
      <c r="C108">
        <v>0</v>
      </c>
      <c r="D108">
        <f t="shared" si="14"/>
        <v>0</v>
      </c>
      <c r="E108">
        <f t="shared" si="10"/>
        <v>0</v>
      </c>
      <c r="F108">
        <f t="shared" si="11"/>
        <v>0</v>
      </c>
      <c r="G108">
        <v>0</v>
      </c>
      <c r="H108">
        <v>0</v>
      </c>
      <c r="I108">
        <v>0</v>
      </c>
      <c r="J108">
        <v>0</v>
      </c>
      <c r="K108">
        <f t="shared" si="7"/>
        <v>1</v>
      </c>
      <c r="M108">
        <f t="shared" si="8"/>
        <v>0</v>
      </c>
      <c r="N108">
        <f t="shared" si="9"/>
        <v>1</v>
      </c>
      <c r="P108">
        <v>0</v>
      </c>
      <c r="Q108">
        <f t="shared" si="15"/>
        <v>0</v>
      </c>
    </row>
    <row r="109" spans="1:17" x14ac:dyDescent="0.45">
      <c r="A109" t="s">
        <v>115</v>
      </c>
      <c r="B109">
        <v>244</v>
      </c>
      <c r="C109">
        <f>MIN(ROUNDUP(72*1.1,0),75)</f>
        <v>75</v>
      </c>
      <c r="D109">
        <f>MIN(ROUNDUP(19*1.1,0),20)</f>
        <v>20</v>
      </c>
      <c r="E109">
        <f>MIN(ROUNDUP(24*1.15,0),48)</f>
        <v>28</v>
      </c>
      <c r="F109">
        <f>MIN(ROUNDUP(39*1.15,0),48)</f>
        <v>45</v>
      </c>
      <c r="G109">
        <v>30</v>
      </c>
      <c r="H109">
        <v>70</v>
      </c>
      <c r="I109">
        <v>25</v>
      </c>
      <c r="J109">
        <v>32</v>
      </c>
      <c r="K109">
        <f t="shared" si="7"/>
        <v>8</v>
      </c>
      <c r="M109">
        <f t="shared" si="8"/>
        <v>2.7765277777777779</v>
      </c>
      <c r="N109">
        <f t="shared" si="9"/>
        <v>7.9140277777777781</v>
      </c>
      <c r="P109">
        <v>29</v>
      </c>
      <c r="Q109">
        <f t="shared" si="15"/>
        <v>32</v>
      </c>
    </row>
    <row r="110" spans="1:17" x14ac:dyDescent="0.45">
      <c r="A110" t="s">
        <v>116</v>
      </c>
      <c r="B110">
        <v>244</v>
      </c>
      <c r="C110">
        <v>71</v>
      </c>
      <c r="D110">
        <f>MIN(ROUNDUP(14*1.1,0),20)</f>
        <v>16</v>
      </c>
      <c r="E110">
        <f>MIN(ROUNDUP(23*1.15,0),48)</f>
        <v>27</v>
      </c>
      <c r="F110">
        <f>MIN(ROUNDUP(21*1.15,0),48)</f>
        <v>25</v>
      </c>
      <c r="G110">
        <v>0</v>
      </c>
      <c r="H110">
        <v>170</v>
      </c>
      <c r="I110">
        <v>30</v>
      </c>
      <c r="J110">
        <v>24</v>
      </c>
      <c r="K110">
        <f t="shared" si="7"/>
        <v>8</v>
      </c>
      <c r="M110">
        <f t="shared" si="8"/>
        <v>3.2526388888888889</v>
      </c>
      <c r="N110">
        <f t="shared" si="9"/>
        <v>7.7776388888888892</v>
      </c>
      <c r="P110">
        <v>21</v>
      </c>
      <c r="Q110">
        <f t="shared" si="15"/>
        <v>24</v>
      </c>
    </row>
    <row r="111" spans="1:17" x14ac:dyDescent="0.45">
      <c r="A111" t="s">
        <v>145</v>
      </c>
      <c r="B111">
        <v>244</v>
      </c>
      <c r="C111">
        <v>0</v>
      </c>
      <c r="D111">
        <f t="shared" si="14"/>
        <v>0</v>
      </c>
      <c r="E111">
        <f t="shared" si="10"/>
        <v>0</v>
      </c>
      <c r="F111">
        <f t="shared" si="11"/>
        <v>0</v>
      </c>
      <c r="G111">
        <v>0</v>
      </c>
      <c r="H111">
        <v>0</v>
      </c>
      <c r="I111">
        <v>0</v>
      </c>
      <c r="J111">
        <v>0</v>
      </c>
      <c r="K111">
        <f t="shared" si="7"/>
        <v>1</v>
      </c>
      <c r="M111">
        <f t="shared" si="8"/>
        <v>0</v>
      </c>
      <c r="N111">
        <f t="shared" si="9"/>
        <v>1</v>
      </c>
      <c r="P111">
        <v>0</v>
      </c>
      <c r="Q111">
        <f t="shared" si="15"/>
        <v>0</v>
      </c>
    </row>
    <row r="112" spans="1:17" x14ac:dyDescent="0.45">
      <c r="A112" t="s">
        <v>117</v>
      </c>
      <c r="B112">
        <v>244</v>
      </c>
      <c r="C112">
        <v>68</v>
      </c>
      <c r="D112">
        <f>MIN(ROUNDUP(17*1.1,0),20)</f>
        <v>19</v>
      </c>
      <c r="E112">
        <f>MIN(ROUNDUP(14*1.15,0),48)</f>
        <v>17</v>
      </c>
      <c r="F112">
        <f t="shared" si="11"/>
        <v>0</v>
      </c>
      <c r="G112">
        <v>30</v>
      </c>
      <c r="H112">
        <v>130</v>
      </c>
      <c r="I112">
        <v>30</v>
      </c>
      <c r="J112">
        <v>32</v>
      </c>
      <c r="K112">
        <f t="shared" si="7"/>
        <v>8</v>
      </c>
      <c r="M112">
        <f t="shared" si="8"/>
        <v>2.8144444444444443</v>
      </c>
      <c r="N112">
        <f t="shared" si="9"/>
        <v>8.1394444444444431</v>
      </c>
      <c r="P112">
        <v>29</v>
      </c>
      <c r="Q112">
        <f t="shared" si="15"/>
        <v>32</v>
      </c>
    </row>
    <row r="113" spans="1:17" x14ac:dyDescent="0.45">
      <c r="A113" t="s">
        <v>118</v>
      </c>
      <c r="B113">
        <v>244</v>
      </c>
      <c r="C113">
        <v>78</v>
      </c>
      <c r="D113">
        <f>MIN(ROUNDUP(16*1.1,0),20)</f>
        <v>18</v>
      </c>
      <c r="E113">
        <f>MIN(ROUNDUP(17*1.15,0),48)</f>
        <v>20</v>
      </c>
      <c r="F113">
        <f>MIN(ROUNDUP(42*1.15,0),48)</f>
        <v>48</v>
      </c>
      <c r="G113">
        <v>46</v>
      </c>
      <c r="H113">
        <v>127</v>
      </c>
      <c r="I113">
        <v>35</v>
      </c>
      <c r="J113">
        <v>37</v>
      </c>
      <c r="K113">
        <f t="shared" si="7"/>
        <v>10</v>
      </c>
      <c r="M113">
        <f t="shared" si="8"/>
        <v>3.4886111111111111</v>
      </c>
      <c r="N113">
        <f t="shared" si="9"/>
        <v>9.5011111111111113</v>
      </c>
      <c r="P113">
        <v>33</v>
      </c>
      <c r="Q113">
        <f t="shared" si="15"/>
        <v>37</v>
      </c>
    </row>
    <row r="114" spans="1:17" x14ac:dyDescent="0.45">
      <c r="A114" t="s">
        <v>119</v>
      </c>
      <c r="B114">
        <v>244</v>
      </c>
      <c r="C114">
        <v>27</v>
      </c>
      <c r="D114">
        <f>MIN(ROUNDUP(15*1.1,0),20)</f>
        <v>17</v>
      </c>
      <c r="E114">
        <f>MIN(ROUNDUP(21*1.15,0),48)</f>
        <v>25</v>
      </c>
      <c r="F114">
        <f>MIN(ROUNDUP(32*1.15,0),48)</f>
        <v>37</v>
      </c>
      <c r="G114">
        <v>30</v>
      </c>
      <c r="H114">
        <v>80</v>
      </c>
      <c r="I114">
        <v>30</v>
      </c>
      <c r="J114">
        <v>19</v>
      </c>
      <c r="K114">
        <f t="shared" si="7"/>
        <v>6</v>
      </c>
      <c r="M114">
        <f t="shared" si="8"/>
        <v>2.4026388888888892</v>
      </c>
      <c r="N114">
        <f t="shared" si="9"/>
        <v>6.4276388888888896</v>
      </c>
      <c r="P114">
        <v>17</v>
      </c>
      <c r="Q114">
        <f t="shared" si="15"/>
        <v>19</v>
      </c>
    </row>
    <row r="115" spans="1:17" x14ac:dyDescent="0.45">
      <c r="A115" t="s">
        <v>120</v>
      </c>
      <c r="B115">
        <v>244</v>
      </c>
      <c r="C115">
        <f>MIN(ROUNDUP(57*1.1,0),75)</f>
        <v>63</v>
      </c>
      <c r="D115">
        <f>MIN(ROUNDUP(16*1.1,0),20)</f>
        <v>18</v>
      </c>
      <c r="E115">
        <f>MIN(ROUNDUP(23*1.15,0),48)</f>
        <v>27</v>
      </c>
      <c r="F115">
        <f>MIN(ROUNDUP(14*1.15,0),48)</f>
        <v>17</v>
      </c>
      <c r="G115">
        <v>40</v>
      </c>
      <c r="H115">
        <v>90</v>
      </c>
      <c r="I115">
        <v>30</v>
      </c>
      <c r="J115">
        <v>29</v>
      </c>
      <c r="K115">
        <f t="shared" si="7"/>
        <v>8</v>
      </c>
      <c r="M115">
        <f t="shared" si="8"/>
        <v>2.6837499999999999</v>
      </c>
      <c r="N115">
        <f t="shared" si="9"/>
        <v>7.7087500000000002</v>
      </c>
      <c r="P115">
        <v>26</v>
      </c>
      <c r="Q115">
        <f t="shared" si="15"/>
        <v>29</v>
      </c>
    </row>
    <row r="116" spans="1:17" x14ac:dyDescent="0.45">
      <c r="A116" t="s">
        <v>121</v>
      </c>
      <c r="B116">
        <v>244</v>
      </c>
      <c r="C116">
        <v>71</v>
      </c>
      <c r="D116">
        <f t="shared" si="14"/>
        <v>0</v>
      </c>
      <c r="E116">
        <f>MIN(ROUNDUP(27*1.15,0),48)</f>
        <v>32</v>
      </c>
      <c r="F116">
        <f t="shared" si="11"/>
        <v>0</v>
      </c>
      <c r="G116">
        <v>0</v>
      </c>
      <c r="H116">
        <v>110</v>
      </c>
      <c r="I116">
        <v>30</v>
      </c>
      <c r="J116">
        <v>40</v>
      </c>
      <c r="K116">
        <f t="shared" si="7"/>
        <v>8</v>
      </c>
      <c r="M116">
        <f t="shared" si="8"/>
        <v>1.9859722222222222</v>
      </c>
      <c r="N116">
        <f t="shared" si="9"/>
        <v>8.1109722222222231</v>
      </c>
      <c r="P116">
        <v>36</v>
      </c>
      <c r="Q116">
        <f t="shared" si="15"/>
        <v>40</v>
      </c>
    </row>
    <row r="117" spans="1:17" x14ac:dyDescent="0.45">
      <c r="A117" t="s">
        <v>122</v>
      </c>
      <c r="B117">
        <v>244</v>
      </c>
      <c r="C117">
        <v>66</v>
      </c>
      <c r="D117">
        <f t="shared" si="14"/>
        <v>0</v>
      </c>
      <c r="E117">
        <f>MIN(ROUNDUP(37*1.15,0),48)</f>
        <v>43</v>
      </c>
      <c r="F117">
        <f t="shared" si="11"/>
        <v>0</v>
      </c>
      <c r="G117">
        <v>0</v>
      </c>
      <c r="H117">
        <v>110</v>
      </c>
      <c r="I117">
        <v>0</v>
      </c>
      <c r="J117">
        <v>31</v>
      </c>
      <c r="K117">
        <f t="shared" si="7"/>
        <v>6</v>
      </c>
      <c r="M117">
        <f t="shared" si="8"/>
        <v>2.0647222222222226</v>
      </c>
      <c r="N117">
        <f t="shared" si="9"/>
        <v>6.1647222222222222</v>
      </c>
      <c r="P117">
        <v>28</v>
      </c>
      <c r="Q117">
        <f t="shared" si="15"/>
        <v>31</v>
      </c>
    </row>
    <row r="118" spans="1:17" x14ac:dyDescent="0.45">
      <c r="A118" t="s">
        <v>123</v>
      </c>
      <c r="B118">
        <v>244</v>
      </c>
      <c r="C118">
        <v>61</v>
      </c>
      <c r="D118">
        <f t="shared" si="14"/>
        <v>0</v>
      </c>
      <c r="E118">
        <f t="shared" si="10"/>
        <v>0</v>
      </c>
      <c r="F118">
        <f t="shared" si="11"/>
        <v>0</v>
      </c>
      <c r="G118">
        <v>0</v>
      </c>
      <c r="H118">
        <v>120</v>
      </c>
      <c r="I118">
        <v>0</v>
      </c>
      <c r="J118">
        <v>22</v>
      </c>
      <c r="K118">
        <f t="shared" si="7"/>
        <v>5</v>
      </c>
      <c r="M118">
        <f t="shared" si="8"/>
        <v>1.7145833333333331</v>
      </c>
      <c r="N118">
        <f t="shared" si="9"/>
        <v>4.9145833333333329</v>
      </c>
      <c r="P118">
        <v>20</v>
      </c>
      <c r="Q118">
        <f t="shared" si="15"/>
        <v>22</v>
      </c>
    </row>
    <row r="119" spans="1:17" x14ac:dyDescent="0.45">
      <c r="A119" t="s">
        <v>124</v>
      </c>
      <c r="B119">
        <v>244</v>
      </c>
      <c r="C119">
        <f>MIN(ROUNDUP(60*1.1,0),75)</f>
        <v>66</v>
      </c>
      <c r="D119">
        <f>MIN(ROUNDUP(16*1.1,0),20)</f>
        <v>18</v>
      </c>
      <c r="E119">
        <f>MIN(ROUNDUP(23*1.15,0),48)</f>
        <v>27</v>
      </c>
      <c r="F119">
        <f>MIN(ROUNDUP(14*1.15,0),48)</f>
        <v>17</v>
      </c>
      <c r="G119">
        <v>0</v>
      </c>
      <c r="H119">
        <v>80</v>
      </c>
      <c r="I119">
        <v>25</v>
      </c>
      <c r="J119">
        <v>32</v>
      </c>
      <c r="K119">
        <f t="shared" si="7"/>
        <v>7</v>
      </c>
      <c r="M119">
        <f t="shared" si="8"/>
        <v>2.1913888888888886</v>
      </c>
      <c r="N119">
        <f t="shared" si="9"/>
        <v>7.3288888888888888</v>
      </c>
      <c r="P119">
        <v>29</v>
      </c>
      <c r="Q119">
        <f t="shared" si="15"/>
        <v>32</v>
      </c>
    </row>
    <row r="120" spans="1:17" x14ac:dyDescent="0.45">
      <c r="A120" t="s">
        <v>125</v>
      </c>
      <c r="B120">
        <v>244</v>
      </c>
      <c r="C120">
        <f>MIN(ROUNDUP(44*1.1,0),76)</f>
        <v>49</v>
      </c>
      <c r="D120">
        <f t="shared" si="14"/>
        <v>0</v>
      </c>
      <c r="E120">
        <f>MIN(ROUNDUP(28*1.15,0),48)</f>
        <v>33</v>
      </c>
      <c r="F120">
        <f t="shared" si="11"/>
        <v>0</v>
      </c>
      <c r="G120">
        <v>0</v>
      </c>
      <c r="H120">
        <v>110</v>
      </c>
      <c r="I120">
        <v>0</v>
      </c>
      <c r="J120">
        <v>29</v>
      </c>
      <c r="K120">
        <f t="shared" si="7"/>
        <v>6</v>
      </c>
      <c r="M120">
        <f t="shared" si="8"/>
        <v>1.8584722222222223</v>
      </c>
      <c r="N120">
        <f t="shared" si="9"/>
        <v>5.7584722222222222</v>
      </c>
      <c r="P120">
        <v>26</v>
      </c>
      <c r="Q120">
        <f t="shared" si="15"/>
        <v>29</v>
      </c>
    </row>
    <row r="121" spans="1:17" x14ac:dyDescent="0.45">
      <c r="A121" t="s">
        <v>126</v>
      </c>
      <c r="B121">
        <v>244</v>
      </c>
      <c r="C121">
        <v>0</v>
      </c>
      <c r="D121">
        <f t="shared" si="14"/>
        <v>0</v>
      </c>
      <c r="E121">
        <f t="shared" si="10"/>
        <v>0</v>
      </c>
      <c r="F121">
        <f t="shared" si="11"/>
        <v>0</v>
      </c>
      <c r="G121">
        <v>0</v>
      </c>
      <c r="H121">
        <v>0</v>
      </c>
      <c r="I121">
        <v>0</v>
      </c>
      <c r="J121">
        <v>0</v>
      </c>
      <c r="K121">
        <f t="shared" si="7"/>
        <v>1</v>
      </c>
      <c r="M121">
        <f t="shared" si="8"/>
        <v>0</v>
      </c>
      <c r="N121">
        <f t="shared" si="9"/>
        <v>1</v>
      </c>
      <c r="P121">
        <v>0</v>
      </c>
      <c r="Q121">
        <f t="shared" si="15"/>
        <v>0</v>
      </c>
    </row>
    <row r="122" spans="1:17" x14ac:dyDescent="0.45">
      <c r="A122" t="s">
        <v>127</v>
      </c>
      <c r="B122">
        <v>244</v>
      </c>
      <c r="C122">
        <v>60</v>
      </c>
      <c r="D122">
        <f>MIN(ROUNDUP(15*1.1,0),20)</f>
        <v>17</v>
      </c>
      <c r="E122">
        <f>MIN(ROUNDUP(25*1.15,0),48)</f>
        <v>29</v>
      </c>
      <c r="F122">
        <f>MIN(ROUNDUP(41*1.15,0),48)</f>
        <v>48</v>
      </c>
      <c r="G122">
        <v>50</v>
      </c>
      <c r="H122">
        <v>140</v>
      </c>
      <c r="I122">
        <v>37</v>
      </c>
      <c r="J122">
        <v>37</v>
      </c>
      <c r="K122">
        <f t="shared" si="7"/>
        <v>10</v>
      </c>
      <c r="M122">
        <f t="shared" si="8"/>
        <v>3.5</v>
      </c>
      <c r="N122">
        <f t="shared" si="9"/>
        <v>9.5875000000000004</v>
      </c>
      <c r="P122">
        <v>32</v>
      </c>
      <c r="Q122">
        <f t="shared" si="15"/>
        <v>36</v>
      </c>
    </row>
    <row r="123" spans="1:17" x14ac:dyDescent="0.45">
      <c r="A123" t="s">
        <v>128</v>
      </c>
      <c r="B123">
        <v>244</v>
      </c>
      <c r="C123">
        <v>0</v>
      </c>
      <c r="D123">
        <f t="shared" si="14"/>
        <v>0</v>
      </c>
      <c r="E123">
        <f t="shared" si="10"/>
        <v>0</v>
      </c>
      <c r="F123">
        <f t="shared" si="11"/>
        <v>0</v>
      </c>
      <c r="G123">
        <v>0</v>
      </c>
      <c r="H123">
        <v>0</v>
      </c>
      <c r="I123">
        <v>0</v>
      </c>
      <c r="J123">
        <v>0</v>
      </c>
      <c r="K123">
        <f t="shared" si="7"/>
        <v>1</v>
      </c>
      <c r="M123">
        <f t="shared" si="8"/>
        <v>0</v>
      </c>
      <c r="N123">
        <f t="shared" si="9"/>
        <v>1</v>
      </c>
      <c r="P123">
        <v>0</v>
      </c>
      <c r="Q123">
        <f t="shared" si="15"/>
        <v>0</v>
      </c>
    </row>
    <row r="124" spans="1:17" x14ac:dyDescent="0.45">
      <c r="A124" t="s">
        <v>129</v>
      </c>
      <c r="B124">
        <v>244</v>
      </c>
      <c r="C124">
        <f>MIN(ROUNDUP(49*1.1,0),78)</f>
        <v>54</v>
      </c>
      <c r="D124">
        <f>MIN(ROUNDUP(17*1.1,0),20)</f>
        <v>19</v>
      </c>
      <c r="E124">
        <f>MIN(ROUNDUP(27*1.15,0),48)</f>
        <v>32</v>
      </c>
      <c r="F124">
        <f t="shared" si="11"/>
        <v>0</v>
      </c>
      <c r="G124">
        <v>20</v>
      </c>
      <c r="H124">
        <v>40</v>
      </c>
      <c r="I124">
        <v>30</v>
      </c>
      <c r="J124">
        <v>18</v>
      </c>
      <c r="K124">
        <f t="shared" si="7"/>
        <v>6</v>
      </c>
      <c r="M124">
        <f t="shared" si="8"/>
        <v>1.7769444444444444</v>
      </c>
      <c r="N124">
        <f t="shared" si="9"/>
        <v>5.701944444444444</v>
      </c>
      <c r="P124">
        <v>16</v>
      </c>
      <c r="Q124">
        <f t="shared" si="15"/>
        <v>18</v>
      </c>
    </row>
    <row r="125" spans="1:17" x14ac:dyDescent="0.45">
      <c r="A125" t="s">
        <v>130</v>
      </c>
      <c r="B125">
        <v>244</v>
      </c>
      <c r="C125">
        <f>MIN(ROUNDUP(21*1.1,0),78)</f>
        <v>24</v>
      </c>
      <c r="D125">
        <f t="shared" si="14"/>
        <v>0</v>
      </c>
      <c r="E125">
        <f t="shared" si="10"/>
        <v>0</v>
      </c>
      <c r="F125">
        <f t="shared" si="11"/>
        <v>0</v>
      </c>
      <c r="G125">
        <v>0</v>
      </c>
      <c r="H125">
        <v>150</v>
      </c>
      <c r="I125">
        <v>30</v>
      </c>
      <c r="J125">
        <v>19</v>
      </c>
      <c r="K125">
        <f t="shared" si="7"/>
        <v>6</v>
      </c>
      <c r="M125">
        <f t="shared" si="8"/>
        <v>1.8166666666666667</v>
      </c>
      <c r="N125">
        <f t="shared" si="9"/>
        <v>5.8416666666666668</v>
      </c>
      <c r="P125">
        <v>17</v>
      </c>
      <c r="Q125">
        <f t="shared" si="15"/>
        <v>19</v>
      </c>
    </row>
    <row r="126" spans="1:17" x14ac:dyDescent="0.45">
      <c r="A126" t="s">
        <v>131</v>
      </c>
      <c r="B126">
        <v>244</v>
      </c>
      <c r="C126">
        <f t="shared" ref="C126:C135" si="16">MIN(ROUNDUP(0*1.1,0),78)</f>
        <v>0</v>
      </c>
      <c r="D126">
        <f>MIN(ROUNDUP(18*1.1,0),20)</f>
        <v>20</v>
      </c>
      <c r="E126">
        <f>MIN(ROUNDUP(13*1.15,0),48)</f>
        <v>15</v>
      </c>
      <c r="F126">
        <f t="shared" si="11"/>
        <v>0</v>
      </c>
      <c r="G126">
        <v>40</v>
      </c>
      <c r="H126">
        <v>60</v>
      </c>
      <c r="I126">
        <v>30</v>
      </c>
      <c r="J126">
        <v>25</v>
      </c>
      <c r="K126">
        <f t="shared" si="7"/>
        <v>6</v>
      </c>
      <c r="M126">
        <f t="shared" si="8"/>
        <v>1.7166666666666668</v>
      </c>
      <c r="N126">
        <f t="shared" si="9"/>
        <v>6.3416666666666668</v>
      </c>
      <c r="P126">
        <v>22</v>
      </c>
      <c r="Q126">
        <f t="shared" si="15"/>
        <v>25</v>
      </c>
    </row>
    <row r="127" spans="1:17" x14ac:dyDescent="0.45">
      <c r="A127" t="s">
        <v>132</v>
      </c>
      <c r="B127">
        <v>244</v>
      </c>
      <c r="C127">
        <f>MIN(ROUNDUP(64*1.1,0),78)</f>
        <v>71</v>
      </c>
      <c r="D127">
        <f t="shared" si="14"/>
        <v>0</v>
      </c>
      <c r="E127">
        <f t="shared" si="10"/>
        <v>0</v>
      </c>
      <c r="F127">
        <f t="shared" si="11"/>
        <v>0</v>
      </c>
      <c r="G127">
        <v>0</v>
      </c>
      <c r="H127">
        <v>0</v>
      </c>
      <c r="I127">
        <v>0</v>
      </c>
      <c r="J127">
        <v>18</v>
      </c>
      <c r="K127">
        <f t="shared" si="7"/>
        <v>3</v>
      </c>
      <c r="M127">
        <f t="shared" si="8"/>
        <v>0.44374999999999998</v>
      </c>
      <c r="N127">
        <f t="shared" si="9"/>
        <v>3.2437500000000004</v>
      </c>
      <c r="P127">
        <v>16</v>
      </c>
      <c r="Q127">
        <f t="shared" si="15"/>
        <v>18</v>
      </c>
    </row>
    <row r="128" spans="1:17" x14ac:dyDescent="0.45">
      <c r="A128" t="s">
        <v>133</v>
      </c>
      <c r="B128">
        <v>244</v>
      </c>
      <c r="C128">
        <f>MIN(ROUNDUP(46*1.1,0),78)</f>
        <v>51</v>
      </c>
      <c r="D128">
        <f t="shared" si="14"/>
        <v>0</v>
      </c>
      <c r="E128">
        <f t="shared" si="10"/>
        <v>0</v>
      </c>
      <c r="F128">
        <f t="shared" si="11"/>
        <v>0</v>
      </c>
      <c r="G128">
        <v>0</v>
      </c>
      <c r="H128">
        <v>60</v>
      </c>
      <c r="I128">
        <v>30</v>
      </c>
      <c r="J128">
        <v>0</v>
      </c>
      <c r="K128">
        <f t="shared" si="7"/>
        <v>3</v>
      </c>
      <c r="M128">
        <f t="shared" si="8"/>
        <v>0.98541666666666661</v>
      </c>
      <c r="N128">
        <f t="shared" si="9"/>
        <v>3.1104166666666666</v>
      </c>
      <c r="P128">
        <v>0</v>
      </c>
      <c r="Q128">
        <f t="shared" si="15"/>
        <v>0</v>
      </c>
    </row>
    <row r="129" spans="1:17" x14ac:dyDescent="0.45">
      <c r="A129" t="s">
        <v>134</v>
      </c>
      <c r="B129">
        <v>244</v>
      </c>
      <c r="C129">
        <f>MIN(ROUNDUP(44*1.1,0),78)</f>
        <v>49</v>
      </c>
      <c r="D129">
        <f t="shared" si="14"/>
        <v>0</v>
      </c>
      <c r="E129">
        <f>MIN(ROUNDUP(34*1.15,0),48)</f>
        <v>40</v>
      </c>
      <c r="F129">
        <f t="shared" si="11"/>
        <v>0</v>
      </c>
      <c r="G129">
        <v>0</v>
      </c>
      <c r="H129">
        <v>0</v>
      </c>
      <c r="I129">
        <v>0</v>
      </c>
      <c r="J129">
        <v>28</v>
      </c>
      <c r="K129">
        <f t="shared" si="7"/>
        <v>5</v>
      </c>
      <c r="M129">
        <f t="shared" si="8"/>
        <v>0.70625000000000004</v>
      </c>
      <c r="N129">
        <f t="shared" si="9"/>
        <v>4.5062499999999996</v>
      </c>
      <c r="P129">
        <v>25</v>
      </c>
      <c r="Q129">
        <f t="shared" si="15"/>
        <v>28</v>
      </c>
    </row>
    <row r="130" spans="1:17" x14ac:dyDescent="0.45">
      <c r="A130" t="s">
        <v>135</v>
      </c>
      <c r="B130">
        <v>244</v>
      </c>
      <c r="C130">
        <f t="shared" si="16"/>
        <v>0</v>
      </c>
      <c r="D130">
        <f>MIN(ROUNDUP(6*1.1,0),20)</f>
        <v>7</v>
      </c>
      <c r="E130">
        <f t="shared" si="10"/>
        <v>0</v>
      </c>
      <c r="F130">
        <f t="shared" si="11"/>
        <v>0</v>
      </c>
      <c r="G130">
        <v>0</v>
      </c>
      <c r="H130">
        <v>120</v>
      </c>
      <c r="I130">
        <v>0</v>
      </c>
      <c r="J130">
        <v>22</v>
      </c>
      <c r="K130">
        <f t="shared" si="7"/>
        <v>5</v>
      </c>
      <c r="M130">
        <f t="shared" si="8"/>
        <v>1.5083333333333333</v>
      </c>
      <c r="N130">
        <f t="shared" si="9"/>
        <v>4.7083333333333339</v>
      </c>
      <c r="P130">
        <v>20</v>
      </c>
      <c r="Q130">
        <f t="shared" si="15"/>
        <v>22</v>
      </c>
    </row>
    <row r="131" spans="1:17" x14ac:dyDescent="0.45">
      <c r="A131" t="s">
        <v>146</v>
      </c>
      <c r="B131">
        <v>244</v>
      </c>
      <c r="C131">
        <v>0</v>
      </c>
      <c r="D131">
        <f t="shared" si="14"/>
        <v>0</v>
      </c>
      <c r="E131">
        <f t="shared" si="10"/>
        <v>0</v>
      </c>
      <c r="F131">
        <f t="shared" si="11"/>
        <v>0</v>
      </c>
      <c r="G131">
        <v>0</v>
      </c>
      <c r="H131">
        <v>0</v>
      </c>
      <c r="I131">
        <v>0</v>
      </c>
      <c r="J131">
        <v>0</v>
      </c>
      <c r="K131">
        <f t="shared" ref="K131:K139" si="17">ROUND(MIN(MIN((C131/80+D131/20+E131/50+F131/50+G131/50)/5*2.5+H131/180*2,3.5)+1+I131/40*1.5+J131/10,10),0)</f>
        <v>1</v>
      </c>
      <c r="M131">
        <f t="shared" ref="M131:M139" si="18">MIN((C131/80+D131/20+E131/50+F131/50+G131/50)/5*2.5+H131/180*2,3.5)</f>
        <v>0</v>
      </c>
      <c r="N131">
        <f t="shared" ref="N131:N139" si="19">MIN(MIN((C131/80+D131/20+E131/50+F131/50+G131/50)/5*2.5+H131/180*2,3.5)+1+I131/40*1.5+J131/10,10)</f>
        <v>1</v>
      </c>
      <c r="P131">
        <v>0</v>
      </c>
      <c r="Q131">
        <f t="shared" si="15"/>
        <v>0</v>
      </c>
    </row>
    <row r="132" spans="1:17" x14ac:dyDescent="0.45">
      <c r="A132" t="s">
        <v>136</v>
      </c>
      <c r="B132">
        <v>244</v>
      </c>
      <c r="C132">
        <f>MIN(ROUNDUP(51*1.1,0),78)</f>
        <v>57</v>
      </c>
      <c r="D132">
        <f t="shared" si="14"/>
        <v>0</v>
      </c>
      <c r="E132">
        <f t="shared" si="10"/>
        <v>0</v>
      </c>
      <c r="F132">
        <f t="shared" si="11"/>
        <v>0</v>
      </c>
      <c r="G132">
        <v>0</v>
      </c>
      <c r="H132">
        <v>90</v>
      </c>
      <c r="I132">
        <v>20</v>
      </c>
      <c r="J132">
        <v>16</v>
      </c>
      <c r="K132">
        <f t="shared" si="17"/>
        <v>5</v>
      </c>
      <c r="M132">
        <f t="shared" si="18"/>
        <v>1.3562500000000002</v>
      </c>
      <c r="N132">
        <f t="shared" si="19"/>
        <v>4.7062500000000007</v>
      </c>
      <c r="P132">
        <v>14</v>
      </c>
      <c r="Q132">
        <f t="shared" si="15"/>
        <v>16</v>
      </c>
    </row>
    <row r="133" spans="1:17" x14ac:dyDescent="0.45">
      <c r="A133" t="s">
        <v>137</v>
      </c>
      <c r="B133">
        <v>244</v>
      </c>
      <c r="C133">
        <f t="shared" si="16"/>
        <v>0</v>
      </c>
      <c r="D133">
        <f t="shared" si="14"/>
        <v>0</v>
      </c>
      <c r="E133">
        <f t="shared" si="10"/>
        <v>0</v>
      </c>
      <c r="F133">
        <f t="shared" si="11"/>
        <v>0</v>
      </c>
      <c r="G133">
        <v>0</v>
      </c>
      <c r="H133">
        <v>0</v>
      </c>
      <c r="I133">
        <v>0</v>
      </c>
      <c r="J133">
        <v>0</v>
      </c>
      <c r="K133">
        <f t="shared" si="17"/>
        <v>1</v>
      </c>
      <c r="M133">
        <f t="shared" si="18"/>
        <v>0</v>
      </c>
      <c r="N133">
        <f t="shared" si="19"/>
        <v>1</v>
      </c>
      <c r="P133">
        <v>0</v>
      </c>
      <c r="Q133">
        <f t="shared" si="15"/>
        <v>0</v>
      </c>
    </row>
    <row r="134" spans="1:17" x14ac:dyDescent="0.45">
      <c r="A134" t="s">
        <v>138</v>
      </c>
      <c r="B134">
        <v>244</v>
      </c>
      <c r="C134">
        <f>MIN(ROUNDUP(41*1.1,0),78)</f>
        <v>46</v>
      </c>
      <c r="D134">
        <f t="shared" si="14"/>
        <v>0</v>
      </c>
      <c r="E134">
        <f>MIN(ROUNDUP(38*1.15,0),48)</f>
        <v>44</v>
      </c>
      <c r="F134">
        <f t="shared" ref="F134:F137" si="20">MIN(ROUNDUP(0*1.15,0),48)</f>
        <v>0</v>
      </c>
      <c r="G134">
        <v>40</v>
      </c>
      <c r="H134">
        <v>80</v>
      </c>
      <c r="I134">
        <v>0</v>
      </c>
      <c r="J134">
        <v>18</v>
      </c>
      <c r="K134">
        <f t="shared" si="17"/>
        <v>5</v>
      </c>
      <c r="M134">
        <f t="shared" si="18"/>
        <v>2.0163888888888888</v>
      </c>
      <c r="N134">
        <f t="shared" si="19"/>
        <v>4.8163888888888886</v>
      </c>
      <c r="P134">
        <v>16</v>
      </c>
      <c r="Q134">
        <f t="shared" si="15"/>
        <v>18</v>
      </c>
    </row>
    <row r="135" spans="1:17" x14ac:dyDescent="0.45">
      <c r="A135" t="s">
        <v>139</v>
      </c>
      <c r="B135">
        <v>244</v>
      </c>
      <c r="C135">
        <f t="shared" si="16"/>
        <v>0</v>
      </c>
      <c r="D135">
        <f t="shared" si="14"/>
        <v>0</v>
      </c>
      <c r="E135">
        <f t="shared" ref="E135:E137" si="21">MIN(ROUNDUP(0*1.15,0),48)</f>
        <v>0</v>
      </c>
      <c r="F135">
        <f t="shared" si="20"/>
        <v>0</v>
      </c>
      <c r="G135">
        <v>0</v>
      </c>
      <c r="H135">
        <v>0</v>
      </c>
      <c r="I135">
        <v>0</v>
      </c>
      <c r="J135">
        <v>0</v>
      </c>
      <c r="K135">
        <f t="shared" si="17"/>
        <v>1</v>
      </c>
      <c r="M135">
        <f t="shared" si="18"/>
        <v>0</v>
      </c>
      <c r="N135">
        <f t="shared" si="19"/>
        <v>1</v>
      </c>
      <c r="P135">
        <v>0</v>
      </c>
      <c r="Q135">
        <f t="shared" si="15"/>
        <v>0</v>
      </c>
    </row>
    <row r="136" spans="1:17" x14ac:dyDescent="0.45">
      <c r="A136" t="s">
        <v>140</v>
      </c>
      <c r="B136">
        <v>244</v>
      </c>
      <c r="C136">
        <f>MIN(ROUNDUP(41*1.1,0),78)</f>
        <v>46</v>
      </c>
      <c r="D136">
        <f t="shared" si="14"/>
        <v>0</v>
      </c>
      <c r="E136">
        <f t="shared" si="21"/>
        <v>0</v>
      </c>
      <c r="F136">
        <f t="shared" si="20"/>
        <v>0</v>
      </c>
      <c r="G136">
        <v>0</v>
      </c>
      <c r="H136">
        <v>140</v>
      </c>
      <c r="I136">
        <v>35</v>
      </c>
      <c r="J136">
        <v>37</v>
      </c>
      <c r="K136">
        <f t="shared" si="17"/>
        <v>8</v>
      </c>
      <c r="M136">
        <f t="shared" si="18"/>
        <v>1.8430555555555554</v>
      </c>
      <c r="N136">
        <f t="shared" si="19"/>
        <v>7.8555555555555552</v>
      </c>
      <c r="P136">
        <v>33</v>
      </c>
      <c r="Q136">
        <f t="shared" si="15"/>
        <v>37</v>
      </c>
    </row>
    <row r="137" spans="1:17" x14ac:dyDescent="0.45">
      <c r="A137" t="s">
        <v>141</v>
      </c>
      <c r="B137">
        <v>244</v>
      </c>
      <c r="C137">
        <f>MIN(ROUNDUP(47*1.1,0),78)</f>
        <v>52</v>
      </c>
      <c r="D137">
        <f>MIN(ROUNDUP(19*1.1,0),20)</f>
        <v>20</v>
      </c>
      <c r="E137">
        <f t="shared" si="21"/>
        <v>0</v>
      </c>
      <c r="F137">
        <f t="shared" si="20"/>
        <v>0</v>
      </c>
      <c r="G137">
        <v>0</v>
      </c>
      <c r="H137">
        <v>120</v>
      </c>
      <c r="I137">
        <v>30</v>
      </c>
      <c r="J137">
        <v>20</v>
      </c>
      <c r="K137">
        <f t="shared" si="17"/>
        <v>6</v>
      </c>
      <c r="M137">
        <f t="shared" si="18"/>
        <v>2.1583333333333332</v>
      </c>
      <c r="N137">
        <f t="shared" si="19"/>
        <v>6.2833333333333332</v>
      </c>
      <c r="P137">
        <v>18</v>
      </c>
      <c r="Q137">
        <f t="shared" si="15"/>
        <v>20</v>
      </c>
    </row>
    <row r="138" spans="1:17" x14ac:dyDescent="0.45">
      <c r="K138">
        <f t="shared" si="17"/>
        <v>1</v>
      </c>
      <c r="M138">
        <f t="shared" si="18"/>
        <v>0</v>
      </c>
      <c r="N138">
        <f t="shared" si="19"/>
        <v>1</v>
      </c>
    </row>
    <row r="139" spans="1:17" x14ac:dyDescent="0.45">
      <c r="A139" t="s">
        <v>147</v>
      </c>
      <c r="B139" t="s">
        <v>148</v>
      </c>
      <c r="H139">
        <v>125</v>
      </c>
      <c r="I139">
        <v>30</v>
      </c>
      <c r="J139">
        <v>20</v>
      </c>
      <c r="K139">
        <f t="shared" si="17"/>
        <v>6</v>
      </c>
      <c r="M139">
        <f t="shared" si="18"/>
        <v>1.3888888888888888</v>
      </c>
      <c r="N139">
        <f t="shared" si="19"/>
        <v>5.5138888888888893</v>
      </c>
    </row>
  </sheetData>
  <autoFilter ref="A1:K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Tabel_Prob_Stat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 Amarioarei</cp:lastModifiedBy>
  <dcterms:created xsi:type="dcterms:W3CDTF">2016-12-28T05:23:15Z</dcterms:created>
  <dcterms:modified xsi:type="dcterms:W3CDTF">2017-02-14T11:15:37Z</dcterms:modified>
</cp:coreProperties>
</file>